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mc:AlternateContent xmlns:mc="http://schemas.openxmlformats.org/markup-compatibility/2006">
    <mc:Choice Requires="x15">
      <x15ac:absPath xmlns:x15ac="http://schemas.microsoft.com/office/spreadsheetml/2010/11/ac" url="R:\Projecten\M250102 MVI\08 RvO tool afval\02. Uitvoeringsfase\1 fase mono-stromen\OWS VWS\"/>
    </mc:Choice>
  </mc:AlternateContent>
  <xr:revisionPtr revIDLastSave="0" documentId="13_ncr:1_{F52C8EF5-BB86-42E4-9B40-0F285F21EB64}" xr6:coauthVersionLast="41" xr6:coauthVersionMax="41" xr10:uidLastSave="{00000000-0000-0000-0000-000000000000}"/>
  <workbookProtection workbookAlgorithmName="SHA-512" workbookHashValue="2KXM02a2l8bjJNWmNzp6Li4P2XcLHcmhVOJ0gImk/dJhzvypf3nVQmgohcP8DSzFMIxEhFSNqCquxwQEhYQ8zA==" workbookSaltValue="HcHt6nygYRQqgobMbYyAVg==" workbookSpinCount="100000" lockStructure="1"/>
  <bookViews>
    <workbookView xWindow="-120" yWindow="-120" windowWidth="19440" windowHeight="10440" tabRatio="766" activeTab="1" xr2:uid="{00000000-000D-0000-FFFF-FFFF00000000}"/>
  </bookViews>
  <sheets>
    <sheet name="Achtergrond en Disclaimer" sheetId="9" r:id="rId1"/>
    <sheet name="Opdrachtnemer" sheetId="2" r:id="rId2"/>
    <sheet name="Resultaten" sheetId="6" r:id="rId3"/>
    <sheet name="Afzet" sheetId="10" r:id="rId4"/>
    <sheet name="Coëfficienten" sheetId="3" r:id="rId5"/>
    <sheet name="Midpoints" sheetId="4" r:id="rId6"/>
    <sheet name="Endpoints" sheetId="5" r:id="rId7"/>
    <sheet name="Dropdown menu's" sheetId="7" state="hidden" r:id="rId8"/>
    <sheet name="UserInput" sheetId="8" state="hidden" r:id="rId9"/>
  </sheets>
  <definedNames>
    <definedName name="afzet">Afzet!$C$2:$D$13</definedName>
    <definedName name="afzet_header">Afzet!$C$1:$D$1</definedName>
    <definedName name="afzet_item">Afzet!$C$2:$C$19</definedName>
    <definedName name="coef_H">Coëfficienten!$BI$11:$BR$44</definedName>
    <definedName name="coef_H_beschrijving">Coëfficienten!$BJ$11:$BJ$44</definedName>
    <definedName name="coef_H_header1">Coëfficienten!$BI$11:$BR$11</definedName>
    <definedName name="dropdown_1">'Dropdown menu''s'!$C$3:$C$10</definedName>
    <definedName name="dropdown_matrix">'Dropdown menu''s'!$C$3:$D$10</definedName>
    <definedName name="eco_fresh">Coëfficienten!$BY$14:$BY$19</definedName>
    <definedName name="end_grondstoffen">Endpoints!$AU$8</definedName>
    <definedName name="end_humaan">Endpoints!$AV$8</definedName>
    <definedName name="end_milieu">Endpoints!$AW$8</definedName>
    <definedName name="force_100">'Dropdown menu''s'!#REF!</definedName>
    <definedName name="Graad">#REF!</definedName>
    <definedName name="Human_health">Coëfficienten!$BX$14:$BX$19</definedName>
    <definedName name="lijst_0">'Dropdown menu''s'!$N$2</definedName>
    <definedName name="lijst_1">'Dropdown menu''s'!$E$2:$E$4</definedName>
    <definedName name="lijst_2">'Dropdown menu''s'!$F$2:$F$3</definedName>
    <definedName name="Lijst_3">'Dropdown menu''s'!$G$2:$G$4</definedName>
    <definedName name="Lijst_4">'Dropdown menu''s'!$H$2:$H$4</definedName>
    <definedName name="Lijst_5">'Dropdown menu''s'!$I$2:$I$4</definedName>
    <definedName name="Lijst_6">'Dropdown menu''s'!$J$2:$J$3</definedName>
    <definedName name="Lijst_7">'Dropdown menu''s'!$K$2:$K$4</definedName>
    <definedName name="Lijst_8">'Dropdown menu''s'!$L$2:$L$3</definedName>
    <definedName name="Lijst_9">'Dropdown menu''s'!$M$2:$M$3</definedName>
    <definedName name="Niet_van_toepassing">'Dropdown menu''s'!#REF!</definedName>
    <definedName name="Resource_use">Coëfficienten!$BW$14:$BW$19</definedName>
    <definedName name="tekens_force100">'Dropdown menu''s'!#REF!</definedName>
    <definedName name="tot_carcinogeen">Midpoints!$BS$8</definedName>
    <definedName name="tot_eco">Midpoints!$BQ$8</definedName>
    <definedName name="tot_fossiel">Midpoints!$BN$8</definedName>
    <definedName name="tot_klimaat">Midpoints!$BP$8</definedName>
    <definedName name="tot_minerale">Midpoints!$BO$8</definedName>
    <definedName name="tot_nonCarcinogeen">Midpoints!$BR$8</definedName>
    <definedName name="Vul_in_zuiverheidsscore">'Dropdown menu''s'!#REF!</definedName>
  </definedNames>
  <calcPr calcId="191029"/>
  <extLst>
    <ext xmlns:xcalcf="http://schemas.microsoft.com/office/spreadsheetml/2018/calcfeatures" uri="{B58B0392-4F1F-4190-BB64-5DF3571DCE5F}">
      <xcalcf:calcFeatures>
        <xcalcf:feature name="microsoft.com:RD"/>
        <xcalcf:feature name="microsoft.com:FV"/>
      </xcalcf:calcFeatures>
    </ext>
    <ext xmlns:loext="http://schemas.libreoffice.org/" uri="{7626C862-2A13-11E5-B345-FEFF819CDC9F}">
      <loext:extCalcPr stringRefSyntax="CalcA1"/>
    </ext>
  </extLst>
</workbook>
</file>

<file path=xl/calcChain.xml><?xml version="1.0" encoding="utf-8"?>
<calcChain xmlns="http://schemas.openxmlformats.org/spreadsheetml/2006/main">
  <c r="AJ15" i="5" l="1"/>
  <c r="AK15" i="5"/>
  <c r="AL15" i="5"/>
  <c r="AJ16" i="5"/>
  <c r="AK16" i="5"/>
  <c r="AL16" i="5"/>
  <c r="AJ17" i="5"/>
  <c r="AK17" i="5"/>
  <c r="AL17" i="5"/>
  <c r="BB14" i="4"/>
  <c r="BC14" i="4"/>
  <c r="BD14" i="4"/>
  <c r="BE14" i="4"/>
  <c r="BF14" i="4"/>
  <c r="BG14" i="4"/>
  <c r="BB15" i="4"/>
  <c r="BC15" i="4"/>
  <c r="BD15" i="4"/>
  <c r="BE15" i="4"/>
  <c r="BF15" i="4"/>
  <c r="BG15" i="4"/>
  <c r="BB16" i="4"/>
  <c r="BC16" i="4"/>
  <c r="BD16" i="4"/>
  <c r="BE16" i="4"/>
  <c r="BF16" i="4"/>
  <c r="BG16" i="4"/>
  <c r="BB17" i="4"/>
  <c r="BC17" i="4"/>
  <c r="BD17" i="4"/>
  <c r="BE17" i="4"/>
  <c r="BF17" i="4"/>
  <c r="BG17" i="4"/>
  <c r="BC13" i="4"/>
  <c r="BD13" i="4"/>
  <c r="BE13" i="4"/>
  <c r="BF13" i="4"/>
  <c r="BG13" i="4"/>
  <c r="AY15" i="4"/>
  <c r="AZ15" i="4"/>
  <c r="BA15" i="4"/>
  <c r="AY16" i="4"/>
  <c r="AZ16" i="4"/>
  <c r="BA16" i="4"/>
  <c r="AY17" i="4"/>
  <c r="AZ17" i="4"/>
  <c r="BA17" i="4"/>
  <c r="AZ13" i="4"/>
  <c r="G22" i="2"/>
  <c r="AM13" i="5" l="1" a="1"/>
  <c r="AM13" i="5" s="1"/>
  <c r="AN17" i="5"/>
  <c r="AO16" i="5"/>
  <c r="AM16" i="5"/>
  <c r="AN15" i="5"/>
  <c r="AO14" i="5"/>
  <c r="AM14" i="5"/>
  <c r="AN13" i="5"/>
  <c r="AO17" i="5"/>
  <c r="AM17" i="5"/>
  <c r="AN16" i="5"/>
  <c r="AO15" i="5"/>
  <c r="AM15" i="5"/>
  <c r="AN14" i="5"/>
  <c r="AO13" i="5"/>
  <c r="P31" i="2" l="1"/>
  <c r="P32" i="2"/>
  <c r="P33" i="2"/>
  <c r="P34" i="2"/>
  <c r="P35" i="2"/>
  <c r="P36" i="2"/>
  <c r="P37" i="2"/>
  <c r="P38" i="2"/>
  <c r="P39" i="2"/>
  <c r="P40" i="2"/>
  <c r="P41" i="2"/>
  <c r="P42" i="2"/>
  <c r="P43" i="2"/>
  <c r="P44" i="2"/>
  <c r="P45" i="2"/>
  <c r="P46" i="2"/>
  <c r="P47" i="2"/>
  <c r="P48" i="2"/>
  <c r="P49" i="2"/>
  <c r="P50" i="2"/>
  <c r="P51" i="2"/>
  <c r="P52" i="2"/>
  <c r="P53" i="2"/>
  <c r="P54" i="2"/>
  <c r="P55" i="2"/>
  <c r="P56" i="2"/>
  <c r="P57" i="2"/>
  <c r="P58" i="2"/>
  <c r="P59" i="2"/>
  <c r="P60" i="2"/>
  <c r="P61" i="2"/>
  <c r="P62" i="2"/>
  <c r="P63" i="2"/>
  <c r="P64" i="2"/>
  <c r="P65" i="2"/>
  <c r="P66" i="2"/>
  <c r="P67" i="2"/>
  <c r="P68" i="2"/>
  <c r="P69" i="2"/>
  <c r="P70" i="2"/>
  <c r="P71" i="2"/>
  <c r="P72" i="2"/>
  <c r="P73" i="2"/>
  <c r="P74" i="2"/>
  <c r="P75" i="2"/>
  <c r="P76" i="2"/>
  <c r="P77" i="2"/>
  <c r="P78" i="2"/>
  <c r="P79" i="2"/>
  <c r="P80" i="2"/>
  <c r="P81" i="2"/>
  <c r="P82" i="2"/>
  <c r="P83" i="2"/>
  <c r="P84" i="2"/>
  <c r="P85" i="2"/>
  <c r="P86" i="2"/>
  <c r="P87" i="2"/>
  <c r="P88" i="2"/>
  <c r="P89" i="2"/>
  <c r="P90" i="2"/>
  <c r="P91" i="2"/>
  <c r="P92" i="2"/>
  <c r="P93" i="2"/>
  <c r="P94" i="2"/>
  <c r="P95" i="2"/>
  <c r="P96" i="2"/>
  <c r="P97" i="2"/>
  <c r="P98" i="2"/>
  <c r="P99" i="2"/>
  <c r="P100" i="2"/>
  <c r="P101" i="2"/>
  <c r="P102" i="2"/>
  <c r="P103" i="2"/>
  <c r="P104" i="2"/>
  <c r="P105" i="2"/>
  <c r="P106" i="2"/>
  <c r="P107" i="2"/>
  <c r="P108" i="2"/>
  <c r="P109" i="2"/>
  <c r="P110" i="2"/>
  <c r="P111" i="2"/>
  <c r="P112" i="2"/>
  <c r="P113" i="2"/>
  <c r="P114" i="2"/>
  <c r="P115" i="2"/>
  <c r="P116" i="2"/>
  <c r="P117" i="2"/>
  <c r="P118" i="2"/>
  <c r="P119" i="2"/>
  <c r="P120" i="2"/>
  <c r="P121" i="2"/>
  <c r="P122" i="2"/>
  <c r="P123" i="2"/>
  <c r="P124" i="2"/>
  <c r="N31" i="2"/>
  <c r="N32" i="2"/>
  <c r="N33" i="2"/>
  <c r="N34" i="2"/>
  <c r="N35" i="2"/>
  <c r="N36" i="2"/>
  <c r="N37" i="2"/>
  <c r="N38" i="2"/>
  <c r="N39" i="2"/>
  <c r="N40" i="2"/>
  <c r="N41" i="2"/>
  <c r="N42" i="2"/>
  <c r="N43" i="2"/>
  <c r="N44" i="2"/>
  <c r="N45" i="2"/>
  <c r="N46" i="2"/>
  <c r="N47" i="2"/>
  <c r="N48" i="2"/>
  <c r="N49" i="2"/>
  <c r="N50" i="2"/>
  <c r="N51" i="2"/>
  <c r="N52" i="2"/>
  <c r="N53" i="2"/>
  <c r="N54" i="2"/>
  <c r="N55" i="2"/>
  <c r="N56" i="2"/>
  <c r="N57" i="2"/>
  <c r="N58" i="2"/>
  <c r="N59" i="2"/>
  <c r="N60" i="2"/>
  <c r="N61" i="2"/>
  <c r="N62" i="2"/>
  <c r="N63" i="2"/>
  <c r="N64" i="2"/>
  <c r="N65" i="2"/>
  <c r="N66" i="2"/>
  <c r="N67" i="2"/>
  <c r="N68" i="2"/>
  <c r="N69" i="2"/>
  <c r="N70" i="2"/>
  <c r="N71" i="2"/>
  <c r="N72" i="2"/>
  <c r="N73" i="2"/>
  <c r="N74" i="2"/>
  <c r="N75" i="2"/>
  <c r="N76" i="2"/>
  <c r="N77" i="2"/>
  <c r="N78" i="2"/>
  <c r="N79" i="2"/>
  <c r="N80" i="2"/>
  <c r="N81" i="2"/>
  <c r="N82" i="2"/>
  <c r="N83" i="2"/>
  <c r="N84" i="2"/>
  <c r="N85" i="2"/>
  <c r="N86" i="2"/>
  <c r="N87" i="2"/>
  <c r="N88" i="2"/>
  <c r="N89" i="2"/>
  <c r="N90" i="2"/>
  <c r="N91" i="2"/>
  <c r="N92" i="2"/>
  <c r="N93" i="2"/>
  <c r="N94" i="2"/>
  <c r="N95" i="2"/>
  <c r="N96" i="2"/>
  <c r="N97" i="2"/>
  <c r="N98" i="2"/>
  <c r="N99" i="2"/>
  <c r="N100" i="2"/>
  <c r="N101" i="2"/>
  <c r="N102" i="2"/>
  <c r="N103" i="2"/>
  <c r="N104" i="2"/>
  <c r="N105" i="2"/>
  <c r="N106" i="2"/>
  <c r="N107" i="2"/>
  <c r="N108" i="2"/>
  <c r="N109" i="2"/>
  <c r="N110" i="2"/>
  <c r="N111" i="2"/>
  <c r="N112" i="2"/>
  <c r="N113" i="2"/>
  <c r="N114" i="2"/>
  <c r="N115" i="2"/>
  <c r="N116" i="2"/>
  <c r="N117" i="2"/>
  <c r="N118" i="2"/>
  <c r="N119" i="2"/>
  <c r="N120" i="2"/>
  <c r="N121" i="2"/>
  <c r="N122" i="2"/>
  <c r="N123" i="2"/>
  <c r="N124" i="2"/>
  <c r="N30" i="2"/>
  <c r="P30" i="2"/>
  <c r="H20" i="5"/>
  <c r="I20" i="5"/>
  <c r="J20" i="5"/>
  <c r="H21" i="5"/>
  <c r="I21" i="5"/>
  <c r="J21" i="5"/>
  <c r="N20" i="4"/>
  <c r="O20" i="4"/>
  <c r="P20" i="4"/>
  <c r="Q20" i="4"/>
  <c r="R20" i="4"/>
  <c r="S20" i="4"/>
  <c r="N21" i="4"/>
  <c r="O21" i="4"/>
  <c r="P21" i="4"/>
  <c r="Q21" i="4"/>
  <c r="R21" i="4"/>
  <c r="S21" i="4"/>
  <c r="K20" i="4"/>
  <c r="L20" i="4"/>
  <c r="M20" i="4"/>
  <c r="K21" i="4"/>
  <c r="L21" i="4"/>
  <c r="M21" i="4"/>
  <c r="H19" i="5" l="1"/>
  <c r="I19" i="5"/>
  <c r="J19" i="5"/>
  <c r="N19" i="4"/>
  <c r="O19" i="4"/>
  <c r="P19" i="4"/>
  <c r="Q19" i="4"/>
  <c r="R19" i="4"/>
  <c r="S19" i="4"/>
  <c r="K19" i="4"/>
  <c r="L19" i="4"/>
  <c r="M19" i="4"/>
  <c r="C12" i="10"/>
  <c r="C13" i="10"/>
  <c r="C7" i="10"/>
  <c r="C8" i="10"/>
  <c r="C9" i="10"/>
  <c r="C10" i="10"/>
  <c r="C11" i="10"/>
  <c r="C3" i="10" l="1"/>
  <c r="C4" i="10"/>
  <c r="C5" i="10"/>
  <c r="C6" i="10"/>
  <c r="D18" i="4"/>
  <c r="E18" i="4"/>
  <c r="F18" i="4"/>
  <c r="G18" i="4"/>
  <c r="H18" i="4"/>
  <c r="I18" i="4"/>
  <c r="D19" i="4"/>
  <c r="E19" i="4"/>
  <c r="F19" i="4"/>
  <c r="G19" i="4"/>
  <c r="H19" i="4"/>
  <c r="I19" i="4"/>
  <c r="D20" i="4"/>
  <c r="E20" i="4"/>
  <c r="F20" i="4"/>
  <c r="G20" i="4"/>
  <c r="H20" i="4"/>
  <c r="I20" i="4"/>
  <c r="D21" i="4"/>
  <c r="E21" i="4"/>
  <c r="F21" i="4"/>
  <c r="G21" i="4"/>
  <c r="H21" i="4"/>
  <c r="I21" i="4"/>
  <c r="D22" i="4"/>
  <c r="E22" i="4"/>
  <c r="F22" i="4"/>
  <c r="G22" i="4"/>
  <c r="H22" i="4"/>
  <c r="I22" i="4"/>
  <c r="D23" i="4"/>
  <c r="E23" i="4"/>
  <c r="F23" i="4"/>
  <c r="G23" i="4"/>
  <c r="H23" i="4"/>
  <c r="I23" i="4"/>
  <c r="B18" i="4"/>
  <c r="C18" i="4"/>
  <c r="B19" i="4"/>
  <c r="C19" i="4"/>
  <c r="B20" i="4"/>
  <c r="C20" i="4"/>
  <c r="B21" i="4"/>
  <c r="B21" i="5" s="1"/>
  <c r="C21" i="4"/>
  <c r="C21" i="5" s="1"/>
  <c r="B22" i="4"/>
  <c r="B22" i="5" s="1"/>
  <c r="C22" i="4"/>
  <c r="C22" i="5" s="1"/>
  <c r="B23" i="4"/>
  <c r="B23" i="5" s="1"/>
  <c r="C23" i="4"/>
  <c r="C23" i="5" s="1"/>
  <c r="A23" i="4"/>
  <c r="A23" i="5" s="1"/>
  <c r="A21" i="4"/>
  <c r="A21" i="5" s="1"/>
  <c r="A22" i="4"/>
  <c r="A22" i="5" s="1"/>
  <c r="A18" i="4"/>
  <c r="A19" i="4"/>
  <c r="A20" i="4"/>
  <c r="H16" i="5" l="1"/>
  <c r="I16" i="5"/>
  <c r="J16" i="5"/>
  <c r="H17" i="5"/>
  <c r="I17" i="5"/>
  <c r="J17" i="5"/>
  <c r="H18" i="5"/>
  <c r="I18" i="5"/>
  <c r="J18" i="5"/>
  <c r="N16" i="4"/>
  <c r="O16" i="4"/>
  <c r="P16" i="4"/>
  <c r="Q16" i="4"/>
  <c r="R16" i="4"/>
  <c r="S16" i="4"/>
  <c r="N17" i="4"/>
  <c r="O17" i="4"/>
  <c r="P17" i="4"/>
  <c r="Q17" i="4"/>
  <c r="R17" i="4"/>
  <c r="S17" i="4"/>
  <c r="N18" i="4"/>
  <c r="O18" i="4"/>
  <c r="P18" i="4"/>
  <c r="Q18" i="4"/>
  <c r="R18" i="4"/>
  <c r="S18" i="4"/>
  <c r="K16" i="4"/>
  <c r="L16" i="4"/>
  <c r="M16" i="4"/>
  <c r="K17" i="4"/>
  <c r="L17" i="4"/>
  <c r="M17" i="4"/>
  <c r="K18" i="4"/>
  <c r="L18" i="4"/>
  <c r="M18" i="4"/>
  <c r="W14" i="5" l="1"/>
  <c r="X14" i="5"/>
  <c r="W15" i="5"/>
  <c r="X15" i="5"/>
  <c r="W13" i="5"/>
  <c r="X13" i="5"/>
  <c r="V14" i="5"/>
  <c r="V15" i="5"/>
  <c r="AI15" i="4"/>
  <c r="AJ15" i="4"/>
  <c r="AK15" i="4"/>
  <c r="AL15" i="4"/>
  <c r="AM15" i="4"/>
  <c r="AI14" i="4"/>
  <c r="AJ14" i="4"/>
  <c r="AK14" i="4"/>
  <c r="AL14" i="4"/>
  <c r="AM14" i="4"/>
  <c r="AH14" i="4"/>
  <c r="AH15" i="4"/>
  <c r="AE14" i="4"/>
  <c r="AF14" i="4"/>
  <c r="AG14" i="4"/>
  <c r="AE15" i="4"/>
  <c r="AF15" i="4"/>
  <c r="AG15" i="4"/>
  <c r="Y14" i="5" l="1" a="1"/>
  <c r="Y14" i="5" s="1"/>
  <c r="O22" i="5"/>
  <c r="P22" i="5"/>
  <c r="Q22" i="5"/>
  <c r="O23" i="5"/>
  <c r="P23" i="5"/>
  <c r="Q23" i="5"/>
  <c r="Y23" i="4"/>
  <c r="Z23" i="4"/>
  <c r="AA23" i="4"/>
  <c r="AB23" i="4"/>
  <c r="AC23" i="4"/>
  <c r="Y22" i="4"/>
  <c r="Z22" i="4"/>
  <c r="AA22" i="4"/>
  <c r="AB22" i="4"/>
  <c r="AC22" i="4"/>
  <c r="X22" i="4"/>
  <c r="X23" i="4"/>
  <c r="U22" i="4"/>
  <c r="V22" i="4"/>
  <c r="W22" i="4"/>
  <c r="U23" i="4"/>
  <c r="V23" i="4"/>
  <c r="W23" i="4"/>
  <c r="U21" i="4"/>
  <c r="AA15" i="5" l="1"/>
  <c r="AA14" i="5"/>
  <c r="Y15" i="5"/>
  <c r="Z15" i="5"/>
  <c r="Z14" i="5"/>
  <c r="B4" i="8"/>
  <c r="B5" i="8"/>
  <c r="B6" i="8"/>
  <c r="B7" i="8"/>
  <c r="B8" i="8"/>
  <c r="B9" i="8"/>
  <c r="B10" i="8"/>
  <c r="B11" i="8"/>
  <c r="B12" i="8"/>
  <c r="B13" i="8"/>
  <c r="B14" i="8"/>
  <c r="B15" i="8"/>
  <c r="B16" i="8"/>
  <c r="B17" i="8"/>
  <c r="B18" i="8"/>
  <c r="B19" i="8"/>
  <c r="B20" i="8"/>
  <c r="B21" i="8"/>
  <c r="B22" i="8"/>
  <c r="B23" i="8"/>
  <c r="B24" i="8"/>
  <c r="B25" i="8"/>
  <c r="B26" i="8"/>
  <c r="B27" i="8"/>
  <c r="B28" i="8"/>
  <c r="B29" i="8"/>
  <c r="B30" i="8"/>
  <c r="B31" i="8"/>
  <c r="B32" i="8"/>
  <c r="B33" i="8"/>
  <c r="B34" i="8"/>
  <c r="B35" i="8"/>
  <c r="B36" i="8"/>
  <c r="B37" i="8"/>
  <c r="B38" i="8"/>
  <c r="B39" i="8"/>
  <c r="B40" i="8"/>
  <c r="B41" i="8"/>
  <c r="B42" i="8"/>
  <c r="B43" i="8"/>
  <c r="B44" i="8"/>
  <c r="B45" i="8"/>
  <c r="B46" i="8"/>
  <c r="B47" i="8"/>
  <c r="B48" i="8"/>
  <c r="B49" i="8"/>
  <c r="B50" i="8"/>
  <c r="B51" i="8"/>
  <c r="B52" i="8"/>
  <c r="B53" i="8"/>
  <c r="B54" i="8"/>
  <c r="B55" i="8"/>
  <c r="B56" i="8"/>
  <c r="B57" i="8"/>
  <c r="B58" i="8"/>
  <c r="B59" i="8"/>
  <c r="B60" i="8"/>
  <c r="B61" i="8"/>
  <c r="B62" i="8"/>
  <c r="B63" i="8"/>
  <c r="B64" i="8"/>
  <c r="B65" i="8"/>
  <c r="B66" i="8"/>
  <c r="B67" i="8"/>
  <c r="B68" i="8"/>
  <c r="B69" i="8"/>
  <c r="B70" i="8"/>
  <c r="B71" i="8"/>
  <c r="B72" i="8"/>
  <c r="B73" i="8"/>
  <c r="B74" i="8"/>
  <c r="B75" i="8"/>
  <c r="B76" i="8"/>
  <c r="B77" i="8"/>
  <c r="B78" i="8"/>
  <c r="B79" i="8"/>
  <c r="B80" i="8"/>
  <c r="B81" i="8"/>
  <c r="B82" i="8"/>
  <c r="B83" i="8"/>
  <c r="B84" i="8"/>
  <c r="B85" i="8"/>
  <c r="B86" i="8"/>
  <c r="B87" i="8"/>
  <c r="B88" i="8"/>
  <c r="B89" i="8"/>
  <c r="B90" i="8"/>
  <c r="B91" i="8"/>
  <c r="B92" i="8"/>
  <c r="B93" i="8"/>
  <c r="B94" i="8"/>
  <c r="B95" i="8"/>
  <c r="B96" i="8"/>
  <c r="B97" i="8"/>
  <c r="B3" i="8"/>
  <c r="A4" i="8"/>
  <c r="A5" i="8"/>
  <c r="A6" i="8"/>
  <c r="A7" i="8"/>
  <c r="A8" i="8"/>
  <c r="A9" i="8"/>
  <c r="A10" i="8"/>
  <c r="A11" i="8"/>
  <c r="A12" i="8"/>
  <c r="A13" i="8"/>
  <c r="A14" i="8"/>
  <c r="A15" i="8"/>
  <c r="A16" i="8"/>
  <c r="A17" i="8"/>
  <c r="A18" i="8"/>
  <c r="A19" i="8"/>
  <c r="A20" i="8"/>
  <c r="A21" i="8"/>
  <c r="A22" i="8"/>
  <c r="A23" i="8"/>
  <c r="A24" i="8"/>
  <c r="A25" i="8"/>
  <c r="A26" i="8"/>
  <c r="A27" i="8"/>
  <c r="A28" i="8"/>
  <c r="A29" i="8"/>
  <c r="A30" i="8"/>
  <c r="A31" i="8"/>
  <c r="A32" i="8"/>
  <c r="A33" i="8"/>
  <c r="A34" i="8"/>
  <c r="A35" i="8"/>
  <c r="A36" i="8"/>
  <c r="A37" i="8"/>
  <c r="A38" i="8"/>
  <c r="A39" i="8"/>
  <c r="A40" i="8"/>
  <c r="A41" i="8"/>
  <c r="A42" i="8"/>
  <c r="A43" i="8"/>
  <c r="A44" i="8"/>
  <c r="A45" i="8"/>
  <c r="A46" i="8"/>
  <c r="A47" i="8"/>
  <c r="A48" i="8"/>
  <c r="A49" i="8"/>
  <c r="A50" i="8"/>
  <c r="A51" i="8"/>
  <c r="A52" i="8"/>
  <c r="A53" i="8"/>
  <c r="A54" i="8"/>
  <c r="A55" i="8"/>
  <c r="A56" i="8"/>
  <c r="A57" i="8"/>
  <c r="A58" i="8"/>
  <c r="A59" i="8"/>
  <c r="A60" i="8"/>
  <c r="A61" i="8"/>
  <c r="A62" i="8"/>
  <c r="A63" i="8"/>
  <c r="A64" i="8"/>
  <c r="A65" i="8"/>
  <c r="A66" i="8"/>
  <c r="A67" i="8"/>
  <c r="A68" i="8"/>
  <c r="A69" i="8"/>
  <c r="A70" i="8"/>
  <c r="A71" i="8"/>
  <c r="A72" i="8"/>
  <c r="A73" i="8"/>
  <c r="A74" i="8"/>
  <c r="A75" i="8"/>
  <c r="A76" i="8"/>
  <c r="A77" i="8"/>
  <c r="A78" i="8"/>
  <c r="A79" i="8"/>
  <c r="A80" i="8"/>
  <c r="A81" i="8"/>
  <c r="A82" i="8"/>
  <c r="A83" i="8"/>
  <c r="A84" i="8"/>
  <c r="A85" i="8"/>
  <c r="A86" i="8"/>
  <c r="A87" i="8"/>
  <c r="A88" i="8"/>
  <c r="A89" i="8"/>
  <c r="A90" i="8"/>
  <c r="A91" i="8"/>
  <c r="A92" i="8"/>
  <c r="A93" i="8"/>
  <c r="A94" i="8"/>
  <c r="A95" i="8"/>
  <c r="A96" i="8"/>
  <c r="A97" i="8"/>
  <c r="A3" i="8"/>
  <c r="C8" i="8" l="1"/>
  <c r="H8" i="8" s="1"/>
  <c r="E8" i="8" s="1"/>
  <c r="C96" i="8"/>
  <c r="H96" i="8" s="1"/>
  <c r="E96" i="8" s="1"/>
  <c r="C94" i="8"/>
  <c r="H94" i="8" s="1"/>
  <c r="E94" i="8" s="1"/>
  <c r="C92" i="8"/>
  <c r="H92" i="8" s="1"/>
  <c r="E92" i="8" s="1"/>
  <c r="C90" i="8"/>
  <c r="H90" i="8" s="1"/>
  <c r="E90" i="8" s="1"/>
  <c r="C86" i="8"/>
  <c r="H86" i="8" s="1"/>
  <c r="E86" i="8" s="1"/>
  <c r="C82" i="8"/>
  <c r="H82" i="8" s="1"/>
  <c r="E82" i="8" s="1"/>
  <c r="C80" i="8"/>
  <c r="H80" i="8" s="1"/>
  <c r="E80" i="8" s="1"/>
  <c r="C78" i="8"/>
  <c r="H78" i="8" s="1"/>
  <c r="E78" i="8" s="1"/>
  <c r="C76" i="8"/>
  <c r="H76" i="8" s="1"/>
  <c r="E76" i="8" s="1"/>
  <c r="C74" i="8"/>
  <c r="H74" i="8" s="1"/>
  <c r="E74" i="8" s="1"/>
  <c r="C72" i="8"/>
  <c r="H72" i="8" s="1"/>
  <c r="E72" i="8" s="1"/>
  <c r="C70" i="8"/>
  <c r="H70" i="8" s="1"/>
  <c r="E70" i="8" s="1"/>
  <c r="C66" i="8"/>
  <c r="H66" i="8" s="1"/>
  <c r="E66" i="8" s="1"/>
  <c r="C64" i="8"/>
  <c r="H64" i="8" s="1"/>
  <c r="E64" i="8" s="1"/>
  <c r="C62" i="8"/>
  <c r="H62" i="8" s="1"/>
  <c r="E62" i="8" s="1"/>
  <c r="C60" i="8"/>
  <c r="H60" i="8" s="1"/>
  <c r="E60" i="8" s="1"/>
  <c r="C58" i="8"/>
  <c r="H58" i="8" s="1"/>
  <c r="E58" i="8" s="1"/>
  <c r="C54" i="8"/>
  <c r="H54" i="8" s="1"/>
  <c r="E54" i="8" s="1"/>
  <c r="C50" i="8"/>
  <c r="H50" i="8" s="1"/>
  <c r="E50" i="8" s="1"/>
  <c r="C48" i="8"/>
  <c r="H48" i="8" s="1"/>
  <c r="E48" i="8" s="1"/>
  <c r="C46" i="8"/>
  <c r="H46" i="8" s="1"/>
  <c r="E46" i="8" s="1"/>
  <c r="C44" i="8"/>
  <c r="H44" i="8" s="1"/>
  <c r="E44" i="8" s="1"/>
  <c r="C42" i="8"/>
  <c r="H42" i="8" s="1"/>
  <c r="E42" i="8" s="1"/>
  <c r="C40" i="8"/>
  <c r="H40" i="8" s="1"/>
  <c r="E40" i="8" s="1"/>
  <c r="C38" i="8"/>
  <c r="H38" i="8" s="1"/>
  <c r="E38" i="8" s="1"/>
  <c r="C34" i="8"/>
  <c r="H34" i="8" s="1"/>
  <c r="E34" i="8" s="1"/>
  <c r="C32" i="8"/>
  <c r="H32" i="8" s="1"/>
  <c r="C30" i="8"/>
  <c r="H30" i="8" s="1"/>
  <c r="E30" i="8" s="1"/>
  <c r="C28" i="8"/>
  <c r="H28" i="8" s="1"/>
  <c r="E28" i="8" s="1"/>
  <c r="C26" i="8"/>
  <c r="H26" i="8" s="1"/>
  <c r="E26" i="8" s="1"/>
  <c r="C22" i="8"/>
  <c r="H22" i="8" s="1"/>
  <c r="E22" i="8" s="1"/>
  <c r="C18" i="8"/>
  <c r="H18" i="8" s="1"/>
  <c r="E18" i="8" s="1"/>
  <c r="C16" i="8"/>
  <c r="H16" i="8" s="1"/>
  <c r="E16" i="8" s="1"/>
  <c r="C14" i="8"/>
  <c r="H14" i="8" s="1"/>
  <c r="E14" i="8" s="1"/>
  <c r="C12" i="8"/>
  <c r="H12" i="8" s="1"/>
  <c r="E12" i="8" s="1"/>
  <c r="C88" i="8"/>
  <c r="H88" i="8" s="1"/>
  <c r="E88" i="8" s="1"/>
  <c r="C24" i="8"/>
  <c r="H24" i="8" s="1"/>
  <c r="E24" i="8" s="1"/>
  <c r="C56" i="8"/>
  <c r="H56" i="8" s="1"/>
  <c r="E56" i="8" s="1"/>
  <c r="C95" i="8"/>
  <c r="H95" i="8" s="1"/>
  <c r="E95" i="8" s="1"/>
  <c r="C91" i="8"/>
  <c r="H91" i="8" s="1"/>
  <c r="E91" i="8" s="1"/>
  <c r="C87" i="8"/>
  <c r="H87" i="8" s="1"/>
  <c r="E87" i="8" s="1"/>
  <c r="C83" i="8"/>
  <c r="H83" i="8" s="1"/>
  <c r="E83" i="8" s="1"/>
  <c r="C79" i="8"/>
  <c r="H79" i="8" s="1"/>
  <c r="E79" i="8" s="1"/>
  <c r="C75" i="8"/>
  <c r="H75" i="8" s="1"/>
  <c r="E75" i="8" s="1"/>
  <c r="C71" i="8"/>
  <c r="H71" i="8" s="1"/>
  <c r="E71" i="8" s="1"/>
  <c r="C67" i="8"/>
  <c r="H67" i="8" s="1"/>
  <c r="E67" i="8" s="1"/>
  <c r="C63" i="8"/>
  <c r="H63" i="8" s="1"/>
  <c r="E63" i="8" s="1"/>
  <c r="C59" i="8"/>
  <c r="H59" i="8" s="1"/>
  <c r="E59" i="8" s="1"/>
  <c r="C55" i="8"/>
  <c r="H55" i="8" s="1"/>
  <c r="E55" i="8" s="1"/>
  <c r="C51" i="8"/>
  <c r="H51" i="8" s="1"/>
  <c r="E51" i="8" s="1"/>
  <c r="C47" i="8"/>
  <c r="H47" i="8" s="1"/>
  <c r="E47" i="8" s="1"/>
  <c r="C43" i="8"/>
  <c r="H43" i="8" s="1"/>
  <c r="E43" i="8" s="1"/>
  <c r="C39" i="8"/>
  <c r="H39" i="8" s="1"/>
  <c r="E39" i="8" s="1"/>
  <c r="C35" i="8"/>
  <c r="H35" i="8" s="1"/>
  <c r="E35" i="8" s="1"/>
  <c r="C31" i="8"/>
  <c r="H31" i="8" s="1"/>
  <c r="E31" i="8" s="1"/>
  <c r="C27" i="8"/>
  <c r="H27" i="8" s="1"/>
  <c r="E27" i="8" s="1"/>
  <c r="C23" i="8"/>
  <c r="H23" i="8" s="1"/>
  <c r="E23" i="8" s="1"/>
  <c r="C19" i="8"/>
  <c r="H19" i="8" s="1"/>
  <c r="E19" i="8" s="1"/>
  <c r="C15" i="8"/>
  <c r="H15" i="8" s="1"/>
  <c r="E15" i="8" s="1"/>
  <c r="C11" i="8"/>
  <c r="H11" i="8" s="1"/>
  <c r="E11" i="8" s="1"/>
  <c r="C84" i="8"/>
  <c r="H84" i="8" s="1"/>
  <c r="E84" i="8" s="1"/>
  <c r="C68" i="8"/>
  <c r="H68" i="8" s="1"/>
  <c r="E68" i="8" s="1"/>
  <c r="C52" i="8"/>
  <c r="H52" i="8" s="1"/>
  <c r="E52" i="8" s="1"/>
  <c r="C36" i="8"/>
  <c r="H36" i="8" s="1"/>
  <c r="E36" i="8" s="1"/>
  <c r="C20" i="8"/>
  <c r="H20" i="8" s="1"/>
  <c r="E20" i="8" s="1"/>
  <c r="C10" i="8"/>
  <c r="H10" i="8" s="1"/>
  <c r="E10" i="8" s="1"/>
  <c r="C7" i="8"/>
  <c r="H7" i="8" s="1"/>
  <c r="E7" i="8" s="1"/>
  <c r="C6" i="8"/>
  <c r="H6" i="8" s="1"/>
  <c r="E6" i="8" s="1"/>
  <c r="C3" i="8"/>
  <c r="H3" i="8" s="1"/>
  <c r="C4" i="8"/>
  <c r="H4" i="8" s="1"/>
  <c r="C93" i="8"/>
  <c r="H93" i="8" s="1"/>
  <c r="E93" i="8" s="1"/>
  <c r="C85" i="8"/>
  <c r="H85" i="8" s="1"/>
  <c r="E85" i="8" s="1"/>
  <c r="C77" i="8"/>
  <c r="H77" i="8" s="1"/>
  <c r="E77" i="8" s="1"/>
  <c r="C69" i="8"/>
  <c r="H69" i="8" s="1"/>
  <c r="E69" i="8" s="1"/>
  <c r="C65" i="8"/>
  <c r="H65" i="8" s="1"/>
  <c r="E65" i="8" s="1"/>
  <c r="C57" i="8"/>
  <c r="H57" i="8" s="1"/>
  <c r="E57" i="8" s="1"/>
  <c r="C49" i="8"/>
  <c r="H49" i="8" s="1"/>
  <c r="E49" i="8" s="1"/>
  <c r="C45" i="8"/>
  <c r="H45" i="8" s="1"/>
  <c r="E45" i="8" s="1"/>
  <c r="C41" i="8"/>
  <c r="H41" i="8" s="1"/>
  <c r="E41" i="8" s="1"/>
  <c r="C37" i="8"/>
  <c r="H37" i="8" s="1"/>
  <c r="E37" i="8" s="1"/>
  <c r="C33" i="8"/>
  <c r="H33" i="8" s="1"/>
  <c r="E33" i="8" s="1"/>
  <c r="C29" i="8"/>
  <c r="H29" i="8" s="1"/>
  <c r="E29" i="8" s="1"/>
  <c r="C25" i="8"/>
  <c r="H25" i="8" s="1"/>
  <c r="E25" i="8" s="1"/>
  <c r="C21" i="8"/>
  <c r="H21" i="8" s="1"/>
  <c r="E21" i="8" s="1"/>
  <c r="C17" i="8"/>
  <c r="H17" i="8" s="1"/>
  <c r="E17" i="8" s="1"/>
  <c r="C13" i="8"/>
  <c r="H13" i="8" s="1"/>
  <c r="E13" i="8" s="1"/>
  <c r="C9" i="8"/>
  <c r="H9" i="8" s="1"/>
  <c r="E9" i="8" s="1"/>
  <c r="C5" i="8"/>
  <c r="H5" i="8" s="1"/>
  <c r="E5" i="8" s="1"/>
  <c r="C97" i="8"/>
  <c r="H97" i="8" s="1"/>
  <c r="E97" i="8" s="1"/>
  <c r="C89" i="8"/>
  <c r="H89" i="8" s="1"/>
  <c r="E89" i="8" s="1"/>
  <c r="C81" i="8"/>
  <c r="H81" i="8" s="1"/>
  <c r="E81" i="8" s="1"/>
  <c r="C73" i="8"/>
  <c r="H73" i="8" s="1"/>
  <c r="E73" i="8" s="1"/>
  <c r="C61" i="8"/>
  <c r="H61" i="8" s="1"/>
  <c r="E61" i="8" s="1"/>
  <c r="C53" i="8"/>
  <c r="H53" i="8" s="1"/>
  <c r="E53" i="8" s="1"/>
  <c r="C2" i="10" l="1"/>
  <c r="BK14" i="3" l="1"/>
  <c r="BK13" i="3"/>
  <c r="BR14" i="3"/>
  <c r="BK15" i="3"/>
  <c r="BK19" i="3"/>
  <c r="BK23" i="3"/>
  <c r="BR19" i="3"/>
  <c r="BR24" i="3"/>
  <c r="BK18" i="3"/>
  <c r="BK22" i="3"/>
  <c r="BR18" i="3"/>
  <c r="BR22" i="3"/>
  <c r="BR16" i="3"/>
  <c r="BR15" i="3"/>
  <c r="BK17" i="3"/>
  <c r="BK21" i="3"/>
  <c r="BR23" i="3"/>
  <c r="BR21" i="3"/>
  <c r="BK16" i="3"/>
  <c r="BK20" i="3"/>
  <c r="BK24" i="3"/>
  <c r="BR20" i="3"/>
  <c r="BR17" i="3"/>
  <c r="BR13" i="3"/>
  <c r="G3" i="8"/>
  <c r="D14" i="4"/>
  <c r="E14" i="4"/>
  <c r="F14" i="4"/>
  <c r="G14" i="4"/>
  <c r="H14" i="4"/>
  <c r="I14" i="4"/>
  <c r="D15" i="4"/>
  <c r="E15" i="4"/>
  <c r="F15" i="4"/>
  <c r="G15" i="4"/>
  <c r="H15" i="4"/>
  <c r="I15" i="4"/>
  <c r="D16" i="4"/>
  <c r="E16" i="4"/>
  <c r="F16" i="4"/>
  <c r="G16" i="4"/>
  <c r="H16" i="4"/>
  <c r="I16" i="4"/>
  <c r="D17" i="4"/>
  <c r="E17" i="4"/>
  <c r="F17" i="4"/>
  <c r="G17" i="4"/>
  <c r="H17" i="4"/>
  <c r="I17" i="4"/>
  <c r="BJ17" i="4" l="1"/>
  <c r="BJ18" i="4"/>
  <c r="BJ19" i="4"/>
  <c r="BJ20" i="4"/>
  <c r="BJ21" i="4"/>
  <c r="BJ22" i="4"/>
  <c r="BJ23" i="4"/>
  <c r="BJ24" i="4"/>
  <c r="BJ25" i="4"/>
  <c r="BJ26" i="4"/>
  <c r="BJ27" i="4"/>
  <c r="BJ28" i="4"/>
  <c r="BJ29" i="4"/>
  <c r="BJ30" i="4"/>
  <c r="BJ31" i="4"/>
  <c r="BJ32" i="4"/>
  <c r="BJ33" i="4"/>
  <c r="BJ34" i="4"/>
  <c r="BJ35" i="4"/>
  <c r="BJ36" i="4"/>
  <c r="BJ37" i="4"/>
  <c r="BJ38" i="4"/>
  <c r="BJ39" i="4"/>
  <c r="BJ40" i="4"/>
  <c r="BJ41" i="4"/>
  <c r="BJ42" i="4"/>
  <c r="BJ43" i="4"/>
  <c r="BJ44" i="4"/>
  <c r="BJ45" i="4"/>
  <c r="BJ46" i="4"/>
  <c r="BJ47" i="4"/>
  <c r="BJ48" i="4"/>
  <c r="BJ49" i="4"/>
  <c r="BJ50" i="4"/>
  <c r="BJ51" i="4"/>
  <c r="BJ52" i="4"/>
  <c r="BJ53" i="4"/>
  <c r="BJ54" i="4"/>
  <c r="BJ55" i="4"/>
  <c r="BJ56" i="4"/>
  <c r="BJ57" i="4"/>
  <c r="BJ58" i="4"/>
  <c r="BJ59" i="4"/>
  <c r="BJ60" i="4"/>
  <c r="BJ61" i="4"/>
  <c r="BJ62" i="4"/>
  <c r="BJ63" i="4"/>
  <c r="BJ64" i="4"/>
  <c r="BJ65" i="4"/>
  <c r="BJ66" i="4"/>
  <c r="BJ67" i="4"/>
  <c r="BJ68" i="4"/>
  <c r="BJ69" i="4"/>
  <c r="BJ70" i="4"/>
  <c r="BJ71" i="4"/>
  <c r="BJ72" i="4"/>
  <c r="BJ73" i="4"/>
  <c r="BJ74" i="4"/>
  <c r="BJ75" i="4"/>
  <c r="BJ76" i="4"/>
  <c r="BJ77" i="4"/>
  <c r="BJ78" i="4"/>
  <c r="BJ79" i="4"/>
  <c r="BJ80" i="4"/>
  <c r="BJ81" i="4"/>
  <c r="BJ82" i="4"/>
  <c r="BJ83" i="4"/>
  <c r="BJ84" i="4"/>
  <c r="BJ85" i="4"/>
  <c r="BJ86" i="4"/>
  <c r="BJ87" i="4"/>
  <c r="BJ88" i="4"/>
  <c r="BJ89" i="4"/>
  <c r="BJ90" i="4"/>
  <c r="BJ91" i="4"/>
  <c r="BJ92" i="4"/>
  <c r="BJ93" i="4"/>
  <c r="BJ94" i="4"/>
  <c r="BJ95" i="4"/>
  <c r="BJ96" i="4"/>
  <c r="BJ97" i="4"/>
  <c r="BJ98" i="4"/>
  <c r="BJ99" i="4"/>
  <c r="BJ100" i="4"/>
  <c r="BJ101" i="4"/>
  <c r="BJ102" i="4"/>
  <c r="BJ103" i="4"/>
  <c r="BJ104" i="4"/>
  <c r="BJ105" i="4"/>
  <c r="BJ106" i="4"/>
  <c r="BJ107" i="4"/>
  <c r="D41" i="8"/>
  <c r="D42" i="8"/>
  <c r="D43" i="8"/>
  <c r="D44" i="8"/>
  <c r="D45" i="8"/>
  <c r="D46" i="8"/>
  <c r="D47" i="8"/>
  <c r="D48" i="8"/>
  <c r="D49" i="8"/>
  <c r="D50" i="8"/>
  <c r="D51" i="8"/>
  <c r="D52" i="8"/>
  <c r="D53" i="8"/>
  <c r="D54" i="8"/>
  <c r="D55" i="8"/>
  <c r="D56" i="8"/>
  <c r="D57" i="8"/>
  <c r="D58" i="8"/>
  <c r="D59" i="8"/>
  <c r="D60" i="8"/>
  <c r="D61" i="8"/>
  <c r="D62" i="8"/>
  <c r="D63" i="8"/>
  <c r="D64" i="8"/>
  <c r="D65" i="8"/>
  <c r="D66" i="8"/>
  <c r="D67" i="8"/>
  <c r="D68" i="8"/>
  <c r="D69" i="8"/>
  <c r="D70" i="8"/>
  <c r="D71" i="8"/>
  <c r="D72" i="8"/>
  <c r="D73" i="8"/>
  <c r="D74" i="8"/>
  <c r="D75" i="8"/>
  <c r="D76" i="8"/>
  <c r="D77" i="8"/>
  <c r="D78" i="8"/>
  <c r="D79" i="8"/>
  <c r="D80" i="8"/>
  <c r="D81" i="8"/>
  <c r="D82" i="8"/>
  <c r="D83" i="8"/>
  <c r="D84" i="8"/>
  <c r="D85" i="8"/>
  <c r="D86" i="8"/>
  <c r="D87" i="8"/>
  <c r="D88" i="8"/>
  <c r="D89" i="8"/>
  <c r="D90" i="8"/>
  <c r="D91" i="8"/>
  <c r="D92" i="8"/>
  <c r="D93" i="8"/>
  <c r="D94" i="8"/>
  <c r="D95" i="8"/>
  <c r="D96" i="8"/>
  <c r="D97" i="8"/>
  <c r="D24" i="8"/>
  <c r="D25" i="8"/>
  <c r="D26" i="8"/>
  <c r="D27" i="8"/>
  <c r="D28" i="8"/>
  <c r="D29" i="8"/>
  <c r="D30" i="8"/>
  <c r="D31" i="8"/>
  <c r="D32" i="8"/>
  <c r="E32" i="8" s="1"/>
  <c r="D33" i="8"/>
  <c r="D34" i="8"/>
  <c r="D35" i="8"/>
  <c r="D36" i="8"/>
  <c r="D37" i="8"/>
  <c r="D38" i="8"/>
  <c r="D39" i="8"/>
  <c r="D40" i="8"/>
  <c r="BJ14" i="4"/>
  <c r="BJ15" i="4"/>
  <c r="BJ16" i="4"/>
  <c r="BJ13" i="4"/>
  <c r="E13" i="4"/>
  <c r="F13" i="4"/>
  <c r="G13" i="4"/>
  <c r="H13" i="4"/>
  <c r="I13" i="4"/>
  <c r="G37" i="8" l="1"/>
  <c r="BL38" i="4"/>
  <c r="BL91" i="4"/>
  <c r="BM91" i="4" s="1"/>
  <c r="BL107" i="4"/>
  <c r="BK107" i="4" s="1"/>
  <c r="BL69" i="4"/>
  <c r="BL80" i="4"/>
  <c r="BL51" i="4"/>
  <c r="BK51" i="4" s="1"/>
  <c r="BL56" i="4"/>
  <c r="AS56" i="5" s="1"/>
  <c r="BM51" i="4" l="1"/>
  <c r="AT51" i="5" s="1"/>
  <c r="G69" i="8"/>
  <c r="G86" i="8"/>
  <c r="G62" i="8"/>
  <c r="G76" i="8"/>
  <c r="G44" i="8"/>
  <c r="G71" i="8"/>
  <c r="G55" i="8"/>
  <c r="G26" i="8"/>
  <c r="E73" i="6" s="1"/>
  <c r="G51" i="8"/>
  <c r="D98" i="6"/>
  <c r="BL73" i="4"/>
  <c r="AS73" i="5" s="1"/>
  <c r="G24" i="8"/>
  <c r="D71" i="6"/>
  <c r="G33" i="8"/>
  <c r="E80" i="6" s="1"/>
  <c r="G49" i="8"/>
  <c r="G40" i="8"/>
  <c r="G47" i="8"/>
  <c r="G66" i="8"/>
  <c r="G39" i="8"/>
  <c r="D86" i="6"/>
  <c r="G45" i="8"/>
  <c r="E92" i="6" s="1"/>
  <c r="G73" i="8"/>
  <c r="G90" i="8"/>
  <c r="G34" i="8"/>
  <c r="G32" i="8"/>
  <c r="G60" i="8"/>
  <c r="BL47" i="4"/>
  <c r="G53" i="8"/>
  <c r="G77" i="8"/>
  <c r="G93" i="8"/>
  <c r="G56" i="8"/>
  <c r="G64" i="8"/>
  <c r="G58" i="8"/>
  <c r="G78" i="8"/>
  <c r="G94" i="8"/>
  <c r="G80" i="8"/>
  <c r="G52" i="8"/>
  <c r="G88" i="8"/>
  <c r="G82" i="8"/>
  <c r="G92" i="8"/>
  <c r="G43" i="8"/>
  <c r="E90" i="6" s="1"/>
  <c r="G57" i="8"/>
  <c r="G72" i="8"/>
  <c r="G85" i="8"/>
  <c r="BL61" i="4"/>
  <c r="BS61" i="4" s="1"/>
  <c r="G50" i="8"/>
  <c r="G65" i="8"/>
  <c r="G75" i="8"/>
  <c r="G83" i="8"/>
  <c r="G91" i="8"/>
  <c r="BL106" i="4"/>
  <c r="BK106" i="4" s="1"/>
  <c r="G67" i="8"/>
  <c r="BL84" i="4"/>
  <c r="BM84" i="4" s="1"/>
  <c r="AT84" i="5" s="1"/>
  <c r="G70" i="8"/>
  <c r="G84" i="8"/>
  <c r="G61" i="8"/>
  <c r="G79" i="8"/>
  <c r="G31" i="8"/>
  <c r="E78" i="6"/>
  <c r="G29" i="8"/>
  <c r="E76" i="6"/>
  <c r="G95" i="8"/>
  <c r="G87" i="8"/>
  <c r="G41" i="8"/>
  <c r="G81" i="8"/>
  <c r="G30" i="8"/>
  <c r="D95" i="6"/>
  <c r="G59" i="8"/>
  <c r="G27" i="8"/>
  <c r="G25" i="8"/>
  <c r="G46" i="8"/>
  <c r="G89" i="8"/>
  <c r="G28" i="8"/>
  <c r="G36" i="8"/>
  <c r="G54" i="8"/>
  <c r="G97" i="8"/>
  <c r="BO69" i="4"/>
  <c r="BL99" i="4"/>
  <c r="BL100" i="4"/>
  <c r="BS107" i="4"/>
  <c r="BL64" i="4"/>
  <c r="BP64" i="4" s="1"/>
  <c r="BL46" i="4"/>
  <c r="BM46" i="4" s="1"/>
  <c r="AT46" i="5" s="1"/>
  <c r="C83" i="6" s="1"/>
  <c r="BL42" i="4"/>
  <c r="AS42" i="5" s="1"/>
  <c r="BL59" i="4"/>
  <c r="AS59" i="5" s="1"/>
  <c r="BL50" i="4"/>
  <c r="BM50" i="4" s="1"/>
  <c r="AT50" i="5" s="1"/>
  <c r="BL65" i="4"/>
  <c r="BK65" i="4" s="1"/>
  <c r="BL70" i="4"/>
  <c r="AS70" i="5" s="1"/>
  <c r="BL98" i="4"/>
  <c r="BM98" i="4" s="1"/>
  <c r="BL57" i="4"/>
  <c r="BK57" i="4" s="1"/>
  <c r="D89" i="6"/>
  <c r="BL83" i="4"/>
  <c r="BM83" i="4" s="1"/>
  <c r="AT83" i="5" s="1"/>
  <c r="BL102" i="4"/>
  <c r="BL105" i="4"/>
  <c r="BO105" i="4" s="1"/>
  <c r="BN91" i="4"/>
  <c r="BL71" i="4"/>
  <c r="BM71" i="4" s="1"/>
  <c r="AT71" i="5" s="1"/>
  <c r="BL37" i="4"/>
  <c r="AS37" i="5" s="1"/>
  <c r="BL35" i="4"/>
  <c r="BL54" i="4"/>
  <c r="BK54" i="4" s="1"/>
  <c r="BL94" i="4"/>
  <c r="BM94" i="4" s="1"/>
  <c r="BL62" i="4"/>
  <c r="BM62" i="4" s="1"/>
  <c r="AT62" i="5" s="1"/>
  <c r="BL72" i="4"/>
  <c r="BM72" i="4" s="1"/>
  <c r="AT72" i="5" s="1"/>
  <c r="BL92" i="4"/>
  <c r="BK92" i="4" s="1"/>
  <c r="BL40" i="4"/>
  <c r="BP40" i="4" s="1"/>
  <c r="BR38" i="4"/>
  <c r="BL44" i="4"/>
  <c r="BK44" i="4" s="1"/>
  <c r="BL55" i="4"/>
  <c r="BM55" i="4" s="1"/>
  <c r="AT55" i="5" s="1"/>
  <c r="C92" i="6" s="1"/>
  <c r="BL89" i="4"/>
  <c r="BK89" i="4" s="1"/>
  <c r="BL49" i="4"/>
  <c r="AS49" i="5" s="1"/>
  <c r="BL97" i="4"/>
  <c r="BK97" i="4" s="1"/>
  <c r="BL76" i="4"/>
  <c r="BS76" i="4" s="1"/>
  <c r="BN56" i="4"/>
  <c r="BK56" i="4"/>
  <c r="BL58" i="4"/>
  <c r="BM58" i="4" s="1"/>
  <c r="AT58" i="5" s="1"/>
  <c r="C95" i="6" s="1"/>
  <c r="G48" i="8"/>
  <c r="E95" i="6" s="1"/>
  <c r="G35" i="8"/>
  <c r="E82" i="6" s="1"/>
  <c r="BL52" i="4"/>
  <c r="BM52" i="4" s="1"/>
  <c r="AT52" i="5" s="1"/>
  <c r="C89" i="6" s="1"/>
  <c r="G42" i="8"/>
  <c r="E89" i="6" s="1"/>
  <c r="G63" i="8"/>
  <c r="G68" i="8"/>
  <c r="G96" i="8"/>
  <c r="G74" i="8"/>
  <c r="G38" i="8"/>
  <c r="E85" i="6" s="1"/>
  <c r="BS56" i="4"/>
  <c r="BQ56" i="4"/>
  <c r="BM107" i="4"/>
  <c r="BM56" i="4"/>
  <c r="AT56" i="5" s="1"/>
  <c r="BL90" i="4"/>
  <c r="BM38" i="4"/>
  <c r="AT38" i="5" s="1"/>
  <c r="AS38" i="5"/>
  <c r="BL41" i="4"/>
  <c r="BQ51" i="4"/>
  <c r="BP80" i="4"/>
  <c r="BL86" i="4"/>
  <c r="BM86" i="4" s="1"/>
  <c r="BK38" i="4"/>
  <c r="BL39" i="4"/>
  <c r="D85" i="6"/>
  <c r="BL34" i="4"/>
  <c r="BL45" i="4"/>
  <c r="BL81" i="4"/>
  <c r="BK81" i="4" s="1"/>
  <c r="BL36" i="4"/>
  <c r="BL48" i="4"/>
  <c r="BL43" i="4"/>
  <c r="BL78" i="4"/>
  <c r="D82" i="6"/>
  <c r="D73" i="6"/>
  <c r="D80" i="6"/>
  <c r="BR56" i="4"/>
  <c r="BO56" i="4"/>
  <c r="BP56" i="4"/>
  <c r="BL77" i="4"/>
  <c r="BM80" i="4"/>
  <c r="AT80" i="5" s="1"/>
  <c r="BO80" i="4"/>
  <c r="BQ80" i="4"/>
  <c r="AS80" i="5"/>
  <c r="BL93" i="4"/>
  <c r="D92" i="6"/>
  <c r="BP51" i="4"/>
  <c r="BS80" i="4"/>
  <c r="BN51" i="4"/>
  <c r="BR51" i="4"/>
  <c r="BS51" i="4"/>
  <c r="AS51" i="5"/>
  <c r="BO51" i="4"/>
  <c r="BL87" i="4"/>
  <c r="BL66" i="4"/>
  <c r="BL75" i="4"/>
  <c r="BL79" i="4"/>
  <c r="BL96" i="4"/>
  <c r="AS69" i="5"/>
  <c r="BM69" i="4"/>
  <c r="AT69" i="5" s="1"/>
  <c r="D97" i="6"/>
  <c r="BL68" i="4"/>
  <c r="BR80" i="4"/>
  <c r="BK69" i="4"/>
  <c r="BK91" i="4"/>
  <c r="BL63" i="4"/>
  <c r="BL95" i="4"/>
  <c r="BK102" i="4"/>
  <c r="BL74" i="4"/>
  <c r="BL85" i="4"/>
  <c r="BL101" i="4"/>
  <c r="BL53" i="4"/>
  <c r="BK80" i="4"/>
  <c r="BN80" i="4"/>
  <c r="D90" i="6"/>
  <c r="BL67" i="4"/>
  <c r="BL82" i="4"/>
  <c r="BL103" i="4"/>
  <c r="BL60" i="4"/>
  <c r="BL88" i="4"/>
  <c r="BL104" i="4"/>
  <c r="BR55" i="4" l="1"/>
  <c r="BK71" i="4"/>
  <c r="BK105" i="4"/>
  <c r="BR47" i="4"/>
  <c r="AS57" i="5"/>
  <c r="BM54" i="4"/>
  <c r="AT54" i="5" s="1"/>
  <c r="BN54" i="4"/>
  <c r="AU54" i="5" s="1"/>
  <c r="BO57" i="4"/>
  <c r="BK76" i="4"/>
  <c r="BM57" i="4"/>
  <c r="AT57" i="5" s="1"/>
  <c r="BQ69" i="4"/>
  <c r="BR105" i="4"/>
  <c r="D78" i="6"/>
  <c r="AS71" i="5"/>
  <c r="BN84" i="4"/>
  <c r="AV84" i="5" s="1"/>
  <c r="BO49" i="4"/>
  <c r="AS64" i="5"/>
  <c r="BM106" i="4"/>
  <c r="BO64" i="4"/>
  <c r="BO100" i="4"/>
  <c r="BP57" i="4"/>
  <c r="BN70" i="4"/>
  <c r="AV70" i="5" s="1"/>
  <c r="BO83" i="4"/>
  <c r="E86" i="6"/>
  <c r="BS73" i="4"/>
  <c r="BR69" i="4"/>
  <c r="BP69" i="4"/>
  <c r="BM70" i="4"/>
  <c r="AT70" i="5" s="1"/>
  <c r="AS84" i="5"/>
  <c r="BS105" i="4"/>
  <c r="BK42" i="4"/>
  <c r="BK50" i="4"/>
  <c r="BR102" i="4"/>
  <c r="BK100" i="4"/>
  <c r="BR50" i="4"/>
  <c r="BO62" i="4"/>
  <c r="BN105" i="4"/>
  <c r="BK70" i="4"/>
  <c r="BK64" i="4"/>
  <c r="BP78" i="4"/>
  <c r="BP106" i="4"/>
  <c r="BS54" i="4"/>
  <c r="BM42" i="4"/>
  <c r="AT42" i="5" s="1"/>
  <c r="C79" i="6" s="1"/>
  <c r="BP89" i="4"/>
  <c r="BS84" i="4"/>
  <c r="BO61" i="4"/>
  <c r="BM61" i="4"/>
  <c r="AT61" i="5" s="1"/>
  <c r="C98" i="6" s="1"/>
  <c r="BP105" i="4"/>
  <c r="B86" i="6"/>
  <c r="BQ62" i="4"/>
  <c r="BM105" i="4"/>
  <c r="AS55" i="5"/>
  <c r="B92" i="6" s="1"/>
  <c r="BK73" i="4"/>
  <c r="BS64" i="4"/>
  <c r="BQ105" i="4"/>
  <c r="AS50" i="5"/>
  <c r="B87" i="6" s="1"/>
  <c r="E71" i="6"/>
  <c r="BS100" i="4"/>
  <c r="BN57" i="4"/>
  <c r="AU57" i="5" s="1"/>
  <c r="BR70" i="4"/>
  <c r="BN71" i="4"/>
  <c r="AW71" i="5" s="1"/>
  <c r="BQ100" i="4"/>
  <c r="BP61" i="4"/>
  <c r="BS70" i="4"/>
  <c r="BQ58" i="4"/>
  <c r="AS72" i="5"/>
  <c r="BS47" i="4"/>
  <c r="AS47" i="5"/>
  <c r="B84" i="6" s="1"/>
  <c r="BO76" i="4"/>
  <c r="BR54" i="4"/>
  <c r="BR61" i="4"/>
  <c r="AS58" i="5"/>
  <c r="B95" i="6" s="1"/>
  <c r="BS57" i="4"/>
  <c r="D76" i="6"/>
  <c r="AS76" i="5"/>
  <c r="BP52" i="4"/>
  <c r="BN69" i="4"/>
  <c r="AU69" i="5" s="1"/>
  <c r="BK58" i="4"/>
  <c r="BQ57" i="4"/>
  <c r="BK84" i="4"/>
  <c r="BR57" i="4"/>
  <c r="AS62" i="5"/>
  <c r="B99" i="6" s="1"/>
  <c r="BM73" i="4"/>
  <c r="AT73" i="5" s="1"/>
  <c r="BK83" i="4"/>
  <c r="AS83" i="5"/>
  <c r="BQ73" i="4"/>
  <c r="BS69" i="4"/>
  <c r="BR84" i="4"/>
  <c r="BQ47" i="4"/>
  <c r="BN83" i="4"/>
  <c r="AU83" i="5" s="1"/>
  <c r="BQ55" i="4"/>
  <c r="BO54" i="4"/>
  <c r="BO98" i="4"/>
  <c r="BP42" i="4"/>
  <c r="BQ90" i="4"/>
  <c r="BS83" i="4"/>
  <c r="BS55" i="4"/>
  <c r="BP84" i="4"/>
  <c r="BO84" i="4"/>
  <c r="BR107" i="4"/>
  <c r="BP50" i="4"/>
  <c r="BR42" i="4"/>
  <c r="BQ42" i="4"/>
  <c r="BP73" i="4"/>
  <c r="BN64" i="4"/>
  <c r="AU64" i="5" s="1"/>
  <c r="BQ83" i="4"/>
  <c r="BP83" i="4"/>
  <c r="BK61" i="4"/>
  <c r="BK98" i="4"/>
  <c r="BS62" i="4"/>
  <c r="BK62" i="4"/>
  <c r="BQ89" i="4"/>
  <c r="AS54" i="5"/>
  <c r="BQ54" i="4"/>
  <c r="BP54" i="4"/>
  <c r="BR64" i="4"/>
  <c r="E97" i="6"/>
  <c r="AS61" i="5"/>
  <c r="B98" i="6" s="1"/>
  <c r="BQ61" i="4"/>
  <c r="BN61" i="4"/>
  <c r="AU61" i="5" s="1"/>
  <c r="BR83" i="4"/>
  <c r="BN106" i="4"/>
  <c r="BP65" i="4"/>
  <c r="BR73" i="4"/>
  <c r="BQ84" i="4"/>
  <c r="BM64" i="4"/>
  <c r="AT64" i="5" s="1"/>
  <c r="BQ64" i="4"/>
  <c r="BP77" i="4"/>
  <c r="BO55" i="4"/>
  <c r="BQ107" i="4"/>
  <c r="BS50" i="4"/>
  <c r="BN42" i="4"/>
  <c r="AS40" i="5"/>
  <c r="B77" i="6" s="1"/>
  <c r="BQ50" i="4"/>
  <c r="BN62" i="4"/>
  <c r="AW62" i="5" s="1"/>
  <c r="BQ40" i="4"/>
  <c r="BO40" i="4"/>
  <c r="BO73" i="4"/>
  <c r="BP47" i="4"/>
  <c r="BK55" i="4"/>
  <c r="BN55" i="4"/>
  <c r="AU55" i="5" s="1"/>
  <c r="BS42" i="4"/>
  <c r="D77" i="6"/>
  <c r="E77" i="6"/>
  <c r="C88" i="6"/>
  <c r="D88" i="6"/>
  <c r="E88" i="6"/>
  <c r="B88" i="6"/>
  <c r="BK47" i="4"/>
  <c r="BM47" i="4"/>
  <c r="AT47" i="5" s="1"/>
  <c r="C84" i="6" s="1"/>
  <c r="AU84" i="5"/>
  <c r="AV80" i="5"/>
  <c r="AU80" i="5"/>
  <c r="AW80" i="5"/>
  <c r="AU51" i="5"/>
  <c r="AW51" i="5"/>
  <c r="AV51" i="5"/>
  <c r="BP55" i="4"/>
  <c r="BN50" i="4"/>
  <c r="BO38" i="4"/>
  <c r="BK72" i="4"/>
  <c r="BK37" i="4"/>
  <c r="BO42" i="4"/>
  <c r="BN73" i="4"/>
  <c r="AV56" i="5"/>
  <c r="AU56" i="5"/>
  <c r="AW56" i="5"/>
  <c r="BN47" i="4"/>
  <c r="BP102" i="4"/>
  <c r="BQ72" i="4"/>
  <c r="BP71" i="4"/>
  <c r="BS99" i="4"/>
  <c r="E83" i="6"/>
  <c r="D83" i="6"/>
  <c r="E75" i="6"/>
  <c r="C75" i="6"/>
  <c r="D75" i="6"/>
  <c r="B75" i="6"/>
  <c r="B93" i="6"/>
  <c r="D93" i="6"/>
  <c r="C93" i="6"/>
  <c r="E93" i="6"/>
  <c r="E72" i="6"/>
  <c r="D72" i="6"/>
  <c r="B74" i="6"/>
  <c r="E74" i="6"/>
  <c r="D74" i="6"/>
  <c r="D99" i="6"/>
  <c r="C99" i="6"/>
  <c r="E99" i="6"/>
  <c r="E84" i="6"/>
  <c r="D84" i="6"/>
  <c r="B79" i="6"/>
  <c r="E79" i="6"/>
  <c r="D79" i="6"/>
  <c r="E81" i="6"/>
  <c r="D81" i="6"/>
  <c r="B94" i="6"/>
  <c r="C94" i="6"/>
  <c r="E94" i="6"/>
  <c r="D94" i="6"/>
  <c r="D87" i="6"/>
  <c r="E87" i="6"/>
  <c r="C87" i="6"/>
  <c r="B96" i="6"/>
  <c r="E96" i="6"/>
  <c r="D96" i="6"/>
  <c r="E98" i="6"/>
  <c r="D91" i="6"/>
  <c r="B91" i="6"/>
  <c r="C91" i="6"/>
  <c r="E91" i="6"/>
  <c r="BP62" i="4"/>
  <c r="BR62" i="4"/>
  <c r="BO106" i="4"/>
  <c r="BQ106" i="4"/>
  <c r="BN59" i="4"/>
  <c r="BO90" i="4"/>
  <c r="BR46" i="4"/>
  <c r="BS106" i="4"/>
  <c r="BK86" i="4"/>
  <c r="BN94" i="4"/>
  <c r="BO99" i="4"/>
  <c r="BR106" i="4"/>
  <c r="BK46" i="4"/>
  <c r="BK99" i="4"/>
  <c r="BP98" i="4"/>
  <c r="BR98" i="4"/>
  <c r="BN102" i="4"/>
  <c r="BS52" i="4"/>
  <c r="BR52" i="4"/>
  <c r="BQ65" i="4"/>
  <c r="BO52" i="4"/>
  <c r="BO71" i="4"/>
  <c r="BO59" i="4"/>
  <c r="BS59" i="4"/>
  <c r="BS38" i="4"/>
  <c r="BS90" i="4"/>
  <c r="BM99" i="4"/>
  <c r="BN89" i="4"/>
  <c r="BQ46" i="4"/>
  <c r="BK94" i="4"/>
  <c r="BO46" i="4"/>
  <c r="BQ71" i="4"/>
  <c r="BP92" i="4"/>
  <c r="BS98" i="4"/>
  <c r="BN98" i="4"/>
  <c r="BM89" i="4"/>
  <c r="BM102" i="4"/>
  <c r="AS52" i="5"/>
  <c r="B89" i="6" s="1"/>
  <c r="BK52" i="4"/>
  <c r="BM65" i="4"/>
  <c r="AT65" i="5" s="1"/>
  <c r="BR71" i="4"/>
  <c r="BS91" i="4"/>
  <c r="BM97" i="4"/>
  <c r="AS65" i="5"/>
  <c r="AS46" i="5"/>
  <c r="B83" i="6" s="1"/>
  <c r="BN99" i="4"/>
  <c r="BP99" i="4"/>
  <c r="BR99" i="4"/>
  <c r="BM49" i="4"/>
  <c r="AT49" i="5" s="1"/>
  <c r="C86" i="6" s="1"/>
  <c r="BS46" i="4"/>
  <c r="BN46" i="4"/>
  <c r="BP46" i="4"/>
  <c r="BN76" i="4"/>
  <c r="BR97" i="4"/>
  <c r="BM92" i="4"/>
  <c r="BQ98" i="4"/>
  <c r="BR89" i="4"/>
  <c r="BS102" i="4"/>
  <c r="BS78" i="4"/>
  <c r="BQ52" i="4"/>
  <c r="BP97" i="4"/>
  <c r="BS71" i="4"/>
  <c r="BR59" i="4"/>
  <c r="BP59" i="4"/>
  <c r="BQ59" i="4"/>
  <c r="BQ99" i="4"/>
  <c r="BS89" i="4"/>
  <c r="BM59" i="4"/>
  <c r="AT59" i="5" s="1"/>
  <c r="C96" i="6" s="1"/>
  <c r="BO65" i="4"/>
  <c r="BR100" i="4"/>
  <c r="BS92" i="4"/>
  <c r="BP100" i="4"/>
  <c r="BM100" i="4"/>
  <c r="BQ91" i="4"/>
  <c r="BM90" i="4"/>
  <c r="BK90" i="4"/>
  <c r="BQ76" i="4"/>
  <c r="BQ102" i="4"/>
  <c r="BO102" i="4"/>
  <c r="BR91" i="4"/>
  <c r="BN65" i="4"/>
  <c r="BN97" i="4"/>
  <c r="BO70" i="4"/>
  <c r="BQ70" i="4"/>
  <c r="AS81" i="5"/>
  <c r="BO97" i="4"/>
  <c r="BO91" i="4"/>
  <c r="BO72" i="4"/>
  <c r="BR72" i="4"/>
  <c r="BS97" i="4"/>
  <c r="BO92" i="4"/>
  <c r="BS94" i="4"/>
  <c r="BQ92" i="4"/>
  <c r="BS72" i="4"/>
  <c r="BR94" i="4"/>
  <c r="BR65" i="4"/>
  <c r="BN100" i="4"/>
  <c r="BP72" i="4"/>
  <c r="BP91" i="4"/>
  <c r="BS65" i="4"/>
  <c r="BN107" i="4"/>
  <c r="BO107" i="4"/>
  <c r="BP107" i="4"/>
  <c r="BN72" i="4"/>
  <c r="BN92" i="4"/>
  <c r="BO94" i="4"/>
  <c r="BS35" i="4"/>
  <c r="BR90" i="4"/>
  <c r="BP90" i="4"/>
  <c r="BN90" i="4"/>
  <c r="BM76" i="4"/>
  <c r="AT76" i="5" s="1"/>
  <c r="BP76" i="4"/>
  <c r="BP70" i="4"/>
  <c r="BP94" i="4"/>
  <c r="BQ94" i="4"/>
  <c r="BO47" i="4"/>
  <c r="BK59" i="4"/>
  <c r="BM81" i="4"/>
  <c r="AT81" i="5" s="1"/>
  <c r="BK49" i="4"/>
  <c r="BR92" i="4"/>
  <c r="BO81" i="4"/>
  <c r="BP81" i="4"/>
  <c r="BQ97" i="4"/>
  <c r="BS81" i="4"/>
  <c r="BQ35" i="4"/>
  <c r="BO50" i="4"/>
  <c r="BR78" i="4"/>
  <c r="BN38" i="4"/>
  <c r="BN37" i="4"/>
  <c r="BQ37" i="4"/>
  <c r="BP37" i="4"/>
  <c r="BN52" i="4"/>
  <c r="BR37" i="4"/>
  <c r="BM37" i="4"/>
  <c r="AT37" i="5" s="1"/>
  <c r="C74" i="6" s="1"/>
  <c r="BO37" i="4"/>
  <c r="BS37" i="4"/>
  <c r="BK35" i="4"/>
  <c r="BR35" i="4"/>
  <c r="BP35" i="4"/>
  <c r="BM35" i="4"/>
  <c r="AT35" i="5" s="1"/>
  <c r="C72" i="6" s="1"/>
  <c r="BO35" i="4"/>
  <c r="AS35" i="5"/>
  <c r="B72" i="6" s="1"/>
  <c r="BN35" i="4"/>
  <c r="BP86" i="4"/>
  <c r="BO89" i="4"/>
  <c r="BN77" i="4"/>
  <c r="BN81" i="4"/>
  <c r="BR76" i="4"/>
  <c r="BN44" i="4"/>
  <c r="BQ44" i="4"/>
  <c r="BM40" i="4"/>
  <c r="AT40" i="5" s="1"/>
  <c r="C77" i="6" s="1"/>
  <c r="BN40" i="4"/>
  <c r="BP44" i="4"/>
  <c r="BP38" i="4"/>
  <c r="BQ38" i="4"/>
  <c r="BS44" i="4"/>
  <c r="BM44" i="4"/>
  <c r="AT44" i="5" s="1"/>
  <c r="C81" i="6" s="1"/>
  <c r="BR40" i="4"/>
  <c r="BO44" i="4"/>
  <c r="BK40" i="4"/>
  <c r="AS44" i="5"/>
  <c r="B81" i="6" s="1"/>
  <c r="BS40" i="4"/>
  <c r="BR44" i="4"/>
  <c r="BR49" i="4"/>
  <c r="BM77" i="4"/>
  <c r="AT77" i="5" s="1"/>
  <c r="BQ78" i="4"/>
  <c r="BO78" i="4"/>
  <c r="BS58" i="4"/>
  <c r="BR58" i="4"/>
  <c r="BP58" i="4"/>
  <c r="BQ81" i="4"/>
  <c r="BR86" i="4"/>
  <c r="BR77" i="4"/>
  <c r="BN78" i="4"/>
  <c r="BM78" i="4"/>
  <c r="AT78" i="5" s="1"/>
  <c r="BK78" i="4"/>
  <c r="BO58" i="4"/>
  <c r="BN58" i="4"/>
  <c r="BN49" i="4"/>
  <c r="AS78" i="5"/>
  <c r="BQ49" i="4"/>
  <c r="BS49" i="4"/>
  <c r="BP49" i="4"/>
  <c r="BQ86" i="4"/>
  <c r="BS86" i="4"/>
  <c r="BN86" i="4"/>
  <c r="BO86" i="4"/>
  <c r="BM34" i="4"/>
  <c r="AT34" i="5" s="1"/>
  <c r="C71" i="6" s="1"/>
  <c r="BP34" i="4"/>
  <c r="BS34" i="4"/>
  <c r="BQ34" i="4"/>
  <c r="BO34" i="4"/>
  <c r="BR34" i="4"/>
  <c r="BK34" i="4"/>
  <c r="AS34" i="5"/>
  <c r="B71" i="6" s="1"/>
  <c r="BN34" i="4"/>
  <c r="BR81" i="4"/>
  <c r="BM48" i="4"/>
  <c r="AT48" i="5" s="1"/>
  <c r="C85" i="6" s="1"/>
  <c r="BO48" i="4"/>
  <c r="BK48" i="4"/>
  <c r="BQ48" i="4"/>
  <c r="BP48" i="4"/>
  <c r="BS48" i="4"/>
  <c r="BN48" i="4"/>
  <c r="AS48" i="5"/>
  <c r="B85" i="6" s="1"/>
  <c r="BR48" i="4"/>
  <c r="AS36" i="5"/>
  <c r="B73" i="6" s="1"/>
  <c r="BQ36" i="4"/>
  <c r="BS36" i="4"/>
  <c r="BN36" i="4"/>
  <c r="BO36" i="4"/>
  <c r="BK36" i="4"/>
  <c r="BP36" i="4"/>
  <c r="BR36" i="4"/>
  <c r="BM36" i="4"/>
  <c r="AT36" i="5" s="1"/>
  <c r="C73" i="6" s="1"/>
  <c r="BM45" i="4"/>
  <c r="AT45" i="5" s="1"/>
  <c r="C82" i="6" s="1"/>
  <c r="AS45" i="5"/>
  <c r="B82" i="6" s="1"/>
  <c r="BP45" i="4"/>
  <c r="BO45" i="4"/>
  <c r="BR45" i="4"/>
  <c r="BS45" i="4"/>
  <c r="BQ45" i="4"/>
  <c r="BN45" i="4"/>
  <c r="BK45" i="4"/>
  <c r="BM41" i="4"/>
  <c r="AT41" i="5" s="1"/>
  <c r="C78" i="6" s="1"/>
  <c r="AS41" i="5"/>
  <c r="B78" i="6" s="1"/>
  <c r="BP41" i="4"/>
  <c r="BN41" i="4"/>
  <c r="BR41" i="4"/>
  <c r="BK41" i="4"/>
  <c r="BO41" i="4"/>
  <c r="BQ41" i="4"/>
  <c r="BS41" i="4"/>
  <c r="BK43" i="4"/>
  <c r="AS43" i="5"/>
  <c r="B80" i="6" s="1"/>
  <c r="BP43" i="4"/>
  <c r="BS43" i="4"/>
  <c r="BQ43" i="4"/>
  <c r="BR43" i="4"/>
  <c r="BN43" i="4"/>
  <c r="BM43" i="4"/>
  <c r="AT43" i="5" s="1"/>
  <c r="C80" i="6" s="1"/>
  <c r="BO43" i="4"/>
  <c r="AS39" i="5"/>
  <c r="B76" i="6" s="1"/>
  <c r="BS39" i="4"/>
  <c r="BR39" i="4"/>
  <c r="BM39" i="4"/>
  <c r="AT39" i="5" s="1"/>
  <c r="C76" i="6" s="1"/>
  <c r="BO39" i="4"/>
  <c r="BQ39" i="4"/>
  <c r="BK39" i="4"/>
  <c r="BN39" i="4"/>
  <c r="BP39" i="4"/>
  <c r="BO77" i="4"/>
  <c r="BS77" i="4"/>
  <c r="BK77" i="4"/>
  <c r="AS77" i="5"/>
  <c r="BQ77" i="4"/>
  <c r="BS95" i="4"/>
  <c r="BQ95" i="4"/>
  <c r="BK95" i="4"/>
  <c r="BP95" i="4"/>
  <c r="BO95" i="4"/>
  <c r="BM95" i="4"/>
  <c r="BR95" i="4"/>
  <c r="BN95" i="4"/>
  <c r="BO79" i="4"/>
  <c r="BS79" i="4"/>
  <c r="BN79" i="4"/>
  <c r="BP79" i="4"/>
  <c r="BR79" i="4"/>
  <c r="BK79" i="4"/>
  <c r="AS79" i="5"/>
  <c r="BM79" i="4"/>
  <c r="AT79" i="5" s="1"/>
  <c r="BQ79" i="4"/>
  <c r="BO63" i="4"/>
  <c r="BK63" i="4"/>
  <c r="BP63" i="4"/>
  <c r="BR63" i="4"/>
  <c r="BS63" i="4"/>
  <c r="AS63" i="5"/>
  <c r="BN63" i="4"/>
  <c r="BQ63" i="4"/>
  <c r="BM63" i="4"/>
  <c r="AT63" i="5" s="1"/>
  <c r="BR96" i="4"/>
  <c r="BM96" i="4"/>
  <c r="BQ96" i="4"/>
  <c r="BO96" i="4"/>
  <c r="BS96" i="4"/>
  <c r="BK96" i="4"/>
  <c r="BP96" i="4"/>
  <c r="BN96" i="4"/>
  <c r="BO87" i="4"/>
  <c r="BK87" i="4"/>
  <c r="BP87" i="4"/>
  <c r="BR87" i="4"/>
  <c r="BN87" i="4"/>
  <c r="BS87" i="4"/>
  <c r="BM87" i="4"/>
  <c r="BQ87" i="4"/>
  <c r="BM104" i="4"/>
  <c r="BS104" i="4"/>
  <c r="BN104" i="4"/>
  <c r="BR104" i="4"/>
  <c r="BP104" i="4"/>
  <c r="BK104" i="4"/>
  <c r="BO104" i="4"/>
  <c r="BQ104" i="4"/>
  <c r="BN82" i="4"/>
  <c r="BR82" i="4"/>
  <c r="BK82" i="4"/>
  <c r="BO82" i="4"/>
  <c r="BS82" i="4"/>
  <c r="BP82" i="4"/>
  <c r="BM82" i="4"/>
  <c r="AT82" i="5" s="1"/>
  <c r="AS82" i="5"/>
  <c r="BQ82" i="4"/>
  <c r="BM53" i="4"/>
  <c r="AT53" i="5" s="1"/>
  <c r="C90" i="6" s="1"/>
  <c r="BQ53" i="4"/>
  <c r="BR53" i="4"/>
  <c r="AS53" i="5"/>
  <c r="B90" i="6" s="1"/>
  <c r="BO53" i="4"/>
  <c r="BS53" i="4"/>
  <c r="BP53" i="4"/>
  <c r="BK53" i="4"/>
  <c r="BN53" i="4"/>
  <c r="BR103" i="4"/>
  <c r="BN103" i="4"/>
  <c r="BS103" i="4"/>
  <c r="BO103" i="4"/>
  <c r="BK103" i="4"/>
  <c r="BP103" i="4"/>
  <c r="BM103" i="4"/>
  <c r="BQ103" i="4"/>
  <c r="BN67" i="4"/>
  <c r="BO67" i="4"/>
  <c r="BP67" i="4"/>
  <c r="BK67" i="4"/>
  <c r="BR67" i="4"/>
  <c r="AS67" i="5"/>
  <c r="BQ67" i="4"/>
  <c r="BS67" i="4"/>
  <c r="BM67" i="4"/>
  <c r="AT67" i="5" s="1"/>
  <c r="BN85" i="4"/>
  <c r="BP85" i="4"/>
  <c r="BQ85" i="4"/>
  <c r="AS85" i="5"/>
  <c r="BM85" i="4"/>
  <c r="AT85" i="5" s="1"/>
  <c r="BR85" i="4"/>
  <c r="BO85" i="4"/>
  <c r="BK85" i="4"/>
  <c r="BS85" i="4"/>
  <c r="BO60" i="4"/>
  <c r="BK60" i="4"/>
  <c r="BP60" i="4"/>
  <c r="BQ60" i="4"/>
  <c r="BS60" i="4"/>
  <c r="BM60" i="4"/>
  <c r="AT60" i="5" s="1"/>
  <c r="C97" i="6" s="1"/>
  <c r="AS60" i="5"/>
  <c r="B97" i="6" s="1"/>
  <c r="BR60" i="4"/>
  <c r="BN60" i="4"/>
  <c r="BM74" i="4"/>
  <c r="AT74" i="5" s="1"/>
  <c r="BQ74" i="4"/>
  <c r="BN74" i="4"/>
  <c r="BR74" i="4"/>
  <c r="BK74" i="4"/>
  <c r="BO74" i="4"/>
  <c r="BS74" i="4"/>
  <c r="BP74" i="4"/>
  <c r="AS74" i="5"/>
  <c r="BP66" i="4"/>
  <c r="BM66" i="4"/>
  <c r="AT66" i="5" s="1"/>
  <c r="BQ66" i="4"/>
  <c r="BN66" i="4"/>
  <c r="BR66" i="4"/>
  <c r="BS66" i="4"/>
  <c r="AS66" i="5"/>
  <c r="BK66" i="4"/>
  <c r="BO66" i="4"/>
  <c r="BM93" i="4"/>
  <c r="BP93" i="4"/>
  <c r="BQ93" i="4"/>
  <c r="BR93" i="4"/>
  <c r="BO93" i="4"/>
  <c r="BS93" i="4"/>
  <c r="BN93" i="4"/>
  <c r="BK93" i="4"/>
  <c r="BM88" i="4"/>
  <c r="BK88" i="4"/>
  <c r="BN88" i="4"/>
  <c r="BP88" i="4"/>
  <c r="BO88" i="4"/>
  <c r="BS88" i="4"/>
  <c r="BQ88" i="4"/>
  <c r="BR88" i="4"/>
  <c r="BQ101" i="4"/>
  <c r="BM101" i="4"/>
  <c r="BR101" i="4"/>
  <c r="BN101" i="4"/>
  <c r="BP101" i="4"/>
  <c r="BK101" i="4"/>
  <c r="BO101" i="4"/>
  <c r="BS101" i="4"/>
  <c r="BO68" i="4"/>
  <c r="BK68" i="4"/>
  <c r="BP68" i="4"/>
  <c r="BQ68" i="4"/>
  <c r="BM68" i="4"/>
  <c r="AT68" i="5" s="1"/>
  <c r="AS68" i="5"/>
  <c r="BS68" i="4"/>
  <c r="BN68" i="4"/>
  <c r="BR68" i="4"/>
  <c r="BR75" i="4"/>
  <c r="AS75" i="5"/>
  <c r="BK75" i="4"/>
  <c r="BN75" i="4"/>
  <c r="BP75" i="4"/>
  <c r="BQ75" i="4"/>
  <c r="BO75" i="4"/>
  <c r="BM75" i="4"/>
  <c r="AT75" i="5" s="1"/>
  <c r="BS75" i="4"/>
  <c r="AV42" i="5" l="1"/>
  <c r="AV54" i="5"/>
  <c r="AW84" i="5"/>
  <c r="AV69" i="5"/>
  <c r="AW54" i="5"/>
  <c r="AU71" i="5"/>
  <c r="AW69" i="5"/>
  <c r="AV64" i="5"/>
  <c r="AV57" i="5"/>
  <c r="AW70" i="5"/>
  <c r="AV71" i="5"/>
  <c r="AU70" i="5"/>
  <c r="AW61" i="5"/>
  <c r="AW83" i="5"/>
  <c r="AW57" i="5"/>
  <c r="AV83" i="5"/>
  <c r="AW64" i="5"/>
  <c r="AV62" i="5"/>
  <c r="AU62" i="5"/>
  <c r="AU42" i="5"/>
  <c r="AV61" i="5"/>
  <c r="AW42" i="5"/>
  <c r="AW55" i="5"/>
  <c r="AV55" i="5"/>
  <c r="AU75" i="5"/>
  <c r="AW75" i="5"/>
  <c r="AV75" i="5"/>
  <c r="AV66" i="5"/>
  <c r="AW66" i="5"/>
  <c r="AU66" i="5"/>
  <c r="AV74" i="5"/>
  <c r="AW74" i="5"/>
  <c r="AU74" i="5"/>
  <c r="AU85" i="5"/>
  <c r="AW85" i="5"/>
  <c r="AV85" i="5"/>
  <c r="AU53" i="5"/>
  <c r="AW53" i="5"/>
  <c r="AV53" i="5"/>
  <c r="AU63" i="5"/>
  <c r="AW63" i="5"/>
  <c r="AV63" i="5"/>
  <c r="AU39" i="5"/>
  <c r="AW39" i="5"/>
  <c r="AV39" i="5"/>
  <c r="AU43" i="5"/>
  <c r="AW43" i="5"/>
  <c r="AV43" i="5"/>
  <c r="AU45" i="5"/>
  <c r="AW45" i="5"/>
  <c r="AV45" i="5"/>
  <c r="AV34" i="5"/>
  <c r="AU34" i="5"/>
  <c r="AW34" i="5"/>
  <c r="AU49" i="5"/>
  <c r="AW49" i="5"/>
  <c r="AV49" i="5"/>
  <c r="AV44" i="5"/>
  <c r="AU44" i="5"/>
  <c r="AW44" i="5"/>
  <c r="AU81" i="5"/>
  <c r="AW81" i="5"/>
  <c r="AV81" i="5"/>
  <c r="AU35" i="5"/>
  <c r="AW35" i="5"/>
  <c r="AV35" i="5"/>
  <c r="AU37" i="5"/>
  <c r="AW37" i="5"/>
  <c r="AV37" i="5"/>
  <c r="AV72" i="5"/>
  <c r="AU72" i="5"/>
  <c r="AW72" i="5"/>
  <c r="AU59" i="5"/>
  <c r="AW59" i="5"/>
  <c r="AV59" i="5"/>
  <c r="AU47" i="5"/>
  <c r="AW47" i="5"/>
  <c r="AV47" i="5"/>
  <c r="AU73" i="5"/>
  <c r="AW73" i="5"/>
  <c r="AV73" i="5"/>
  <c r="AV50" i="5"/>
  <c r="AU50" i="5"/>
  <c r="AW50" i="5"/>
  <c r="AV68" i="5"/>
  <c r="AU68" i="5"/>
  <c r="AW68" i="5"/>
  <c r="AV60" i="5"/>
  <c r="AU60" i="5"/>
  <c r="AW60" i="5"/>
  <c r="AU67" i="5"/>
  <c r="AW67" i="5"/>
  <c r="AV67" i="5"/>
  <c r="AV82" i="5"/>
  <c r="AW82" i="5"/>
  <c r="AU82" i="5"/>
  <c r="AU79" i="5"/>
  <c r="AW79" i="5"/>
  <c r="AV79" i="5"/>
  <c r="AU41" i="5"/>
  <c r="AW41" i="5"/>
  <c r="AV41" i="5"/>
  <c r="AV36" i="5"/>
  <c r="AU36" i="5"/>
  <c r="AW36" i="5"/>
  <c r="AV48" i="5"/>
  <c r="AU48" i="5"/>
  <c r="AW48" i="5"/>
  <c r="AV58" i="5"/>
  <c r="AU58" i="5"/>
  <c r="AW58" i="5"/>
  <c r="AV78" i="5"/>
  <c r="AW78" i="5"/>
  <c r="AU78" i="5"/>
  <c r="AV40" i="5"/>
  <c r="AU40" i="5"/>
  <c r="AW40" i="5"/>
  <c r="AU77" i="5"/>
  <c r="AW77" i="5"/>
  <c r="AV77" i="5"/>
  <c r="AV52" i="5"/>
  <c r="AU52" i="5"/>
  <c r="AW52" i="5"/>
  <c r="AV38" i="5"/>
  <c r="AU38" i="5"/>
  <c r="AW38" i="5"/>
  <c r="AU65" i="5"/>
  <c r="AW65" i="5"/>
  <c r="AV65" i="5"/>
  <c r="AV76" i="5"/>
  <c r="AU76" i="5"/>
  <c r="AW76" i="5"/>
  <c r="AV46" i="5"/>
  <c r="AU46" i="5"/>
  <c r="AW46" i="5"/>
  <c r="N11" i="4"/>
  <c r="O11" i="4"/>
  <c r="P11" i="4"/>
  <c r="Q11" i="4"/>
  <c r="R11" i="4"/>
  <c r="S11" i="4"/>
  <c r="X11" i="4"/>
  <c r="Y11" i="4"/>
  <c r="Z11" i="4"/>
  <c r="AA11" i="4"/>
  <c r="AB11" i="4"/>
  <c r="AC11" i="4"/>
  <c r="AH11" i="4"/>
  <c r="AI11" i="4"/>
  <c r="AJ11" i="4"/>
  <c r="AK11" i="4"/>
  <c r="AL11" i="4"/>
  <c r="AM11" i="4"/>
  <c r="AR11" i="4"/>
  <c r="AS11" i="4"/>
  <c r="AT11" i="4"/>
  <c r="AU11" i="4"/>
  <c r="AV11" i="4"/>
  <c r="AW11" i="4"/>
  <c r="BB11" i="4"/>
  <c r="BC11" i="4"/>
  <c r="BD11" i="4"/>
  <c r="BE11" i="4"/>
  <c r="BF11" i="4"/>
  <c r="BG11" i="4"/>
  <c r="K12" i="4"/>
  <c r="L12" i="4"/>
  <c r="M12" i="4"/>
  <c r="N12" i="4"/>
  <c r="O12" i="4"/>
  <c r="P12" i="4"/>
  <c r="Q12" i="4"/>
  <c r="R12" i="4"/>
  <c r="S12" i="4"/>
  <c r="U12" i="4"/>
  <c r="V12" i="4"/>
  <c r="W12" i="4"/>
  <c r="X12" i="4"/>
  <c r="Y12" i="4"/>
  <c r="Z12" i="4"/>
  <c r="AA12" i="4"/>
  <c r="AB12" i="4"/>
  <c r="AC12" i="4"/>
  <c r="AE12" i="4"/>
  <c r="AF12" i="4"/>
  <c r="AG12" i="4"/>
  <c r="AH12" i="4"/>
  <c r="AI12" i="4"/>
  <c r="AJ12" i="4"/>
  <c r="AK12" i="4"/>
  <c r="AL12" i="4"/>
  <c r="AM12" i="4"/>
  <c r="AO12" i="4"/>
  <c r="AP12" i="4"/>
  <c r="AQ12" i="4"/>
  <c r="AR12" i="4"/>
  <c r="AS12" i="4"/>
  <c r="AT12" i="4"/>
  <c r="AU12" i="4"/>
  <c r="AV12" i="4"/>
  <c r="AW12" i="4"/>
  <c r="AY12" i="4"/>
  <c r="AZ12" i="4"/>
  <c r="BA12" i="4"/>
  <c r="BB12" i="4"/>
  <c r="BC12" i="4"/>
  <c r="BD12" i="4"/>
  <c r="BE12" i="4"/>
  <c r="BF12" i="4"/>
  <c r="BG12" i="4"/>
  <c r="D12" i="4"/>
  <c r="E12" i="4"/>
  <c r="F12" i="4"/>
  <c r="G12" i="4"/>
  <c r="H12" i="4"/>
  <c r="I12" i="4"/>
  <c r="E11" i="4"/>
  <c r="F11" i="4"/>
  <c r="G11" i="4"/>
  <c r="H11" i="4"/>
  <c r="I11" i="4"/>
  <c r="D13" i="4"/>
  <c r="N13" i="4"/>
  <c r="O13" i="4"/>
  <c r="P13" i="4"/>
  <c r="Q13" i="4"/>
  <c r="R13" i="4"/>
  <c r="S13" i="4"/>
  <c r="N14" i="4"/>
  <c r="O14" i="4"/>
  <c r="P14" i="4"/>
  <c r="Q14" i="4"/>
  <c r="R14" i="4"/>
  <c r="S14" i="4"/>
  <c r="N15" i="4"/>
  <c r="O15" i="4"/>
  <c r="P15" i="4"/>
  <c r="Q15" i="4"/>
  <c r="R15" i="4"/>
  <c r="S15" i="4"/>
  <c r="X13" i="4"/>
  <c r="Y13" i="4"/>
  <c r="Z13" i="4"/>
  <c r="AA13" i="4"/>
  <c r="AB13" i="4"/>
  <c r="AC13" i="4"/>
  <c r="X14" i="4"/>
  <c r="Y14" i="4"/>
  <c r="Z14" i="4"/>
  <c r="AA14" i="4"/>
  <c r="AB14" i="4"/>
  <c r="AC14" i="4"/>
  <c r="X15" i="4"/>
  <c r="Y15" i="4"/>
  <c r="Z15" i="4"/>
  <c r="AA15" i="4"/>
  <c r="AB15" i="4"/>
  <c r="AC15" i="4"/>
  <c r="X16" i="4"/>
  <c r="Y16" i="4"/>
  <c r="Z16" i="4"/>
  <c r="AA16" i="4"/>
  <c r="AB16" i="4"/>
  <c r="AC16" i="4"/>
  <c r="X17" i="4"/>
  <c r="Y17" i="4"/>
  <c r="Z17" i="4"/>
  <c r="AA17" i="4"/>
  <c r="AB17" i="4"/>
  <c r="AC17" i="4"/>
  <c r="X18" i="4"/>
  <c r="Y18" i="4"/>
  <c r="Z18" i="4"/>
  <c r="AA18" i="4"/>
  <c r="AB18" i="4"/>
  <c r="AC18" i="4"/>
  <c r="X19" i="4"/>
  <c r="Y19" i="4"/>
  <c r="Z19" i="4"/>
  <c r="AA19" i="4"/>
  <c r="AB19" i="4"/>
  <c r="AC19" i="4"/>
  <c r="X20" i="4"/>
  <c r="Y20" i="4"/>
  <c r="Z20" i="4"/>
  <c r="AA20" i="4"/>
  <c r="AB20" i="4"/>
  <c r="AC20" i="4"/>
  <c r="X21" i="4"/>
  <c r="Y21" i="4"/>
  <c r="Z21" i="4"/>
  <c r="AA21" i="4"/>
  <c r="AB21" i="4"/>
  <c r="AC21" i="4"/>
  <c r="AH13" i="4"/>
  <c r="AI13" i="4"/>
  <c r="AJ13" i="4"/>
  <c r="AK13" i="4"/>
  <c r="AL13" i="4"/>
  <c r="AM13" i="4"/>
  <c r="AR13" i="4"/>
  <c r="AS13" i="4"/>
  <c r="AT13" i="4"/>
  <c r="AU13" i="4"/>
  <c r="AV13" i="4"/>
  <c r="AW13" i="4"/>
  <c r="AR14" i="4"/>
  <c r="AS14" i="4"/>
  <c r="AT14" i="4"/>
  <c r="AU14" i="4"/>
  <c r="AV14" i="4"/>
  <c r="AW14" i="4"/>
  <c r="BB13" i="4"/>
  <c r="AU4" i="2"/>
  <c r="K13" i="5" l="1" a="1"/>
  <c r="D8" i="4"/>
  <c r="D13" i="5" a="1"/>
  <c r="R13" i="5" a="1"/>
  <c r="N10" i="4"/>
  <c r="U10" i="4"/>
  <c r="V10" i="4"/>
  <c r="X10" i="4"/>
  <c r="AE10" i="4"/>
  <c r="AF10" i="4"/>
  <c r="AO10" i="4"/>
  <c r="AP10" i="4"/>
  <c r="AR10" i="4"/>
  <c r="AY10" i="4"/>
  <c r="AZ10" i="4"/>
  <c r="BB10" i="4"/>
  <c r="B10" i="4"/>
  <c r="D10" i="4"/>
  <c r="K10" i="4"/>
  <c r="L10" i="4"/>
  <c r="D11" i="4"/>
  <c r="B12" i="4"/>
  <c r="C12" i="4"/>
  <c r="A10" i="4"/>
  <c r="A12" i="4"/>
  <c r="A14" i="4"/>
  <c r="A14" i="5" s="1"/>
  <c r="A15" i="4"/>
  <c r="A15" i="5" s="1"/>
  <c r="A16" i="4"/>
  <c r="A16" i="5" s="1"/>
  <c r="A17" i="4"/>
  <c r="A17" i="5" s="1"/>
  <c r="A18" i="5"/>
  <c r="A19" i="5"/>
  <c r="A20" i="5"/>
  <c r="C14" i="4"/>
  <c r="C14" i="5" s="1"/>
  <c r="C15" i="4"/>
  <c r="C15" i="5" s="1"/>
  <c r="C16" i="4"/>
  <c r="C16" i="5" s="1"/>
  <c r="C17" i="4"/>
  <c r="C17" i="5" s="1"/>
  <c r="C18" i="5"/>
  <c r="C19" i="5"/>
  <c r="C20" i="5"/>
  <c r="B17" i="4"/>
  <c r="B17" i="5" s="1"/>
  <c r="B18" i="5"/>
  <c r="B19" i="5"/>
  <c r="B20" i="5"/>
  <c r="B14" i="4"/>
  <c r="B14" i="5" s="1"/>
  <c r="B15" i="4"/>
  <c r="B15" i="5" s="1"/>
  <c r="B16" i="4"/>
  <c r="B16" i="5" s="1"/>
  <c r="L13" i="5" l="1"/>
  <c r="K21" i="5"/>
  <c r="M19" i="5"/>
  <c r="L18" i="5"/>
  <c r="K17" i="5"/>
  <c r="M15" i="5"/>
  <c r="L14" i="5"/>
  <c r="K13" i="5"/>
  <c r="M20" i="5"/>
  <c r="L19" i="5"/>
  <c r="K18" i="5"/>
  <c r="M16" i="5"/>
  <c r="L15" i="5"/>
  <c r="K14" i="5"/>
  <c r="M21" i="5"/>
  <c r="L20" i="5"/>
  <c r="K19" i="5"/>
  <c r="M17" i="5"/>
  <c r="L16" i="5"/>
  <c r="K15" i="5"/>
  <c r="M13" i="5"/>
  <c r="L21" i="5"/>
  <c r="K20" i="5"/>
  <c r="M18" i="5"/>
  <c r="L17" i="5"/>
  <c r="K16" i="5"/>
  <c r="M14" i="5"/>
  <c r="D13" i="5"/>
  <c r="E23" i="5"/>
  <c r="D22" i="5"/>
  <c r="F20" i="5"/>
  <c r="E19" i="5"/>
  <c r="D18" i="5"/>
  <c r="F16" i="5"/>
  <c r="E15" i="5"/>
  <c r="D14" i="5"/>
  <c r="F23" i="5"/>
  <c r="E22" i="5"/>
  <c r="D21" i="5"/>
  <c r="F19" i="5"/>
  <c r="E18" i="5"/>
  <c r="D17" i="5"/>
  <c r="F15" i="5"/>
  <c r="E14" i="5"/>
  <c r="F22" i="5"/>
  <c r="E21" i="5"/>
  <c r="D20" i="5"/>
  <c r="F18" i="5"/>
  <c r="E17" i="5"/>
  <c r="D16" i="5"/>
  <c r="F14" i="5"/>
  <c r="E13" i="5"/>
  <c r="D23" i="5"/>
  <c r="F21" i="5"/>
  <c r="E20" i="5"/>
  <c r="D19" i="5"/>
  <c r="F17" i="5"/>
  <c r="E16" i="5"/>
  <c r="D15" i="5"/>
  <c r="F13" i="5"/>
  <c r="R13" i="5"/>
  <c r="T22" i="5"/>
  <c r="S21" i="5"/>
  <c r="R20" i="5"/>
  <c r="T18" i="5"/>
  <c r="S17" i="5"/>
  <c r="R16" i="5"/>
  <c r="T14" i="5"/>
  <c r="S13" i="5"/>
  <c r="R23" i="5"/>
  <c r="T21" i="5"/>
  <c r="S20" i="5"/>
  <c r="R19" i="5"/>
  <c r="T17" i="5"/>
  <c r="S16" i="5"/>
  <c r="R15" i="5"/>
  <c r="T13" i="5"/>
  <c r="S23" i="5"/>
  <c r="R22" i="5"/>
  <c r="T20" i="5"/>
  <c r="S19" i="5"/>
  <c r="R18" i="5"/>
  <c r="T16" i="5"/>
  <c r="S15" i="5"/>
  <c r="R14" i="5"/>
  <c r="T23" i="5"/>
  <c r="S22" i="5"/>
  <c r="R21" i="5"/>
  <c r="T19" i="5"/>
  <c r="S18" i="5"/>
  <c r="R17" i="5"/>
  <c r="T15" i="5"/>
  <c r="S14" i="5"/>
  <c r="L14" i="4"/>
  <c r="B6" i="6" l="1"/>
  <c r="B5" i="6"/>
  <c r="B7" i="6"/>
  <c r="D4" i="8" l="1"/>
  <c r="E4" i="8" s="1"/>
  <c r="D5" i="8"/>
  <c r="D6" i="8"/>
  <c r="D7" i="8"/>
  <c r="D8" i="8"/>
  <c r="D9" i="8"/>
  <c r="D10" i="8"/>
  <c r="D11" i="8"/>
  <c r="D12" i="8"/>
  <c r="D13" i="8"/>
  <c r="D14" i="8"/>
  <c r="D15" i="8"/>
  <c r="D16" i="8"/>
  <c r="D17" i="8"/>
  <c r="D18" i="8"/>
  <c r="D19" i="8"/>
  <c r="D20" i="8"/>
  <c r="D21" i="8"/>
  <c r="D22" i="8"/>
  <c r="D23" i="8"/>
  <c r="D3" i="8"/>
  <c r="E3" i="8" s="1"/>
  <c r="D50" i="6" l="1"/>
  <c r="D52" i="6"/>
  <c r="Z13" i="5"/>
  <c r="D51" i="6" l="1"/>
  <c r="D53" i="6"/>
  <c r="G10" i="8"/>
  <c r="G14" i="8"/>
  <c r="G18" i="8"/>
  <c r="G22" i="8"/>
  <c r="G8" i="8"/>
  <c r="G9" i="8"/>
  <c r="G13" i="8"/>
  <c r="G17" i="8"/>
  <c r="G21" i="8"/>
  <c r="G12" i="8"/>
  <c r="G16" i="8"/>
  <c r="G20" i="8"/>
  <c r="G7" i="8"/>
  <c r="G11" i="8"/>
  <c r="G15" i="8"/>
  <c r="G19" i="8"/>
  <c r="G23" i="8"/>
  <c r="G4" i="8"/>
  <c r="E51" i="6" s="1"/>
  <c r="G6" i="8"/>
  <c r="E53" i="6" s="1"/>
  <c r="G5" i="8"/>
  <c r="E52" i="6" s="1"/>
  <c r="E50" i="6"/>
  <c r="BL23" i="4"/>
  <c r="BL26" i="4"/>
  <c r="BL33" i="4"/>
  <c r="BL20" i="4"/>
  <c r="BL28" i="4"/>
  <c r="BL19" i="4"/>
  <c r="BL27" i="4"/>
  <c r="BL32" i="4"/>
  <c r="BL31" i="4"/>
  <c r="BL22" i="4"/>
  <c r="BL30" i="4"/>
  <c r="BL21" i="4"/>
  <c r="BL29" i="4"/>
  <c r="BL24" i="4"/>
  <c r="BL18" i="4"/>
  <c r="BL17" i="4"/>
  <c r="BL25" i="4"/>
  <c r="BL14" i="4"/>
  <c r="AS14" i="5" s="1"/>
  <c r="B51" i="6" s="1"/>
  <c r="BL16" i="4"/>
  <c r="AS16" i="5" s="1"/>
  <c r="B53" i="6" s="1"/>
  <c r="BL13" i="4"/>
  <c r="BS13" i="4" s="1"/>
  <c r="BL15" i="4"/>
  <c r="AS15" i="5" s="1"/>
  <c r="B52" i="6" s="1"/>
  <c r="Y8" i="5"/>
  <c r="C35" i="6" s="1"/>
  <c r="AA8" i="5"/>
  <c r="E35" i="6" s="1"/>
  <c r="AJ14" i="5"/>
  <c r="AK14" i="5"/>
  <c r="AL14" i="5"/>
  <c r="AK13" i="5"/>
  <c r="AL13" i="5"/>
  <c r="AJ13" i="5"/>
  <c r="AC14" i="5"/>
  <c r="AD14" i="5"/>
  <c r="AE14" i="5"/>
  <c r="AD13" i="5"/>
  <c r="AE13" i="5"/>
  <c r="AC13" i="5"/>
  <c r="Z8" i="5"/>
  <c r="D35" i="6" s="1"/>
  <c r="V13" i="5"/>
  <c r="O14" i="5"/>
  <c r="P14" i="5"/>
  <c r="Q14" i="5"/>
  <c r="O15" i="5"/>
  <c r="P15" i="5"/>
  <c r="Q15" i="5"/>
  <c r="O16" i="5"/>
  <c r="P16" i="5"/>
  <c r="Q16" i="5"/>
  <c r="O17" i="5"/>
  <c r="P17" i="5"/>
  <c r="Q17" i="5"/>
  <c r="O18" i="5"/>
  <c r="P18" i="5"/>
  <c r="Q18" i="5"/>
  <c r="O19" i="5"/>
  <c r="P19" i="5"/>
  <c r="Q19" i="5"/>
  <c r="O20" i="5"/>
  <c r="P20" i="5"/>
  <c r="Q20" i="5"/>
  <c r="O21" i="5"/>
  <c r="P21" i="5"/>
  <c r="Q21" i="5"/>
  <c r="P13" i="5"/>
  <c r="Q13" i="5"/>
  <c r="O13" i="5"/>
  <c r="H14" i="5"/>
  <c r="I14" i="5"/>
  <c r="J14" i="5"/>
  <c r="H15" i="5"/>
  <c r="I15" i="5"/>
  <c r="J15" i="5"/>
  <c r="I13" i="5"/>
  <c r="J13" i="5"/>
  <c r="H13" i="5"/>
  <c r="BN15" i="4" l="1"/>
  <c r="BK13" i="4"/>
  <c r="BN13" i="4"/>
  <c r="E62" i="6"/>
  <c r="E54" i="6"/>
  <c r="BQ29" i="4"/>
  <c r="BQ33" i="4"/>
  <c r="BR23" i="4"/>
  <c r="E70" i="6"/>
  <c r="D70" i="6"/>
  <c r="E66" i="6"/>
  <c r="D66" i="6"/>
  <c r="D62" i="6"/>
  <c r="D58" i="6"/>
  <c r="E58" i="6"/>
  <c r="D54" i="6"/>
  <c r="D67" i="6"/>
  <c r="E67" i="6"/>
  <c r="D63" i="6"/>
  <c r="E63" i="6"/>
  <c r="E59" i="6"/>
  <c r="D59" i="6"/>
  <c r="E68" i="6"/>
  <c r="D68" i="6"/>
  <c r="E64" i="6"/>
  <c r="D64" i="6"/>
  <c r="D60" i="6"/>
  <c r="E60" i="6"/>
  <c r="D56" i="6"/>
  <c r="E56" i="6"/>
  <c r="D55" i="6"/>
  <c r="D69" i="6"/>
  <c r="E69" i="6"/>
  <c r="D65" i="6"/>
  <c r="E65" i="6"/>
  <c r="E61" i="6"/>
  <c r="D61" i="6"/>
  <c r="E57" i="6"/>
  <c r="D57" i="6"/>
  <c r="E55" i="6"/>
  <c r="BO26" i="4"/>
  <c r="BS24" i="4"/>
  <c r="BQ21" i="4"/>
  <c r="BO22" i="4"/>
  <c r="BM19" i="4"/>
  <c r="AT19" i="5" s="1"/>
  <c r="C56" i="6" s="1"/>
  <c r="AS19" i="5"/>
  <c r="B56" i="6" s="1"/>
  <c r="BS19" i="4"/>
  <c r="BR19" i="4"/>
  <c r="BK19" i="4"/>
  <c r="BN19" i="4"/>
  <c r="BQ19" i="4"/>
  <c r="BP19" i="4"/>
  <c r="BO19" i="4"/>
  <c r="BM26" i="4"/>
  <c r="AT26" i="5" s="1"/>
  <c r="C63" i="6" s="1"/>
  <c r="BN26" i="4"/>
  <c r="BK26" i="4"/>
  <c r="BR26" i="4"/>
  <c r="AS26" i="5"/>
  <c r="B63" i="6" s="1"/>
  <c r="BS26" i="4"/>
  <c r="BQ26" i="4"/>
  <c r="BP26" i="4"/>
  <c r="BK24" i="4"/>
  <c r="AS24" i="5"/>
  <c r="B61" i="6" s="1"/>
  <c r="BP24" i="4"/>
  <c r="BO24" i="4"/>
  <c r="BM24" i="4"/>
  <c r="AT24" i="5" s="1"/>
  <c r="C61" i="6" s="1"/>
  <c r="BQ24" i="4"/>
  <c r="BN24" i="4"/>
  <c r="BR24" i="4"/>
  <c r="BK21" i="4"/>
  <c r="AS21" i="5"/>
  <c r="B58" i="6" s="1"/>
  <c r="BR21" i="4"/>
  <c r="BO21" i="4"/>
  <c r="BP21" i="4"/>
  <c r="BM21" i="4"/>
  <c r="AT21" i="5" s="1"/>
  <c r="C58" i="6" s="1"/>
  <c r="BN21" i="4"/>
  <c r="BS21" i="4"/>
  <c r="BK22" i="4"/>
  <c r="BR22" i="4"/>
  <c r="BM22" i="4"/>
  <c r="AT22" i="5" s="1"/>
  <c r="C59" i="6" s="1"/>
  <c r="BN22" i="4"/>
  <c r="AS22" i="5"/>
  <c r="B59" i="6" s="1"/>
  <c r="BQ22" i="4"/>
  <c r="BS22" i="4"/>
  <c r="BP22" i="4"/>
  <c r="AS32" i="5"/>
  <c r="B69" i="6" s="1"/>
  <c r="BO32" i="4"/>
  <c r="BM32" i="4"/>
  <c r="AT32" i="5" s="1"/>
  <c r="C69" i="6" s="1"/>
  <c r="BK32" i="4"/>
  <c r="BN32" i="4"/>
  <c r="BP32" i="4"/>
  <c r="BQ32" i="4"/>
  <c r="BR32" i="4"/>
  <c r="BS32" i="4"/>
  <c r="BQ20" i="4"/>
  <c r="BO20" i="4"/>
  <c r="BN20" i="4"/>
  <c r="BS20" i="4"/>
  <c r="BR20" i="4"/>
  <c r="BP20" i="4"/>
  <c r="AS20" i="5"/>
  <c r="B57" i="6" s="1"/>
  <c r="BK20" i="4"/>
  <c r="BM20" i="4"/>
  <c r="AT20" i="5" s="1"/>
  <c r="C57" i="6" s="1"/>
  <c r="BM30" i="4"/>
  <c r="AT30" i="5" s="1"/>
  <c r="C67" i="6" s="1"/>
  <c r="BS30" i="4"/>
  <c r="BK30" i="4"/>
  <c r="AS30" i="5"/>
  <c r="B67" i="6" s="1"/>
  <c r="BO30" i="4"/>
  <c r="BQ30" i="4"/>
  <c r="BR30" i="4"/>
  <c r="BN30" i="4"/>
  <c r="BN31" i="4"/>
  <c r="BR31" i="4"/>
  <c r="BK31" i="4"/>
  <c r="AS31" i="5"/>
  <c r="B68" i="6" s="1"/>
  <c r="BQ31" i="4"/>
  <c r="BS31" i="4"/>
  <c r="BP31" i="4"/>
  <c r="BO31" i="4"/>
  <c r="BM31" i="4"/>
  <c r="AT31" i="5" s="1"/>
  <c r="C68" i="6" s="1"/>
  <c r="BM29" i="4"/>
  <c r="AT29" i="5" s="1"/>
  <c r="C66" i="6" s="1"/>
  <c r="AS29" i="5"/>
  <c r="B66" i="6" s="1"/>
  <c r="BN29" i="4"/>
  <c r="BK29" i="4"/>
  <c r="BP29" i="4"/>
  <c r="BR29" i="4"/>
  <c r="BO29" i="4"/>
  <c r="BS29" i="4"/>
  <c r="BP30" i="4"/>
  <c r="BO27" i="4"/>
  <c r="BK27" i="4"/>
  <c r="AS27" i="5"/>
  <c r="B64" i="6" s="1"/>
  <c r="BR27" i="4"/>
  <c r="BN27" i="4"/>
  <c r="BP27" i="4"/>
  <c r="BS27" i="4"/>
  <c r="BM27" i="4"/>
  <c r="AT27" i="5" s="1"/>
  <c r="C64" i="6" s="1"/>
  <c r="BQ27" i="4"/>
  <c r="BM28" i="4"/>
  <c r="AT28" i="5" s="1"/>
  <c r="C65" i="6" s="1"/>
  <c r="BQ28" i="4"/>
  <c r="BP28" i="4"/>
  <c r="BN28" i="4"/>
  <c r="BK28" i="4"/>
  <c r="AS28" i="5"/>
  <c r="B65" i="6" s="1"/>
  <c r="BR28" i="4"/>
  <c r="BO28" i="4"/>
  <c r="BS28" i="4"/>
  <c r="BM33" i="4"/>
  <c r="AT33" i="5" s="1"/>
  <c r="C70" i="6" s="1"/>
  <c r="AS33" i="5"/>
  <c r="B70" i="6" s="1"/>
  <c r="BS33" i="4"/>
  <c r="BN33" i="4"/>
  <c r="BK33" i="4"/>
  <c r="BP33" i="4"/>
  <c r="BO33" i="4"/>
  <c r="BR33" i="4"/>
  <c r="BM23" i="4"/>
  <c r="AT23" i="5" s="1"/>
  <c r="C60" i="6" s="1"/>
  <c r="BP23" i="4"/>
  <c r="AS23" i="5"/>
  <c r="B60" i="6" s="1"/>
  <c r="BK23" i="4"/>
  <c r="BO23" i="4"/>
  <c r="BS23" i="4"/>
  <c r="BN23" i="4"/>
  <c r="BQ23" i="4"/>
  <c r="BK18" i="4"/>
  <c r="BO18" i="4"/>
  <c r="BS18" i="4"/>
  <c r="BR18" i="4"/>
  <c r="BP18" i="4"/>
  <c r="BM18" i="4"/>
  <c r="AT18" i="5" s="1"/>
  <c r="C55" i="6" s="1"/>
  <c r="BQ18" i="4"/>
  <c r="AS18" i="5"/>
  <c r="B55" i="6" s="1"/>
  <c r="BN18" i="4"/>
  <c r="BK17" i="4"/>
  <c r="BM17" i="4"/>
  <c r="AT17" i="5" s="1"/>
  <c r="C54" i="6" s="1"/>
  <c r="BR17" i="4"/>
  <c r="BN17" i="4"/>
  <c r="BP17" i="4"/>
  <c r="AS17" i="5"/>
  <c r="B54" i="6" s="1"/>
  <c r="BQ17" i="4"/>
  <c r="BS17" i="4"/>
  <c r="BO17" i="4"/>
  <c r="BM25" i="4"/>
  <c r="AT25" i="5" s="1"/>
  <c r="C62" i="6" s="1"/>
  <c r="AS25" i="5"/>
  <c r="B62" i="6" s="1"/>
  <c r="BO25" i="4"/>
  <c r="BS25" i="4"/>
  <c r="BR25" i="4"/>
  <c r="BP25" i="4"/>
  <c r="BK25" i="4"/>
  <c r="BN25" i="4"/>
  <c r="BQ25" i="4"/>
  <c r="BM13" i="4"/>
  <c r="AT13" i="5" s="1"/>
  <c r="C50" i="6" s="1"/>
  <c r="BO13" i="4"/>
  <c r="BR13" i="4"/>
  <c r="AS13" i="5"/>
  <c r="B50" i="6" s="1"/>
  <c r="BQ13" i="4"/>
  <c r="BP13" i="4"/>
  <c r="BN16" i="4"/>
  <c r="BR16" i="4"/>
  <c r="BM16" i="4"/>
  <c r="AT16" i="5" s="1"/>
  <c r="C53" i="6" s="1"/>
  <c r="BO16" i="4"/>
  <c r="BS16" i="4"/>
  <c r="BK16" i="4"/>
  <c r="BP16" i="4"/>
  <c r="BQ16" i="4"/>
  <c r="BP14" i="4"/>
  <c r="BK14" i="4"/>
  <c r="BM14" i="4"/>
  <c r="AT14" i="5" s="1"/>
  <c r="C51" i="6" s="1"/>
  <c r="BQ14" i="4"/>
  <c r="BR14" i="4"/>
  <c r="BS14" i="4"/>
  <c r="BN14" i="4"/>
  <c r="BO14" i="4"/>
  <c r="BP15" i="4"/>
  <c r="BR15" i="4"/>
  <c r="BK15" i="4"/>
  <c r="BO15" i="4"/>
  <c r="BM15" i="4"/>
  <c r="AT15" i="5" s="1"/>
  <c r="C52" i="6" s="1"/>
  <c r="BQ15" i="4"/>
  <c r="BS15" i="4"/>
  <c r="BO8" i="4" l="1"/>
  <c r="D19" i="6" s="1"/>
  <c r="BR8" i="4"/>
  <c r="G19" i="6" s="1"/>
  <c r="AU23" i="5"/>
  <c r="AW23" i="5"/>
  <c r="AV23" i="5"/>
  <c r="AV28" i="5"/>
  <c r="AU28" i="5"/>
  <c r="AW28" i="5"/>
  <c r="AU27" i="5"/>
  <c r="AW27" i="5"/>
  <c r="AV27" i="5"/>
  <c r="AU31" i="5"/>
  <c r="AW31" i="5"/>
  <c r="AV31" i="5"/>
  <c r="AV32" i="5"/>
  <c r="AU32" i="5"/>
  <c r="AW32" i="5"/>
  <c r="AU21" i="5"/>
  <c r="AW21" i="5"/>
  <c r="AV21" i="5"/>
  <c r="AV24" i="5"/>
  <c r="AU24" i="5"/>
  <c r="AW24" i="5"/>
  <c r="AU19" i="5"/>
  <c r="AW19" i="5"/>
  <c r="AV19" i="5"/>
  <c r="AU25" i="5"/>
  <c r="AW25" i="5"/>
  <c r="AV25" i="5"/>
  <c r="AU33" i="5"/>
  <c r="AW33" i="5"/>
  <c r="AV33" i="5"/>
  <c r="AU29" i="5"/>
  <c r="AW29" i="5"/>
  <c r="AV29" i="5"/>
  <c r="AV30" i="5"/>
  <c r="AU30" i="5"/>
  <c r="AW30" i="5"/>
  <c r="AV20" i="5"/>
  <c r="AU20" i="5"/>
  <c r="AW20" i="5"/>
  <c r="AV22" i="5"/>
  <c r="AU22" i="5"/>
  <c r="AW22" i="5"/>
  <c r="AV26" i="5"/>
  <c r="AU26" i="5"/>
  <c r="AW26" i="5"/>
  <c r="AW13" i="5"/>
  <c r="AU13" i="5"/>
  <c r="AV13" i="5"/>
  <c r="AU18" i="5"/>
  <c r="AW18" i="5"/>
  <c r="AV18" i="5"/>
  <c r="BQ8" i="4"/>
  <c r="F19" i="6" s="1"/>
  <c r="BP8" i="4"/>
  <c r="E19" i="6" s="1"/>
  <c r="AU17" i="5"/>
  <c r="AW17" i="5"/>
  <c r="AV17" i="5"/>
  <c r="BS8" i="4"/>
  <c r="H19" i="6" s="1"/>
  <c r="AV16" i="5"/>
  <c r="AW16" i="5"/>
  <c r="AU16" i="5"/>
  <c r="BN8" i="4"/>
  <c r="C19" i="6" s="1"/>
  <c r="AV15" i="5"/>
  <c r="AW15" i="5"/>
  <c r="AU15" i="5"/>
  <c r="AU14" i="5"/>
  <c r="AV14" i="5"/>
  <c r="AW14" i="5"/>
  <c r="BF13" i="5"/>
  <c r="AF13" i="5" a="1"/>
  <c r="AF13" i="5" s="1"/>
  <c r="AU8" i="5" l="1"/>
  <c r="C38" i="6" s="1"/>
  <c r="AW8" i="5"/>
  <c r="E38" i="6" s="1"/>
  <c r="AV8" i="5"/>
  <c r="D38" i="6" s="1"/>
  <c r="AG14" i="5"/>
  <c r="AH14" i="5"/>
  <c r="AH13" i="5"/>
  <c r="AG13" i="5"/>
  <c r="AF14" i="5"/>
  <c r="AF8" i="5" s="1"/>
  <c r="C36" i="6" s="1"/>
  <c r="U13" i="4"/>
  <c r="V13" i="4"/>
  <c r="W13" i="4"/>
  <c r="Y8" i="4"/>
  <c r="D15" i="6" s="1"/>
  <c r="AA8" i="4"/>
  <c r="F15" i="6" s="1"/>
  <c r="AC8" i="4"/>
  <c r="H15" i="6" s="1"/>
  <c r="AE13" i="4"/>
  <c r="AF13" i="4"/>
  <c r="AG13" i="4"/>
  <c r="AO13" i="4"/>
  <c r="AP13" i="4"/>
  <c r="AQ13" i="4"/>
  <c r="AS8" i="4"/>
  <c r="D17" i="6" s="1"/>
  <c r="AU8" i="4"/>
  <c r="F17" i="6" s="1"/>
  <c r="AW8" i="4"/>
  <c r="H17" i="6" s="1"/>
  <c r="AY13" i="4"/>
  <c r="BA13" i="4"/>
  <c r="U14" i="4"/>
  <c r="V14" i="4"/>
  <c r="W14" i="4"/>
  <c r="AI8" i="4"/>
  <c r="D16" i="6" s="1"/>
  <c r="AK8" i="4"/>
  <c r="F16" i="6" s="1"/>
  <c r="AM8" i="4"/>
  <c r="H16" i="6" s="1"/>
  <c r="AO14" i="4"/>
  <c r="AP14" i="4"/>
  <c r="AQ14" i="4"/>
  <c r="AY14" i="4"/>
  <c r="AZ14" i="4"/>
  <c r="BA14" i="4"/>
  <c r="BC8" i="4"/>
  <c r="D18" i="6" s="1"/>
  <c r="BE8" i="4"/>
  <c r="F18" i="6" s="1"/>
  <c r="BG8" i="4"/>
  <c r="H18" i="6" s="1"/>
  <c r="U15" i="4"/>
  <c r="V15" i="4"/>
  <c r="W15" i="4"/>
  <c r="U16" i="4"/>
  <c r="V16" i="4"/>
  <c r="W16" i="4"/>
  <c r="U17" i="4"/>
  <c r="V17" i="4"/>
  <c r="W17" i="4"/>
  <c r="U18" i="4"/>
  <c r="V18" i="4"/>
  <c r="W18" i="4"/>
  <c r="U19" i="4"/>
  <c r="V19" i="4"/>
  <c r="W19" i="4"/>
  <c r="U20" i="4"/>
  <c r="V20" i="4"/>
  <c r="W20" i="4"/>
  <c r="V21" i="4"/>
  <c r="W21" i="4"/>
  <c r="B13" i="4"/>
  <c r="B13" i="5" s="1"/>
  <c r="C13" i="4"/>
  <c r="C13" i="5" s="1"/>
  <c r="K13" i="4"/>
  <c r="L13" i="4"/>
  <c r="M13" i="4"/>
  <c r="K14" i="4"/>
  <c r="M14" i="4"/>
  <c r="K15" i="4"/>
  <c r="L15" i="4"/>
  <c r="M15" i="4"/>
  <c r="A13" i="4"/>
  <c r="A13" i="5" s="1"/>
  <c r="X8" i="4"/>
  <c r="C15" i="6" s="1"/>
  <c r="Z8" i="4"/>
  <c r="E15" i="6" s="1"/>
  <c r="AB8" i="4"/>
  <c r="G15" i="6" s="1"/>
  <c r="AH8" i="4"/>
  <c r="C16" i="6" s="1"/>
  <c r="AJ8" i="4"/>
  <c r="E16" i="6" s="1"/>
  <c r="AL8" i="4"/>
  <c r="G16" i="6" s="1"/>
  <c r="AR8" i="4"/>
  <c r="C17" i="6" s="1"/>
  <c r="AT8" i="4"/>
  <c r="E17" i="6" s="1"/>
  <c r="AV8" i="4"/>
  <c r="G17" i="6" s="1"/>
  <c r="BB8" i="4"/>
  <c r="C18" i="6" s="1"/>
  <c r="BD8" i="4"/>
  <c r="E18" i="6" s="1"/>
  <c r="BF8" i="4"/>
  <c r="G18" i="6" s="1"/>
  <c r="S8" i="4"/>
  <c r="H14" i="6" s="1"/>
  <c r="R8" i="4"/>
  <c r="G14" i="6" s="1"/>
  <c r="Q8" i="4"/>
  <c r="F14" i="6" s="1"/>
  <c r="P8" i="4"/>
  <c r="E14" i="6" s="1"/>
  <c r="O8" i="4"/>
  <c r="D14" i="6" s="1"/>
  <c r="AG8" i="5" l="1"/>
  <c r="D36" i="6" s="1"/>
  <c r="AH8" i="5"/>
  <c r="E36" i="6" s="1"/>
  <c r="AN8" i="5"/>
  <c r="D37" i="6" s="1"/>
  <c r="S8" i="5"/>
  <c r="D34" i="6" s="1"/>
  <c r="AO8" i="5"/>
  <c r="E37" i="6" s="1"/>
  <c r="AM8" i="5"/>
  <c r="C37" i="6" s="1"/>
  <c r="R8" i="5"/>
  <c r="C34" i="6" s="1"/>
  <c r="T8" i="5"/>
  <c r="E34" i="6" s="1"/>
  <c r="N8" i="4"/>
  <c r="C14" i="6" s="1"/>
  <c r="I8" i="4"/>
  <c r="H13" i="6" s="1"/>
  <c r="H12" i="6" l="1"/>
  <c r="F8" i="4"/>
  <c r="E13" i="6" s="1"/>
  <c r="H8" i="4"/>
  <c r="G13" i="6" s="1"/>
  <c r="E8" i="4"/>
  <c r="D13" i="6" s="1"/>
  <c r="G8" i="4"/>
  <c r="F13" i="6" s="1"/>
  <c r="C13" i="6"/>
  <c r="M8" i="5" l="1"/>
  <c r="E33" i="6" s="1"/>
  <c r="L8" i="5"/>
  <c r="D33" i="6" s="1"/>
  <c r="K8" i="5"/>
  <c r="C33" i="6" s="1"/>
  <c r="E8" i="5" l="1"/>
  <c r="D32" i="6" s="1"/>
  <c r="D8" i="5"/>
  <c r="C32" i="6" s="1"/>
  <c r="F8" i="5"/>
  <c r="E32" i="6" s="1"/>
  <c r="E12" i="6"/>
  <c r="D12" i="6"/>
  <c r="F12" i="6"/>
  <c r="G12" i="6"/>
  <c r="C12" i="6"/>
  <c r="E31" i="6" l="1"/>
  <c r="D31" i="6"/>
  <c r="C31"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Peter van Breemen</author>
  </authors>
  <commentList>
    <comment ref="L2" authorId="0" shapeId="0" xr:uid="{F7E9FCD7-8946-495B-8C3D-967D579E2127}">
      <text>
        <r>
          <rPr>
            <b/>
            <sz val="9"/>
            <color indexed="81"/>
            <rFont val="Tahoma"/>
            <family val="2"/>
          </rPr>
          <t>Peter van Breemen:</t>
        </r>
        <r>
          <rPr>
            <sz val="9"/>
            <color indexed="81"/>
            <rFont val="Tahoma"/>
            <family val="2"/>
          </rPr>
          <t xml:space="preserve">
Aanpassen aan unieke benaming voor stromen die per definitie 100% zuiver zijn
</t>
        </r>
      </text>
    </comment>
  </commentList>
</comments>
</file>

<file path=xl/sharedStrings.xml><?xml version="1.0" encoding="utf-8"?>
<sst xmlns="http://schemas.openxmlformats.org/spreadsheetml/2006/main" count="1004" uniqueCount="270">
  <si>
    <t>Date:</t>
  </si>
  <si>
    <t>Block I</t>
  </si>
  <si>
    <t>Code</t>
  </si>
  <si>
    <t>EA</t>
  </si>
  <si>
    <t>kWh</t>
  </si>
  <si>
    <t>m3</t>
  </si>
  <si>
    <t>oil-eq</t>
  </si>
  <si>
    <t>Endpoints</t>
  </si>
  <si>
    <t>Resource use</t>
  </si>
  <si>
    <t>Midpoints</t>
  </si>
  <si>
    <t>ton</t>
  </si>
  <si>
    <t>Diesel</t>
  </si>
  <si>
    <t>kg</t>
  </si>
  <si>
    <t>Stof (fijn)</t>
  </si>
  <si>
    <t>MJ</t>
  </si>
  <si>
    <t>Beschrijving</t>
  </si>
  <si>
    <t>Eenheid</t>
  </si>
  <si>
    <t>Laadcapaciteit 3.5-7.5 ton, EURO 4</t>
  </si>
  <si>
    <t>tkm</t>
  </si>
  <si>
    <t>Laadcapaciteit 3.5-7.5 ton, EURO 5</t>
  </si>
  <si>
    <t>Laadcapaciteit 3.5-7.5 ton, EURO 6</t>
  </si>
  <si>
    <t>Laadcapaciteit 7.5-16 ton, EURO 4</t>
  </si>
  <si>
    <t>Laadcapaciteit 7.5-16 ton, EURO 5</t>
  </si>
  <si>
    <t>Laadcapaciteit 7.5-16 ton, EURO 6</t>
  </si>
  <si>
    <t>Laadcapaciteit 16-32 ton, EURO 4</t>
  </si>
  <si>
    <t>Laadcapaciteit 16-32 ton, EURO 5</t>
  </si>
  <si>
    <t>Laadcapaciteit 16-32 ton, EURO 6</t>
  </si>
  <si>
    <t>kg CO2 eq</t>
  </si>
  <si>
    <t>kg Cu eq</t>
  </si>
  <si>
    <t>SUM</t>
  </si>
  <si>
    <t>Wastewater treatment (RWZI)</t>
  </si>
  <si>
    <t>Afvalwaterlozing oppervlaktewater</t>
  </si>
  <si>
    <t>CA</t>
  </si>
  <si>
    <t>CB</t>
  </si>
  <si>
    <t>CC</t>
  </si>
  <si>
    <t>BA</t>
  </si>
  <si>
    <t>BC</t>
  </si>
  <si>
    <t>BD</t>
  </si>
  <si>
    <t>BE</t>
  </si>
  <si>
    <t>BF</t>
  </si>
  <si>
    <t>BG</t>
  </si>
  <si>
    <t>[NAAM]</t>
  </si>
  <si>
    <t>DA</t>
  </si>
  <si>
    <t>DB</t>
  </si>
  <si>
    <t>DC</t>
  </si>
  <si>
    <t>DE</t>
  </si>
  <si>
    <t>DF</t>
  </si>
  <si>
    <t>DG</t>
  </si>
  <si>
    <t>DH</t>
  </si>
  <si>
    <t>DI</t>
  </si>
  <si>
    <t>DJ</t>
  </si>
  <si>
    <t>Hoeveelheid</t>
  </si>
  <si>
    <t>Toelichting</t>
  </si>
  <si>
    <t>Blok A</t>
  </si>
  <si>
    <t>Naam</t>
  </si>
  <si>
    <t>Datum:</t>
  </si>
  <si>
    <t>Te verwerken afval</t>
  </si>
  <si>
    <t>KvK-nummer</t>
  </si>
  <si>
    <t>[DD-MM-JJJJ]</t>
  </si>
  <si>
    <t>[00000000]</t>
  </si>
  <si>
    <t>Blok B</t>
  </si>
  <si>
    <t>Blok H</t>
  </si>
  <si>
    <t>Blok G</t>
  </si>
  <si>
    <t>Materiaalinzet</t>
  </si>
  <si>
    <t>Blok C</t>
  </si>
  <si>
    <t>Blok D</t>
  </si>
  <si>
    <t>Blok E</t>
  </si>
  <si>
    <t>Emissies naar lucht</t>
  </si>
  <si>
    <t>Teruggewonnen grondstof/materiaal/product</t>
  </si>
  <si>
    <t>FA</t>
  </si>
  <si>
    <t>GA</t>
  </si>
  <si>
    <t>GB</t>
  </si>
  <si>
    <t>GC</t>
  </si>
  <si>
    <t>GD</t>
  </si>
  <si>
    <t>GE</t>
  </si>
  <si>
    <t>Afvalwater naar AWZI</t>
  </si>
  <si>
    <t>Afvalwaterlozing naar oppervlaktewater</t>
  </si>
  <si>
    <t>FB</t>
  </si>
  <si>
    <t>AA</t>
  </si>
  <si>
    <t>AB</t>
  </si>
  <si>
    <t>AC</t>
  </si>
  <si>
    <t>Elektriciteit, aardgas</t>
  </si>
  <si>
    <t>Elektriciteit, grijs</t>
  </si>
  <si>
    <t>Elektriciteit, zonne-energie</t>
  </si>
  <si>
    <t>Electriciteit, windenergie</t>
  </si>
  <si>
    <t>Human health</t>
  </si>
  <si>
    <t>Ecosystem freshwater</t>
  </si>
  <si>
    <t>species.yr</t>
  </si>
  <si>
    <t>yr</t>
  </si>
  <si>
    <t>US2013$</t>
  </si>
  <si>
    <t>Transportdiensten</t>
  </si>
  <si>
    <t>Warmte en elektriciteit</t>
  </si>
  <si>
    <t>Blok F</t>
  </si>
  <si>
    <t>Zuiverheidsscore</t>
  </si>
  <si>
    <t>Nuttige toepassing</t>
  </si>
  <si>
    <t>B</t>
  </si>
  <si>
    <t>C1/C2</t>
  </si>
  <si>
    <t>Code n.v.t.</t>
  </si>
  <si>
    <t>Item</t>
  </si>
  <si>
    <t>BB</t>
  </si>
  <si>
    <t>Nuttige toepassing (LAP3)</t>
  </si>
  <si>
    <t>LAP3</t>
  </si>
  <si>
    <t>Midpoint &gt; endpoints coefficients</t>
  </si>
  <si>
    <t>Inschrijver</t>
  </si>
  <si>
    <t>KVK-nummer</t>
  </si>
  <si>
    <t>D</t>
  </si>
  <si>
    <t>C</t>
  </si>
  <si>
    <t>E</t>
  </si>
  <si>
    <t>F</t>
  </si>
  <si>
    <t>G</t>
  </si>
  <si>
    <t>H</t>
  </si>
  <si>
    <t>Totaal</t>
  </si>
  <si>
    <t>Fossiele grondstofuitputting</t>
  </si>
  <si>
    <t>kg olie eq</t>
  </si>
  <si>
    <t>Minerale grondstof uitputting</t>
  </si>
  <si>
    <t>Klimaatverandering</t>
  </si>
  <si>
    <t>(Zoetwater) ecotoxiciteit</t>
  </si>
  <si>
    <t>Humane niet-carginogene toxiciteit</t>
  </si>
  <si>
    <t>Humane carginogene toxiciteit</t>
  </si>
  <si>
    <t>kg 1,4-DBC</t>
  </si>
  <si>
    <t>Grondstoffengebruik</t>
  </si>
  <si>
    <t>Impact op de mens</t>
  </si>
  <si>
    <t>Impact op het milieu</t>
  </si>
  <si>
    <t>jaar</t>
  </si>
  <si>
    <t>diersoort.jaar</t>
  </si>
  <si>
    <t>Elektriciteit, groen</t>
  </si>
  <si>
    <t>BH</t>
  </si>
  <si>
    <t xml:space="preserve">Blok D </t>
  </si>
  <si>
    <t>Warmte en electriciteit</t>
  </si>
  <si>
    <t>Afvalwater</t>
  </si>
  <si>
    <t>Er zijn 7 aparte blokken; B t/m H</t>
  </si>
  <si>
    <t>Dit tabblad presenteert de midpoint-resultaten van de gebruikte materialen/diensten en vrijgekomen afval/emissies bij het verwerken van het afval</t>
  </si>
  <si>
    <t>Dit tabblad presenteert de impactcoëfficienten van de gebruikte materialen/diensten en vrijgekomen afval/emissies bij het verwerken van het afval</t>
  </si>
  <si>
    <t>Dit tabblad presenteert de endpoint-resultaten van de gebruikte materialen/diensten en vrijgekomen afval/emissies bij het verwerken van het afval</t>
  </si>
  <si>
    <t>kg 1,4-DBC eq</t>
  </si>
  <si>
    <t>[Vul in…]</t>
  </si>
  <si>
    <t>[Vul in wanneer vereist]</t>
  </si>
  <si>
    <t>kg Fe-eq</t>
  </si>
  <si>
    <t>kg CO2-eq</t>
  </si>
  <si>
    <t>kg 1,4-DBC-eq</t>
  </si>
  <si>
    <t>Leiding- of drinkwater</t>
  </si>
  <si>
    <t>Beschrijving (dropdown-menu)</t>
  </si>
  <si>
    <t>Afvalwaterzuivering</t>
  </si>
  <si>
    <t>Minerale grondstofuitputting</t>
  </si>
  <si>
    <t>Zoetwater ecotoxiciteit</t>
  </si>
  <si>
    <t>ton olie eq</t>
  </si>
  <si>
    <t>ton Cu eq</t>
  </si>
  <si>
    <t>ton CO2 eq</t>
  </si>
  <si>
    <t>ton 1,4-DBC eq</t>
  </si>
  <si>
    <t>Informatie over de opdrachtnemer:</t>
  </si>
  <si>
    <t>resultaat</t>
  </si>
  <si>
    <t>nr</t>
  </si>
  <si>
    <t>Nr</t>
  </si>
  <si>
    <t>eenheid</t>
  </si>
  <si>
    <t>beschrijving</t>
  </si>
  <si>
    <t>code</t>
  </si>
  <si>
    <t>active</t>
  </si>
  <si>
    <t>totaal</t>
  </si>
  <si>
    <t>Vervuilings-graad</t>
  </si>
  <si>
    <t>EURAL-code</t>
  </si>
  <si>
    <t>Cat</t>
  </si>
  <si>
    <t>Afzet</t>
  </si>
  <si>
    <t>Ter recycling in EPS productie</t>
  </si>
  <si>
    <t>Ter recycling in HDPE productie</t>
  </si>
  <si>
    <t>Dit tabblad presenteert de duurzaamheidsprestatie van de opdrachtnemer in blok A-C</t>
  </si>
  <si>
    <t>lijst 1</t>
  </si>
  <si>
    <t>lijst 2</t>
  </si>
  <si>
    <t>lijst 3</t>
  </si>
  <si>
    <t>lijst 4</t>
  </si>
  <si>
    <t>Detail</t>
  </si>
  <si>
    <t>Lijst 5</t>
  </si>
  <si>
    <t>Lijst 6</t>
  </si>
  <si>
    <t>Lijst 7</t>
  </si>
  <si>
    <t>Lijst 9</t>
  </si>
  <si>
    <t>lijst 8</t>
  </si>
  <si>
    <t>type</t>
  </si>
  <si>
    <t>dropdown lijst</t>
  </si>
  <si>
    <t>Lijst 0</t>
  </si>
  <si>
    <t>DK</t>
  </si>
  <si>
    <t xml:space="preserve">Watertransport: Binnenvaart </t>
  </si>
  <si>
    <t>DL</t>
  </si>
  <si>
    <t>Watertransport: Zeetransport</t>
  </si>
  <si>
    <t>Item en beschrijving</t>
  </si>
  <si>
    <t>Versie:</t>
  </si>
  <si>
    <t>Blok A - Midpoint</t>
  </si>
  <si>
    <t>Blok B - Endpoints</t>
  </si>
  <si>
    <t>Blok C - Circulaire afzet</t>
  </si>
  <si>
    <t>Item (dropdown-menu)</t>
  </si>
  <si>
    <t>Groen gas</t>
  </si>
  <si>
    <t>CO2</t>
  </si>
  <si>
    <t>Methaan (CH4)</t>
  </si>
  <si>
    <t>Koolstofdioxide (CO2)</t>
  </si>
  <si>
    <t>Warmte</t>
  </si>
  <si>
    <t>Electriciteit</t>
  </si>
  <si>
    <t>Biobrandstof</t>
  </si>
  <si>
    <t>Grondstoffen</t>
  </si>
  <si>
    <t>Biogas</t>
  </si>
  <si>
    <t>Industriële toepassing</t>
  </si>
  <si>
    <t>Biobrandstof: Biogas</t>
  </si>
  <si>
    <t>Biobrandstof: Groen gas</t>
  </si>
  <si>
    <t>CO2: Industriële toepassing</t>
  </si>
  <si>
    <t>EB</t>
  </si>
  <si>
    <t>EC</t>
  </si>
  <si>
    <t>Amines, groen gas-productie</t>
  </si>
  <si>
    <t>Amines</t>
  </si>
  <si>
    <t>Totaal (ton)</t>
  </si>
  <si>
    <t>Compost (o.b.v. digestaat + GFT)</t>
  </si>
  <si>
    <t>Compost (o.b.v. swill)</t>
  </si>
  <si>
    <t>Teruggewonnen grondstof/materiaal/product en daarbij vermeden impacts</t>
  </si>
  <si>
    <t>LPG</t>
  </si>
  <si>
    <t>LNG</t>
  </si>
  <si>
    <t>CD</t>
  </si>
  <si>
    <t>Waterstof</t>
  </si>
  <si>
    <t>CE</t>
  </si>
  <si>
    <t>CF</t>
  </si>
  <si>
    <t>BI</t>
  </si>
  <si>
    <t>BJ</t>
  </si>
  <si>
    <t>BK</t>
  </si>
  <si>
    <t>NB: alleen warmte/elektriciteit die tijdens het verwerkingsproces wordt teruggewonnen/geproduceerd én worden doorverkocht dienen in dit blok te worden opgegeven</t>
  </si>
  <si>
    <t>Electriciteit, eigen opwek, wkk, bio-/groen gas, o.b.v. fictieve monostroom</t>
  </si>
  <si>
    <t>Warmte, aardgas, centrale verwarming</t>
  </si>
  <si>
    <t>Warmte, aardgas, industrieël</t>
  </si>
  <si>
    <t>Warmte, groen gas, centrale verwarming</t>
  </si>
  <si>
    <t>Warmte, eigen opwek, wkk, bio-/groen gas, o.b.v. fictieve monostroom</t>
  </si>
  <si>
    <t>Warmte, eigen opwek, biogasketel, o.b.v. fictieve monostroom</t>
  </si>
  <si>
    <t>Biogasketel</t>
  </si>
  <si>
    <t>WKK, bio-/groen gas</t>
  </si>
  <si>
    <t>Warmte: WKK, bio-/groen gas</t>
  </si>
  <si>
    <t>Warmte: Biogasketel</t>
  </si>
  <si>
    <t>NB: Noteer hier als onderdeel van het totale energie verbruik, de warmte en/of elektriciteit die gedurende het verwerkingsproces wordt teruggewonnen en/of geproduceerd én intern wordt hergebruikt.</t>
  </si>
  <si>
    <t>Vet- of olieafval van de bereiding en verwerking van vlees, vis en ander voedsel van dierlijke oorsprong</t>
  </si>
  <si>
    <t>Vet- of olieafval van de bereiding en verwerking van groente, fruit en ander voedsel van plantaardige oorsprong</t>
  </si>
  <si>
    <t>Inhoud van olie/waterscheiders</t>
  </si>
  <si>
    <t>Nevenstromen</t>
  </si>
  <si>
    <t xml:space="preserve">WKK, bio-/groen gas </t>
  </si>
  <si>
    <t>Metaal, ter materiaalrecycling</t>
  </si>
  <si>
    <t>n.v.t.</t>
  </si>
  <si>
    <t xml:space="preserve">Compositie materiaalstroom: 83% water, 15% zand/slib, 1% minerale olie, 1% roostergoed (restafval); </t>
  </si>
  <si>
    <t xml:space="preserve">Compositie materiaalstroom: 84% water, 10% zand/slib, 5% plantaardige olie, 1% roostergoed (restafval); </t>
  </si>
  <si>
    <t xml:space="preserve">Compositie materiaalstroom: 84% water, 10% zand/slib, 5% dierlijke olie, 1% roostergoed (restafval); </t>
  </si>
  <si>
    <t>CG</t>
  </si>
  <si>
    <t>Nevenstromen: Metaal, ter materiaalrecycling</t>
  </si>
  <si>
    <t>Opbulken</t>
  </si>
  <si>
    <t>VWS</t>
  </si>
  <si>
    <t>OWS</t>
  </si>
  <si>
    <t>-</t>
  </si>
  <si>
    <t>Opbulken: VWS</t>
  </si>
  <si>
    <t>Opbulken: OWS</t>
  </si>
  <si>
    <t xml:space="preserve">Electriciteit: WKK, bio-/groen gas </t>
  </si>
  <si>
    <t>Flocculant, NaOH</t>
  </si>
  <si>
    <t>Flocculant, FeCl3</t>
  </si>
  <si>
    <t>Geactiveerd koolstof</t>
  </si>
  <si>
    <t>CH</t>
  </si>
  <si>
    <t>CI</t>
  </si>
  <si>
    <t>Grondstoffen: Minerale olie, ter recycling</t>
  </si>
  <si>
    <t>Grondstoffen: Organische vetten, ter vergisting</t>
  </si>
  <si>
    <t>Nevenstromen: Zand/grond, ter hergebruik</t>
  </si>
  <si>
    <t>Organische vetten, ter vergisting</t>
  </si>
  <si>
    <t>Minerale olie, ter recycling</t>
  </si>
  <si>
    <t>Zand/grond, ter hergebruik</t>
  </si>
  <si>
    <t>Afval</t>
  </si>
  <si>
    <t>AD</t>
  </si>
  <si>
    <t>Afvalwater ex put stoomsterilisator</t>
  </si>
  <si>
    <t>Afvalwater uit laboratoriumactiviteiten en kasactiviteiten; dient te worden verbrand vanwege aanwezigheid van Q-organismen en gewasbeschermingsmiddelen</t>
  </si>
  <si>
    <t>Verbranding van niet-gevaarlijk vast afval</t>
  </si>
  <si>
    <t>Storten van inert niet-gevaarlijk vast afval</t>
  </si>
  <si>
    <t>Storten van afval op een sanitaire vast stortplaats</t>
  </si>
  <si>
    <t>Verbranding van vloeibaar afval</t>
  </si>
  <si>
    <t>Verbranding van gevaarlijk vast afval</t>
  </si>
  <si>
    <t>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</si>
</sst>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 #,##0.00_ ;_ * \-#,##0.00_ ;_ * &quot;-&quot;??_ ;_ @_ "/>
    <numFmt numFmtId="164" formatCode="0.0"/>
    <numFmt numFmtId="165" formatCode="0.000E+00"/>
    <numFmt numFmtId="166" formatCode="_ * #,##0_ ;_ * \-#,##0_ ;_ * &quot;-&quot;??_ ;_ @_ "/>
  </numFmts>
  <fonts count="11" x14ac:knownFonts="1">
    <font>
      <sz val="10"/>
      <name val="Arial"/>
      <family val="2"/>
      <charset val="1"/>
    </font>
    <font>
      <sz val="10"/>
      <name val="Arial"/>
      <family val="2"/>
      <charset val="1"/>
    </font>
    <font>
      <sz val="11"/>
      <name val="Calibri"/>
      <family val="2"/>
      <scheme val="minor"/>
    </font>
    <font>
      <b/>
      <sz val="10"/>
      <name val="Arial"/>
      <family val="2"/>
    </font>
    <font>
      <sz val="10"/>
      <color theme="0" tint="-0.499984740745262"/>
      <name val="Arial"/>
      <family val="2"/>
      <charset val="1"/>
    </font>
    <font>
      <sz val="10"/>
      <name val="Arial"/>
      <family val="2"/>
    </font>
    <font>
      <i/>
      <sz val="10"/>
      <name val="Arial"/>
      <family val="2"/>
    </font>
    <font>
      <b/>
      <i/>
      <sz val="10"/>
      <name val="Arial"/>
      <family val="2"/>
    </font>
    <font>
      <b/>
      <sz val="10"/>
      <color theme="1"/>
      <name val="Arial"/>
      <family val="2"/>
    </font>
    <font>
      <sz val="9"/>
      <color indexed="81"/>
      <name val="Tahoma"/>
      <family val="2"/>
    </font>
    <font>
      <b/>
      <sz val="9"/>
      <color indexed="81"/>
      <name val="Tahoma"/>
      <family val="2"/>
    </font>
  </fonts>
  <fills count="9">
    <fill>
      <patternFill patternType="none"/>
    </fill>
    <fill>
      <patternFill patternType="gray125"/>
    </fill>
    <fill>
      <patternFill patternType="solid">
        <fgColor theme="7" tint="0.59999389629810485"/>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rgb="FFFFFF00"/>
        <bgColor indexed="64"/>
      </patternFill>
    </fill>
  </fills>
  <borders count="20">
    <border>
      <left/>
      <right/>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hair">
        <color indexed="64"/>
      </left>
      <right style="hair">
        <color indexed="64"/>
      </right>
      <top style="hair">
        <color indexed="64"/>
      </top>
      <bottom style="hair">
        <color indexed="64"/>
      </bottom>
      <diagonal/>
    </border>
    <border>
      <left style="hair">
        <color auto="1"/>
      </left>
      <right style="hair">
        <color auto="1"/>
      </right>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s>
  <cellStyleXfs count="3">
    <xf numFmtId="0" fontId="0" fillId="0" borderId="0"/>
    <xf numFmtId="9" fontId="1" fillId="0" borderId="0" applyFont="0" applyFill="0" applyBorder="0" applyAlignment="0" applyProtection="0"/>
    <xf numFmtId="43" fontId="1" fillId="0" borderId="0" applyFont="0" applyFill="0" applyBorder="0" applyAlignment="0" applyProtection="0"/>
  </cellStyleXfs>
  <cellXfs count="316">
    <xf numFmtId="0" fontId="0" fillId="0" borderId="0" xfId="0"/>
    <xf numFmtId="0" fontId="0" fillId="0" borderId="5" xfId="0" applyBorder="1"/>
    <xf numFmtId="0" fontId="0" fillId="0" borderId="0" xfId="0" applyBorder="1"/>
    <xf numFmtId="0" fontId="0" fillId="0" borderId="4" xfId="0" applyFont="1" applyBorder="1"/>
    <xf numFmtId="0" fontId="0" fillId="0" borderId="0" xfId="0" applyFont="1" applyBorder="1"/>
    <xf numFmtId="0" fontId="0" fillId="0" borderId="0" xfId="0" applyFill="1"/>
    <xf numFmtId="0" fontId="0" fillId="0" borderId="0" xfId="0" applyFill="1" applyBorder="1"/>
    <xf numFmtId="0" fontId="0" fillId="0" borderId="0" xfId="0" applyFont="1" applyFill="1" applyBorder="1"/>
    <xf numFmtId="11" fontId="0" fillId="0" borderId="0" xfId="0" applyNumberFormat="1" applyFont="1" applyFill="1" applyBorder="1"/>
    <xf numFmtId="0" fontId="0" fillId="0" borderId="9" xfId="0" applyFont="1" applyFill="1" applyBorder="1"/>
    <xf numFmtId="0" fontId="3" fillId="0" borderId="0" xfId="0" applyFont="1"/>
    <xf numFmtId="0" fontId="0" fillId="0" borderId="0" xfId="0" applyNumberFormat="1" applyFont="1" applyBorder="1"/>
    <xf numFmtId="0" fontId="0" fillId="0" borderId="0" xfId="0" applyNumberFormat="1" applyBorder="1"/>
    <xf numFmtId="0" fontId="3" fillId="0" borderId="6" xfId="0" applyFont="1" applyBorder="1"/>
    <xf numFmtId="0" fontId="3" fillId="0" borderId="7" xfId="0" applyFont="1" applyBorder="1"/>
    <xf numFmtId="0" fontId="3" fillId="0" borderId="8" xfId="0" applyFont="1" applyBorder="1"/>
    <xf numFmtId="0" fontId="3" fillId="0" borderId="1" xfId="0" applyFont="1" applyFill="1" applyBorder="1"/>
    <xf numFmtId="0" fontId="3" fillId="0" borderId="2" xfId="0" applyFont="1" applyFill="1" applyBorder="1"/>
    <xf numFmtId="0" fontId="3" fillId="0" borderId="3" xfId="0" applyFont="1" applyFill="1" applyBorder="1"/>
    <xf numFmtId="0" fontId="3" fillId="0" borderId="0" xfId="0" applyFont="1" applyFill="1"/>
    <xf numFmtId="0" fontId="3" fillId="0" borderId="6" xfId="0" applyFont="1" applyFill="1" applyBorder="1"/>
    <xf numFmtId="0" fontId="3" fillId="0" borderId="7" xfId="0" applyFont="1" applyFill="1" applyBorder="1"/>
    <xf numFmtId="0" fontId="3" fillId="0" borderId="8" xfId="0" applyFont="1" applyFill="1" applyBorder="1"/>
    <xf numFmtId="0" fontId="3" fillId="0" borderId="0" xfId="0" applyFont="1" applyFill="1" applyBorder="1"/>
    <xf numFmtId="0" fontId="3" fillId="0" borderId="4" xfId="0" applyFont="1" applyBorder="1"/>
    <xf numFmtId="0" fontId="3" fillId="0" borderId="5" xfId="0" applyFont="1" applyFill="1" applyBorder="1"/>
    <xf numFmtId="0" fontId="3" fillId="0" borderId="9" xfId="0" applyFont="1" applyFill="1" applyBorder="1"/>
    <xf numFmtId="0" fontId="3" fillId="0" borderId="10" xfId="0" applyFont="1" applyFill="1" applyBorder="1"/>
    <xf numFmtId="0" fontId="4" fillId="0" borderId="0" xfId="0" applyFont="1" applyBorder="1"/>
    <xf numFmtId="0" fontId="5" fillId="0" borderId="0" xfId="0" applyFont="1" applyFill="1" applyBorder="1"/>
    <xf numFmtId="9" fontId="0" fillId="0" borderId="0" xfId="1" applyFont="1"/>
    <xf numFmtId="0" fontId="5" fillId="0" borderId="5" xfId="0" applyFont="1" applyFill="1" applyBorder="1"/>
    <xf numFmtId="0" fontId="0" fillId="0" borderId="0" xfId="0" applyNumberFormat="1" applyFill="1" applyBorder="1"/>
    <xf numFmtId="9" fontId="0" fillId="0" borderId="0" xfId="0" applyNumberFormat="1"/>
    <xf numFmtId="0" fontId="0" fillId="0" borderId="0" xfId="0" applyAlignment="1">
      <alignment horizontal="left"/>
    </xf>
    <xf numFmtId="0" fontId="7" fillId="0" borderId="0" xfId="0" applyFont="1" applyFill="1" applyBorder="1"/>
    <xf numFmtId="0" fontId="6" fillId="0" borderId="0" xfId="0" applyFont="1" applyFill="1" applyBorder="1"/>
    <xf numFmtId="9" fontId="6" fillId="0" borderId="0" xfId="1" applyFont="1" applyFill="1" applyBorder="1"/>
    <xf numFmtId="164" fontId="6" fillId="0" borderId="0" xfId="0" applyNumberFormat="1" applyFont="1" applyFill="1" applyBorder="1"/>
    <xf numFmtId="0" fontId="3" fillId="0" borderId="0" xfId="0" applyFont="1" applyBorder="1"/>
    <xf numFmtId="0" fontId="3" fillId="0" borderId="0" xfId="0" applyNumberFormat="1" applyFont="1" applyBorder="1"/>
    <xf numFmtId="0" fontId="0" fillId="0" borderId="0" xfId="0" applyAlignment="1">
      <alignment vertical="center"/>
    </xf>
    <xf numFmtId="0" fontId="3" fillId="0" borderId="7" xfId="0" applyFont="1" applyBorder="1" applyAlignment="1">
      <alignment vertical="center"/>
    </xf>
    <xf numFmtId="0" fontId="7" fillId="0" borderId="0" xfId="0" applyFont="1" applyFill="1" applyBorder="1" applyAlignment="1">
      <alignment vertical="center"/>
    </xf>
    <xf numFmtId="164" fontId="6" fillId="0" borderId="0" xfId="0" applyNumberFormat="1" applyFont="1" applyFill="1" applyBorder="1" applyAlignment="1">
      <alignment vertical="center"/>
    </xf>
    <xf numFmtId="0" fontId="5" fillId="0" borderId="0" xfId="0" applyFont="1"/>
    <xf numFmtId="0" fontId="5" fillId="0" borderId="0" xfId="0" applyFont="1" applyAlignment="1">
      <alignment vertical="center"/>
    </xf>
    <xf numFmtId="0" fontId="5" fillId="0" borderId="0" xfId="0" applyFont="1" applyFill="1"/>
    <xf numFmtId="0" fontId="5" fillId="0" borderId="10" xfId="0" applyFont="1" applyFill="1" applyBorder="1"/>
    <xf numFmtId="0" fontId="5" fillId="0" borderId="4" xfId="0" applyFont="1" applyBorder="1"/>
    <xf numFmtId="0" fontId="5" fillId="3" borderId="5" xfId="0" applyFont="1" applyFill="1" applyBorder="1"/>
    <xf numFmtId="1" fontId="5" fillId="0" borderId="0" xfId="0" applyNumberFormat="1" applyFont="1"/>
    <xf numFmtId="0" fontId="5" fillId="0" borderId="11" xfId="0" applyFont="1" applyFill="1" applyBorder="1"/>
    <xf numFmtId="0" fontId="5" fillId="0" borderId="0" xfId="0" applyFont="1" applyFill="1" applyBorder="1" applyAlignment="1">
      <alignment vertical="center"/>
    </xf>
    <xf numFmtId="0" fontId="5" fillId="0" borderId="9" xfId="0" applyFont="1" applyBorder="1"/>
    <xf numFmtId="1" fontId="5" fillId="0" borderId="0" xfId="0" applyNumberFormat="1" applyFont="1" applyFill="1" applyBorder="1"/>
    <xf numFmtId="1" fontId="5" fillId="0" borderId="0" xfId="0" applyNumberFormat="1" applyFont="1" applyFill="1"/>
    <xf numFmtId="0" fontId="5" fillId="0" borderId="0" xfId="0" applyFont="1" applyAlignment="1">
      <alignment horizontal="left"/>
    </xf>
    <xf numFmtId="0" fontId="5" fillId="0" borderId="0" xfId="0" applyNumberFormat="1" applyFont="1"/>
    <xf numFmtId="9" fontId="5" fillId="0" borderId="0" xfId="1" applyFont="1" applyAlignment="1">
      <alignment vertical="center"/>
    </xf>
    <xf numFmtId="0" fontId="5" fillId="0" borderId="0" xfId="0" applyFont="1" applyBorder="1"/>
    <xf numFmtId="0" fontId="5" fillId="0" borderId="10" xfId="0" applyFont="1" applyBorder="1"/>
    <xf numFmtId="1" fontId="5" fillId="0" borderId="10" xfId="0" applyNumberFormat="1" applyFont="1" applyBorder="1"/>
    <xf numFmtId="0" fontId="5" fillId="0" borderId="10" xfId="0" applyFont="1" applyBorder="1" applyAlignment="1">
      <alignment horizontal="center" vertical="center"/>
    </xf>
    <xf numFmtId="0" fontId="5" fillId="2" borderId="0" xfId="0" applyFont="1" applyFill="1" applyBorder="1" applyProtection="1">
      <protection locked="0"/>
    </xf>
    <xf numFmtId="11" fontId="5" fillId="0" borderId="0" xfId="0" applyNumberFormat="1" applyFont="1" applyFill="1" applyBorder="1"/>
    <xf numFmtId="0" fontId="3" fillId="0" borderId="2" xfId="0" applyFont="1" applyFill="1" applyBorder="1" applyAlignment="1"/>
    <xf numFmtId="0" fontId="0" fillId="0" borderId="5" xfId="0" applyFont="1" applyFill="1" applyBorder="1"/>
    <xf numFmtId="0" fontId="0" fillId="0" borderId="10" xfId="0" applyFont="1" applyFill="1" applyBorder="1"/>
    <xf numFmtId="0" fontId="0" fillId="0" borderId="11" xfId="0" applyFont="1" applyFill="1" applyBorder="1"/>
    <xf numFmtId="0" fontId="0" fillId="0" borderId="3" xfId="0" applyFont="1" applyFill="1" applyBorder="1"/>
    <xf numFmtId="0" fontId="5" fillId="0" borderId="2" xfId="0" applyFont="1" applyBorder="1"/>
    <xf numFmtId="11" fontId="5" fillId="0" borderId="4" xfId="0" applyNumberFormat="1" applyFont="1" applyFill="1" applyBorder="1"/>
    <xf numFmtId="11" fontId="5" fillId="0" borderId="9" xfId="0" applyNumberFormat="1" applyFont="1" applyFill="1" applyBorder="1"/>
    <xf numFmtId="11" fontId="5" fillId="0" borderId="10" xfId="0" applyNumberFormat="1" applyFont="1" applyFill="1" applyBorder="1"/>
    <xf numFmtId="11" fontId="0" fillId="0" borderId="0" xfId="0" applyNumberFormat="1" applyFont="1" applyBorder="1"/>
    <xf numFmtId="11" fontId="0" fillId="0" borderId="0" xfId="0" applyNumberFormat="1" applyBorder="1"/>
    <xf numFmtId="11" fontId="0" fillId="0" borderId="0" xfId="0" applyNumberFormat="1" applyFill="1" applyBorder="1"/>
    <xf numFmtId="11" fontId="0" fillId="0" borderId="2" xfId="0" applyNumberFormat="1" applyFont="1" applyFill="1" applyBorder="1"/>
    <xf numFmtId="11" fontId="0" fillId="0" borderId="2" xfId="0" applyNumberFormat="1" applyBorder="1"/>
    <xf numFmtId="11" fontId="0" fillId="0" borderId="3" xfId="0" applyNumberFormat="1" applyFont="1" applyFill="1" applyBorder="1"/>
    <xf numFmtId="11" fontId="0" fillId="0" borderId="5" xfId="0" applyNumberFormat="1" applyFont="1" applyFill="1" applyBorder="1"/>
    <xf numFmtId="11" fontId="5" fillId="0" borderId="5" xfId="0" applyNumberFormat="1" applyFont="1" applyFill="1" applyBorder="1"/>
    <xf numFmtId="11" fontId="0" fillId="0" borderId="10" xfId="0" applyNumberFormat="1" applyFont="1" applyFill="1" applyBorder="1"/>
    <xf numFmtId="11" fontId="2" fillId="0" borderId="0" xfId="0" applyNumberFormat="1" applyFont="1" applyFill="1" applyBorder="1"/>
    <xf numFmtId="11" fontId="0" fillId="0" borderId="10" xfId="0" applyNumberFormat="1" applyBorder="1"/>
    <xf numFmtId="11" fontId="0" fillId="0" borderId="11" xfId="0" applyNumberFormat="1" applyFont="1" applyFill="1" applyBorder="1"/>
    <xf numFmtId="11" fontId="0" fillId="0" borderId="4" xfId="0" applyNumberFormat="1" applyFont="1" applyBorder="1"/>
    <xf numFmtId="11" fontId="3" fillId="0" borderId="0" xfId="0" applyNumberFormat="1" applyFont="1" applyBorder="1"/>
    <xf numFmtId="11" fontId="3" fillId="0" borderId="0" xfId="0" applyNumberFormat="1" applyFont="1" applyFill="1" applyBorder="1"/>
    <xf numFmtId="11" fontId="0" fillId="0" borderId="5" xfId="0" applyNumberFormat="1" applyFill="1" applyBorder="1"/>
    <xf numFmtId="11" fontId="5" fillId="0" borderId="1" xfId="0" applyNumberFormat="1" applyFont="1" applyFill="1" applyBorder="1"/>
    <xf numFmtId="11" fontId="5" fillId="0" borderId="0" xfId="0" applyNumberFormat="1" applyFont="1" applyBorder="1"/>
    <xf numFmtId="11" fontId="3" fillId="0" borderId="8" xfId="0" applyNumberFormat="1" applyFont="1" applyBorder="1"/>
    <xf numFmtId="11" fontId="3" fillId="0" borderId="7" xfId="0" applyNumberFormat="1" applyFont="1" applyBorder="1"/>
    <xf numFmtId="11" fontId="3" fillId="0" borderId="8" xfId="0" applyNumberFormat="1" applyFont="1" applyFill="1" applyBorder="1"/>
    <xf numFmtId="0" fontId="3" fillId="0" borderId="4" xfId="0" applyFont="1" applyFill="1" applyBorder="1" applyAlignment="1">
      <alignment wrapText="1"/>
    </xf>
    <xf numFmtId="0" fontId="3" fillId="0" borderId="0" xfId="0" applyFont="1" applyFill="1" applyBorder="1" applyAlignment="1">
      <alignment wrapText="1"/>
    </xf>
    <xf numFmtId="0" fontId="0" fillId="0" borderId="0" xfId="0" applyFont="1" applyFill="1" applyBorder="1" applyAlignment="1">
      <alignment wrapText="1"/>
    </xf>
    <xf numFmtId="0" fontId="5" fillId="2" borderId="14" xfId="0" applyFont="1" applyFill="1" applyBorder="1" applyProtection="1">
      <protection locked="0"/>
    </xf>
    <xf numFmtId="0" fontId="5" fillId="2" borderId="15" xfId="0" applyFont="1" applyFill="1" applyBorder="1" applyProtection="1">
      <protection locked="0"/>
    </xf>
    <xf numFmtId="0" fontId="5" fillId="2" borderId="13" xfId="0" applyFont="1" applyFill="1" applyBorder="1" applyProtection="1">
      <protection locked="0"/>
    </xf>
    <xf numFmtId="11" fontId="0" fillId="0" borderId="3" xfId="0" applyNumberFormat="1" applyBorder="1"/>
    <xf numFmtId="11" fontId="0" fillId="0" borderId="4" xfId="0" applyNumberFormat="1" applyBorder="1"/>
    <xf numFmtId="11" fontId="0" fillId="0" borderId="5" xfId="0" applyNumberFormat="1" applyBorder="1"/>
    <xf numFmtId="11" fontId="0" fillId="0" borderId="9" xfId="0" applyNumberFormat="1" applyFont="1" applyBorder="1"/>
    <xf numFmtId="11" fontId="0" fillId="0" borderId="11" xfId="0" applyNumberFormat="1" applyBorder="1"/>
    <xf numFmtId="11" fontId="0" fillId="0" borderId="9" xfId="0" applyNumberFormat="1" applyBorder="1"/>
    <xf numFmtId="0" fontId="5" fillId="0" borderId="0" xfId="0" applyFont="1" applyFill="1" applyBorder="1" applyAlignment="1">
      <alignment wrapText="1"/>
    </xf>
    <xf numFmtId="0" fontId="3" fillId="0" borderId="5" xfId="0" applyFont="1" applyFill="1" applyBorder="1" applyAlignment="1">
      <alignment wrapText="1"/>
    </xf>
    <xf numFmtId="11" fontId="5" fillId="0" borderId="11" xfId="0" applyNumberFormat="1" applyFont="1" applyFill="1" applyBorder="1"/>
    <xf numFmtId="0" fontId="3" fillId="0" borderId="11" xfId="0" applyFont="1" applyFill="1" applyBorder="1"/>
    <xf numFmtId="0" fontId="3" fillId="0" borderId="6" xfId="0" applyFont="1" applyFill="1" applyBorder="1" applyAlignment="1">
      <alignment wrapText="1"/>
    </xf>
    <xf numFmtId="0" fontId="3" fillId="0" borderId="7" xfId="0" applyFont="1" applyFill="1" applyBorder="1" applyAlignment="1">
      <alignment wrapText="1"/>
    </xf>
    <xf numFmtId="0" fontId="3" fillId="0" borderId="8" xfId="0" applyFont="1" applyFill="1" applyBorder="1" applyAlignment="1">
      <alignment wrapText="1"/>
    </xf>
    <xf numFmtId="0" fontId="8" fillId="0" borderId="7" xfId="0" applyFont="1" applyFill="1" applyBorder="1"/>
    <xf numFmtId="0" fontId="3" fillId="0" borderId="7" xfId="0" applyFont="1" applyFill="1" applyBorder="1" applyAlignment="1"/>
    <xf numFmtId="0" fontId="3" fillId="0" borderId="9" xfId="0" applyFont="1" applyFill="1" applyBorder="1" applyAlignment="1">
      <alignment wrapText="1"/>
    </xf>
    <xf numFmtId="0" fontId="3" fillId="0" borderId="10" xfId="0" applyFont="1" applyFill="1" applyBorder="1" applyAlignment="1">
      <alignment wrapText="1"/>
    </xf>
    <xf numFmtId="0" fontId="3" fillId="0" borderId="11" xfId="0" applyFont="1" applyFill="1" applyBorder="1" applyAlignment="1">
      <alignment wrapText="1"/>
    </xf>
    <xf numFmtId="11" fontId="5" fillId="0" borderId="2" xfId="0" applyNumberFormat="1" applyFont="1" applyFill="1" applyBorder="1"/>
    <xf numFmtId="11" fontId="5" fillId="0" borderId="3" xfId="0" applyNumberFormat="1" applyFont="1" applyFill="1" applyBorder="1"/>
    <xf numFmtId="11" fontId="0" fillId="0" borderId="4" xfId="0" applyNumberFormat="1" applyFont="1" applyFill="1" applyBorder="1"/>
    <xf numFmtId="0" fontId="5" fillId="2" borderId="5" xfId="0" applyFont="1" applyFill="1" applyBorder="1" applyProtection="1">
      <protection locked="0"/>
    </xf>
    <xf numFmtId="0" fontId="3" fillId="0" borderId="1" xfId="0" applyFont="1" applyFill="1" applyBorder="1" applyAlignment="1">
      <alignment wrapText="1"/>
    </xf>
    <xf numFmtId="0" fontId="3" fillId="0" borderId="2" xfId="0" applyFont="1" applyFill="1" applyBorder="1" applyAlignment="1">
      <alignment wrapText="1"/>
    </xf>
    <xf numFmtId="0" fontId="3" fillId="0" borderId="3" xfId="0" applyFont="1" applyFill="1" applyBorder="1" applyAlignment="1">
      <alignment wrapText="1"/>
    </xf>
    <xf numFmtId="0" fontId="3" fillId="0" borderId="15" xfId="0" applyFont="1" applyFill="1" applyBorder="1" applyAlignment="1">
      <alignment wrapText="1"/>
    </xf>
    <xf numFmtId="11" fontId="0" fillId="0" borderId="9" xfId="0" applyNumberFormat="1" applyFont="1" applyFill="1" applyBorder="1"/>
    <xf numFmtId="11" fontId="0" fillId="0" borderId="1" xfId="0" applyNumberFormat="1" applyFont="1" applyFill="1" applyBorder="1"/>
    <xf numFmtId="0" fontId="0" fillId="0" borderId="4" xfId="0" applyFont="1" applyFill="1" applyBorder="1" applyAlignment="1">
      <alignment wrapText="1"/>
    </xf>
    <xf numFmtId="0" fontId="0" fillId="0" borderId="5" xfId="0" applyFont="1" applyFill="1" applyBorder="1" applyAlignment="1">
      <alignment wrapText="1"/>
    </xf>
    <xf numFmtId="0" fontId="5" fillId="0" borderId="4" xfId="0" applyFont="1" applyFill="1" applyBorder="1" applyAlignment="1"/>
    <xf numFmtId="0" fontId="0" fillId="0" borderId="7" xfId="0" applyFont="1" applyFill="1" applyBorder="1"/>
    <xf numFmtId="0" fontId="0" fillId="0" borderId="8" xfId="0" applyFont="1" applyFill="1" applyBorder="1"/>
    <xf numFmtId="0" fontId="5" fillId="0" borderId="1" xfId="0" applyFont="1" applyFill="1" applyBorder="1" applyAlignment="1"/>
    <xf numFmtId="0" fontId="3" fillId="0" borderId="0" xfId="0" applyNumberFormat="1" applyFont="1" applyBorder="1" applyAlignment="1">
      <alignment wrapText="1"/>
    </xf>
    <xf numFmtId="0" fontId="0" fillId="0" borderId="0" xfId="0" applyBorder="1" applyAlignment="1">
      <alignment wrapText="1"/>
    </xf>
    <xf numFmtId="0" fontId="3" fillId="0" borderId="4" xfId="0" applyNumberFormat="1" applyFont="1" applyBorder="1" applyAlignment="1">
      <alignment wrapText="1"/>
    </xf>
    <xf numFmtId="0" fontId="3" fillId="0" borderId="5" xfId="0" applyNumberFormat="1" applyFont="1" applyBorder="1" applyAlignment="1">
      <alignment wrapText="1"/>
    </xf>
    <xf numFmtId="11" fontId="0" fillId="0" borderId="5" xfId="0" applyNumberFormat="1" applyFont="1" applyBorder="1"/>
    <xf numFmtId="11" fontId="0" fillId="0" borderId="10" xfId="0" applyNumberFormat="1" applyFont="1" applyBorder="1"/>
    <xf numFmtId="0" fontId="3" fillId="0" borderId="6" xfId="0" applyNumberFormat="1" applyFont="1" applyBorder="1"/>
    <xf numFmtId="0" fontId="3" fillId="0" borderId="7" xfId="0" applyNumberFormat="1" applyFont="1" applyBorder="1"/>
    <xf numFmtId="0" fontId="3" fillId="0" borderId="8" xfId="0" applyNumberFormat="1" applyFont="1" applyBorder="1"/>
    <xf numFmtId="11" fontId="0" fillId="0" borderId="3" xfId="0" applyNumberFormat="1" applyFont="1" applyBorder="1"/>
    <xf numFmtId="11" fontId="0" fillId="0" borderId="11" xfId="0" applyNumberFormat="1" applyFont="1" applyBorder="1"/>
    <xf numFmtId="11" fontId="3" fillId="0" borderId="6" xfId="0" applyNumberFormat="1" applyFont="1" applyBorder="1"/>
    <xf numFmtId="11" fontId="0" fillId="0" borderId="6" xfId="0" applyNumberFormat="1" applyBorder="1"/>
    <xf numFmtId="11" fontId="0" fillId="0" borderId="7" xfId="0" applyNumberFormat="1" applyBorder="1"/>
    <xf numFmtId="0" fontId="0" fillId="0" borderId="3" xfId="0" applyFont="1" applyBorder="1"/>
    <xf numFmtId="0" fontId="0" fillId="0" borderId="5" xfId="0" applyFont="1" applyBorder="1"/>
    <xf numFmtId="0" fontId="3" fillId="3" borderId="7" xfId="0" applyFont="1" applyFill="1" applyBorder="1"/>
    <xf numFmtId="0" fontId="3" fillId="3" borderId="8" xfId="0" applyFont="1" applyFill="1" applyBorder="1"/>
    <xf numFmtId="0" fontId="5" fillId="3" borderId="0" xfId="0" applyFont="1" applyFill="1" applyBorder="1"/>
    <xf numFmtId="0" fontId="5" fillId="3" borderId="2" xfId="0" applyFont="1" applyFill="1" applyBorder="1"/>
    <xf numFmtId="0" fontId="5" fillId="3" borderId="3" xfId="0" applyFont="1" applyFill="1" applyBorder="1"/>
    <xf numFmtId="0" fontId="0" fillId="3" borderId="5" xfId="0" applyFill="1" applyBorder="1"/>
    <xf numFmtId="0" fontId="5" fillId="3" borderId="0" xfId="0" applyFont="1" applyFill="1"/>
    <xf numFmtId="0" fontId="0" fillId="0" borderId="0" xfId="0" applyNumberFormat="1"/>
    <xf numFmtId="9" fontId="0" fillId="0" borderId="0" xfId="0" applyNumberFormat="1" applyBorder="1"/>
    <xf numFmtId="9" fontId="0" fillId="0" borderId="0" xfId="1" applyFont="1" applyBorder="1"/>
    <xf numFmtId="0" fontId="3" fillId="0" borderId="17" xfId="0" applyFont="1" applyBorder="1"/>
    <xf numFmtId="0" fontId="0" fillId="0" borderId="18" xfId="0" applyBorder="1"/>
    <xf numFmtId="0" fontId="3" fillId="0" borderId="19" xfId="0" applyFont="1" applyBorder="1"/>
    <xf numFmtId="0" fontId="3" fillId="0" borderId="16" xfId="0" applyNumberFormat="1" applyFont="1" applyBorder="1"/>
    <xf numFmtId="0" fontId="3" fillId="0" borderId="16" xfId="0" applyNumberFormat="1" applyFont="1" applyBorder="1" applyAlignment="1">
      <alignment wrapText="1"/>
    </xf>
    <xf numFmtId="0" fontId="3" fillId="0" borderId="16" xfId="0" applyNumberFormat="1" applyFont="1" applyFill="1" applyBorder="1" applyAlignment="1">
      <alignment wrapText="1"/>
    </xf>
    <xf numFmtId="0" fontId="3" fillId="0" borderId="16" xfId="0" applyFont="1" applyBorder="1" applyAlignment="1">
      <alignment wrapText="1"/>
    </xf>
    <xf numFmtId="0" fontId="3" fillId="0" borderId="16" xfId="0" applyFont="1" applyBorder="1"/>
    <xf numFmtId="0" fontId="3" fillId="0" borderId="16" xfId="0" applyNumberFormat="1" applyFont="1" applyFill="1" applyBorder="1"/>
    <xf numFmtId="0" fontId="5" fillId="2" borderId="12" xfId="0" applyNumberFormat="1" applyFont="1" applyFill="1" applyBorder="1" applyProtection="1">
      <protection locked="0"/>
    </xf>
    <xf numFmtId="0" fontId="5" fillId="3" borderId="12" xfId="0" applyFont="1" applyFill="1" applyBorder="1"/>
    <xf numFmtId="0" fontId="5" fillId="2" borderId="12" xfId="0" applyFont="1" applyFill="1" applyBorder="1" applyAlignment="1" applyProtection="1">
      <alignment vertical="center"/>
      <protection locked="0"/>
    </xf>
    <xf numFmtId="0" fontId="0" fillId="2" borderId="12" xfId="0" applyFill="1" applyBorder="1" applyProtection="1">
      <protection locked="0"/>
    </xf>
    <xf numFmtId="0" fontId="3" fillId="0" borderId="12" xfId="0" applyFont="1" applyBorder="1" applyAlignment="1">
      <alignment vertical="center"/>
    </xf>
    <xf numFmtId="0" fontId="3" fillId="0" borderId="12" xfId="0" applyFont="1" applyFill="1" applyBorder="1" applyAlignment="1">
      <alignment vertical="center"/>
    </xf>
    <xf numFmtId="11" fontId="3" fillId="0" borderId="12" xfId="0" applyNumberFormat="1" applyFont="1" applyBorder="1" applyAlignment="1">
      <alignment horizontal="center" vertical="center"/>
    </xf>
    <xf numFmtId="11" fontId="3" fillId="0" borderId="8" xfId="0" applyNumberFormat="1" applyFont="1" applyBorder="1" applyAlignment="1">
      <alignment horizontal="center"/>
    </xf>
    <xf numFmtId="0" fontId="5" fillId="0" borderId="0" xfId="0" applyFont="1" applyAlignment="1">
      <alignment horizontal="center"/>
    </xf>
    <xf numFmtId="9" fontId="5" fillId="0" borderId="0" xfId="0" applyNumberFormat="1" applyFont="1" applyAlignment="1">
      <alignment horizontal="center"/>
    </xf>
    <xf numFmtId="0" fontId="3" fillId="4" borderId="6" xfId="0" applyFont="1" applyFill="1" applyBorder="1"/>
    <xf numFmtId="0" fontId="3" fillId="4" borderId="7" xfId="0" applyFont="1" applyFill="1" applyBorder="1"/>
    <xf numFmtId="0" fontId="3" fillId="4" borderId="8" xfId="0" applyFont="1" applyFill="1" applyBorder="1"/>
    <xf numFmtId="0" fontId="3" fillId="4" borderId="4" xfId="0" applyFont="1" applyFill="1" applyBorder="1"/>
    <xf numFmtId="0" fontId="3" fillId="4" borderId="0" xfId="0" applyFont="1" applyFill="1" applyBorder="1"/>
    <xf numFmtId="0" fontId="3" fillId="4" borderId="5" xfId="0" applyFont="1" applyFill="1" applyBorder="1"/>
    <xf numFmtId="11" fontId="5" fillId="0" borderId="4" xfId="0" applyNumberFormat="1" applyFont="1" applyBorder="1" applyAlignment="1">
      <alignment horizontal="center"/>
    </xf>
    <xf numFmtId="11" fontId="5" fillId="0" borderId="0" xfId="0" applyNumberFormat="1" applyFont="1" applyFill="1" applyBorder="1" applyAlignment="1">
      <alignment horizontal="center"/>
    </xf>
    <xf numFmtId="11" fontId="5" fillId="0" borderId="0" xfId="0" applyNumberFormat="1" applyFont="1" applyBorder="1" applyAlignment="1">
      <alignment horizontal="center"/>
    </xf>
    <xf numFmtId="11" fontId="5" fillId="0" borderId="5" xfId="0" applyNumberFormat="1" applyFont="1" applyBorder="1" applyAlignment="1">
      <alignment horizontal="center"/>
    </xf>
    <xf numFmtId="11" fontId="5" fillId="0" borderId="9" xfId="0" applyNumberFormat="1" applyFont="1" applyBorder="1" applyAlignment="1">
      <alignment horizontal="center"/>
    </xf>
    <xf numFmtId="11" fontId="5" fillId="0" borderId="10" xfId="0" applyNumberFormat="1" applyFont="1" applyFill="1" applyBorder="1" applyAlignment="1">
      <alignment horizontal="center"/>
    </xf>
    <xf numFmtId="11" fontId="5" fillId="0" borderId="10" xfId="0" applyNumberFormat="1" applyFont="1" applyBorder="1" applyAlignment="1">
      <alignment horizontal="center"/>
    </xf>
    <xf numFmtId="11" fontId="5" fillId="0" borderId="11" xfId="0" applyNumberFormat="1" applyFont="1" applyBorder="1" applyAlignment="1">
      <alignment horizontal="center"/>
    </xf>
    <xf numFmtId="0" fontId="3" fillId="5" borderId="1" xfId="0" applyFont="1" applyFill="1" applyBorder="1"/>
    <xf numFmtId="0" fontId="3" fillId="5" borderId="2" xfId="0" applyFont="1" applyFill="1" applyBorder="1"/>
    <xf numFmtId="0" fontId="3" fillId="5" borderId="3" xfId="0" applyFont="1" applyFill="1" applyBorder="1"/>
    <xf numFmtId="0" fontId="3" fillId="5" borderId="1" xfId="0" applyFont="1" applyFill="1" applyBorder="1" applyAlignment="1">
      <alignment horizontal="center"/>
    </xf>
    <xf numFmtId="0" fontId="3" fillId="5" borderId="2" xfId="0" applyFont="1" applyFill="1" applyBorder="1" applyAlignment="1">
      <alignment horizontal="center"/>
    </xf>
    <xf numFmtId="0" fontId="3" fillId="5" borderId="3" xfId="0" applyFont="1" applyFill="1" applyBorder="1" applyAlignment="1">
      <alignment horizontal="center"/>
    </xf>
    <xf numFmtId="0" fontId="3" fillId="5" borderId="6" xfId="0" applyFont="1" applyFill="1" applyBorder="1" applyAlignment="1">
      <alignment horizontal="center"/>
    </xf>
    <xf numFmtId="0" fontId="3" fillId="5" borderId="8" xfId="0" applyFont="1" applyFill="1" applyBorder="1" applyAlignment="1">
      <alignment horizontal="center"/>
    </xf>
    <xf numFmtId="0" fontId="3" fillId="5" borderId="12" xfId="0" applyFont="1" applyFill="1" applyBorder="1" applyAlignment="1">
      <alignment horizontal="center"/>
    </xf>
    <xf numFmtId="0" fontId="3" fillId="6" borderId="1" xfId="0" applyFont="1" applyFill="1" applyBorder="1"/>
    <xf numFmtId="0" fontId="3" fillId="6" borderId="2" xfId="0" applyFont="1" applyFill="1" applyBorder="1"/>
    <xf numFmtId="0" fontId="3" fillId="6" borderId="3" xfId="0" applyFont="1" applyFill="1" applyBorder="1"/>
    <xf numFmtId="0" fontId="3" fillId="6" borderId="7" xfId="0" applyFont="1" applyFill="1" applyBorder="1" applyAlignment="1">
      <alignment horizontal="center"/>
    </xf>
    <xf numFmtId="0" fontId="3" fillId="6" borderId="8" xfId="0" applyFont="1" applyFill="1" applyBorder="1" applyAlignment="1">
      <alignment horizontal="center"/>
    </xf>
    <xf numFmtId="11" fontId="5" fillId="0" borderId="1" xfId="0" applyNumberFormat="1" applyFont="1" applyFill="1" applyBorder="1" applyAlignment="1">
      <alignment horizontal="center"/>
    </xf>
    <xf numFmtId="11" fontId="5" fillId="0" borderId="2" xfId="0" applyNumberFormat="1" applyFont="1" applyFill="1" applyBorder="1" applyAlignment="1">
      <alignment horizontal="center"/>
    </xf>
    <xf numFmtId="11" fontId="5" fillId="0" borderId="3" xfId="0" applyNumberFormat="1" applyFont="1" applyFill="1" applyBorder="1" applyAlignment="1">
      <alignment horizontal="center"/>
    </xf>
    <xf numFmtId="11" fontId="5" fillId="0" borderId="4" xfId="0" applyNumberFormat="1" applyFont="1" applyFill="1" applyBorder="1" applyAlignment="1">
      <alignment horizontal="center"/>
    </xf>
    <xf numFmtId="11" fontId="5" fillId="0" borderId="5" xfId="0" applyNumberFormat="1" applyFont="1" applyFill="1" applyBorder="1" applyAlignment="1">
      <alignment horizontal="center"/>
    </xf>
    <xf numFmtId="11" fontId="5" fillId="0" borderId="9" xfId="0" applyNumberFormat="1" applyFont="1" applyFill="1" applyBorder="1" applyAlignment="1">
      <alignment horizontal="center"/>
    </xf>
    <xf numFmtId="11" fontId="5" fillId="0" borderId="11" xfId="0" applyNumberFormat="1" applyFont="1" applyFill="1" applyBorder="1" applyAlignment="1">
      <alignment horizontal="center"/>
    </xf>
    <xf numFmtId="0" fontId="3" fillId="3" borderId="7" xfId="0" applyFont="1" applyFill="1" applyBorder="1" applyAlignment="1">
      <alignment wrapText="1"/>
    </xf>
    <xf numFmtId="0" fontId="3" fillId="3" borderId="8" xfId="0" applyFont="1" applyFill="1" applyBorder="1" applyAlignment="1">
      <alignment wrapText="1"/>
    </xf>
    <xf numFmtId="0" fontId="3" fillId="0" borderId="0" xfId="0" applyFont="1" applyAlignment="1">
      <alignment wrapText="1"/>
    </xf>
    <xf numFmtId="0" fontId="0" fillId="0" borderId="0" xfId="0" applyAlignment="1">
      <alignment wrapText="1"/>
    </xf>
    <xf numFmtId="0" fontId="3" fillId="0" borderId="0" xfId="0" applyFont="1" applyFill="1" applyAlignment="1">
      <alignment wrapText="1"/>
    </xf>
    <xf numFmtId="0" fontId="0" fillId="0" borderId="0" xfId="0" applyFill="1" applyAlignment="1">
      <alignment wrapText="1"/>
    </xf>
    <xf numFmtId="0" fontId="3" fillId="3" borderId="0" xfId="0" applyFont="1" applyFill="1" applyBorder="1" applyAlignment="1">
      <alignment vertical="center"/>
    </xf>
    <xf numFmtId="1" fontId="5" fillId="3" borderId="0" xfId="0" applyNumberFormat="1" applyFont="1" applyFill="1" applyBorder="1" applyAlignment="1">
      <alignment horizontal="center"/>
    </xf>
    <xf numFmtId="9" fontId="5" fillId="3" borderId="0" xfId="1" applyFont="1" applyFill="1" applyBorder="1" applyAlignment="1">
      <alignment horizontal="center"/>
    </xf>
    <xf numFmtId="166" fontId="5" fillId="3" borderId="0" xfId="2" applyNumberFormat="1" applyFont="1" applyFill="1" applyBorder="1"/>
    <xf numFmtId="166" fontId="3" fillId="3" borderId="0" xfId="2" applyNumberFormat="1" applyFont="1" applyFill="1" applyBorder="1"/>
    <xf numFmtId="0" fontId="3" fillId="2" borderId="9" xfId="0" applyFont="1" applyFill="1" applyBorder="1" applyAlignment="1">
      <alignment horizontal="center"/>
    </xf>
    <xf numFmtId="11" fontId="3" fillId="2" borderId="12" xfId="0" applyNumberFormat="1" applyFont="1" applyFill="1" applyBorder="1" applyAlignment="1">
      <alignment horizontal="center"/>
    </xf>
    <xf numFmtId="0" fontId="3" fillId="7" borderId="6" xfId="0" applyFont="1" applyFill="1" applyBorder="1"/>
    <xf numFmtId="0" fontId="3" fillId="7" borderId="8" xfId="0" applyFont="1" applyFill="1" applyBorder="1"/>
    <xf numFmtId="11" fontId="3" fillId="7" borderId="7" xfId="0" applyNumberFormat="1" applyFont="1" applyFill="1" applyBorder="1" applyAlignment="1">
      <alignment horizontal="center"/>
    </xf>
    <xf numFmtId="11" fontId="3" fillId="7" borderId="8" xfId="0" applyNumberFormat="1" applyFont="1" applyFill="1" applyBorder="1" applyAlignment="1">
      <alignment horizontal="center"/>
    </xf>
    <xf numFmtId="0" fontId="0" fillId="0" borderId="15" xfId="0" applyBorder="1"/>
    <xf numFmtId="0" fontId="0" fillId="0" borderId="13" xfId="0" applyBorder="1"/>
    <xf numFmtId="0" fontId="3" fillId="0" borderId="12" xfId="0" applyFont="1" applyFill="1" applyBorder="1"/>
    <xf numFmtId="0" fontId="0" fillId="0" borderId="12" xfId="0" applyFont="1" applyFill="1" applyBorder="1"/>
    <xf numFmtId="0" fontId="0" fillId="0" borderId="0" xfId="0" applyFont="1" applyBorder="1" applyAlignment="1">
      <alignment horizontal="center" vertical="center"/>
    </xf>
    <xf numFmtId="0" fontId="0" fillId="0" borderId="0" xfId="0" applyFont="1" applyBorder="1" applyAlignment="1">
      <alignment horizontal="right"/>
    </xf>
    <xf numFmtId="0" fontId="0" fillId="0" borderId="0" xfId="0" applyFont="1" applyBorder="1" applyAlignment="1">
      <alignment horizontal="center"/>
    </xf>
    <xf numFmtId="165" fontId="0" fillId="0" borderId="0" xfId="0" applyNumberFormat="1" applyFont="1" applyBorder="1" applyAlignment="1">
      <alignment horizontal="center"/>
    </xf>
    <xf numFmtId="0" fontId="0" fillId="0" borderId="0" xfId="0" applyFont="1"/>
    <xf numFmtId="0" fontId="5" fillId="0" borderId="0" xfId="0" applyFont="1" applyAlignment="1"/>
    <xf numFmtId="0" fontId="0" fillId="0" borderId="0" xfId="0" applyAlignment="1"/>
    <xf numFmtId="0" fontId="5" fillId="3" borderId="0" xfId="0" applyFont="1" applyFill="1" applyBorder="1" applyAlignment="1">
      <alignment wrapText="1"/>
    </xf>
    <xf numFmtId="11" fontId="5" fillId="0" borderId="0" xfId="0" applyNumberFormat="1" applyFont="1" applyFill="1" applyBorder="1" applyAlignment="1">
      <alignment horizontal="left"/>
    </xf>
    <xf numFmtId="11" fontId="5" fillId="0" borderId="0" xfId="0" applyNumberFormat="1" applyFont="1" applyBorder="1" applyAlignment="1">
      <alignment horizontal="left"/>
    </xf>
    <xf numFmtId="11" fontId="5" fillId="0" borderId="10" xfId="0" applyNumberFormat="1" applyFont="1" applyFill="1" applyBorder="1" applyAlignment="1">
      <alignment horizontal="left"/>
    </xf>
    <xf numFmtId="11" fontId="3" fillId="2" borderId="10" xfId="0" applyNumberFormat="1" applyFont="1" applyFill="1" applyBorder="1" applyAlignment="1">
      <alignment horizontal="left"/>
    </xf>
    <xf numFmtId="0" fontId="3" fillId="0" borderId="0" xfId="0" applyNumberFormat="1" applyFont="1" applyFill="1" applyBorder="1"/>
    <xf numFmtId="11" fontId="5" fillId="3" borderId="4" xfId="0" applyNumberFormat="1" applyFont="1" applyFill="1" applyBorder="1"/>
    <xf numFmtId="11" fontId="5" fillId="3" borderId="0" xfId="0" applyNumberFormat="1" applyFont="1" applyFill="1" applyBorder="1"/>
    <xf numFmtId="11" fontId="5" fillId="3" borderId="5" xfId="0" applyNumberFormat="1" applyFont="1" applyFill="1" applyBorder="1"/>
    <xf numFmtId="11" fontId="0" fillId="3" borderId="9" xfId="0" applyNumberFormat="1" applyFont="1" applyFill="1" applyBorder="1"/>
    <xf numFmtId="11" fontId="0" fillId="3" borderId="10" xfId="0" applyNumberFormat="1" applyFont="1" applyFill="1" applyBorder="1"/>
    <xf numFmtId="11" fontId="0" fillId="3" borderId="11" xfId="0" applyNumberFormat="1" applyFont="1" applyFill="1" applyBorder="1"/>
    <xf numFmtId="0" fontId="3" fillId="4" borderId="12" xfId="0" applyFont="1" applyFill="1" applyBorder="1"/>
    <xf numFmtId="0" fontId="0" fillId="0" borderId="0" xfId="0" applyAlignment="1">
      <alignment horizontal="right"/>
    </xf>
    <xf numFmtId="14" fontId="0" fillId="0" borderId="0" xfId="0" applyNumberFormat="1"/>
    <xf numFmtId="0" fontId="5" fillId="3" borderId="0" xfId="0" applyFont="1" applyFill="1" applyBorder="1" applyAlignment="1">
      <alignment horizontal="right" vertical="center"/>
    </xf>
    <xf numFmtId="0" fontId="5" fillId="3" borderId="1" xfId="0" applyFont="1" applyFill="1" applyBorder="1"/>
    <xf numFmtId="0" fontId="5" fillId="3" borderId="4" xfId="0" applyFont="1" applyFill="1" applyBorder="1"/>
    <xf numFmtId="0" fontId="5" fillId="3" borderId="5" xfId="0" applyFont="1" applyFill="1" applyBorder="1" applyAlignment="1">
      <alignment wrapText="1"/>
    </xf>
    <xf numFmtId="0" fontId="5" fillId="3" borderId="9" xfId="0" applyFont="1" applyFill="1" applyBorder="1"/>
    <xf numFmtId="0" fontId="5" fillId="3" borderId="10" xfId="0" applyFont="1" applyFill="1" applyBorder="1"/>
    <xf numFmtId="9" fontId="5" fillId="3" borderId="10" xfId="1" applyFont="1" applyFill="1" applyBorder="1" applyAlignment="1">
      <alignment horizontal="center"/>
    </xf>
    <xf numFmtId="0" fontId="5" fillId="3" borderId="10" xfId="0" applyFont="1" applyFill="1" applyBorder="1" applyAlignment="1">
      <alignment horizontal="right" vertical="center"/>
    </xf>
    <xf numFmtId="166" fontId="5" fillId="3" borderId="10" xfId="2" applyNumberFormat="1" applyFont="1" applyFill="1" applyBorder="1"/>
    <xf numFmtId="0" fontId="5" fillId="3" borderId="11" xfId="0" applyFont="1" applyFill="1" applyBorder="1"/>
    <xf numFmtId="0" fontId="5" fillId="0" borderId="1" xfId="0" applyFont="1" applyFill="1" applyBorder="1"/>
    <xf numFmtId="0" fontId="5" fillId="0" borderId="2" xfId="0" applyFont="1" applyFill="1" applyBorder="1"/>
    <xf numFmtId="1" fontId="5" fillId="0" borderId="2" xfId="0" applyNumberFormat="1" applyFont="1" applyFill="1" applyBorder="1"/>
    <xf numFmtId="0" fontId="5" fillId="0" borderId="2" xfId="0" applyFont="1" applyFill="1" applyBorder="1" applyAlignment="1">
      <alignment horizontal="center" vertical="center"/>
    </xf>
    <xf numFmtId="166" fontId="5" fillId="0" borderId="2" xfId="2" applyNumberFormat="1" applyFont="1" applyFill="1" applyBorder="1"/>
    <xf numFmtId="0" fontId="5" fillId="0" borderId="3" xfId="0" applyFont="1" applyFill="1" applyBorder="1"/>
    <xf numFmtId="0" fontId="5" fillId="0" borderId="11" xfId="0" applyFont="1" applyBorder="1"/>
    <xf numFmtId="0" fontId="3" fillId="3" borderId="6" xfId="0" applyFont="1" applyFill="1" applyBorder="1" applyAlignment="1">
      <alignment wrapText="1"/>
    </xf>
    <xf numFmtId="0" fontId="3" fillId="3" borderId="6" xfId="0" applyFont="1" applyFill="1" applyBorder="1"/>
    <xf numFmtId="0" fontId="5" fillId="2" borderId="2" xfId="0" applyFont="1" applyFill="1" applyBorder="1" applyProtection="1">
      <protection locked="0"/>
    </xf>
    <xf numFmtId="0" fontId="5" fillId="2" borderId="3" xfId="0" applyFont="1" applyFill="1" applyBorder="1" applyProtection="1">
      <protection locked="0"/>
    </xf>
    <xf numFmtId="0" fontId="0" fillId="2" borderId="0" xfId="0" applyFill="1" applyBorder="1" applyProtection="1">
      <protection locked="0"/>
    </xf>
    <xf numFmtId="0" fontId="5" fillId="0" borderId="4" xfId="0" applyFont="1" applyFill="1" applyBorder="1"/>
    <xf numFmtId="0" fontId="5" fillId="0" borderId="9" xfId="0" applyFont="1" applyFill="1" applyBorder="1"/>
    <xf numFmtId="0" fontId="3" fillId="0" borderId="4" xfId="0" applyFont="1" applyFill="1" applyBorder="1"/>
    <xf numFmtId="0" fontId="5" fillId="2" borderId="10" xfId="0" applyFont="1" applyFill="1" applyBorder="1" applyProtection="1">
      <protection locked="0"/>
    </xf>
    <xf numFmtId="0" fontId="5" fillId="2" borderId="11" xfId="0" applyFont="1" applyFill="1" applyBorder="1" applyProtection="1">
      <protection locked="0"/>
    </xf>
    <xf numFmtId="0" fontId="3" fillId="0" borderId="2" xfId="0" applyFont="1" applyBorder="1"/>
    <xf numFmtId="0" fontId="3" fillId="0" borderId="1" xfId="0" applyFont="1" applyBorder="1"/>
    <xf numFmtId="0" fontId="3" fillId="0" borderId="2" xfId="0" applyFont="1" applyBorder="1" applyAlignment="1">
      <alignment vertical="center"/>
    </xf>
    <xf numFmtId="0" fontId="3" fillId="0" borderId="3" xfId="0" applyFont="1" applyBorder="1"/>
    <xf numFmtId="0" fontId="3" fillId="3" borderId="1" xfId="0" applyFont="1" applyFill="1" applyBorder="1" applyAlignment="1">
      <alignment wrapText="1"/>
    </xf>
    <xf numFmtId="0" fontId="0" fillId="0" borderId="4" xfId="0" applyBorder="1"/>
    <xf numFmtId="0" fontId="0" fillId="0" borderId="9" xfId="0" applyBorder="1"/>
    <xf numFmtId="0" fontId="5" fillId="0" borderId="0" xfId="0" applyFont="1" applyAlignment="1">
      <alignment wrapText="1"/>
    </xf>
    <xf numFmtId="0" fontId="5" fillId="0" borderId="4" xfId="0" applyFont="1" applyFill="1" applyBorder="1" applyAlignment="1">
      <alignment wrapText="1"/>
    </xf>
    <xf numFmtId="0" fontId="5" fillId="2" borderId="12" xfId="0" applyNumberFormat="1" applyFont="1" applyFill="1" applyBorder="1" applyAlignment="1" applyProtection="1">
      <alignment wrapText="1"/>
      <protection locked="0"/>
    </xf>
    <xf numFmtId="0" fontId="5" fillId="2" borderId="12" xfId="0" applyFont="1" applyFill="1" applyBorder="1" applyAlignment="1" applyProtection="1">
      <alignment vertical="center" wrapText="1"/>
      <protection locked="0"/>
    </xf>
    <xf numFmtId="0" fontId="0" fillId="2" borderId="12" xfId="0" applyFill="1" applyBorder="1" applyAlignment="1" applyProtection="1">
      <alignment wrapText="1"/>
      <protection locked="0"/>
    </xf>
    <xf numFmtId="0" fontId="5" fillId="0" borderId="0" xfId="0" applyFont="1" applyFill="1" applyAlignment="1">
      <alignment wrapText="1"/>
    </xf>
    <xf numFmtId="0" fontId="5" fillId="3" borderId="4" xfId="0" applyFont="1" applyFill="1" applyBorder="1" applyAlignment="1">
      <alignment wrapText="1"/>
    </xf>
    <xf numFmtId="0" fontId="0" fillId="3" borderId="0" xfId="0" applyFill="1"/>
    <xf numFmtId="0" fontId="5" fillId="2" borderId="0" xfId="0" applyFont="1" applyFill="1" applyBorder="1" applyAlignment="1" applyProtection="1">
      <alignment wrapText="1"/>
      <protection locked="0"/>
    </xf>
    <xf numFmtId="0" fontId="5" fillId="2" borderId="5" xfId="0" applyFont="1" applyFill="1" applyBorder="1" applyAlignment="1" applyProtection="1">
      <alignment wrapText="1"/>
      <protection locked="0"/>
    </xf>
    <xf numFmtId="164" fontId="6" fillId="0" borderId="0" xfId="0" applyNumberFormat="1" applyFont="1" applyFill="1" applyBorder="1" applyAlignment="1">
      <alignment wrapText="1"/>
    </xf>
    <xf numFmtId="11" fontId="0" fillId="0" borderId="0" xfId="0" applyNumberFormat="1"/>
    <xf numFmtId="9" fontId="5" fillId="3" borderId="0" xfId="1" applyFont="1" applyFill="1" applyBorder="1" applyAlignment="1">
      <alignment horizontal="center" wrapText="1"/>
    </xf>
    <xf numFmtId="0" fontId="5" fillId="3" borderId="0" xfId="0" applyFont="1" applyFill="1" applyBorder="1" applyAlignment="1">
      <alignment horizontal="right" wrapText="1"/>
    </xf>
    <xf numFmtId="166" fontId="5" fillId="3" borderId="0" xfId="2" applyNumberFormat="1" applyFont="1" applyFill="1" applyBorder="1" applyAlignment="1">
      <alignment wrapText="1"/>
    </xf>
    <xf numFmtId="0" fontId="5" fillId="0" borderId="0" xfId="0" applyFont="1" applyBorder="1" applyAlignment="1">
      <alignment wrapText="1"/>
    </xf>
    <xf numFmtId="10" fontId="0" fillId="0" borderId="4" xfId="1" applyNumberFormat="1" applyFont="1" applyFill="1" applyBorder="1"/>
    <xf numFmtId="0" fontId="0" fillId="0" borderId="4" xfId="0" applyFont="1" applyFill="1" applyBorder="1"/>
    <xf numFmtId="0" fontId="0" fillId="0" borderId="0" xfId="0" applyProtection="1">
      <protection locked="0"/>
    </xf>
    <xf numFmtId="0" fontId="5" fillId="8" borderId="7" xfId="0" applyFont="1" applyFill="1" applyBorder="1" applyAlignment="1">
      <alignment horizontal="left" wrapText="1"/>
    </xf>
    <xf numFmtId="0" fontId="5" fillId="8" borderId="8" xfId="0" applyFont="1" applyFill="1" applyBorder="1" applyAlignment="1">
      <alignment horizontal="left" wrapText="1"/>
    </xf>
    <xf numFmtId="0" fontId="3" fillId="4" borderId="6" xfId="0" applyFont="1" applyFill="1" applyBorder="1" applyAlignment="1">
      <alignment horizontal="left"/>
    </xf>
    <xf numFmtId="0" fontId="3" fillId="4" borderId="7" xfId="0" applyFont="1" applyFill="1" applyBorder="1" applyAlignment="1">
      <alignment horizontal="left"/>
    </xf>
  </cellXfs>
  <cellStyles count="3">
    <cellStyle name="Comma" xfId="2" builtinId="3"/>
    <cellStyle name="Normal" xfId="0" builtinId="0"/>
    <cellStyle name="Percent" xfId="1" builtinId="5"/>
  </cellStyles>
  <dxfs count="2">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xdr:col>
      <xdr:colOff>0</xdr:colOff>
      <xdr:row>2</xdr:row>
      <xdr:rowOff>9524</xdr:rowOff>
    </xdr:from>
    <xdr:to>
      <xdr:col>11</xdr:col>
      <xdr:colOff>609599</xdr:colOff>
      <xdr:row>10</xdr:row>
      <xdr:rowOff>152400</xdr:rowOff>
    </xdr:to>
    <xdr:sp macro="" textlink="">
      <xdr:nvSpPr>
        <xdr:cNvPr id="2" name="TextBox 1">
          <a:extLst>
            <a:ext uri="{FF2B5EF4-FFF2-40B4-BE49-F238E27FC236}">
              <a16:creationId xmlns:a16="http://schemas.microsoft.com/office/drawing/2014/main" id="{0EF6F6DF-6723-4C2B-BBC5-DC7285282879}"/>
            </a:ext>
          </a:extLst>
        </xdr:cNvPr>
        <xdr:cNvSpPr txBox="1"/>
      </xdr:nvSpPr>
      <xdr:spPr>
        <a:xfrm>
          <a:off x="609600" y="333374"/>
          <a:ext cx="6705599" cy="1438276"/>
        </a:xfrm>
        <a:prstGeom prst="rect">
          <a:avLst/>
        </a:prstGeom>
        <a:solidFill>
          <a:schemeClr val="bg1">
            <a:lumMod val="95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t>Instructies</a:t>
          </a:r>
        </a:p>
        <a:p>
          <a:r>
            <a:rPr lang="en-US" sz="1100"/>
            <a:t>Op het tabblad</a:t>
          </a:r>
          <a:r>
            <a:rPr lang="en-US" sz="1100" baseline="0"/>
            <a:t> "Opdrachtnemer" </a:t>
          </a:r>
          <a:r>
            <a:rPr lang="en-US" sz="1100"/>
            <a:t>vult u per blok</a:t>
          </a:r>
          <a:r>
            <a:rPr lang="en-US" sz="1100" baseline="0"/>
            <a:t> </a:t>
          </a:r>
          <a:r>
            <a:rPr lang="en-US" sz="1100"/>
            <a:t>in wat</a:t>
          </a:r>
          <a:r>
            <a:rPr lang="en-US" sz="1100" baseline="0"/>
            <a:t> er nodig is om de fictieve stroom te verwerken en wat dit aan secundaire grondstoffen en producten oplevert; er zijn 8 blokken in totaal (A t/m H). </a:t>
          </a:r>
          <a:r>
            <a:rPr lang="en-US" sz="1100"/>
            <a:t>Gelieve in de GEEL gekleurde cellen informatie invoeren. </a:t>
          </a:r>
          <a:r>
            <a:rPr lang="en-US" sz="1100" baseline="0">
              <a:solidFill>
                <a:schemeClr val="dk1"/>
              </a:solidFill>
              <a:effectLst/>
              <a:latin typeface="+mn-lt"/>
              <a:ea typeface="+mn-ea"/>
              <a:cs typeface="+mn-cs"/>
            </a:rPr>
            <a:t>Het is expliciet de bedoeling om de voor u relevante cellen in te vullen zodat dit de praktijk zo accuraat mogelijk reflecteert en dit vervolgens door u onderbouwd kan worden. </a:t>
          </a:r>
          <a:r>
            <a:rPr lang="en-US" sz="1100"/>
            <a:t>Wanneer alle</a:t>
          </a:r>
          <a:r>
            <a:rPr lang="en-US" sz="1100" baseline="0"/>
            <a:t> voor u relevante velden zijn ingevuld, kunt u op het tabblad "Resultaten" zien wat uw prestatie op duurzaamheid is. Voor de volledige invul-instructies kunt het bijgaande document raadplegen.</a:t>
          </a:r>
          <a:endParaRPr lang="en-US" sz="1100"/>
        </a:p>
        <a:p>
          <a:endParaRPr lang="en-US" sz="1100"/>
        </a:p>
      </xdr:txBody>
    </xdr:sp>
    <xdr:clientData/>
  </xdr:twoCellAnchor>
  <xdr:twoCellAnchor>
    <xdr:from>
      <xdr:col>1</xdr:col>
      <xdr:colOff>9524</xdr:colOff>
      <xdr:row>13</xdr:row>
      <xdr:rowOff>9525</xdr:rowOff>
    </xdr:from>
    <xdr:to>
      <xdr:col>5</xdr:col>
      <xdr:colOff>609599</xdr:colOff>
      <xdr:row>28</xdr:row>
      <xdr:rowOff>0</xdr:rowOff>
    </xdr:to>
    <xdr:sp macro="" textlink="">
      <xdr:nvSpPr>
        <xdr:cNvPr id="3" name="TextBox 2">
          <a:extLst>
            <a:ext uri="{FF2B5EF4-FFF2-40B4-BE49-F238E27FC236}">
              <a16:creationId xmlns:a16="http://schemas.microsoft.com/office/drawing/2014/main" id="{F2647B4F-FAED-4A76-8285-4645EF99ADD3}"/>
            </a:ext>
          </a:extLst>
        </xdr:cNvPr>
        <xdr:cNvSpPr txBox="1"/>
      </xdr:nvSpPr>
      <xdr:spPr>
        <a:xfrm>
          <a:off x="619124" y="2114550"/>
          <a:ext cx="3038475" cy="2419350"/>
        </a:xfrm>
        <a:prstGeom prst="rect">
          <a:avLst/>
        </a:prstGeom>
        <a:solidFill>
          <a:schemeClr val="bg1">
            <a:lumMod val="95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t>Uitgangspunten</a:t>
          </a:r>
        </a:p>
        <a:p>
          <a:r>
            <a:rPr lang="en-US" sz="1100"/>
            <a:t>De voorliggende rekenmethode</a:t>
          </a:r>
          <a:r>
            <a:rPr lang="en-US" sz="1100" baseline="0"/>
            <a:t> kwantificeert de milieubelasting en milieuwinst van de verwerking van de mono-stroom OWS/VWS</a:t>
          </a:r>
          <a:r>
            <a:rPr lang="nl-NL" sz="1100" baseline="0">
              <a:solidFill>
                <a:schemeClr val="dk1"/>
              </a:solidFill>
              <a:effectLst/>
              <a:latin typeface="+mn-lt"/>
              <a:ea typeface="+mn-ea"/>
              <a:cs typeface="+mn-cs"/>
            </a:rPr>
            <a:t>. De rekenmethode richt zich op de zogenaamde </a:t>
          </a:r>
          <a:r>
            <a:rPr lang="nl-NL" sz="1100" i="1" baseline="0">
              <a:solidFill>
                <a:schemeClr val="dk1"/>
              </a:solidFill>
              <a:effectLst/>
              <a:latin typeface="+mn-lt"/>
              <a:ea typeface="+mn-ea"/>
              <a:cs typeface="+mn-cs"/>
            </a:rPr>
            <a:t>hotspots</a:t>
          </a:r>
          <a:r>
            <a:rPr lang="nl-NL" sz="1100" baseline="0">
              <a:solidFill>
                <a:schemeClr val="dk1"/>
              </a:solidFill>
              <a:effectLst/>
              <a:latin typeface="+mn-lt"/>
              <a:ea typeface="+mn-ea"/>
              <a:cs typeface="+mn-cs"/>
            </a:rPr>
            <a:t>; de aspecten van het verwerkingsproces die het meeste effect op het milieu hebben. De effecten op het milieu zijn berekend door gebruik te maken van op levenscyclusanalyse (LCA) gebaseerde kengetallen. De prestatie op duurzaamheid wordt uitgedrukt in drie eindpunten: Grondstoffengebruik, Impact of het milieu en Impact op de mens. </a:t>
          </a:r>
          <a:endParaRPr lang="en-US" sz="1100"/>
        </a:p>
      </xdr:txBody>
    </xdr:sp>
    <xdr:clientData/>
  </xdr:twoCellAnchor>
  <xdr:twoCellAnchor>
    <xdr:from>
      <xdr:col>7</xdr:col>
      <xdr:colOff>9525</xdr:colOff>
      <xdr:row>13</xdr:row>
      <xdr:rowOff>0</xdr:rowOff>
    </xdr:from>
    <xdr:to>
      <xdr:col>12</xdr:col>
      <xdr:colOff>1</xdr:colOff>
      <xdr:row>27</xdr:row>
      <xdr:rowOff>152400</xdr:rowOff>
    </xdr:to>
    <xdr:sp macro="" textlink="">
      <xdr:nvSpPr>
        <xdr:cNvPr id="4" name="TextBox 3">
          <a:extLst>
            <a:ext uri="{FF2B5EF4-FFF2-40B4-BE49-F238E27FC236}">
              <a16:creationId xmlns:a16="http://schemas.microsoft.com/office/drawing/2014/main" id="{843B355D-6ED4-4866-B01F-CA93F98E1412}"/>
            </a:ext>
          </a:extLst>
        </xdr:cNvPr>
        <xdr:cNvSpPr txBox="1"/>
      </xdr:nvSpPr>
      <xdr:spPr>
        <a:xfrm>
          <a:off x="4276725" y="2105025"/>
          <a:ext cx="3038476" cy="2419350"/>
        </a:xfrm>
        <a:prstGeom prst="rect">
          <a:avLst/>
        </a:prstGeom>
        <a:solidFill>
          <a:schemeClr val="bg1">
            <a:lumMod val="95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t>Doel </a:t>
          </a:r>
        </a:p>
        <a:p>
          <a:r>
            <a:rPr lang="en-US" sz="1100"/>
            <a:t>Het RIVM heeft de voorliggende rekenmethode ontwikkeld voor</a:t>
          </a:r>
          <a:r>
            <a:rPr lang="en-US" sz="1100" baseline="0"/>
            <a:t> </a:t>
          </a:r>
          <a:r>
            <a:rPr lang="en-US" sz="1100"/>
            <a:t>het Rijkscategoriemanagement </a:t>
          </a:r>
          <a:r>
            <a:rPr lang="nl-NL" sz="1100">
              <a:solidFill>
                <a:schemeClr val="dk1"/>
              </a:solidFill>
              <a:effectLst/>
              <a:latin typeface="+mn-lt"/>
              <a:ea typeface="+mn-ea"/>
              <a:cs typeface="+mn-cs"/>
            </a:rPr>
            <a:t>Afvalzorg en Grondstoffenmanagement. Hiermee</a:t>
          </a:r>
          <a:r>
            <a:rPr lang="nl-NL" sz="1100" baseline="0">
              <a:solidFill>
                <a:schemeClr val="dk1"/>
              </a:solidFill>
              <a:effectLst/>
              <a:latin typeface="+mn-lt"/>
              <a:ea typeface="+mn-ea"/>
              <a:cs typeface="+mn-cs"/>
            </a:rPr>
            <a:t> </a:t>
          </a:r>
          <a:r>
            <a:rPr lang="nl-NL" sz="1100">
              <a:solidFill>
                <a:schemeClr val="dk1"/>
              </a:solidFill>
              <a:effectLst/>
              <a:latin typeface="+mn-lt"/>
              <a:ea typeface="+mn-ea"/>
              <a:cs typeface="+mn-cs"/>
            </a:rPr>
            <a:t> </a:t>
          </a:r>
          <a:r>
            <a:rPr lang="en-US" sz="1100"/>
            <a:t>kan </a:t>
          </a:r>
          <a:r>
            <a:rPr lang="nl-NL" sz="1100">
              <a:solidFill>
                <a:schemeClr val="dk1"/>
              </a:solidFill>
              <a:effectLst/>
              <a:latin typeface="+mn-lt"/>
              <a:ea typeface="+mn-ea"/>
              <a:cs typeface="+mn-cs"/>
            </a:rPr>
            <a:t>het Rijkscategoriemanagement potentiele opdrachtnemers beoordelen op hoe duurzaam zij de mono-stroom OWS/VWS kunnen verwerken.</a:t>
          </a:r>
          <a:r>
            <a:rPr lang="nl-NL" sz="1100" baseline="0">
              <a:solidFill>
                <a:schemeClr val="dk1"/>
              </a:solidFill>
              <a:effectLst/>
              <a:latin typeface="+mn-lt"/>
              <a:ea typeface="+mn-ea"/>
              <a:cs typeface="+mn-cs"/>
            </a:rPr>
            <a:t> Deze duurzaamheidprestatie wordt door het </a:t>
          </a:r>
          <a:r>
            <a:rPr lang="en-US" sz="1100">
              <a:solidFill>
                <a:schemeClr val="dk1"/>
              </a:solidFill>
              <a:effectLst/>
              <a:latin typeface="+mn-lt"/>
              <a:ea typeface="+mn-ea"/>
              <a:cs typeface="+mn-cs"/>
            </a:rPr>
            <a:t>Rijkscategoriemanagement</a:t>
          </a:r>
          <a:r>
            <a:rPr lang="en-US" sz="1100" baseline="0">
              <a:solidFill>
                <a:schemeClr val="dk1"/>
              </a:solidFill>
              <a:effectLst/>
              <a:latin typeface="+mn-lt"/>
              <a:ea typeface="+mn-ea"/>
              <a:cs typeface="+mn-cs"/>
            </a:rPr>
            <a:t> </a:t>
          </a:r>
          <a:r>
            <a:rPr lang="nl-NL" sz="1100">
              <a:solidFill>
                <a:schemeClr val="dk1"/>
              </a:solidFill>
              <a:effectLst/>
              <a:latin typeface="+mn-lt"/>
              <a:ea typeface="+mn-ea"/>
              <a:cs typeface="+mn-cs"/>
            </a:rPr>
            <a:t>meegenomen in de beslissing</a:t>
          </a:r>
          <a:r>
            <a:rPr lang="nl-NL" sz="1100" baseline="0">
              <a:solidFill>
                <a:schemeClr val="dk1"/>
              </a:solidFill>
              <a:effectLst/>
              <a:latin typeface="+mn-lt"/>
              <a:ea typeface="+mn-ea"/>
              <a:cs typeface="+mn-cs"/>
            </a:rPr>
            <a:t> tot gunning.</a:t>
          </a:r>
          <a:endParaRPr lang="nl-NL" sz="1100">
            <a:solidFill>
              <a:schemeClr val="dk1"/>
            </a:solidFill>
            <a:effectLst/>
            <a:latin typeface="+mn-lt"/>
            <a:ea typeface="+mn-ea"/>
            <a:cs typeface="+mn-cs"/>
          </a:endParaRPr>
        </a:p>
        <a:p>
          <a:endParaRPr lang="en-US" sz="1100"/>
        </a:p>
      </xdr:txBody>
    </xdr:sp>
    <xdr:clientData/>
  </xdr:twoCellAnchor>
  <xdr:oneCellAnchor>
    <xdr:from>
      <xdr:col>0</xdr:col>
      <xdr:colOff>600074</xdr:colOff>
      <xdr:row>29</xdr:row>
      <xdr:rowOff>38100</xdr:rowOff>
    </xdr:from>
    <xdr:ext cx="6753226" cy="1847850"/>
    <xdr:sp macro="" textlink="">
      <xdr:nvSpPr>
        <xdr:cNvPr id="5" name="TextBox 4">
          <a:extLst>
            <a:ext uri="{FF2B5EF4-FFF2-40B4-BE49-F238E27FC236}">
              <a16:creationId xmlns:a16="http://schemas.microsoft.com/office/drawing/2014/main" id="{428AA501-2C4E-4366-8980-F5F0A9F29E62}"/>
            </a:ext>
          </a:extLst>
        </xdr:cNvPr>
        <xdr:cNvSpPr txBox="1"/>
      </xdr:nvSpPr>
      <xdr:spPr>
        <a:xfrm>
          <a:off x="600074" y="4733925"/>
          <a:ext cx="6753226" cy="18478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nl-NL" sz="1100" b="1" i="1">
              <a:solidFill>
                <a:srgbClr val="FF0000"/>
              </a:solidFill>
              <a:effectLst/>
              <a:latin typeface="+mn-lt"/>
              <a:ea typeface="+mn-ea"/>
              <a:cs typeface="+mn-cs"/>
            </a:rPr>
            <a:t>Aanpassingen door de inschrijver aan de beoordelingstool zijn niet toegestaan. </a:t>
          </a:r>
          <a:endParaRPr lang="nl-NL">
            <a:solidFill>
              <a:srgbClr val="FF0000"/>
            </a:solidFill>
            <a:effectLst/>
          </a:endParaRPr>
        </a:p>
        <a:p>
          <a:r>
            <a:rPr lang="nl-NL" sz="1100" b="1" i="1">
              <a:solidFill>
                <a:srgbClr val="FF0000"/>
              </a:solidFill>
              <a:effectLst/>
              <a:latin typeface="+mn-lt"/>
              <a:ea typeface="+mn-ea"/>
              <a:cs typeface="+mn-cs"/>
            </a:rPr>
            <a:t>Wanneer dit wordt geconstateerd is dit voor de opdrachtgever (minister van Landbouw namens de Staat der Nederlanden) grond voor uitsluiting van de inschrijving.</a:t>
          </a:r>
          <a:endParaRPr lang="nl-NL">
            <a:solidFill>
              <a:srgbClr val="FF0000"/>
            </a:solidFill>
            <a:effectLst/>
          </a:endParaRPr>
        </a:p>
        <a:p>
          <a:r>
            <a:rPr lang="nl-NL" sz="1100" b="1" i="1">
              <a:solidFill>
                <a:srgbClr val="FF0000"/>
              </a:solidFill>
              <a:effectLst/>
              <a:latin typeface="+mn-lt"/>
              <a:ea typeface="+mn-ea"/>
              <a:cs typeface="+mn-cs"/>
            </a:rPr>
            <a:t> </a:t>
          </a:r>
          <a:endParaRPr lang="nl-NL">
            <a:solidFill>
              <a:srgbClr val="FF0000"/>
            </a:solidFill>
            <a:effectLst/>
          </a:endParaRPr>
        </a:p>
        <a:p>
          <a:r>
            <a:rPr lang="nl-NL" sz="1100" b="1" i="1" u="sng">
              <a:solidFill>
                <a:srgbClr val="FF0000"/>
              </a:solidFill>
              <a:effectLst/>
              <a:latin typeface="+mn-lt"/>
              <a:ea typeface="+mn-ea"/>
              <a:cs typeface="+mn-cs"/>
            </a:rPr>
            <a:t>Clausule </a:t>
          </a:r>
          <a:endParaRPr lang="nl-NL">
            <a:solidFill>
              <a:srgbClr val="FF0000"/>
            </a:solidFill>
            <a:effectLst/>
          </a:endParaRPr>
        </a:p>
        <a:p>
          <a:r>
            <a:rPr lang="nl-NL" sz="1100" b="1" i="0">
              <a:solidFill>
                <a:srgbClr val="FF0000"/>
              </a:solidFill>
              <a:effectLst/>
              <a:latin typeface="+mn-lt"/>
              <a:ea typeface="+mn-ea"/>
              <a:cs typeface="+mn-cs"/>
            </a:rPr>
            <a:t>Het RIVM (eigenaar van de rekenmethode) streeft naar een correcte en betrouwbare werking van de rekenmethode, maar fouten kunnen nooit volledig worden uitgesloten. </a:t>
          </a:r>
          <a:endParaRPr lang="nl-NL" i="0">
            <a:solidFill>
              <a:srgbClr val="FF0000"/>
            </a:solidFill>
            <a:effectLst/>
          </a:endParaRPr>
        </a:p>
        <a:p>
          <a:r>
            <a:rPr lang="nl-NL" sz="1100" b="1">
              <a:solidFill>
                <a:srgbClr val="FF0000"/>
              </a:solidFill>
              <a:effectLst/>
              <a:latin typeface="+mn-lt"/>
              <a:ea typeface="+mn-ea"/>
              <a:cs typeface="+mn-cs"/>
            </a:rPr>
            <a:t>De opdrachtgever besluit in samenspraak met het RIVM of de rekentool op grond van de verstrekte feedback, aangepast wordt. Wanneer dit het geval is zal opdrachtgever de aangepaste rekentool (de volgende versie) zo snel mogelijk naar de inschrijver versturen.</a:t>
          </a:r>
          <a:endParaRPr lang="nl-NL">
            <a:solidFill>
              <a:srgbClr val="FF0000"/>
            </a:solidFill>
            <a:effectLst/>
          </a:endParaRPr>
        </a:p>
        <a:p>
          <a:endParaRPr lang="nl-NL" sz="1100"/>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0</xdr:col>
      <xdr:colOff>177940</xdr:colOff>
      <xdr:row>9</xdr:row>
      <xdr:rowOff>119534</xdr:rowOff>
    </xdr:from>
    <xdr:to>
      <xdr:col>0</xdr:col>
      <xdr:colOff>803869</xdr:colOff>
      <xdr:row>23</xdr:row>
      <xdr:rowOff>113027</xdr:rowOff>
    </xdr:to>
    <xdr:sp macro="" textlink="">
      <xdr:nvSpPr>
        <xdr:cNvPr id="4" name="Arrow: Down 3">
          <a:extLst>
            <a:ext uri="{FF2B5EF4-FFF2-40B4-BE49-F238E27FC236}">
              <a16:creationId xmlns:a16="http://schemas.microsoft.com/office/drawing/2014/main" id="{CB4ECE03-20C3-47C4-872B-42D849FC9DA7}"/>
            </a:ext>
          </a:extLst>
        </xdr:cNvPr>
        <xdr:cNvSpPr/>
      </xdr:nvSpPr>
      <xdr:spPr>
        <a:xfrm>
          <a:off x="177940" y="1570265"/>
          <a:ext cx="625929" cy="225018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2400" b="1"/>
            <a:t>A</a:t>
          </a:r>
        </a:p>
      </xdr:txBody>
    </xdr:sp>
    <xdr:clientData/>
  </xdr:twoCellAnchor>
  <xdr:twoCellAnchor>
    <xdr:from>
      <xdr:col>0</xdr:col>
      <xdr:colOff>176930</xdr:colOff>
      <xdr:row>27</xdr:row>
      <xdr:rowOff>64866</xdr:rowOff>
    </xdr:from>
    <xdr:to>
      <xdr:col>0</xdr:col>
      <xdr:colOff>802859</xdr:colOff>
      <xdr:row>41</xdr:row>
      <xdr:rowOff>18364</xdr:rowOff>
    </xdr:to>
    <xdr:sp macro="" textlink="">
      <xdr:nvSpPr>
        <xdr:cNvPr id="5" name="Arrow: Down 4">
          <a:extLst>
            <a:ext uri="{FF2B5EF4-FFF2-40B4-BE49-F238E27FC236}">
              <a16:creationId xmlns:a16="http://schemas.microsoft.com/office/drawing/2014/main" id="{CB13B3F4-5842-4DF2-BDDD-158898BBB142}"/>
            </a:ext>
          </a:extLst>
        </xdr:cNvPr>
        <xdr:cNvSpPr/>
      </xdr:nvSpPr>
      <xdr:spPr>
        <a:xfrm>
          <a:off x="176930" y="5126723"/>
          <a:ext cx="625929" cy="2770177"/>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2400" b="1"/>
            <a:t>B</a:t>
          </a:r>
        </a:p>
      </xdr:txBody>
    </xdr:sp>
    <xdr:clientData/>
  </xdr:twoCellAnchor>
  <xdr:twoCellAnchor>
    <xdr:from>
      <xdr:col>0</xdr:col>
      <xdr:colOff>174890</xdr:colOff>
      <xdr:row>46</xdr:row>
      <xdr:rowOff>54429</xdr:rowOff>
    </xdr:from>
    <xdr:to>
      <xdr:col>0</xdr:col>
      <xdr:colOff>800819</xdr:colOff>
      <xdr:row>58</xdr:row>
      <xdr:rowOff>54428</xdr:rowOff>
    </xdr:to>
    <xdr:sp macro="" textlink="">
      <xdr:nvSpPr>
        <xdr:cNvPr id="6" name="Arrow: Down 5">
          <a:extLst>
            <a:ext uri="{FF2B5EF4-FFF2-40B4-BE49-F238E27FC236}">
              <a16:creationId xmlns:a16="http://schemas.microsoft.com/office/drawing/2014/main" id="{FCE9CA84-F80A-468A-A8CD-F642B3C1E84C}"/>
            </a:ext>
          </a:extLst>
        </xdr:cNvPr>
        <xdr:cNvSpPr/>
      </xdr:nvSpPr>
      <xdr:spPr>
        <a:xfrm>
          <a:off x="174890" y="8749393"/>
          <a:ext cx="625929" cy="1959428"/>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2400" b="1"/>
            <a:t>C</a:t>
          </a:r>
        </a:p>
      </xdr:txBody>
    </xdr:sp>
    <xdr:clientData/>
  </xdr:twoCellAnchor>
  <xdr:twoCellAnchor>
    <xdr:from>
      <xdr:col>0</xdr:col>
      <xdr:colOff>175782</xdr:colOff>
      <xdr:row>60</xdr:row>
      <xdr:rowOff>122464</xdr:rowOff>
    </xdr:from>
    <xdr:to>
      <xdr:col>0</xdr:col>
      <xdr:colOff>801711</xdr:colOff>
      <xdr:row>73</xdr:row>
      <xdr:rowOff>67380</xdr:rowOff>
    </xdr:to>
    <xdr:sp macro="" textlink="">
      <xdr:nvSpPr>
        <xdr:cNvPr id="7" name="Arrow: Down 6">
          <a:extLst>
            <a:ext uri="{FF2B5EF4-FFF2-40B4-BE49-F238E27FC236}">
              <a16:creationId xmlns:a16="http://schemas.microsoft.com/office/drawing/2014/main" id="{E9670D7D-23A5-4EDE-A4F2-D6C43ED83BA6}"/>
            </a:ext>
          </a:extLst>
        </xdr:cNvPr>
        <xdr:cNvSpPr/>
      </xdr:nvSpPr>
      <xdr:spPr>
        <a:xfrm>
          <a:off x="175782" y="11103428"/>
          <a:ext cx="625929" cy="2067631"/>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2400" b="1"/>
            <a:t>D</a:t>
          </a:r>
        </a:p>
      </xdr:txBody>
    </xdr:sp>
    <xdr:clientData/>
  </xdr:twoCellAnchor>
  <xdr:twoCellAnchor>
    <xdr:from>
      <xdr:col>0</xdr:col>
      <xdr:colOff>178490</xdr:colOff>
      <xdr:row>76</xdr:row>
      <xdr:rowOff>68034</xdr:rowOff>
    </xdr:from>
    <xdr:to>
      <xdr:col>0</xdr:col>
      <xdr:colOff>804419</xdr:colOff>
      <xdr:row>89</xdr:row>
      <xdr:rowOff>13607</xdr:rowOff>
    </xdr:to>
    <xdr:sp macro="" textlink="">
      <xdr:nvSpPr>
        <xdr:cNvPr id="8" name="Arrow: Down 7">
          <a:extLst>
            <a:ext uri="{FF2B5EF4-FFF2-40B4-BE49-F238E27FC236}">
              <a16:creationId xmlns:a16="http://schemas.microsoft.com/office/drawing/2014/main" id="{47BDEEED-01DE-45C3-927E-714DA605EB41}"/>
            </a:ext>
          </a:extLst>
        </xdr:cNvPr>
        <xdr:cNvSpPr/>
      </xdr:nvSpPr>
      <xdr:spPr>
        <a:xfrm>
          <a:off x="178490" y="13661570"/>
          <a:ext cx="625929" cy="2068287"/>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2400" b="1"/>
            <a:t>E</a:t>
          </a:r>
        </a:p>
      </xdr:txBody>
    </xdr:sp>
    <xdr:clientData/>
  </xdr:twoCellAnchor>
  <xdr:twoCellAnchor>
    <xdr:from>
      <xdr:col>0</xdr:col>
      <xdr:colOff>178204</xdr:colOff>
      <xdr:row>92</xdr:row>
      <xdr:rowOff>132935</xdr:rowOff>
    </xdr:from>
    <xdr:to>
      <xdr:col>0</xdr:col>
      <xdr:colOff>804133</xdr:colOff>
      <xdr:row>106</xdr:row>
      <xdr:rowOff>24848</xdr:rowOff>
    </xdr:to>
    <xdr:sp macro="" textlink="">
      <xdr:nvSpPr>
        <xdr:cNvPr id="9" name="Arrow: Down 8">
          <a:extLst>
            <a:ext uri="{FF2B5EF4-FFF2-40B4-BE49-F238E27FC236}">
              <a16:creationId xmlns:a16="http://schemas.microsoft.com/office/drawing/2014/main" id="{2AA40536-EF44-43FB-8DC3-29FBCB1C2AAA}"/>
            </a:ext>
          </a:extLst>
        </xdr:cNvPr>
        <xdr:cNvSpPr/>
      </xdr:nvSpPr>
      <xdr:spPr>
        <a:xfrm>
          <a:off x="178204" y="14962627"/>
          <a:ext cx="625929" cy="2148606"/>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2400" b="1"/>
            <a:t>F</a:t>
          </a:r>
        </a:p>
      </xdr:txBody>
    </xdr:sp>
    <xdr:clientData/>
  </xdr:twoCellAnchor>
  <xdr:twoCellAnchor>
    <xdr:from>
      <xdr:col>0</xdr:col>
      <xdr:colOff>176038</xdr:colOff>
      <xdr:row>108</xdr:row>
      <xdr:rowOff>118792</xdr:rowOff>
    </xdr:from>
    <xdr:to>
      <xdr:col>0</xdr:col>
      <xdr:colOff>801967</xdr:colOff>
      <xdr:row>122</xdr:row>
      <xdr:rowOff>14432</xdr:rowOff>
    </xdr:to>
    <xdr:sp macro="" textlink="">
      <xdr:nvSpPr>
        <xdr:cNvPr id="10" name="Arrow: Down 9">
          <a:extLst>
            <a:ext uri="{FF2B5EF4-FFF2-40B4-BE49-F238E27FC236}">
              <a16:creationId xmlns:a16="http://schemas.microsoft.com/office/drawing/2014/main" id="{931F4103-9127-43A9-A6F7-E6CA0E5D7AD6}"/>
            </a:ext>
          </a:extLst>
        </xdr:cNvPr>
        <xdr:cNvSpPr/>
      </xdr:nvSpPr>
      <xdr:spPr>
        <a:xfrm>
          <a:off x="176038" y="17527561"/>
          <a:ext cx="625929" cy="2152333"/>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2400" b="1"/>
            <a:t>G</a:t>
          </a:r>
        </a:p>
      </xdr:txBody>
    </xdr:sp>
    <xdr:clientData/>
  </xdr:twoCellAnchor>
  <xdr:twoCellAnchor>
    <xdr:from>
      <xdr:col>6</xdr:col>
      <xdr:colOff>362365</xdr:colOff>
      <xdr:row>105</xdr:row>
      <xdr:rowOff>70816</xdr:rowOff>
    </xdr:from>
    <xdr:to>
      <xdr:col>6</xdr:col>
      <xdr:colOff>860741</xdr:colOff>
      <xdr:row>123</xdr:row>
      <xdr:rowOff>50937</xdr:rowOff>
    </xdr:to>
    <xdr:sp macro="" textlink="">
      <xdr:nvSpPr>
        <xdr:cNvPr id="11" name="Arrow: Down 10">
          <a:extLst>
            <a:ext uri="{FF2B5EF4-FFF2-40B4-BE49-F238E27FC236}">
              <a16:creationId xmlns:a16="http://schemas.microsoft.com/office/drawing/2014/main" id="{D4A549F8-EF02-474E-A304-AF83825ECF8E}"/>
            </a:ext>
          </a:extLst>
        </xdr:cNvPr>
        <xdr:cNvSpPr/>
      </xdr:nvSpPr>
      <xdr:spPr>
        <a:xfrm rot="10800000">
          <a:off x="7658515" y="18530266"/>
          <a:ext cx="498376" cy="2894771"/>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lstStyle/>
        <a:p>
          <a:pPr algn="ctr"/>
          <a:r>
            <a:rPr lang="nl-NL" sz="1600" b="1"/>
            <a:t>Scroll naar boven voor H</a:t>
          </a:r>
        </a:p>
      </xdr:txBody>
    </xdr:sp>
    <xdr:clientData/>
  </xdr:twoCellAnchor>
  <xdr:twoCellAnchor>
    <xdr:from>
      <xdr:col>7</xdr:col>
      <xdr:colOff>76200</xdr:colOff>
      <xdr:row>23</xdr:row>
      <xdr:rowOff>145655</xdr:rowOff>
    </xdr:from>
    <xdr:to>
      <xdr:col>9</xdr:col>
      <xdr:colOff>95250</xdr:colOff>
      <xdr:row>27</xdr:row>
      <xdr:rowOff>118441</xdr:rowOff>
    </xdr:to>
    <xdr:sp macro="" textlink="">
      <xdr:nvSpPr>
        <xdr:cNvPr id="12" name="Arrow: Down 11">
          <a:extLst>
            <a:ext uri="{FF2B5EF4-FFF2-40B4-BE49-F238E27FC236}">
              <a16:creationId xmlns:a16="http://schemas.microsoft.com/office/drawing/2014/main" id="{F094D8F7-6C5D-48F0-B3FD-1BBDBEAA9960}"/>
            </a:ext>
          </a:extLst>
        </xdr:cNvPr>
        <xdr:cNvSpPr/>
      </xdr:nvSpPr>
      <xdr:spPr>
        <a:xfrm rot="16200000">
          <a:off x="12270921" y="1952684"/>
          <a:ext cx="625929" cy="6155871"/>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lstStyle/>
        <a:p>
          <a:pPr algn="ctr"/>
          <a:r>
            <a:rPr lang="nl-NL" sz="2400" b="1"/>
            <a:t>H</a:t>
          </a:r>
        </a:p>
      </xdr:txBody>
    </xdr:sp>
    <xdr:clientData/>
  </xdr:twoCellAnchor>
  <xdr:twoCellAnchor>
    <xdr:from>
      <xdr:col>6</xdr:col>
      <xdr:colOff>334736</xdr:colOff>
      <xdr:row>27</xdr:row>
      <xdr:rowOff>95249</xdr:rowOff>
    </xdr:from>
    <xdr:to>
      <xdr:col>6</xdr:col>
      <xdr:colOff>895350</xdr:colOff>
      <xdr:row>102</xdr:row>
      <xdr:rowOff>75370</xdr:rowOff>
    </xdr:to>
    <xdr:sp macro="" textlink="">
      <xdr:nvSpPr>
        <xdr:cNvPr id="13" name="Arrow: Down 12">
          <a:extLst>
            <a:ext uri="{FF2B5EF4-FFF2-40B4-BE49-F238E27FC236}">
              <a16:creationId xmlns:a16="http://schemas.microsoft.com/office/drawing/2014/main" id="{9192A3B1-18EA-47C1-B374-E4314DC1091D}"/>
            </a:ext>
          </a:extLst>
        </xdr:cNvPr>
        <xdr:cNvSpPr/>
      </xdr:nvSpPr>
      <xdr:spPr>
        <a:xfrm rot="10800000">
          <a:off x="7630886" y="5600699"/>
          <a:ext cx="560614" cy="12448346"/>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lstStyle/>
        <a:p>
          <a:pPr algn="ctr"/>
          <a:r>
            <a:rPr lang="nl-NL" sz="1600" b="1"/>
            <a:t>	</a:t>
          </a:r>
        </a:p>
      </xdr:txBody>
    </xdr:sp>
    <xdr:clientData/>
  </xdr:twoCellAnchor>
</xdr:wsDr>
</file>

<file path=xl/persons/person.xml><?xml version="1.0" encoding="utf-8"?>
<personList xmlns="http://schemas.microsoft.com/office/spreadsheetml/2018/threadedcomments" xmlns:x="http://schemas.openxmlformats.org/spreadsheetml/2006/main">
  <person displayName="Elias de Valk" id="{48930796-2495-4B3E-85B3-9FE856D00807}" userId="S::elias.de.valk@rivm.nl::a5a1e87e-deb2-4d55-ad1e-ed9d539689dc"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3ABF8E-4A84-4669-8234-C19445D3C725}">
  <sheetPr>
    <tabColor theme="0" tint="-0.14999847407452621"/>
  </sheetPr>
  <dimension ref="B44:C45"/>
  <sheetViews>
    <sheetView showGridLines="0" workbookViewId="0">
      <selection activeCell="T14" sqref="T14"/>
    </sheetView>
  </sheetViews>
  <sheetFormatPr defaultRowHeight="12.75" x14ac:dyDescent="0.2"/>
  <cols>
    <col min="3" max="3" width="10.140625" bestFit="1" customWidth="1"/>
    <col min="15" max="15" width="10.42578125" customWidth="1"/>
  </cols>
  <sheetData>
    <row r="44" spans="2:3" x14ac:dyDescent="0.2">
      <c r="B44" s="10" t="s">
        <v>183</v>
      </c>
      <c r="C44" s="257" t="s">
        <v>269</v>
      </c>
    </row>
    <row r="45" spans="2:3" x14ac:dyDescent="0.2">
      <c r="B45" s="10" t="s">
        <v>55</v>
      </c>
      <c r="C45" s="258">
        <v>43848</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7" tint="0.59999389629810485"/>
  </sheetPr>
  <dimension ref="A1:BB144"/>
  <sheetViews>
    <sheetView showGridLines="0" tabSelected="1" topLeftCell="A79" zoomScale="85" zoomScaleNormal="85" workbookViewId="0">
      <selection activeCell="B110" sqref="B110:F118"/>
    </sheetView>
  </sheetViews>
  <sheetFormatPr defaultRowHeight="12.75" x14ac:dyDescent="0.2"/>
  <cols>
    <col min="1" max="1" width="12.28515625" style="2" customWidth="1"/>
    <col min="2" max="2" width="12.7109375" customWidth="1"/>
    <col min="3" max="3" width="63.85546875" bestFit="1" customWidth="1"/>
    <col min="4" max="4" width="9.140625" customWidth="1"/>
    <col min="5" max="5" width="14.42578125" customWidth="1"/>
    <col min="6" max="6" width="14.140625" style="41" customWidth="1"/>
    <col min="7" max="7" width="14.85546875" customWidth="1"/>
    <col min="8" max="8" width="66.85546875" customWidth="1"/>
    <col min="9" max="9" width="3.7109375" customWidth="1"/>
    <col min="10" max="10" width="4.5703125" customWidth="1"/>
    <col min="11" max="11" width="12.140625" customWidth="1"/>
    <col min="12" max="12" width="30.85546875" customWidth="1"/>
    <col min="13" max="13" width="29.42578125" customWidth="1"/>
    <col min="14" max="14" width="9.5703125" customWidth="1"/>
    <col min="15" max="15" width="14.7109375" customWidth="1"/>
    <col min="16" max="16" width="13.42578125" customWidth="1"/>
    <col min="17" max="17" width="27.140625" customWidth="1"/>
    <col min="18" max="18" width="11.5703125"/>
    <col min="19" max="19" width="5.7109375" customWidth="1"/>
    <col min="20" max="20" width="6.85546875" bestFit="1" customWidth="1"/>
    <col min="21" max="21" width="32.140625" bestFit="1" customWidth="1"/>
    <col min="22" max="22" width="8.42578125" bestFit="1" customWidth="1"/>
    <col min="23" max="23" width="12.42578125" bestFit="1" customWidth="1"/>
    <col min="24" max="24" width="11.140625" bestFit="1" customWidth="1"/>
    <col min="25" max="25" width="5.7109375" customWidth="1"/>
    <col min="26" max="26" width="6.7109375" bestFit="1" customWidth="1"/>
    <col min="27" max="27" width="9" customWidth="1"/>
    <col min="28" max="28" width="8.42578125" bestFit="1" customWidth="1"/>
    <col min="29" max="29" width="12.42578125" bestFit="1" customWidth="1"/>
    <col min="30" max="30" width="11.140625" bestFit="1" customWidth="1"/>
    <col min="31" max="31" width="5.7109375" customWidth="1"/>
    <col min="32" max="32" width="6.7109375" bestFit="1" customWidth="1"/>
    <col min="33" max="33" width="33.140625" customWidth="1"/>
    <col min="34" max="34" width="8.42578125" bestFit="1" customWidth="1"/>
    <col min="35" max="35" width="12.42578125" bestFit="1" customWidth="1"/>
    <col min="36" max="36" width="11.140625" bestFit="1" customWidth="1"/>
    <col min="37" max="37" width="5.7109375" customWidth="1"/>
    <col min="38" max="38" width="7" bestFit="1" customWidth="1"/>
    <col min="39" max="39" width="40.42578125" bestFit="1" customWidth="1"/>
    <col min="40" max="40" width="8.42578125" bestFit="1" customWidth="1"/>
    <col min="41" max="41" width="12.42578125" bestFit="1" customWidth="1"/>
    <col min="42" max="42" width="11.140625" bestFit="1" customWidth="1"/>
    <col min="43" max="43" width="5.7109375" customWidth="1"/>
    <col min="44" max="44" width="10.7109375" bestFit="1" customWidth="1"/>
    <col min="45" max="45" width="22.42578125" customWidth="1"/>
    <col min="46" max="46" width="29.28515625" customWidth="1"/>
    <col min="47" max="47" width="11.5703125" customWidth="1"/>
    <col min="48" max="48" width="12.42578125" bestFit="1" customWidth="1"/>
    <col min="49" max="49" width="28.5703125" customWidth="1"/>
    <col min="50" max="50" width="20.42578125" bestFit="1" customWidth="1"/>
    <col min="51" max="51" width="24.85546875" customWidth="1"/>
    <col min="52" max="52" width="11.140625" bestFit="1" customWidth="1"/>
    <col min="53" max="1019" width="11.5703125"/>
  </cols>
  <sheetData>
    <row r="1" spans="1:54" x14ac:dyDescent="0.2">
      <c r="A1" s="45"/>
      <c r="C1" s="45"/>
      <c r="D1" s="45"/>
      <c r="E1" s="45"/>
      <c r="F1" s="46"/>
      <c r="G1" s="45"/>
      <c r="H1" s="45"/>
      <c r="I1" s="45"/>
      <c r="J1" s="45"/>
      <c r="K1" s="45"/>
      <c r="L1" s="45"/>
      <c r="M1" s="45"/>
      <c r="N1" s="45"/>
      <c r="O1" s="45"/>
      <c r="P1" s="45"/>
      <c r="Q1" s="45"/>
      <c r="R1" s="45"/>
      <c r="S1" s="45"/>
      <c r="T1" s="45"/>
      <c r="U1" s="45"/>
      <c r="V1" s="45"/>
      <c r="W1" s="45"/>
      <c r="X1" s="45"/>
      <c r="Y1" s="45"/>
      <c r="Z1" s="45"/>
      <c r="AA1" s="45"/>
      <c r="AB1" s="45"/>
      <c r="AC1" s="45"/>
      <c r="AD1" s="45"/>
      <c r="AE1" s="45"/>
      <c r="AF1" s="45"/>
      <c r="AG1" s="45"/>
      <c r="AH1" s="45"/>
      <c r="AI1" s="45"/>
      <c r="AJ1" s="45"/>
      <c r="AK1" s="45"/>
      <c r="AL1" s="45"/>
      <c r="AM1" s="45"/>
      <c r="AN1" s="45"/>
      <c r="AO1" s="45"/>
      <c r="AP1" s="45"/>
      <c r="AQ1" s="45"/>
      <c r="AR1" s="45"/>
      <c r="AS1" s="45"/>
      <c r="AT1" s="45"/>
      <c r="AU1" s="45"/>
      <c r="AV1" s="45"/>
      <c r="AW1" s="45"/>
      <c r="AX1" s="45"/>
      <c r="AY1" s="45"/>
    </row>
    <row r="2" spans="1:54" x14ac:dyDescent="0.2">
      <c r="A2" s="10"/>
      <c r="C2" s="45"/>
      <c r="D2" s="45"/>
      <c r="E2" s="45"/>
      <c r="F2" s="46"/>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c r="AI2" s="45"/>
      <c r="AJ2" s="45"/>
      <c r="AK2" s="45"/>
      <c r="AL2" s="45"/>
      <c r="AM2" s="45"/>
      <c r="AN2" s="45"/>
      <c r="AO2" s="45"/>
      <c r="AP2" s="45"/>
      <c r="AQ2" s="45"/>
      <c r="AR2" s="45"/>
      <c r="AS2" s="45"/>
      <c r="AT2" s="45"/>
      <c r="AU2" s="45"/>
      <c r="AV2" s="45"/>
      <c r="AW2" s="45"/>
      <c r="AX2" s="45"/>
      <c r="AY2" s="45"/>
    </row>
    <row r="3" spans="1:54" x14ac:dyDescent="0.2">
      <c r="B3" s="45" t="s">
        <v>149</v>
      </c>
      <c r="C3" s="45"/>
      <c r="D3" s="45"/>
      <c r="E3" s="45"/>
      <c r="F3" s="53"/>
      <c r="G3" s="45"/>
      <c r="H3" s="45"/>
      <c r="I3" s="45"/>
      <c r="J3" s="45"/>
      <c r="K3" s="45"/>
      <c r="L3" s="45"/>
      <c r="M3" s="45"/>
      <c r="N3" s="45"/>
      <c r="O3" s="45"/>
      <c r="P3" s="45"/>
      <c r="Q3" s="45"/>
      <c r="R3" s="45"/>
      <c r="S3" s="45"/>
      <c r="T3" s="45"/>
      <c r="U3" s="45"/>
      <c r="V3" s="45"/>
      <c r="W3" s="45"/>
      <c r="X3" s="45"/>
      <c r="Y3" s="45"/>
      <c r="Z3" s="45"/>
      <c r="AA3" s="45"/>
      <c r="AB3" s="45"/>
      <c r="AC3" s="45"/>
      <c r="AD3" s="45"/>
      <c r="AE3" s="45"/>
      <c r="AF3" s="45"/>
      <c r="AG3" s="45"/>
      <c r="AH3" s="45"/>
      <c r="AI3" s="45"/>
      <c r="AJ3" s="45"/>
      <c r="AK3" s="45"/>
      <c r="AL3" s="45"/>
      <c r="AM3" s="45"/>
      <c r="AN3" s="45"/>
      <c r="AO3" s="45"/>
      <c r="AP3" s="45"/>
      <c r="AQ3" s="45"/>
      <c r="AR3" s="45"/>
      <c r="AS3" s="45"/>
      <c r="AT3" s="45"/>
      <c r="AU3" s="45"/>
      <c r="AV3" s="45"/>
      <c r="AW3" s="45"/>
      <c r="AX3" s="45"/>
      <c r="AY3" s="45"/>
    </row>
    <row r="4" spans="1:54" x14ac:dyDescent="0.2">
      <c r="B4" s="158" t="s">
        <v>54</v>
      </c>
      <c r="C4" s="99" t="s">
        <v>41</v>
      </c>
      <c r="D4" s="45"/>
      <c r="E4" s="45"/>
      <c r="F4" s="53"/>
      <c r="G4" s="45"/>
      <c r="H4" s="45"/>
      <c r="I4" s="45"/>
      <c r="J4" s="45"/>
      <c r="K4" s="45"/>
      <c r="L4" s="45"/>
      <c r="M4" s="45"/>
      <c r="N4" s="45"/>
      <c r="O4" s="45"/>
      <c r="P4" s="45"/>
      <c r="Q4" s="45"/>
      <c r="R4" s="45"/>
      <c r="S4" s="45"/>
      <c r="T4" s="45"/>
      <c r="U4" s="45"/>
      <c r="V4" s="45"/>
      <c r="W4" s="45"/>
      <c r="X4" s="45"/>
      <c r="Y4" s="45"/>
      <c r="Z4" s="45"/>
      <c r="AA4" s="45"/>
      <c r="AB4" s="45"/>
      <c r="AC4" s="45"/>
      <c r="AD4" s="45"/>
      <c r="AE4" s="45"/>
      <c r="AF4" s="45"/>
      <c r="AG4" s="45"/>
      <c r="AH4" s="45"/>
      <c r="AI4" s="45"/>
      <c r="AJ4" s="45"/>
      <c r="AK4" s="45"/>
      <c r="AL4" s="45"/>
      <c r="AM4" s="45"/>
      <c r="AN4" s="45"/>
      <c r="AO4" s="45"/>
      <c r="AP4" s="45"/>
      <c r="AQ4" s="45"/>
      <c r="AR4" s="45"/>
      <c r="AS4" s="45"/>
      <c r="AT4" s="45"/>
      <c r="AU4" s="45" t="e">
        <f>AND(#REF!="Vul in zuiverheidsscore:",OR(#REF!="",#REF!="[Vul in wanneer vereist]"))</f>
        <v>#REF!</v>
      </c>
      <c r="AV4" s="45"/>
      <c r="AW4" s="45"/>
      <c r="AX4" s="45"/>
      <c r="AY4" s="45"/>
    </row>
    <row r="5" spans="1:54" x14ac:dyDescent="0.2">
      <c r="B5" s="158" t="s">
        <v>57</v>
      </c>
      <c r="C5" s="100" t="s">
        <v>59</v>
      </c>
      <c r="F5" s="46"/>
      <c r="G5" s="45"/>
      <c r="H5" s="45"/>
      <c r="I5" s="45"/>
      <c r="J5" s="45"/>
      <c r="K5" s="45"/>
      <c r="L5" s="45"/>
      <c r="M5" s="45"/>
      <c r="N5" s="45"/>
      <c r="O5" s="45"/>
      <c r="P5" s="45"/>
      <c r="Q5" s="45"/>
      <c r="R5" s="45"/>
      <c r="S5" s="45"/>
      <c r="T5" s="45"/>
      <c r="U5" s="45"/>
      <c r="V5" s="45"/>
      <c r="W5" s="45"/>
      <c r="X5" s="45"/>
      <c r="Y5" s="45"/>
      <c r="Z5" s="45"/>
      <c r="AA5" s="45"/>
      <c r="AB5" s="45"/>
      <c r="AC5" s="45"/>
      <c r="AD5" s="45"/>
      <c r="AE5" s="45"/>
      <c r="AF5" s="45"/>
      <c r="AG5" s="45"/>
      <c r="AH5" s="45"/>
      <c r="AI5" s="45"/>
      <c r="AJ5" s="45"/>
      <c r="AK5" s="45"/>
      <c r="AL5" s="45"/>
      <c r="AM5" s="45"/>
      <c r="AN5" s="45"/>
      <c r="AO5" s="45"/>
      <c r="AP5" s="45"/>
      <c r="AQ5" s="45"/>
      <c r="AR5" s="45"/>
      <c r="AS5" s="45"/>
      <c r="AT5" s="45"/>
      <c r="AU5" s="45"/>
      <c r="AV5" s="45"/>
      <c r="AW5" s="45"/>
      <c r="AX5" s="45"/>
      <c r="AY5" s="45"/>
    </row>
    <row r="6" spans="1:54" x14ac:dyDescent="0.2">
      <c r="B6" s="158" t="s">
        <v>55</v>
      </c>
      <c r="C6" s="101" t="s">
        <v>58</v>
      </c>
      <c r="F6" s="46"/>
      <c r="G6" s="45"/>
      <c r="H6" s="45"/>
      <c r="I6" s="45"/>
      <c r="J6" s="45"/>
      <c r="K6" s="45"/>
      <c r="L6" s="45"/>
      <c r="M6" s="45"/>
      <c r="N6" s="45"/>
      <c r="O6" s="45"/>
      <c r="P6" s="45"/>
      <c r="Q6" s="45"/>
      <c r="R6" s="45"/>
      <c r="S6" s="45"/>
      <c r="T6" s="45"/>
      <c r="U6" s="45"/>
      <c r="V6" s="45"/>
      <c r="W6" s="45"/>
      <c r="X6" s="45"/>
      <c r="Y6" s="45"/>
      <c r="Z6" s="45"/>
      <c r="AA6" s="45"/>
      <c r="AB6" s="45"/>
      <c r="AC6" s="45"/>
      <c r="AD6" s="45"/>
      <c r="AE6" s="45"/>
      <c r="AF6" s="45"/>
      <c r="AG6" s="45"/>
      <c r="AH6" s="45"/>
      <c r="AI6" s="45"/>
      <c r="AJ6" s="45"/>
      <c r="AK6" s="45"/>
      <c r="AL6" s="45"/>
      <c r="AM6" s="45"/>
      <c r="AN6" s="45"/>
      <c r="AO6" s="45"/>
      <c r="AP6" s="45"/>
      <c r="AQ6" s="45"/>
      <c r="AR6" s="45"/>
      <c r="AS6" s="45"/>
      <c r="AT6" s="45"/>
      <c r="AU6" s="45"/>
      <c r="AV6" s="45"/>
      <c r="AW6" s="45"/>
      <c r="AX6" s="45"/>
      <c r="AY6" s="45"/>
    </row>
    <row r="7" spans="1:54" x14ac:dyDescent="0.2">
      <c r="C7" s="45"/>
      <c r="F7" s="46"/>
      <c r="G7" s="45"/>
      <c r="H7" s="45"/>
      <c r="I7" s="45"/>
      <c r="J7" s="47"/>
      <c r="K7" s="47"/>
      <c r="L7" s="47"/>
      <c r="M7" s="47"/>
      <c r="N7" s="47"/>
      <c r="O7" s="47"/>
      <c r="P7" s="47"/>
      <c r="Q7" s="47"/>
      <c r="R7" s="47"/>
      <c r="S7" s="47"/>
      <c r="T7" s="47"/>
      <c r="U7" s="47"/>
      <c r="V7" s="47"/>
      <c r="W7" s="47"/>
      <c r="X7" s="47"/>
      <c r="Y7" s="47"/>
      <c r="Z7" s="47"/>
      <c r="AA7" s="47"/>
      <c r="AB7" s="47"/>
      <c r="AC7" s="47"/>
      <c r="AD7" s="47"/>
      <c r="AE7" s="47"/>
      <c r="AF7" s="47"/>
      <c r="AG7" s="47"/>
      <c r="AH7" s="47"/>
      <c r="AI7" s="47"/>
      <c r="AJ7" s="47"/>
      <c r="AK7" s="47"/>
      <c r="AL7" s="47"/>
      <c r="AM7" s="47"/>
      <c r="AN7" s="47"/>
      <c r="AO7" s="47"/>
      <c r="AP7" s="47"/>
      <c r="AQ7" s="47"/>
      <c r="AR7" s="47"/>
      <c r="AS7" s="47"/>
      <c r="AT7" s="47"/>
      <c r="AU7" s="47"/>
      <c r="AV7" s="47"/>
      <c r="AW7" s="47"/>
      <c r="AX7" s="47"/>
      <c r="AY7" s="47"/>
      <c r="AZ7" s="5"/>
      <c r="BA7" s="5"/>
      <c r="BB7" s="5"/>
    </row>
    <row r="8" spans="1:54" x14ac:dyDescent="0.2">
      <c r="B8" s="45"/>
      <c r="F8" s="46"/>
      <c r="G8" s="45"/>
      <c r="H8" s="45"/>
      <c r="I8" s="45"/>
      <c r="J8" s="47"/>
      <c r="K8" s="47"/>
      <c r="L8" s="47"/>
      <c r="M8" s="47"/>
      <c r="N8" s="47"/>
      <c r="O8" s="47"/>
      <c r="P8" s="47"/>
      <c r="Q8" s="47"/>
      <c r="R8" s="47"/>
      <c r="S8" s="47"/>
      <c r="T8" s="47"/>
      <c r="U8" s="47"/>
      <c r="V8" s="47"/>
      <c r="W8" s="47"/>
      <c r="X8" s="47"/>
      <c r="Y8" s="47"/>
      <c r="Z8" s="47"/>
      <c r="AA8" s="47"/>
      <c r="AB8" s="47"/>
      <c r="AC8" s="47"/>
      <c r="AD8" s="47"/>
      <c r="AE8" s="47"/>
      <c r="AF8" s="47"/>
      <c r="AG8" s="47"/>
      <c r="AH8" s="47"/>
      <c r="AI8" s="47"/>
      <c r="AJ8" s="47"/>
      <c r="AK8" s="47"/>
      <c r="AL8" s="47"/>
      <c r="AM8" s="47"/>
      <c r="AN8" s="47"/>
      <c r="AO8" s="47"/>
      <c r="AP8" s="47"/>
      <c r="AQ8" s="47"/>
      <c r="AR8" s="47"/>
      <c r="AS8" s="47"/>
      <c r="AT8" s="47"/>
      <c r="AU8" s="47"/>
      <c r="AV8" s="47"/>
      <c r="AW8" s="47"/>
      <c r="AX8" s="47"/>
      <c r="AY8" s="47"/>
      <c r="AZ8" s="5"/>
      <c r="BA8" s="5"/>
      <c r="BB8" s="5"/>
    </row>
    <row r="9" spans="1:54" x14ac:dyDescent="0.2">
      <c r="B9" s="45"/>
      <c r="C9" s="45"/>
      <c r="D9" s="45"/>
      <c r="E9" s="45"/>
      <c r="F9" s="46"/>
      <c r="G9" s="45"/>
      <c r="H9" s="45"/>
      <c r="I9" s="45"/>
      <c r="J9" s="47"/>
      <c r="K9" s="47"/>
      <c r="L9" s="47"/>
      <c r="M9" s="47"/>
      <c r="N9" s="47"/>
      <c r="O9" s="47"/>
      <c r="P9" s="29"/>
      <c r="Q9" s="29"/>
      <c r="R9" s="29"/>
      <c r="S9" s="47"/>
      <c r="T9" s="47"/>
      <c r="U9" s="47"/>
      <c r="V9" s="47"/>
      <c r="W9" s="47"/>
      <c r="X9" s="47"/>
      <c r="Y9" s="47"/>
      <c r="Z9" s="47"/>
      <c r="AA9" s="47"/>
      <c r="AB9" s="47"/>
      <c r="AC9" s="47"/>
      <c r="AD9" s="47"/>
      <c r="AE9" s="47"/>
      <c r="AF9" s="47"/>
      <c r="AG9" s="47"/>
      <c r="AH9" s="47"/>
      <c r="AI9" s="47"/>
      <c r="AJ9" s="47"/>
      <c r="AK9" s="47"/>
      <c r="AL9" s="47"/>
      <c r="AM9" s="47"/>
      <c r="AN9" s="47"/>
      <c r="AO9" s="47"/>
      <c r="AP9" s="47"/>
      <c r="AQ9" s="47"/>
      <c r="AR9" s="47"/>
      <c r="AS9" s="47"/>
      <c r="AT9" s="47"/>
      <c r="AU9" s="29"/>
      <c r="AV9" s="29"/>
      <c r="AW9" s="29"/>
      <c r="AX9" s="29"/>
      <c r="AY9" s="29"/>
      <c r="AZ9" s="5"/>
      <c r="BA9" s="5"/>
      <c r="BB9" s="5"/>
    </row>
    <row r="10" spans="1:54" x14ac:dyDescent="0.2">
      <c r="B10" s="45"/>
      <c r="C10" s="45"/>
      <c r="D10" s="45"/>
      <c r="E10" s="45"/>
      <c r="F10" s="46"/>
      <c r="G10" s="45"/>
      <c r="H10" s="45"/>
      <c r="I10" s="45"/>
      <c r="J10" s="47"/>
      <c r="K10" s="47"/>
      <c r="L10" s="47"/>
      <c r="M10" s="47"/>
      <c r="N10" s="47"/>
      <c r="O10" s="47"/>
      <c r="P10" s="29"/>
      <c r="Q10" s="29"/>
      <c r="R10" s="29"/>
      <c r="S10" s="47"/>
      <c r="T10" s="47"/>
      <c r="U10" s="47"/>
      <c r="V10" s="47"/>
      <c r="W10" s="47"/>
      <c r="X10" s="47"/>
      <c r="Y10" s="47"/>
      <c r="Z10" s="47"/>
      <c r="AA10" s="47"/>
      <c r="AB10" s="47"/>
      <c r="AC10" s="47"/>
      <c r="AD10" s="47"/>
      <c r="AE10" s="47"/>
      <c r="AF10" s="47"/>
      <c r="AG10" s="47"/>
      <c r="AH10" s="47"/>
      <c r="AI10" s="47"/>
      <c r="AJ10" s="47"/>
      <c r="AK10" s="47"/>
      <c r="AL10" s="47"/>
      <c r="AM10" s="47"/>
      <c r="AN10" s="47"/>
      <c r="AO10" s="47"/>
      <c r="AP10" s="47"/>
      <c r="AQ10" s="47"/>
      <c r="AR10" s="29"/>
      <c r="AS10" s="29"/>
      <c r="AT10" s="29"/>
      <c r="AU10" s="29"/>
      <c r="AV10" s="29"/>
      <c r="AW10" s="29"/>
      <c r="AX10" s="29"/>
      <c r="AY10" s="29"/>
      <c r="AZ10" s="5"/>
      <c r="BA10" s="5"/>
      <c r="BB10" s="5"/>
    </row>
    <row r="11" spans="1:54" x14ac:dyDescent="0.2">
      <c r="B11" s="13" t="s">
        <v>53</v>
      </c>
      <c r="C11" s="14" t="s">
        <v>56</v>
      </c>
      <c r="D11" s="14"/>
      <c r="E11" s="14"/>
      <c r="F11" s="42"/>
      <c r="G11" s="14"/>
      <c r="H11" s="15"/>
      <c r="I11" s="10"/>
      <c r="S11" s="19"/>
      <c r="Y11" s="19"/>
      <c r="AE11" s="19"/>
      <c r="AK11" s="19"/>
      <c r="AQ11" s="19"/>
      <c r="BA11" s="5"/>
      <c r="BB11" s="5"/>
    </row>
    <row r="12" spans="1:54" x14ac:dyDescent="0.2">
      <c r="B12" s="287"/>
      <c r="C12" s="286"/>
      <c r="D12" s="286"/>
      <c r="E12" s="286"/>
      <c r="F12" s="288"/>
      <c r="G12" s="286"/>
      <c r="H12" s="289"/>
      <c r="I12" s="10"/>
      <c r="S12" s="19"/>
      <c r="Y12" s="19"/>
      <c r="AE12" s="19"/>
      <c r="AK12" s="19"/>
      <c r="AQ12" s="19"/>
      <c r="BA12" s="5"/>
      <c r="BB12" s="5"/>
    </row>
    <row r="13" spans="1:54" s="219" customFormat="1" ht="25.5" x14ac:dyDescent="0.2">
      <c r="A13" s="137"/>
      <c r="B13" s="276" t="s">
        <v>2</v>
      </c>
      <c r="C13" s="216" t="s">
        <v>98</v>
      </c>
      <c r="D13" s="216" t="s">
        <v>159</v>
      </c>
      <c r="E13" s="216" t="s">
        <v>158</v>
      </c>
      <c r="F13" s="216" t="s">
        <v>16</v>
      </c>
      <c r="G13" s="216" t="s">
        <v>51</v>
      </c>
      <c r="H13" s="217" t="s">
        <v>52</v>
      </c>
      <c r="I13" s="218"/>
      <c r="S13" s="220"/>
      <c r="Y13" s="220"/>
      <c r="AE13" s="220"/>
      <c r="AK13" s="220"/>
      <c r="AQ13" s="220"/>
      <c r="BA13" s="221"/>
      <c r="BB13" s="221"/>
    </row>
    <row r="14" spans="1:54" s="219" customFormat="1" ht="25.5" x14ac:dyDescent="0.2">
      <c r="A14" s="137"/>
      <c r="B14" s="299" t="s">
        <v>78</v>
      </c>
      <c r="C14" s="244" t="s">
        <v>230</v>
      </c>
      <c r="D14" s="244">
        <v>20203</v>
      </c>
      <c r="E14" s="305">
        <v>0.1</v>
      </c>
      <c r="F14" s="306" t="s">
        <v>10</v>
      </c>
      <c r="G14" s="307">
        <v>5</v>
      </c>
      <c r="H14" s="262" t="s">
        <v>239</v>
      </c>
      <c r="I14" s="308"/>
      <c r="J14" s="137"/>
      <c r="S14" s="298"/>
      <c r="Y14" s="298"/>
      <c r="AE14" s="298"/>
      <c r="AK14" s="298"/>
      <c r="AQ14" s="298"/>
      <c r="BA14" s="221"/>
      <c r="BB14" s="221"/>
    </row>
    <row r="15" spans="1:54" s="219" customFormat="1" ht="25.5" x14ac:dyDescent="0.2">
      <c r="A15" s="137"/>
      <c r="B15" s="299" t="s">
        <v>79</v>
      </c>
      <c r="C15" s="244" t="s">
        <v>231</v>
      </c>
      <c r="D15" s="244">
        <v>20304</v>
      </c>
      <c r="E15" s="305">
        <v>0.1</v>
      </c>
      <c r="F15" s="306" t="s">
        <v>10</v>
      </c>
      <c r="G15" s="307">
        <v>15</v>
      </c>
      <c r="H15" s="262" t="s">
        <v>238</v>
      </c>
      <c r="I15" s="308"/>
      <c r="J15" s="137"/>
      <c r="S15" s="298"/>
      <c r="Y15" s="298"/>
      <c r="AE15" s="298"/>
      <c r="AK15" s="298"/>
      <c r="AQ15" s="298"/>
      <c r="BA15" s="221"/>
      <c r="BB15" s="221"/>
    </row>
    <row r="16" spans="1:54" s="219" customFormat="1" ht="25.5" x14ac:dyDescent="0.2">
      <c r="A16" s="137"/>
      <c r="B16" s="299" t="s">
        <v>80</v>
      </c>
      <c r="C16" s="244" t="s">
        <v>232</v>
      </c>
      <c r="D16" s="244">
        <v>130502</v>
      </c>
      <c r="E16" s="305" t="s">
        <v>236</v>
      </c>
      <c r="F16" s="306" t="s">
        <v>10</v>
      </c>
      <c r="G16" s="307">
        <v>60</v>
      </c>
      <c r="H16" s="262" t="s">
        <v>237</v>
      </c>
      <c r="I16" s="308"/>
      <c r="J16" s="137"/>
      <c r="S16" s="298"/>
      <c r="Y16" s="298"/>
      <c r="AE16" s="298"/>
      <c r="AK16" s="298"/>
      <c r="AQ16" s="298"/>
      <c r="BA16" s="221"/>
      <c r="BB16" s="221"/>
    </row>
    <row r="17" spans="1:54" s="219" customFormat="1" ht="38.25" x14ac:dyDescent="0.2">
      <c r="A17" s="137"/>
      <c r="B17" s="299" t="s">
        <v>261</v>
      </c>
      <c r="C17" s="244" t="s">
        <v>262</v>
      </c>
      <c r="D17" s="244">
        <v>161002</v>
      </c>
      <c r="E17" s="305" t="s">
        <v>236</v>
      </c>
      <c r="F17" s="306" t="s">
        <v>10</v>
      </c>
      <c r="G17" s="307">
        <v>20</v>
      </c>
      <c r="H17" s="262" t="s">
        <v>263</v>
      </c>
      <c r="I17" s="308"/>
      <c r="J17" s="137"/>
      <c r="S17" s="298"/>
      <c r="Y17" s="298"/>
      <c r="AE17" s="298"/>
      <c r="AK17" s="298"/>
      <c r="AQ17" s="298"/>
      <c r="BA17" s="221"/>
      <c r="BB17" s="221"/>
    </row>
    <row r="18" spans="1:54" x14ac:dyDescent="0.2">
      <c r="B18" s="261"/>
      <c r="C18" s="154"/>
      <c r="D18" s="154"/>
      <c r="E18" s="224"/>
      <c r="F18" s="259"/>
      <c r="G18" s="225"/>
      <c r="H18" s="50"/>
      <c r="I18" s="60"/>
      <c r="J18" s="2"/>
      <c r="S18" s="47"/>
      <c r="Y18" s="47"/>
      <c r="AE18" s="47"/>
      <c r="AK18" s="47"/>
      <c r="AQ18" s="47"/>
      <c r="BA18" s="5"/>
      <c r="BB18" s="5"/>
    </row>
    <row r="19" spans="1:54" x14ac:dyDescent="0.2">
      <c r="B19" s="261"/>
      <c r="C19" s="154"/>
      <c r="D19" s="154"/>
      <c r="E19" s="223"/>
      <c r="F19" s="259"/>
      <c r="G19" s="225"/>
      <c r="H19" s="262"/>
      <c r="I19" s="60"/>
      <c r="J19" s="2"/>
      <c r="S19" s="47"/>
      <c r="Y19" s="47"/>
      <c r="AE19" s="47"/>
      <c r="AK19" s="47"/>
      <c r="AQ19" s="47"/>
      <c r="BA19" s="5"/>
      <c r="BB19" s="5"/>
    </row>
    <row r="20" spans="1:54" x14ac:dyDescent="0.2">
      <c r="B20" s="263"/>
      <c r="C20" s="264"/>
      <c r="D20" s="264"/>
      <c r="E20" s="265"/>
      <c r="F20" s="266"/>
      <c r="G20" s="267"/>
      <c r="H20" s="268"/>
      <c r="I20" s="60"/>
      <c r="J20" s="2"/>
      <c r="S20" s="47"/>
      <c r="Y20" s="47"/>
      <c r="AE20" s="47"/>
      <c r="AK20" s="47"/>
      <c r="AQ20" s="47"/>
      <c r="BA20" s="5"/>
      <c r="BB20" s="5"/>
    </row>
    <row r="21" spans="1:54" x14ac:dyDescent="0.2">
      <c r="B21" s="269"/>
      <c r="C21" s="270"/>
      <c r="D21" s="270"/>
      <c r="E21" s="271"/>
      <c r="F21" s="272"/>
      <c r="G21" s="273"/>
      <c r="H21" s="274"/>
      <c r="I21" s="60"/>
      <c r="J21" s="2"/>
      <c r="M21" s="2"/>
      <c r="S21" s="47"/>
      <c r="Y21" s="47"/>
      <c r="AE21" s="47"/>
      <c r="AK21" s="47"/>
      <c r="AQ21" s="47"/>
      <c r="BA21" s="5"/>
      <c r="BB21" s="5"/>
    </row>
    <row r="22" spans="1:54" x14ac:dyDescent="0.2">
      <c r="B22" s="49"/>
      <c r="C22" s="2"/>
      <c r="D22" s="2"/>
      <c r="E22" s="2"/>
      <c r="F22" s="222" t="s">
        <v>205</v>
      </c>
      <c r="G22" s="226">
        <f>SUM(G14:G17)</f>
        <v>100</v>
      </c>
      <c r="H22" s="1"/>
      <c r="I22" s="60"/>
      <c r="J22" s="2"/>
      <c r="S22" s="47"/>
      <c r="Y22" s="47"/>
      <c r="AE22" s="47"/>
      <c r="AK22" s="47"/>
      <c r="AQ22" s="47"/>
      <c r="BA22" s="5"/>
      <c r="BB22" s="5"/>
    </row>
    <row r="23" spans="1:54" x14ac:dyDescent="0.2">
      <c r="B23" s="54"/>
      <c r="C23" s="61"/>
      <c r="D23" s="61"/>
      <c r="E23" s="62"/>
      <c r="F23" s="63"/>
      <c r="G23" s="61"/>
      <c r="H23" s="275"/>
      <c r="I23" s="60"/>
      <c r="J23" s="2"/>
      <c r="S23" s="47"/>
      <c r="Y23" s="47"/>
      <c r="AE23" s="47"/>
      <c r="AK23" s="47"/>
      <c r="AQ23" s="47"/>
      <c r="BA23" s="5"/>
      <c r="BB23" s="5"/>
    </row>
    <row r="24" spans="1:54" x14ac:dyDescent="0.2">
      <c r="B24" s="60"/>
      <c r="C24" s="29"/>
      <c r="D24" s="29"/>
      <c r="E24" s="29"/>
      <c r="F24" s="53"/>
      <c r="G24" s="29"/>
      <c r="H24" s="71"/>
      <c r="I24" s="60"/>
      <c r="J24" s="29"/>
      <c r="S24" s="47"/>
      <c r="T24" s="47"/>
      <c r="U24" s="47"/>
      <c r="V24" s="47"/>
      <c r="W24" s="47"/>
      <c r="X24" s="47"/>
      <c r="Y24" s="47"/>
      <c r="Z24" s="47"/>
      <c r="AA24" s="47"/>
      <c r="AB24" s="47"/>
      <c r="AC24" s="47"/>
      <c r="AD24" s="47"/>
      <c r="AE24" s="47"/>
      <c r="AF24" s="47"/>
      <c r="AG24" s="47"/>
      <c r="AH24" s="47"/>
      <c r="AI24" s="47"/>
      <c r="AJ24" s="47"/>
      <c r="AK24" s="47"/>
      <c r="AL24" s="47"/>
      <c r="AM24" s="47"/>
      <c r="AN24" s="47"/>
      <c r="AO24" s="47"/>
      <c r="AP24" s="47"/>
      <c r="AQ24" s="47"/>
      <c r="BA24" s="5"/>
      <c r="BB24" s="5"/>
    </row>
    <row r="25" spans="1:54" x14ac:dyDescent="0.2">
      <c r="B25" s="29"/>
      <c r="C25" s="35"/>
      <c r="D25" s="35"/>
      <c r="E25" s="35"/>
      <c r="F25" s="43"/>
      <c r="G25" s="35"/>
      <c r="H25" s="29"/>
      <c r="I25" s="29"/>
      <c r="J25" s="29"/>
      <c r="S25" s="47"/>
      <c r="T25" s="47"/>
      <c r="U25" s="47"/>
      <c r="V25" s="47"/>
      <c r="W25" s="47"/>
      <c r="X25" s="47"/>
      <c r="Y25" s="47"/>
      <c r="Z25" s="47"/>
      <c r="AA25" s="47"/>
      <c r="AB25" s="47"/>
      <c r="AC25" s="47"/>
      <c r="AD25" s="47"/>
      <c r="AE25" s="47"/>
      <c r="AF25" s="47"/>
      <c r="AG25" s="47"/>
      <c r="AH25" s="47"/>
      <c r="AI25" s="47"/>
      <c r="AJ25" s="47"/>
      <c r="AK25" s="47"/>
      <c r="AL25" s="47"/>
      <c r="AM25" s="47"/>
      <c r="AN25" s="47"/>
      <c r="AO25" s="47"/>
      <c r="AP25" s="47"/>
      <c r="AQ25" s="47"/>
      <c r="BA25" s="5"/>
      <c r="BB25" s="5"/>
    </row>
    <row r="26" spans="1:54" x14ac:dyDescent="0.2">
      <c r="B26" s="29"/>
      <c r="C26" s="36"/>
      <c r="D26" s="37"/>
      <c r="E26" s="38"/>
      <c r="F26" s="44"/>
      <c r="G26" s="38"/>
      <c r="H26" s="29"/>
      <c r="I26" s="29"/>
      <c r="J26" s="29"/>
      <c r="S26" s="47"/>
      <c r="T26" s="47"/>
      <c r="U26" s="47"/>
      <c r="V26" s="47"/>
      <c r="W26" s="47"/>
      <c r="X26" s="47"/>
      <c r="Y26" s="47"/>
      <c r="Z26" s="47"/>
      <c r="AA26" s="47"/>
      <c r="AB26" s="47"/>
      <c r="AC26" s="47"/>
      <c r="AD26" s="47"/>
      <c r="AE26" s="47"/>
      <c r="AF26" s="47"/>
      <c r="AG26" s="47"/>
      <c r="AH26" s="47"/>
      <c r="AI26" s="47"/>
      <c r="AJ26" s="47"/>
      <c r="AK26" s="47"/>
      <c r="AL26" s="47"/>
      <c r="AM26" s="47"/>
      <c r="AN26" s="47"/>
      <c r="AO26" s="47"/>
      <c r="AP26" s="47"/>
      <c r="AQ26" s="47"/>
      <c r="BA26" s="5"/>
      <c r="BB26" s="5"/>
    </row>
    <row r="27" spans="1:54" x14ac:dyDescent="0.2">
      <c r="B27" s="20" t="s">
        <v>60</v>
      </c>
      <c r="C27" s="21" t="s">
        <v>91</v>
      </c>
      <c r="D27" s="21"/>
      <c r="E27" s="21"/>
      <c r="F27" s="22"/>
      <c r="G27" s="38"/>
      <c r="I27" s="2"/>
      <c r="J27" s="2"/>
      <c r="K27" s="20" t="s">
        <v>61</v>
      </c>
      <c r="L27" s="21" t="s">
        <v>68</v>
      </c>
      <c r="M27" s="21"/>
      <c r="N27" s="21"/>
      <c r="O27" s="21"/>
      <c r="P27" s="21"/>
      <c r="Q27" s="22"/>
      <c r="R27" s="2"/>
      <c r="S27" s="47"/>
      <c r="T27" s="47"/>
      <c r="U27" s="47"/>
      <c r="V27" s="47"/>
      <c r="W27" s="47"/>
      <c r="X27" s="47"/>
      <c r="Y27" s="47"/>
      <c r="Z27" s="47"/>
      <c r="AA27" s="47"/>
      <c r="AB27" s="47"/>
      <c r="AC27" s="47"/>
      <c r="AD27" s="47"/>
      <c r="AE27" s="47"/>
      <c r="AF27" s="47"/>
      <c r="AG27" s="47"/>
      <c r="AH27" s="47"/>
      <c r="AI27" s="47"/>
      <c r="AJ27" s="47"/>
      <c r="AK27" s="47"/>
      <c r="AL27" s="47"/>
      <c r="AM27" s="47"/>
      <c r="AN27" s="47"/>
      <c r="AO27" s="47"/>
      <c r="AP27" s="47"/>
      <c r="AQ27" s="47"/>
      <c r="BA27" s="5"/>
      <c r="BB27" s="5"/>
    </row>
    <row r="28" spans="1:54" s="219" customFormat="1" ht="29.25" customHeight="1" x14ac:dyDescent="0.2">
      <c r="A28" s="137"/>
      <c r="B28" s="112"/>
      <c r="C28" s="312" t="s">
        <v>229</v>
      </c>
      <c r="D28" s="312"/>
      <c r="E28" s="312"/>
      <c r="F28" s="313"/>
      <c r="G28" s="303"/>
      <c r="I28" s="137"/>
      <c r="J28" s="137"/>
      <c r="K28" s="96"/>
      <c r="L28" s="312" t="s">
        <v>218</v>
      </c>
      <c r="M28" s="312"/>
      <c r="N28" s="312"/>
      <c r="O28" s="312"/>
      <c r="P28" s="97"/>
      <c r="Q28" s="114"/>
      <c r="R28" s="137"/>
      <c r="S28" s="298"/>
      <c r="T28" s="298"/>
      <c r="U28" s="298"/>
      <c r="V28" s="298"/>
      <c r="W28" s="298"/>
      <c r="X28" s="298"/>
      <c r="Y28" s="298"/>
      <c r="Z28" s="298"/>
      <c r="AA28" s="298"/>
      <c r="AB28" s="298"/>
      <c r="AC28" s="298"/>
      <c r="AD28" s="298"/>
      <c r="AE28" s="298"/>
      <c r="AF28" s="298"/>
      <c r="AG28" s="298"/>
      <c r="AH28" s="298"/>
      <c r="AI28" s="298"/>
      <c r="AJ28" s="298"/>
      <c r="AK28" s="298"/>
      <c r="AL28" s="298"/>
      <c r="AM28" s="298"/>
      <c r="AN28" s="298"/>
      <c r="AO28" s="298"/>
      <c r="AP28" s="298"/>
      <c r="AQ28" s="298"/>
      <c r="BA28" s="221"/>
      <c r="BB28" s="221"/>
    </row>
    <row r="29" spans="1:54" ht="38.25" x14ac:dyDescent="0.2">
      <c r="B29" s="277" t="s">
        <v>2</v>
      </c>
      <c r="C29" s="152" t="s">
        <v>98</v>
      </c>
      <c r="D29" s="152" t="s">
        <v>16</v>
      </c>
      <c r="E29" s="152" t="s">
        <v>51</v>
      </c>
      <c r="F29" s="153" t="s">
        <v>52</v>
      </c>
      <c r="G29" s="38"/>
      <c r="I29" s="2"/>
      <c r="J29" s="2"/>
      <c r="K29" s="290" t="s">
        <v>97</v>
      </c>
      <c r="L29" s="216" t="s">
        <v>187</v>
      </c>
      <c r="M29" s="216" t="s">
        <v>141</v>
      </c>
      <c r="N29" s="216" t="s">
        <v>16</v>
      </c>
      <c r="O29" s="216" t="s">
        <v>51</v>
      </c>
      <c r="P29" s="216" t="s">
        <v>100</v>
      </c>
      <c r="Q29" s="217" t="s">
        <v>52</v>
      </c>
      <c r="R29" s="137"/>
      <c r="S29" s="47"/>
      <c r="T29" s="47"/>
      <c r="U29" s="47"/>
      <c r="V29" s="47"/>
      <c r="W29" s="47"/>
      <c r="X29" s="47"/>
      <c r="Y29" s="47"/>
      <c r="Z29" s="47"/>
      <c r="AA29" s="47"/>
      <c r="AB29" s="47"/>
      <c r="AC29" s="47"/>
      <c r="AD29" s="47"/>
      <c r="AE29" s="47"/>
      <c r="AF29" s="47"/>
      <c r="AG29" s="47"/>
      <c r="AH29" s="47"/>
      <c r="AI29" s="47"/>
      <c r="AJ29" s="47"/>
      <c r="AK29" s="47"/>
      <c r="AL29" s="47"/>
      <c r="AM29" s="47"/>
      <c r="AN29" s="47"/>
      <c r="AO29" s="47"/>
      <c r="AP29" s="47"/>
      <c r="AQ29" s="47"/>
      <c r="BA29" s="5"/>
      <c r="BB29" s="5"/>
    </row>
    <row r="30" spans="1:54" x14ac:dyDescent="0.2">
      <c r="B30" s="260" t="s">
        <v>35</v>
      </c>
      <c r="C30" s="155" t="s">
        <v>82</v>
      </c>
      <c r="D30" s="156" t="s">
        <v>4</v>
      </c>
      <c r="E30" s="278">
        <v>0</v>
      </c>
      <c r="F30" s="279"/>
      <c r="G30" s="55"/>
      <c r="I30" s="2"/>
      <c r="J30" s="2"/>
      <c r="K30" s="281"/>
      <c r="L30" s="171" t="s">
        <v>135</v>
      </c>
      <c r="M30" s="171" t="s">
        <v>135</v>
      </c>
      <c r="N30" s="172" t="str">
        <f>IF(M30&lt;&gt;"[Vul in…]",VLOOKUP(M30,Afzet!B:E,4,FALSE),"")</f>
        <v/>
      </c>
      <c r="O30" s="173">
        <v>0</v>
      </c>
      <c r="P30" s="172" t="str">
        <f>IF(M30&lt;&gt;"[Vul in…]",VLOOKUP(M30,Afzet!B:D,3,FALSE),"")</f>
        <v/>
      </c>
      <c r="Q30" s="174"/>
      <c r="S30" s="47"/>
      <c r="T30" s="47"/>
      <c r="U30" s="47"/>
      <c r="V30" s="47"/>
      <c r="W30" s="47"/>
      <c r="X30" s="47"/>
      <c r="Y30" s="47"/>
      <c r="Z30" s="47"/>
      <c r="AA30" s="47"/>
      <c r="AB30" s="47"/>
      <c r="AC30" s="47"/>
      <c r="AD30" s="47"/>
      <c r="AE30" s="47"/>
      <c r="AF30" s="47"/>
      <c r="AG30" s="47"/>
      <c r="AH30" s="47"/>
      <c r="AI30" s="47"/>
      <c r="AJ30" s="47"/>
      <c r="AK30" s="47"/>
      <c r="AL30" s="47"/>
      <c r="AM30" s="47"/>
      <c r="AN30" s="47"/>
      <c r="AO30" s="47"/>
      <c r="AP30" s="47"/>
      <c r="AQ30" s="47"/>
      <c r="BA30" s="5"/>
      <c r="BB30" s="5"/>
    </row>
    <row r="31" spans="1:54" x14ac:dyDescent="0.2">
      <c r="B31" s="261" t="s">
        <v>99</v>
      </c>
      <c r="C31" s="154" t="s">
        <v>125</v>
      </c>
      <c r="D31" s="157" t="s">
        <v>4</v>
      </c>
      <c r="E31" s="280">
        <v>0</v>
      </c>
      <c r="F31" s="123"/>
      <c r="G31" s="56"/>
      <c r="I31" s="2"/>
      <c r="J31" s="2"/>
      <c r="K31" s="281"/>
      <c r="L31" s="171" t="s">
        <v>135</v>
      </c>
      <c r="M31" s="171" t="s">
        <v>135</v>
      </c>
      <c r="N31" s="172" t="str">
        <f>IF(M31&lt;&gt;"[Vul in…]",VLOOKUP(M31,Afzet!B:E,4,FALSE),"")</f>
        <v/>
      </c>
      <c r="O31" s="173">
        <v>0</v>
      </c>
      <c r="P31" s="172" t="str">
        <f>IF(M31&lt;&gt;"[Vul in…]",VLOOKUP(M31,Afzet!B:D,3,FALSE),"")</f>
        <v/>
      </c>
      <c r="Q31" s="174"/>
      <c r="S31" s="47"/>
      <c r="T31" s="47"/>
      <c r="U31" s="47"/>
      <c r="V31" s="47"/>
      <c r="W31" s="47"/>
      <c r="X31" s="47"/>
      <c r="Y31" s="47"/>
      <c r="Z31" s="47"/>
      <c r="AA31" s="47"/>
      <c r="AB31" s="47"/>
      <c r="AC31" s="47"/>
      <c r="AD31" s="47"/>
      <c r="AE31" s="47"/>
      <c r="AF31" s="47"/>
      <c r="AG31" s="47"/>
      <c r="AH31" s="47"/>
      <c r="AI31" s="47"/>
      <c r="AJ31" s="47"/>
      <c r="AK31" s="47"/>
      <c r="AL31" s="47"/>
      <c r="AM31" s="47"/>
      <c r="AN31" s="47"/>
      <c r="AO31" s="47"/>
      <c r="AP31" s="47"/>
      <c r="AQ31" s="47"/>
      <c r="BA31" s="5"/>
      <c r="BB31" s="5"/>
    </row>
    <row r="32" spans="1:54" x14ac:dyDescent="0.2">
      <c r="B32" s="261" t="s">
        <v>36</v>
      </c>
      <c r="C32" s="154" t="s">
        <v>83</v>
      </c>
      <c r="D32" s="50" t="s">
        <v>4</v>
      </c>
      <c r="E32" s="64">
        <v>0</v>
      </c>
      <c r="F32" s="123"/>
      <c r="G32" s="47"/>
      <c r="I32" s="2"/>
      <c r="J32" s="2"/>
      <c r="K32" s="281"/>
      <c r="L32" s="171" t="s">
        <v>135</v>
      </c>
      <c r="M32" s="171" t="s">
        <v>135</v>
      </c>
      <c r="N32" s="172" t="str">
        <f>IF(M32&lt;&gt;"[Vul in…]",VLOOKUP(M32,Afzet!B:E,4,FALSE),"")</f>
        <v/>
      </c>
      <c r="O32" s="173">
        <v>0</v>
      </c>
      <c r="P32" s="172" t="str">
        <f>IF(M32&lt;&gt;"[Vul in…]",VLOOKUP(M32,Afzet!B:D,3,FALSE),"")</f>
        <v/>
      </c>
      <c r="Q32" s="174"/>
      <c r="S32" s="47"/>
      <c r="T32" s="47"/>
      <c r="U32" s="47"/>
      <c r="V32" s="47"/>
      <c r="W32" s="47"/>
      <c r="X32" s="47"/>
      <c r="Y32" s="47"/>
      <c r="Z32" s="47"/>
      <c r="AA32" s="47"/>
      <c r="AB32" s="47"/>
      <c r="AC32" s="47"/>
      <c r="AD32" s="47"/>
      <c r="AE32" s="47"/>
      <c r="AF32" s="47"/>
      <c r="AG32" s="47"/>
      <c r="AH32" s="47"/>
      <c r="AI32" s="47"/>
      <c r="AJ32" s="47"/>
      <c r="AK32" s="47"/>
      <c r="AL32" s="47"/>
      <c r="AM32" s="47"/>
      <c r="AN32" s="47"/>
      <c r="AO32" s="47"/>
      <c r="AP32" s="47"/>
      <c r="AQ32" s="47"/>
      <c r="BA32" s="5"/>
      <c r="BB32" s="5"/>
    </row>
    <row r="33" spans="2:54" x14ac:dyDescent="0.2">
      <c r="B33" s="261" t="s">
        <v>37</v>
      </c>
      <c r="C33" s="154" t="s">
        <v>84</v>
      </c>
      <c r="D33" s="50" t="s">
        <v>4</v>
      </c>
      <c r="E33" s="64">
        <v>0</v>
      </c>
      <c r="F33" s="123"/>
      <c r="G33" s="47"/>
      <c r="I33" s="2"/>
      <c r="J33" s="2"/>
      <c r="K33" s="281"/>
      <c r="L33" s="171" t="s">
        <v>135</v>
      </c>
      <c r="M33" s="171" t="s">
        <v>135</v>
      </c>
      <c r="N33" s="172" t="str">
        <f>IF(M33&lt;&gt;"[Vul in…]",VLOOKUP(M33,Afzet!B:E,4,FALSE),"")</f>
        <v/>
      </c>
      <c r="O33" s="173">
        <v>0</v>
      </c>
      <c r="P33" s="172" t="str">
        <f>IF(M33&lt;&gt;"[Vul in…]",VLOOKUP(M33,Afzet!B:D,3,FALSE),"")</f>
        <v/>
      </c>
      <c r="Q33" s="174"/>
      <c r="S33" s="47"/>
      <c r="T33" s="47"/>
      <c r="U33" s="47"/>
      <c r="V33" s="47"/>
      <c r="W33" s="47"/>
      <c r="X33" s="47"/>
      <c r="Y33" s="47"/>
      <c r="Z33" s="47"/>
      <c r="AA33" s="47"/>
      <c r="AB33" s="47"/>
      <c r="AC33" s="47"/>
      <c r="AD33" s="47"/>
      <c r="AE33" s="47"/>
      <c r="AF33" s="47"/>
      <c r="AG33" s="47"/>
      <c r="AH33" s="47"/>
      <c r="AI33" s="47"/>
      <c r="AJ33" s="47"/>
      <c r="AK33" s="47"/>
      <c r="AL33" s="47"/>
      <c r="AM33" s="47"/>
      <c r="AN33" s="47"/>
      <c r="AO33" s="47"/>
      <c r="AP33" s="47"/>
      <c r="AQ33" s="47"/>
      <c r="BA33" s="5"/>
      <c r="BB33" s="5"/>
    </row>
    <row r="34" spans="2:54" x14ac:dyDescent="0.2">
      <c r="B34" s="261" t="s">
        <v>38</v>
      </c>
      <c r="C34" s="154" t="s">
        <v>81</v>
      </c>
      <c r="D34" s="50" t="s">
        <v>4</v>
      </c>
      <c r="E34" s="64">
        <v>0</v>
      </c>
      <c r="F34" s="123"/>
      <c r="G34" s="56"/>
      <c r="I34" s="2"/>
      <c r="J34" s="2"/>
      <c r="K34" s="281"/>
      <c r="L34" s="171" t="s">
        <v>135</v>
      </c>
      <c r="M34" s="171" t="s">
        <v>135</v>
      </c>
      <c r="N34" s="172" t="str">
        <f>IF(M34&lt;&gt;"[Vul in…]",VLOOKUP(M34,Afzet!B:E,4,FALSE),"")</f>
        <v/>
      </c>
      <c r="O34" s="173">
        <v>0</v>
      </c>
      <c r="P34" s="172" t="str">
        <f>IF(M34&lt;&gt;"[Vul in…]",VLOOKUP(M34,Afzet!B:D,3,FALSE),"")</f>
        <v/>
      </c>
      <c r="Q34" s="174"/>
      <c r="S34" s="47"/>
      <c r="T34" s="47"/>
      <c r="U34" s="47"/>
      <c r="V34" s="47"/>
      <c r="W34" s="47"/>
      <c r="X34" s="47"/>
      <c r="Y34" s="47"/>
      <c r="Z34" s="47"/>
      <c r="AA34" s="47"/>
      <c r="AB34" s="47"/>
      <c r="AC34" s="47"/>
      <c r="AD34" s="47"/>
      <c r="AE34" s="47"/>
      <c r="AF34" s="47"/>
      <c r="AG34" s="47"/>
      <c r="AH34" s="47"/>
      <c r="AI34" s="47"/>
      <c r="AJ34" s="47"/>
      <c r="AK34" s="47"/>
      <c r="AL34" s="47"/>
      <c r="AM34" s="47"/>
      <c r="AN34" s="47"/>
      <c r="AO34" s="47"/>
      <c r="AP34" s="47"/>
      <c r="AQ34" s="47"/>
      <c r="BA34" s="5"/>
      <c r="BB34" s="5"/>
    </row>
    <row r="35" spans="2:54" x14ac:dyDescent="0.2">
      <c r="B35" s="261" t="s">
        <v>39</v>
      </c>
      <c r="C35" s="154" t="s">
        <v>219</v>
      </c>
      <c r="D35" s="50" t="s">
        <v>4</v>
      </c>
      <c r="E35" s="64">
        <v>0</v>
      </c>
      <c r="F35" s="123"/>
      <c r="G35" s="45"/>
      <c r="I35" s="2"/>
      <c r="J35" s="2"/>
      <c r="K35" s="281"/>
      <c r="L35" s="171" t="s">
        <v>135</v>
      </c>
      <c r="M35" s="171" t="s">
        <v>135</v>
      </c>
      <c r="N35" s="172" t="str">
        <f>IF(M35&lt;&gt;"[Vul in…]",VLOOKUP(M35,Afzet!B:E,4,FALSE),"")</f>
        <v/>
      </c>
      <c r="O35" s="173">
        <v>0</v>
      </c>
      <c r="P35" s="172" t="str">
        <f>IF(M35&lt;&gt;"[Vul in…]",VLOOKUP(M35,Afzet!B:D,3,FALSE),"")</f>
        <v/>
      </c>
      <c r="Q35" s="174"/>
      <c r="S35" s="47"/>
      <c r="T35" s="47"/>
      <c r="U35" s="47"/>
      <c r="V35" s="47"/>
      <c r="W35" s="47"/>
      <c r="X35" s="47"/>
      <c r="Y35" s="47"/>
      <c r="Z35" s="47"/>
      <c r="AA35" s="47"/>
      <c r="AB35" s="47"/>
      <c r="AC35" s="47"/>
      <c r="AD35" s="47"/>
      <c r="AE35" s="47"/>
      <c r="AF35" s="47"/>
      <c r="AG35" s="47"/>
      <c r="AH35" s="47"/>
      <c r="AI35" s="47"/>
      <c r="AJ35" s="47"/>
      <c r="AK35" s="47"/>
      <c r="AL35" s="47"/>
      <c r="AM35" s="47"/>
      <c r="AN35" s="47"/>
      <c r="AO35" s="47"/>
      <c r="AP35" s="47"/>
      <c r="AQ35" s="47"/>
      <c r="BA35" s="5"/>
      <c r="BB35" s="5"/>
    </row>
    <row r="36" spans="2:54" x14ac:dyDescent="0.2">
      <c r="B36" s="261" t="s">
        <v>40</v>
      </c>
      <c r="C36" s="154" t="s">
        <v>220</v>
      </c>
      <c r="D36" s="50" t="s">
        <v>5</v>
      </c>
      <c r="E36" s="64">
        <v>0</v>
      </c>
      <c r="F36" s="123"/>
      <c r="G36" s="45"/>
      <c r="I36" s="2"/>
      <c r="J36" s="2"/>
      <c r="K36" s="281"/>
      <c r="L36" s="171" t="s">
        <v>135</v>
      </c>
      <c r="M36" s="171" t="s">
        <v>135</v>
      </c>
      <c r="N36" s="172" t="str">
        <f>IF(M36&lt;&gt;"[Vul in…]",VLOOKUP(M36,Afzet!B:E,4,FALSE),"")</f>
        <v/>
      </c>
      <c r="O36" s="173">
        <v>0</v>
      </c>
      <c r="P36" s="172" t="str">
        <f>IF(M36&lt;&gt;"[Vul in…]",VLOOKUP(M36,Afzet!B:D,3,FALSE),"")</f>
        <v/>
      </c>
      <c r="Q36" s="174"/>
      <c r="S36" s="47"/>
      <c r="T36" s="47"/>
      <c r="U36" s="47"/>
      <c r="V36" s="47"/>
      <c r="W36" s="47"/>
      <c r="X36" s="47"/>
      <c r="Y36" s="47"/>
      <c r="Z36" s="47"/>
      <c r="AA36" s="47"/>
      <c r="AB36" s="47"/>
      <c r="AC36" s="47"/>
      <c r="AD36" s="47"/>
      <c r="AE36" s="47"/>
      <c r="AF36" s="47"/>
      <c r="AG36" s="47"/>
      <c r="AH36" s="47"/>
      <c r="AI36" s="47"/>
      <c r="AJ36" s="47"/>
      <c r="AK36" s="47"/>
      <c r="AL36" s="47"/>
      <c r="AM36" s="47"/>
      <c r="AN36" s="47"/>
      <c r="AO36" s="47"/>
      <c r="AP36" s="47"/>
      <c r="AQ36" s="47"/>
      <c r="BA36" s="5"/>
      <c r="BB36" s="5"/>
    </row>
    <row r="37" spans="2:54" x14ac:dyDescent="0.2">
      <c r="B37" s="261" t="s">
        <v>126</v>
      </c>
      <c r="C37" s="154" t="s">
        <v>222</v>
      </c>
      <c r="D37" s="50" t="s">
        <v>5</v>
      </c>
      <c r="E37" s="64">
        <v>0</v>
      </c>
      <c r="F37" s="123"/>
      <c r="G37" s="45"/>
      <c r="I37" s="2"/>
      <c r="J37" s="2"/>
      <c r="K37" s="281"/>
      <c r="L37" s="171" t="s">
        <v>135</v>
      </c>
      <c r="M37" s="171" t="s">
        <v>135</v>
      </c>
      <c r="N37" s="172" t="str">
        <f>IF(M37&lt;&gt;"[Vul in…]",VLOOKUP(M37,Afzet!B:E,4,FALSE),"")</f>
        <v/>
      </c>
      <c r="O37" s="173">
        <v>0</v>
      </c>
      <c r="P37" s="172" t="str">
        <f>IF(M37&lt;&gt;"[Vul in…]",VLOOKUP(M37,Afzet!B:D,3,FALSE),"")</f>
        <v/>
      </c>
      <c r="Q37" s="174"/>
      <c r="S37" s="47"/>
      <c r="T37" s="47"/>
      <c r="U37" s="47"/>
      <c r="V37" s="47"/>
      <c r="W37" s="47"/>
      <c r="X37" s="47"/>
      <c r="Y37" s="47"/>
      <c r="Z37" s="47"/>
      <c r="AA37" s="47"/>
      <c r="AB37" s="47"/>
      <c r="AC37" s="47"/>
      <c r="AD37" s="47"/>
      <c r="AE37" s="47"/>
      <c r="AF37" s="47"/>
      <c r="AG37" s="47"/>
      <c r="AH37" s="47"/>
      <c r="AI37" s="47"/>
      <c r="AJ37" s="47"/>
      <c r="AK37" s="47"/>
      <c r="AL37" s="47"/>
      <c r="AM37" s="47"/>
      <c r="AN37" s="47"/>
      <c r="AO37" s="47"/>
      <c r="AP37" s="47"/>
      <c r="AQ37" s="47"/>
      <c r="BA37" s="5"/>
      <c r="BB37" s="5"/>
    </row>
    <row r="38" spans="2:54" x14ac:dyDescent="0.2">
      <c r="B38" s="261" t="s">
        <v>215</v>
      </c>
      <c r="C38" s="154" t="s">
        <v>221</v>
      </c>
      <c r="D38" s="50" t="s">
        <v>14</v>
      </c>
      <c r="E38" s="64">
        <v>0</v>
      </c>
      <c r="F38" s="123"/>
      <c r="G38" s="45"/>
      <c r="I38" s="2"/>
      <c r="J38" s="2"/>
      <c r="K38" s="281"/>
      <c r="L38" s="171" t="s">
        <v>135</v>
      </c>
      <c r="M38" s="171" t="s">
        <v>135</v>
      </c>
      <c r="N38" s="172" t="str">
        <f>IF(M38&lt;&gt;"[Vul in…]",VLOOKUP(M38,Afzet!B:E,4,FALSE),"")</f>
        <v/>
      </c>
      <c r="O38" s="173">
        <v>0</v>
      </c>
      <c r="P38" s="172" t="str">
        <f>IF(M38&lt;&gt;"[Vul in…]",VLOOKUP(M38,Afzet!B:D,3,FALSE),"")</f>
        <v/>
      </c>
      <c r="Q38" s="174"/>
      <c r="S38" s="47"/>
      <c r="T38" s="47"/>
      <c r="U38" s="47"/>
      <c r="V38" s="47"/>
      <c r="W38" s="47"/>
      <c r="X38" s="47"/>
      <c r="Y38" s="47"/>
      <c r="Z38" s="47"/>
      <c r="AA38" s="47"/>
      <c r="AB38" s="47"/>
      <c r="AC38" s="47"/>
      <c r="AD38" s="47"/>
      <c r="AE38" s="47"/>
      <c r="AF38" s="47"/>
      <c r="AG38" s="47"/>
      <c r="AH38" s="47"/>
      <c r="AI38" s="47"/>
      <c r="AJ38" s="47"/>
      <c r="AK38" s="47"/>
      <c r="AL38" s="47"/>
      <c r="AM38" s="47"/>
      <c r="AN38" s="47"/>
      <c r="AO38" s="47"/>
      <c r="AP38" s="47"/>
      <c r="AQ38" s="47"/>
      <c r="BA38" s="5"/>
      <c r="BB38" s="5"/>
    </row>
    <row r="39" spans="2:54" x14ac:dyDescent="0.2">
      <c r="B39" s="261" t="s">
        <v>216</v>
      </c>
      <c r="C39" s="154" t="s">
        <v>223</v>
      </c>
      <c r="D39" s="50" t="s">
        <v>14</v>
      </c>
      <c r="E39" s="64">
        <v>0</v>
      </c>
      <c r="F39" s="123"/>
      <c r="G39" s="45"/>
      <c r="I39" s="2"/>
      <c r="J39" s="2"/>
      <c r="K39" s="281"/>
      <c r="L39" s="171" t="s">
        <v>135</v>
      </c>
      <c r="M39" s="171" t="s">
        <v>135</v>
      </c>
      <c r="N39" s="172" t="str">
        <f>IF(M39&lt;&gt;"[Vul in…]",VLOOKUP(M39,Afzet!B:E,4,FALSE),"")</f>
        <v/>
      </c>
      <c r="O39" s="173">
        <v>0</v>
      </c>
      <c r="P39" s="172" t="str">
        <f>IF(M39&lt;&gt;"[Vul in…]",VLOOKUP(M39,Afzet!B:D,3,FALSE),"")</f>
        <v/>
      </c>
      <c r="Q39" s="174"/>
      <c r="S39" s="47"/>
      <c r="T39" s="47"/>
      <c r="U39" s="47"/>
      <c r="V39" s="47"/>
      <c r="W39" s="47"/>
      <c r="X39" s="47"/>
      <c r="Y39" s="47"/>
      <c r="Z39" s="47"/>
      <c r="AA39" s="47"/>
      <c r="AB39" s="47"/>
      <c r="AC39" s="47"/>
      <c r="AD39" s="47"/>
      <c r="AE39" s="47"/>
      <c r="AF39" s="47"/>
      <c r="AG39" s="47"/>
      <c r="AH39" s="47"/>
      <c r="AI39" s="47"/>
      <c r="AJ39" s="47"/>
      <c r="AK39" s="47"/>
      <c r="AL39" s="47"/>
      <c r="AM39" s="47"/>
      <c r="AN39" s="47"/>
      <c r="AO39" s="47"/>
      <c r="AP39" s="47"/>
      <c r="AQ39" s="47"/>
      <c r="BA39" s="5"/>
      <c r="BB39" s="5"/>
    </row>
    <row r="40" spans="2:54" x14ac:dyDescent="0.2">
      <c r="B40" s="261" t="s">
        <v>217</v>
      </c>
      <c r="C40" s="154" t="s">
        <v>224</v>
      </c>
      <c r="D40" s="50" t="s">
        <v>14</v>
      </c>
      <c r="E40" s="64">
        <v>0</v>
      </c>
      <c r="F40" s="123"/>
      <c r="G40" s="45"/>
      <c r="I40" s="2"/>
      <c r="J40" s="2"/>
      <c r="K40" s="281"/>
      <c r="L40" s="171" t="s">
        <v>135</v>
      </c>
      <c r="M40" s="171" t="s">
        <v>135</v>
      </c>
      <c r="N40" s="172" t="str">
        <f>IF(M40&lt;&gt;"[Vul in…]",VLOOKUP(M40,Afzet!B:E,4,FALSE),"")</f>
        <v/>
      </c>
      <c r="O40" s="173">
        <v>0</v>
      </c>
      <c r="P40" s="172" t="str">
        <f>IF(M40&lt;&gt;"[Vul in…]",VLOOKUP(M40,Afzet!B:D,3,FALSE),"")</f>
        <v/>
      </c>
      <c r="Q40" s="174"/>
      <c r="R40" s="47"/>
      <c r="S40" s="47"/>
      <c r="T40" s="47"/>
      <c r="U40" s="47"/>
      <c r="V40" s="47"/>
      <c r="W40" s="47"/>
      <c r="X40" s="47"/>
      <c r="Y40" s="47"/>
      <c r="Z40" s="47"/>
      <c r="AA40" s="47"/>
      <c r="AB40" s="47"/>
      <c r="AC40" s="47"/>
      <c r="AD40" s="47"/>
      <c r="AE40" s="47"/>
      <c r="AF40" s="47"/>
      <c r="AG40" s="47"/>
      <c r="AH40" s="47"/>
      <c r="AI40" s="47"/>
      <c r="AJ40" s="47"/>
      <c r="AK40" s="47"/>
      <c r="AL40" s="47"/>
      <c r="AM40" s="47"/>
      <c r="AN40" s="47"/>
      <c r="AO40" s="47"/>
      <c r="AP40" s="47"/>
      <c r="AQ40" s="47"/>
      <c r="BA40" s="5"/>
      <c r="BB40" s="5"/>
    </row>
    <row r="41" spans="2:54" x14ac:dyDescent="0.2">
      <c r="B41" s="282"/>
      <c r="C41" s="48"/>
      <c r="D41" s="52"/>
      <c r="E41" s="48"/>
      <c r="F41" s="52"/>
      <c r="G41" s="45"/>
      <c r="I41" s="2"/>
      <c r="J41" s="2"/>
      <c r="K41" s="281"/>
      <c r="L41" s="171" t="s">
        <v>135</v>
      </c>
      <c r="M41" s="171" t="s">
        <v>135</v>
      </c>
      <c r="N41" s="172" t="str">
        <f>IF(M41&lt;&gt;"[Vul in…]",VLOOKUP(M41,Afzet!B:E,4,FALSE),"")</f>
        <v/>
      </c>
      <c r="O41" s="173">
        <v>0</v>
      </c>
      <c r="P41" s="172" t="str">
        <f>IF(M41&lt;&gt;"[Vul in…]",VLOOKUP(M41,Afzet!B:D,3,FALSE),"")</f>
        <v/>
      </c>
      <c r="Q41" s="174"/>
      <c r="R41" s="47"/>
      <c r="S41" s="47"/>
      <c r="T41" s="47"/>
      <c r="U41" s="47"/>
      <c r="V41" s="47"/>
      <c r="W41" s="47"/>
      <c r="X41" s="47"/>
      <c r="Y41" s="47"/>
      <c r="Z41" s="47"/>
      <c r="AA41" s="47"/>
      <c r="AB41" s="47"/>
      <c r="AC41" s="47"/>
      <c r="AD41" s="47"/>
      <c r="AE41" s="47"/>
      <c r="AF41" s="47"/>
      <c r="AG41" s="47"/>
      <c r="AH41" s="47"/>
      <c r="AI41" s="47"/>
      <c r="AJ41" s="47"/>
      <c r="AK41" s="47"/>
      <c r="AL41" s="47"/>
      <c r="AM41" s="47"/>
      <c r="AN41" s="47"/>
      <c r="AO41" s="47"/>
      <c r="AP41" s="47"/>
      <c r="AQ41" s="47"/>
      <c r="BA41" s="5"/>
      <c r="BB41" s="5"/>
    </row>
    <row r="42" spans="2:54" x14ac:dyDescent="0.2">
      <c r="G42" s="45"/>
      <c r="I42" s="2"/>
      <c r="J42" s="2"/>
      <c r="K42" s="281"/>
      <c r="L42" s="171" t="s">
        <v>135</v>
      </c>
      <c r="M42" s="171" t="s">
        <v>135</v>
      </c>
      <c r="N42" s="172" t="str">
        <f>IF(M42&lt;&gt;"[Vul in…]",VLOOKUP(M42,Afzet!B:E,4,FALSE),"")</f>
        <v/>
      </c>
      <c r="O42" s="173">
        <v>0</v>
      </c>
      <c r="P42" s="172" t="str">
        <f>IF(M42&lt;&gt;"[Vul in…]",VLOOKUP(M42,Afzet!B:D,3,FALSE),"")</f>
        <v/>
      </c>
      <c r="Q42" s="174"/>
      <c r="R42" s="47"/>
      <c r="S42" s="47"/>
      <c r="T42" s="47"/>
      <c r="U42" s="47"/>
      <c r="V42" s="47"/>
      <c r="W42" s="47"/>
      <c r="X42" s="47"/>
      <c r="Y42" s="47"/>
      <c r="Z42" s="47"/>
      <c r="AA42" s="47"/>
      <c r="AB42" s="47"/>
      <c r="AC42" s="47"/>
      <c r="AD42" s="47"/>
      <c r="AE42" s="47"/>
      <c r="AF42" s="47"/>
      <c r="AG42" s="47"/>
      <c r="AH42" s="47"/>
      <c r="AI42" s="47"/>
      <c r="AJ42" s="47"/>
      <c r="AK42" s="47"/>
      <c r="AL42" s="47"/>
      <c r="AM42" s="47"/>
      <c r="AN42" s="47"/>
      <c r="AO42" s="47"/>
      <c r="AP42" s="47"/>
      <c r="AQ42" s="47"/>
      <c r="BA42" s="5"/>
      <c r="BB42" s="5"/>
    </row>
    <row r="43" spans="2:54" x14ac:dyDescent="0.2">
      <c r="G43" s="45"/>
      <c r="J43" s="2"/>
      <c r="K43" s="281"/>
      <c r="L43" s="171" t="s">
        <v>135</v>
      </c>
      <c r="M43" s="171" t="s">
        <v>135</v>
      </c>
      <c r="N43" s="172" t="str">
        <f>IF(M43&lt;&gt;"[Vul in…]",VLOOKUP(M43,Afzet!B:E,4,FALSE),"")</f>
        <v/>
      </c>
      <c r="O43" s="173">
        <v>0</v>
      </c>
      <c r="P43" s="172" t="str">
        <f>IF(M43&lt;&gt;"[Vul in…]",VLOOKUP(M43,Afzet!B:D,3,FALSE),"")</f>
        <v/>
      </c>
      <c r="Q43" s="174"/>
      <c r="R43" s="47"/>
      <c r="S43" s="47"/>
      <c r="T43" s="47"/>
      <c r="U43" s="47"/>
      <c r="V43" s="47"/>
      <c r="W43" s="47"/>
      <c r="X43" s="47"/>
      <c r="Y43" s="47"/>
      <c r="Z43" s="47"/>
      <c r="AA43" s="47"/>
      <c r="AB43" s="47"/>
      <c r="AC43" s="47"/>
      <c r="AD43" s="47"/>
      <c r="AE43" s="47"/>
      <c r="AF43" s="47"/>
      <c r="AG43" s="47"/>
      <c r="AH43" s="47"/>
      <c r="AI43" s="47"/>
      <c r="AJ43" s="47"/>
      <c r="AK43" s="47"/>
      <c r="AL43" s="47"/>
      <c r="AM43" s="47"/>
      <c r="AN43" s="47"/>
      <c r="AO43" s="47"/>
      <c r="AP43" s="47"/>
      <c r="AQ43" s="47"/>
      <c r="BA43" s="5"/>
      <c r="BB43" s="5"/>
    </row>
    <row r="44" spans="2:54" x14ac:dyDescent="0.2">
      <c r="G44" s="45"/>
      <c r="J44" s="2"/>
      <c r="K44" s="281"/>
      <c r="L44" s="171" t="s">
        <v>135</v>
      </c>
      <c r="M44" s="171" t="s">
        <v>135</v>
      </c>
      <c r="N44" s="172" t="str">
        <f>IF(M44&lt;&gt;"[Vul in…]",VLOOKUP(M44,Afzet!B:E,4,FALSE),"")</f>
        <v/>
      </c>
      <c r="O44" s="173">
        <v>0</v>
      </c>
      <c r="P44" s="172" t="str">
        <f>IF(M44&lt;&gt;"[Vul in…]",VLOOKUP(M44,Afzet!B:D,3,FALSE),"")</f>
        <v/>
      </c>
      <c r="Q44" s="174"/>
      <c r="R44" s="47"/>
      <c r="S44" s="47"/>
      <c r="T44" s="47"/>
      <c r="U44" s="47"/>
      <c r="V44" s="47"/>
      <c r="W44" s="47"/>
      <c r="X44" s="47"/>
      <c r="Y44" s="47"/>
      <c r="Z44" s="47"/>
      <c r="AA44" s="47"/>
      <c r="AB44" s="47"/>
      <c r="AC44" s="47"/>
      <c r="AD44" s="47"/>
      <c r="AE44" s="47"/>
      <c r="AF44" s="47"/>
      <c r="AG44" s="47"/>
      <c r="AH44" s="47"/>
      <c r="AI44" s="47"/>
      <c r="AJ44" s="47"/>
      <c r="AK44" s="47"/>
      <c r="AL44" s="47"/>
      <c r="AM44" s="47"/>
      <c r="AN44" s="47"/>
      <c r="AO44" s="47"/>
      <c r="AP44" s="47"/>
      <c r="AQ44" s="47"/>
      <c r="BA44" s="5"/>
      <c r="BB44" s="5"/>
    </row>
    <row r="45" spans="2:54" x14ac:dyDescent="0.2">
      <c r="G45" s="45"/>
      <c r="J45" s="2"/>
      <c r="K45" s="281"/>
      <c r="L45" s="171" t="s">
        <v>135</v>
      </c>
      <c r="M45" s="171" t="s">
        <v>135</v>
      </c>
      <c r="N45" s="172" t="str">
        <f>IF(M45&lt;&gt;"[Vul in…]",VLOOKUP(M45,Afzet!B:E,4,FALSE),"")</f>
        <v/>
      </c>
      <c r="O45" s="173">
        <v>0</v>
      </c>
      <c r="P45" s="172" t="str">
        <f>IF(M45&lt;&gt;"[Vul in…]",VLOOKUP(M45,Afzet!B:D,3,FALSE),"")</f>
        <v/>
      </c>
      <c r="Q45" s="174"/>
      <c r="R45" s="47"/>
      <c r="S45" s="47"/>
      <c r="T45" s="47"/>
      <c r="U45" s="47"/>
      <c r="V45" s="47"/>
      <c r="W45" s="47"/>
      <c r="X45" s="47"/>
      <c r="Y45" s="47"/>
      <c r="Z45" s="47"/>
      <c r="AA45" s="47"/>
      <c r="AB45" s="47"/>
      <c r="AC45" s="47"/>
      <c r="AD45" s="47"/>
      <c r="AE45" s="47"/>
      <c r="AF45" s="47"/>
      <c r="AG45" s="47"/>
      <c r="AH45" s="47"/>
      <c r="AI45" s="47"/>
      <c r="AJ45" s="47"/>
      <c r="AK45" s="47"/>
      <c r="AL45" s="47"/>
      <c r="AM45" s="47"/>
      <c r="AN45" s="47"/>
      <c r="AO45" s="47"/>
      <c r="AP45" s="47"/>
      <c r="AQ45" s="47"/>
      <c r="BA45" s="5"/>
      <c r="BB45" s="5"/>
    </row>
    <row r="46" spans="2:54" x14ac:dyDescent="0.2">
      <c r="G46" s="45"/>
      <c r="J46" s="2"/>
      <c r="K46" s="281"/>
      <c r="L46" s="171" t="s">
        <v>135</v>
      </c>
      <c r="M46" s="171" t="s">
        <v>135</v>
      </c>
      <c r="N46" s="172" t="str">
        <f>IF(M46&lt;&gt;"[Vul in…]",VLOOKUP(M46,Afzet!B:E,4,FALSE),"")</f>
        <v/>
      </c>
      <c r="O46" s="173">
        <v>0</v>
      </c>
      <c r="P46" s="172" t="str">
        <f>IF(M46&lt;&gt;"[Vul in…]",VLOOKUP(M46,Afzet!B:D,3,FALSE),"")</f>
        <v/>
      </c>
      <c r="Q46" s="174"/>
      <c r="R46" s="47"/>
      <c r="S46" s="47"/>
      <c r="T46" s="47"/>
      <c r="U46" s="47"/>
      <c r="V46" s="47"/>
      <c r="W46" s="47"/>
      <c r="X46" s="47"/>
      <c r="Y46" s="47"/>
      <c r="Z46" s="47"/>
      <c r="AA46" s="47"/>
      <c r="AB46" s="47"/>
      <c r="AC46" s="47"/>
      <c r="AD46" s="47"/>
      <c r="AE46" s="47"/>
      <c r="AF46" s="47"/>
      <c r="AG46" s="47"/>
      <c r="AH46" s="47"/>
      <c r="AI46" s="47"/>
      <c r="AJ46" s="47"/>
      <c r="AK46" s="47"/>
      <c r="AL46" s="47"/>
      <c r="AM46" s="47"/>
      <c r="AN46" s="47"/>
      <c r="AO46" s="47"/>
      <c r="AP46" s="47"/>
      <c r="AQ46" s="47"/>
      <c r="BA46" s="5"/>
      <c r="BB46" s="5"/>
    </row>
    <row r="47" spans="2:54" x14ac:dyDescent="0.2">
      <c r="B47" s="20" t="s">
        <v>64</v>
      </c>
      <c r="C47" s="21" t="s">
        <v>63</v>
      </c>
      <c r="D47" s="21"/>
      <c r="E47" s="21"/>
      <c r="F47" s="22"/>
      <c r="G47" s="45"/>
      <c r="J47" s="2"/>
      <c r="K47" s="281"/>
      <c r="L47" s="171" t="s">
        <v>135</v>
      </c>
      <c r="M47" s="171" t="s">
        <v>135</v>
      </c>
      <c r="N47" s="172" t="str">
        <f>IF(M47&lt;&gt;"[Vul in…]",VLOOKUP(M47,Afzet!B:E,4,FALSE),"")</f>
        <v/>
      </c>
      <c r="O47" s="173">
        <v>0</v>
      </c>
      <c r="P47" s="172" t="str">
        <f>IF(M47&lt;&gt;"[Vul in…]",VLOOKUP(M47,Afzet!B:D,3,FALSE),"")</f>
        <v/>
      </c>
      <c r="Q47" s="174"/>
      <c r="R47" s="47"/>
      <c r="S47" s="47"/>
      <c r="T47" s="47"/>
      <c r="U47" s="47"/>
      <c r="V47" s="47"/>
      <c r="W47" s="47"/>
      <c r="X47" s="47"/>
      <c r="Y47" s="47"/>
      <c r="Z47" s="47"/>
      <c r="AA47" s="47"/>
      <c r="AB47" s="47"/>
      <c r="AC47" s="47"/>
      <c r="AD47" s="47"/>
      <c r="AE47" s="47"/>
      <c r="AF47" s="47"/>
      <c r="AG47" s="47"/>
      <c r="AH47" s="47"/>
      <c r="AI47" s="47"/>
      <c r="AJ47" s="47"/>
      <c r="AK47" s="47"/>
      <c r="AL47" s="47"/>
      <c r="AM47" s="47"/>
      <c r="AN47" s="47"/>
      <c r="AO47" s="47"/>
      <c r="AP47" s="47"/>
      <c r="AQ47" s="47"/>
      <c r="BA47" s="5"/>
      <c r="BB47" s="5"/>
    </row>
    <row r="48" spans="2:54" x14ac:dyDescent="0.2">
      <c r="B48" s="283"/>
      <c r="C48" s="23"/>
      <c r="D48" s="23"/>
      <c r="E48" s="23"/>
      <c r="F48" s="25"/>
      <c r="G48" s="45"/>
      <c r="J48" s="2"/>
      <c r="K48" s="281"/>
      <c r="L48" s="171" t="s">
        <v>135</v>
      </c>
      <c r="M48" s="171" t="s">
        <v>135</v>
      </c>
      <c r="N48" s="172" t="str">
        <f>IF(M48&lt;&gt;"[Vul in…]",VLOOKUP(M48,Afzet!B:E,4,FALSE),"")</f>
        <v/>
      </c>
      <c r="O48" s="173">
        <v>0</v>
      </c>
      <c r="P48" s="172" t="str">
        <f>IF(M48&lt;&gt;"[Vul in…]",VLOOKUP(M48,Afzet!B:D,3,FALSE),"")</f>
        <v/>
      </c>
      <c r="Q48" s="174"/>
      <c r="R48" s="47"/>
      <c r="S48" s="47"/>
      <c r="T48" s="47"/>
      <c r="U48" s="47"/>
      <c r="V48" s="47"/>
      <c r="W48" s="47"/>
      <c r="X48" s="47"/>
      <c r="Y48" s="47"/>
      <c r="Z48" s="47"/>
      <c r="AA48" s="47"/>
      <c r="AB48" s="47"/>
      <c r="AC48" s="47"/>
      <c r="AD48" s="47"/>
      <c r="AE48" s="47"/>
      <c r="AF48" s="47"/>
      <c r="AG48" s="47"/>
      <c r="AH48" s="47"/>
      <c r="AI48" s="47"/>
      <c r="AJ48" s="47"/>
      <c r="AK48" s="47"/>
      <c r="AL48" s="47"/>
      <c r="AM48" s="47"/>
      <c r="AN48" s="47"/>
      <c r="AO48" s="47"/>
      <c r="AP48" s="47"/>
      <c r="AQ48" s="47"/>
      <c r="BA48" s="5"/>
      <c r="BB48" s="5"/>
    </row>
    <row r="49" spans="1:54" s="219" customFormat="1" x14ac:dyDescent="0.2">
      <c r="A49" s="137"/>
      <c r="B49" s="277" t="s">
        <v>2</v>
      </c>
      <c r="C49" s="152" t="s">
        <v>98</v>
      </c>
      <c r="D49" s="152" t="s">
        <v>16</v>
      </c>
      <c r="E49" s="152" t="s">
        <v>51</v>
      </c>
      <c r="F49" s="153" t="s">
        <v>52</v>
      </c>
      <c r="G49" s="293"/>
      <c r="J49" s="137"/>
      <c r="K49" s="294"/>
      <c r="L49" s="295" t="s">
        <v>135</v>
      </c>
      <c r="M49" s="295" t="s">
        <v>135</v>
      </c>
      <c r="N49" s="172" t="str">
        <f>IF(M49&lt;&gt;"[Vul in…]",VLOOKUP(M49,Afzet!B:E,4,FALSE),"")</f>
        <v/>
      </c>
      <c r="O49" s="296">
        <v>0</v>
      </c>
      <c r="P49" s="172" t="str">
        <f>IF(M49&lt;&gt;"[Vul in…]",VLOOKUP(M49,Afzet!B:D,3,FALSE),"")</f>
        <v/>
      </c>
      <c r="Q49" s="297"/>
      <c r="R49" s="298"/>
      <c r="S49" s="298"/>
      <c r="T49" s="298"/>
      <c r="U49" s="298"/>
      <c r="V49" s="298"/>
      <c r="W49" s="298"/>
      <c r="X49" s="298"/>
      <c r="Y49" s="298"/>
      <c r="Z49" s="298"/>
      <c r="AA49" s="298"/>
      <c r="AB49" s="298"/>
      <c r="AC49" s="298"/>
      <c r="AD49" s="298"/>
      <c r="AE49" s="298"/>
      <c r="AF49" s="298"/>
      <c r="AG49" s="298"/>
      <c r="AH49" s="298"/>
      <c r="AI49" s="298"/>
      <c r="AJ49" s="298"/>
      <c r="AK49" s="298"/>
      <c r="AL49" s="298"/>
      <c r="AM49" s="298"/>
      <c r="AN49" s="298"/>
      <c r="AO49" s="298"/>
      <c r="AP49" s="298"/>
      <c r="AQ49" s="298"/>
      <c r="BA49" s="221"/>
      <c r="BB49" s="221"/>
    </row>
    <row r="50" spans="1:54" x14ac:dyDescent="0.2">
      <c r="B50" s="261" t="s">
        <v>32</v>
      </c>
      <c r="C50" s="154" t="s">
        <v>11</v>
      </c>
      <c r="D50" s="156" t="s">
        <v>5</v>
      </c>
      <c r="E50" s="64">
        <v>0</v>
      </c>
      <c r="F50" s="123"/>
      <c r="G50" s="45"/>
      <c r="J50" s="2"/>
      <c r="K50" s="281"/>
      <c r="L50" s="171" t="s">
        <v>135</v>
      </c>
      <c r="M50" s="171" t="s">
        <v>135</v>
      </c>
      <c r="N50" s="172" t="str">
        <f>IF(M50&lt;&gt;"[Vul in…]",VLOOKUP(M50,Afzet!B:E,4,FALSE),"")</f>
        <v/>
      </c>
      <c r="O50" s="173">
        <v>0</v>
      </c>
      <c r="P50" s="172" t="str">
        <f>IF(M50&lt;&gt;"[Vul in…]",VLOOKUP(M50,Afzet!B:D,3,FALSE),"")</f>
        <v/>
      </c>
      <c r="Q50" s="174"/>
      <c r="R50" s="47"/>
      <c r="S50" s="47"/>
      <c r="T50" s="47"/>
      <c r="U50" s="47"/>
      <c r="V50" s="47"/>
      <c r="W50" s="47"/>
      <c r="X50" s="47"/>
      <c r="Y50" s="47"/>
      <c r="Z50" s="47"/>
      <c r="AA50" s="47"/>
      <c r="AB50" s="47"/>
      <c r="AC50" s="47"/>
      <c r="AD50" s="47"/>
      <c r="AE50" s="47"/>
      <c r="AF50" s="47"/>
      <c r="AG50" s="47"/>
      <c r="AH50" s="47"/>
      <c r="AI50" s="47"/>
      <c r="AJ50" s="47"/>
      <c r="AK50" s="47"/>
      <c r="AL50" s="47"/>
      <c r="AM50" s="47"/>
      <c r="AN50" s="47"/>
      <c r="AO50" s="47"/>
      <c r="AP50" s="47"/>
      <c r="AQ50" s="47"/>
      <c r="BA50" s="5"/>
      <c r="BB50" s="5"/>
    </row>
    <row r="51" spans="1:54" x14ac:dyDescent="0.2">
      <c r="B51" s="261" t="s">
        <v>33</v>
      </c>
      <c r="C51" s="154" t="s">
        <v>209</v>
      </c>
      <c r="D51" s="50" t="s">
        <v>5</v>
      </c>
      <c r="E51" s="64">
        <v>0</v>
      </c>
      <c r="F51" s="123"/>
      <c r="G51" s="45"/>
      <c r="J51" s="2"/>
      <c r="K51" s="281"/>
      <c r="L51" s="171" t="s">
        <v>135</v>
      </c>
      <c r="M51" s="171" t="s">
        <v>135</v>
      </c>
      <c r="N51" s="172" t="str">
        <f>IF(M51&lt;&gt;"[Vul in…]",VLOOKUP(M51,Afzet!B:E,4,FALSE),"")</f>
        <v/>
      </c>
      <c r="O51" s="173">
        <v>0</v>
      </c>
      <c r="P51" s="172" t="str">
        <f>IF(M51&lt;&gt;"[Vul in…]",VLOOKUP(M51,Afzet!B:D,3,FALSE),"")</f>
        <v/>
      </c>
      <c r="Q51" s="174"/>
      <c r="R51" s="47"/>
      <c r="S51" s="47"/>
      <c r="T51" s="47"/>
      <c r="U51" s="47"/>
      <c r="V51" s="47"/>
      <c r="W51" s="47"/>
      <c r="X51" s="47"/>
      <c r="Y51" s="47"/>
      <c r="Z51" s="47"/>
      <c r="AA51" s="47"/>
      <c r="AB51" s="47"/>
      <c r="AC51" s="47"/>
      <c r="AD51" s="47"/>
      <c r="AE51" s="47"/>
      <c r="AF51" s="47"/>
      <c r="AG51" s="47"/>
      <c r="AH51" s="47"/>
      <c r="AI51" s="47"/>
      <c r="AJ51" s="47"/>
      <c r="AK51" s="47"/>
      <c r="AL51" s="47"/>
      <c r="AM51" s="47"/>
      <c r="AN51" s="47"/>
      <c r="AO51" s="47"/>
      <c r="AP51" s="47"/>
      <c r="AQ51" s="47"/>
      <c r="BA51" s="5"/>
      <c r="BB51" s="5"/>
    </row>
    <row r="52" spans="1:54" x14ac:dyDescent="0.2">
      <c r="B52" s="261" t="s">
        <v>34</v>
      </c>
      <c r="C52" s="154" t="s">
        <v>210</v>
      </c>
      <c r="D52" s="50" t="s">
        <v>5</v>
      </c>
      <c r="E52" s="64">
        <v>0</v>
      </c>
      <c r="F52" s="123"/>
      <c r="G52" s="45"/>
      <c r="J52" s="2"/>
      <c r="K52" s="281"/>
      <c r="L52" s="171" t="s">
        <v>135</v>
      </c>
      <c r="M52" s="171" t="s">
        <v>135</v>
      </c>
      <c r="N52" s="172" t="str">
        <f>IF(M52&lt;&gt;"[Vul in…]",VLOOKUP(M52,Afzet!B:E,4,FALSE),"")</f>
        <v/>
      </c>
      <c r="O52" s="173">
        <v>0</v>
      </c>
      <c r="P52" s="172" t="str">
        <f>IF(M52&lt;&gt;"[Vul in…]",VLOOKUP(M52,Afzet!B:D,3,FALSE),"")</f>
        <v/>
      </c>
      <c r="Q52" s="174"/>
      <c r="R52" s="47"/>
      <c r="S52" s="45"/>
      <c r="T52" s="45"/>
      <c r="U52" s="45"/>
      <c r="V52" s="45"/>
      <c r="W52" s="45"/>
      <c r="X52" s="45"/>
      <c r="Y52" s="45"/>
      <c r="Z52" s="45"/>
      <c r="AA52" s="45"/>
      <c r="AB52" s="45"/>
      <c r="AC52" s="45"/>
      <c r="AD52" s="45"/>
      <c r="AE52" s="45"/>
      <c r="AF52" s="45"/>
      <c r="AG52" s="45"/>
      <c r="AH52" s="45"/>
      <c r="AI52" s="45"/>
      <c r="AJ52" s="45"/>
      <c r="AK52" s="45"/>
      <c r="AL52" s="45"/>
      <c r="AM52" s="45"/>
      <c r="AN52" s="45"/>
      <c r="AO52" s="47"/>
      <c r="AP52" s="45"/>
      <c r="AQ52" s="45"/>
    </row>
    <row r="53" spans="1:54" x14ac:dyDescent="0.2">
      <c r="B53" s="299" t="s">
        <v>211</v>
      </c>
      <c r="C53" s="244" t="s">
        <v>212</v>
      </c>
      <c r="D53" s="262" t="s">
        <v>10</v>
      </c>
      <c r="E53" s="301">
        <v>0</v>
      </c>
      <c r="F53" s="302"/>
      <c r="G53" s="51"/>
      <c r="J53" s="2"/>
      <c r="K53" s="281"/>
      <c r="L53" s="171" t="s">
        <v>135</v>
      </c>
      <c r="M53" s="171" t="s">
        <v>135</v>
      </c>
      <c r="N53" s="172" t="str">
        <f>IF(M53&lt;&gt;"[Vul in…]",VLOOKUP(M53,Afzet!B:E,4,FALSE),"")</f>
        <v/>
      </c>
      <c r="O53" s="173">
        <v>0</v>
      </c>
      <c r="P53" s="172" t="str">
        <f>IF(M53&lt;&gt;"[Vul in…]",VLOOKUP(M53,Afzet!B:D,3,FALSE),"")</f>
        <v/>
      </c>
      <c r="Q53" s="174"/>
      <c r="R53" s="47"/>
      <c r="S53" s="45"/>
      <c r="T53" s="45"/>
      <c r="U53" s="45"/>
      <c r="V53" s="45"/>
      <c r="W53" s="45"/>
      <c r="X53" s="45"/>
      <c r="Y53" s="45"/>
      <c r="Z53" s="45"/>
      <c r="AA53" s="45"/>
      <c r="AB53" s="45"/>
      <c r="AC53" s="45"/>
      <c r="AD53" s="45"/>
      <c r="AE53" s="45"/>
      <c r="AF53" s="45"/>
      <c r="AG53" s="45"/>
      <c r="AH53" s="45"/>
      <c r="AI53" s="45"/>
      <c r="AJ53" s="45"/>
      <c r="AK53" s="45"/>
      <c r="AL53" s="45"/>
      <c r="AM53" s="45"/>
      <c r="AN53" s="45"/>
      <c r="AO53" s="47"/>
      <c r="AP53" s="45"/>
      <c r="AQ53" s="45"/>
    </row>
    <row r="54" spans="1:54" x14ac:dyDescent="0.2">
      <c r="B54" s="261" t="s">
        <v>213</v>
      </c>
      <c r="C54" s="300" t="s">
        <v>140</v>
      </c>
      <c r="D54" s="50" t="s">
        <v>5</v>
      </c>
      <c r="E54" s="64">
        <v>0</v>
      </c>
      <c r="F54" s="123"/>
      <c r="G54" s="51"/>
      <c r="K54" s="281"/>
      <c r="L54" s="171" t="s">
        <v>135</v>
      </c>
      <c r="M54" s="171" t="s">
        <v>135</v>
      </c>
      <c r="N54" s="172" t="str">
        <f>IF(M54&lt;&gt;"[Vul in…]",VLOOKUP(M54,Afzet!B:E,4,FALSE),"")</f>
        <v/>
      </c>
      <c r="O54" s="173">
        <v>0</v>
      </c>
      <c r="P54" s="172" t="str">
        <f>IF(M54&lt;&gt;"[Vul in…]",VLOOKUP(M54,Afzet!B:D,3,FALSE),"")</f>
        <v/>
      </c>
      <c r="Q54" s="174"/>
      <c r="R54" s="47"/>
      <c r="S54" s="45"/>
      <c r="T54" s="45"/>
      <c r="U54" s="45"/>
      <c r="V54" s="45"/>
      <c r="W54" s="45"/>
      <c r="X54" s="45"/>
      <c r="Y54" s="45"/>
      <c r="Z54" s="45"/>
      <c r="AA54" s="45"/>
      <c r="AB54" s="45"/>
      <c r="AC54" s="45"/>
      <c r="AD54" s="45"/>
      <c r="AE54" s="45"/>
      <c r="AF54" s="45"/>
      <c r="AG54" s="45"/>
      <c r="AH54" s="45"/>
      <c r="AI54" s="45"/>
      <c r="AJ54" s="45"/>
      <c r="AK54" s="45"/>
      <c r="AL54" s="45"/>
      <c r="AM54" s="45"/>
      <c r="AN54" s="45"/>
      <c r="AO54" s="47"/>
      <c r="AP54" s="45"/>
      <c r="AQ54" s="45"/>
    </row>
    <row r="55" spans="1:54" x14ac:dyDescent="0.2">
      <c r="B55" s="261" t="s">
        <v>214</v>
      </c>
      <c r="C55" s="154" t="s">
        <v>203</v>
      </c>
      <c r="D55" s="50" t="s">
        <v>12</v>
      </c>
      <c r="E55" s="64">
        <v>0</v>
      </c>
      <c r="F55" s="123"/>
      <c r="G55" s="51"/>
      <c r="K55" s="281"/>
      <c r="L55" s="171" t="s">
        <v>135</v>
      </c>
      <c r="M55" s="171" t="s">
        <v>135</v>
      </c>
      <c r="N55" s="172" t="str">
        <f>IF(M55&lt;&gt;"[Vul in…]",VLOOKUP(M55,Afzet!B:E,4,FALSE),"")</f>
        <v/>
      </c>
      <c r="O55" s="173">
        <v>0</v>
      </c>
      <c r="P55" s="172" t="str">
        <f>IF(M55&lt;&gt;"[Vul in…]",VLOOKUP(M55,Afzet!B:D,3,FALSE),"")</f>
        <v/>
      </c>
      <c r="Q55" s="174"/>
      <c r="R55" s="47"/>
      <c r="S55" s="45"/>
      <c r="T55" s="45"/>
      <c r="U55" s="45"/>
      <c r="V55" s="45"/>
      <c r="W55" s="45"/>
      <c r="X55" s="45"/>
      <c r="Y55" s="45"/>
      <c r="Z55" s="45"/>
      <c r="AA55" s="45"/>
      <c r="AB55" s="45"/>
      <c r="AC55" s="45"/>
      <c r="AD55" s="45"/>
      <c r="AE55" s="45"/>
      <c r="AF55" s="45"/>
      <c r="AG55" s="45"/>
      <c r="AH55" s="45"/>
      <c r="AI55" s="45"/>
      <c r="AJ55" s="45"/>
      <c r="AK55" s="45"/>
      <c r="AL55" s="45"/>
      <c r="AM55" s="45"/>
      <c r="AN55" s="45"/>
      <c r="AO55" s="47"/>
      <c r="AP55" s="45"/>
      <c r="AQ55" s="45"/>
    </row>
    <row r="56" spans="1:54" x14ac:dyDescent="0.2">
      <c r="B56" s="261" t="s">
        <v>240</v>
      </c>
      <c r="C56" s="154" t="s">
        <v>249</v>
      </c>
      <c r="D56" s="50" t="s">
        <v>12</v>
      </c>
      <c r="E56" s="64">
        <v>0</v>
      </c>
      <c r="F56" s="123"/>
      <c r="G56" s="51"/>
      <c r="K56" s="281"/>
      <c r="L56" s="171" t="s">
        <v>135</v>
      </c>
      <c r="M56" s="171" t="s">
        <v>135</v>
      </c>
      <c r="N56" s="172" t="str">
        <f>IF(M56&lt;&gt;"[Vul in…]",VLOOKUP(M56,Afzet!B:E,4,FALSE),"")</f>
        <v/>
      </c>
      <c r="O56" s="173">
        <v>0</v>
      </c>
      <c r="P56" s="172" t="str">
        <f>IF(M56&lt;&gt;"[Vul in…]",VLOOKUP(M56,Afzet!B:D,3,FALSE),"")</f>
        <v/>
      </c>
      <c r="Q56" s="174"/>
      <c r="R56" s="47"/>
      <c r="S56" s="45"/>
      <c r="T56" s="45"/>
      <c r="U56" s="45"/>
      <c r="V56" s="45"/>
      <c r="W56" s="45"/>
      <c r="X56" s="45"/>
      <c r="Y56" s="45"/>
      <c r="Z56" s="45"/>
      <c r="AA56" s="45"/>
      <c r="AB56" s="45"/>
      <c r="AC56" s="45"/>
      <c r="AD56" s="45"/>
      <c r="AE56" s="45"/>
      <c r="AF56" s="45"/>
      <c r="AG56" s="45"/>
      <c r="AH56" s="45"/>
      <c r="AI56" s="45"/>
      <c r="AJ56" s="45"/>
      <c r="AK56" s="45"/>
      <c r="AL56" s="45"/>
      <c r="AM56" s="45"/>
      <c r="AN56" s="45"/>
      <c r="AO56" s="47"/>
      <c r="AP56" s="45"/>
      <c r="AQ56" s="45"/>
    </row>
    <row r="57" spans="1:54" x14ac:dyDescent="0.2">
      <c r="B57" s="261" t="s">
        <v>252</v>
      </c>
      <c r="C57" s="154" t="s">
        <v>250</v>
      </c>
      <c r="D57" s="50" t="s">
        <v>12</v>
      </c>
      <c r="E57" s="64">
        <v>0</v>
      </c>
      <c r="F57" s="123"/>
      <c r="G57" s="51"/>
      <c r="K57" s="281"/>
      <c r="L57" s="171" t="s">
        <v>135</v>
      </c>
      <c r="M57" s="171" t="s">
        <v>135</v>
      </c>
      <c r="N57" s="172" t="str">
        <f>IF(M57&lt;&gt;"[Vul in…]",VLOOKUP(M57,Afzet!B:E,4,FALSE),"")</f>
        <v/>
      </c>
      <c r="O57" s="173">
        <v>0</v>
      </c>
      <c r="P57" s="172" t="str">
        <f>IF(M57&lt;&gt;"[Vul in…]",VLOOKUP(M57,Afzet!B:D,3,FALSE),"")</f>
        <v/>
      </c>
      <c r="Q57" s="174"/>
      <c r="R57" s="47"/>
      <c r="S57" s="45"/>
      <c r="T57" s="45"/>
      <c r="U57" s="45"/>
      <c r="V57" s="45"/>
      <c r="W57" s="45"/>
      <c r="X57" s="45"/>
      <c r="Y57" s="45"/>
      <c r="Z57" s="45"/>
      <c r="AA57" s="45"/>
      <c r="AB57" s="45"/>
      <c r="AC57" s="45"/>
      <c r="AD57" s="45"/>
      <c r="AE57" s="45"/>
      <c r="AF57" s="45"/>
      <c r="AG57" s="45"/>
      <c r="AH57" s="45"/>
      <c r="AI57" s="45"/>
      <c r="AJ57" s="45"/>
      <c r="AK57" s="45"/>
      <c r="AL57" s="45"/>
      <c r="AM57" s="45"/>
      <c r="AN57" s="45"/>
      <c r="AO57" s="47"/>
      <c r="AP57" s="45"/>
      <c r="AQ57" s="45"/>
    </row>
    <row r="58" spans="1:54" x14ac:dyDescent="0.2">
      <c r="B58" s="261" t="s">
        <v>253</v>
      </c>
      <c r="C58" s="154" t="s">
        <v>251</v>
      </c>
      <c r="D58" s="50" t="s">
        <v>12</v>
      </c>
      <c r="E58" s="64">
        <v>0</v>
      </c>
      <c r="F58" s="123"/>
      <c r="G58" s="51"/>
      <c r="K58" s="281"/>
      <c r="L58" s="171" t="s">
        <v>135</v>
      </c>
      <c r="M58" s="171" t="s">
        <v>135</v>
      </c>
      <c r="N58" s="172" t="str">
        <f>IF(M58&lt;&gt;"[Vul in…]",VLOOKUP(M58,Afzet!B:E,4,FALSE),"")</f>
        <v/>
      </c>
      <c r="O58" s="173">
        <v>0</v>
      </c>
      <c r="P58" s="172" t="str">
        <f>IF(M58&lt;&gt;"[Vul in…]",VLOOKUP(M58,Afzet!B:D,3,FALSE),"")</f>
        <v/>
      </c>
      <c r="Q58" s="174"/>
      <c r="R58" s="47"/>
      <c r="S58" s="45"/>
      <c r="T58" s="45"/>
      <c r="U58" s="45"/>
      <c r="V58" s="45"/>
      <c r="W58" s="45"/>
      <c r="X58" s="45"/>
      <c r="Y58" s="45"/>
      <c r="Z58" s="45"/>
      <c r="AA58" s="45"/>
      <c r="AB58" s="45"/>
      <c r="AC58" s="45"/>
      <c r="AD58" s="45"/>
      <c r="AE58" s="45"/>
      <c r="AF58" s="45"/>
      <c r="AG58" s="45"/>
      <c r="AH58" s="45"/>
      <c r="AI58" s="45"/>
      <c r="AJ58" s="45"/>
      <c r="AK58" s="45"/>
      <c r="AL58" s="45"/>
      <c r="AM58" s="45"/>
      <c r="AN58" s="45"/>
      <c r="AO58" s="47"/>
      <c r="AP58" s="45"/>
      <c r="AQ58" s="45"/>
    </row>
    <row r="59" spans="1:54" x14ac:dyDescent="0.2">
      <c r="B59" s="282"/>
      <c r="C59" s="48"/>
      <c r="D59" s="52"/>
      <c r="E59" s="48"/>
      <c r="F59" s="52"/>
      <c r="G59" s="51"/>
      <c r="K59" s="281"/>
      <c r="L59" s="171" t="s">
        <v>135</v>
      </c>
      <c r="M59" s="171" t="s">
        <v>135</v>
      </c>
      <c r="N59" s="172" t="str">
        <f>IF(M59&lt;&gt;"[Vul in…]",VLOOKUP(M59,Afzet!B:E,4,FALSE),"")</f>
        <v/>
      </c>
      <c r="O59" s="173">
        <v>0</v>
      </c>
      <c r="P59" s="172" t="str">
        <f>IF(M59&lt;&gt;"[Vul in…]",VLOOKUP(M59,Afzet!B:D,3,FALSE),"")</f>
        <v/>
      </c>
      <c r="Q59" s="174"/>
      <c r="R59" s="47"/>
      <c r="S59" s="45"/>
      <c r="T59" s="45"/>
      <c r="U59" s="45"/>
      <c r="V59" s="45"/>
      <c r="W59" s="45"/>
      <c r="X59" s="45"/>
      <c r="Y59" s="45"/>
      <c r="Z59" s="45"/>
      <c r="AA59" s="45"/>
      <c r="AB59" s="45"/>
      <c r="AC59" s="45"/>
      <c r="AD59" s="45"/>
      <c r="AE59" s="45"/>
      <c r="AF59" s="45"/>
      <c r="AG59" s="45"/>
      <c r="AH59" s="45"/>
      <c r="AI59" s="45"/>
      <c r="AJ59" s="45"/>
      <c r="AK59" s="45"/>
      <c r="AL59" s="45"/>
      <c r="AM59" s="45"/>
      <c r="AN59" s="45"/>
      <c r="AO59" s="47"/>
      <c r="AP59" s="45"/>
      <c r="AQ59" s="45"/>
    </row>
    <row r="60" spans="1:54" x14ac:dyDescent="0.2">
      <c r="B60" s="45"/>
      <c r="C60" s="57"/>
      <c r="D60" s="58"/>
      <c r="E60" s="45"/>
      <c r="F60" s="59"/>
      <c r="G60" s="51"/>
      <c r="K60" s="281"/>
      <c r="L60" s="171" t="s">
        <v>135</v>
      </c>
      <c r="M60" s="171" t="s">
        <v>135</v>
      </c>
      <c r="N60" s="172" t="str">
        <f>IF(M60&lt;&gt;"[Vul in…]",VLOOKUP(M60,Afzet!B:E,4,FALSE),"")</f>
        <v/>
      </c>
      <c r="O60" s="173">
        <v>0</v>
      </c>
      <c r="P60" s="172" t="str">
        <f>IF(M60&lt;&gt;"[Vul in…]",VLOOKUP(M60,Afzet!B:D,3,FALSE),"")</f>
        <v/>
      </c>
      <c r="Q60" s="174"/>
      <c r="R60" s="47"/>
      <c r="S60" s="45"/>
      <c r="T60" s="45"/>
      <c r="U60" s="45"/>
      <c r="V60" s="45"/>
      <c r="W60" s="45"/>
      <c r="X60" s="45"/>
      <c r="Y60" s="45"/>
      <c r="Z60" s="45"/>
      <c r="AA60" s="45"/>
      <c r="AB60" s="45"/>
      <c r="AC60" s="45"/>
      <c r="AD60" s="45"/>
      <c r="AE60" s="45"/>
      <c r="AF60" s="45"/>
      <c r="AG60" s="45"/>
      <c r="AH60" s="45"/>
      <c r="AI60" s="45"/>
      <c r="AJ60" s="45"/>
      <c r="AK60" s="45"/>
      <c r="AL60" s="45"/>
      <c r="AM60" s="45"/>
      <c r="AN60" s="45"/>
      <c r="AO60" s="47"/>
      <c r="AP60" s="45"/>
      <c r="AQ60" s="45"/>
    </row>
    <row r="61" spans="1:54" x14ac:dyDescent="0.2">
      <c r="B61" s="20" t="s">
        <v>65</v>
      </c>
      <c r="C61" s="21" t="s">
        <v>90</v>
      </c>
      <c r="D61" s="21"/>
      <c r="E61" s="21"/>
      <c r="F61" s="22"/>
      <c r="G61" s="51"/>
      <c r="K61" s="281"/>
      <c r="L61" s="171" t="s">
        <v>135</v>
      </c>
      <c r="M61" s="171" t="s">
        <v>135</v>
      </c>
      <c r="N61" s="172" t="str">
        <f>IF(M61&lt;&gt;"[Vul in…]",VLOOKUP(M61,Afzet!B:E,4,FALSE),"")</f>
        <v/>
      </c>
      <c r="O61" s="173">
        <v>0</v>
      </c>
      <c r="P61" s="172" t="str">
        <f>IF(M61&lt;&gt;"[Vul in…]",VLOOKUP(M61,Afzet!B:D,3,FALSE),"")</f>
        <v/>
      </c>
      <c r="Q61" s="174"/>
      <c r="R61" s="47"/>
      <c r="S61" s="45"/>
      <c r="T61" s="45"/>
      <c r="U61" s="45"/>
      <c r="V61" s="45"/>
      <c r="W61" s="45"/>
      <c r="X61" s="45"/>
      <c r="Y61" s="45"/>
      <c r="Z61" s="45"/>
      <c r="AA61" s="45"/>
      <c r="AB61" s="45"/>
      <c r="AC61" s="45"/>
      <c r="AD61" s="45"/>
      <c r="AE61" s="45"/>
      <c r="AF61" s="45"/>
      <c r="AG61" s="45"/>
      <c r="AH61" s="45"/>
      <c r="AI61" s="45"/>
      <c r="AJ61" s="45"/>
      <c r="AK61" s="45"/>
      <c r="AL61" s="45"/>
      <c r="AM61" s="45"/>
      <c r="AN61" s="45"/>
      <c r="AO61" s="47"/>
      <c r="AP61" s="45"/>
      <c r="AQ61" s="45"/>
    </row>
    <row r="62" spans="1:54" x14ac:dyDescent="0.2">
      <c r="B62" s="283"/>
      <c r="C62" s="23"/>
      <c r="D62" s="23"/>
      <c r="E62" s="23"/>
      <c r="F62" s="25"/>
      <c r="G62" s="45"/>
      <c r="K62" s="281"/>
      <c r="L62" s="171" t="s">
        <v>135</v>
      </c>
      <c r="M62" s="171" t="s">
        <v>135</v>
      </c>
      <c r="N62" s="172" t="str">
        <f>IF(M62&lt;&gt;"[Vul in…]",VLOOKUP(M62,Afzet!B:E,4,FALSE),"")</f>
        <v/>
      </c>
      <c r="O62" s="173">
        <v>0</v>
      </c>
      <c r="P62" s="172" t="str">
        <f>IF(M62&lt;&gt;"[Vul in…]",VLOOKUP(M62,Afzet!B:D,3,FALSE),"")</f>
        <v/>
      </c>
      <c r="Q62" s="174"/>
      <c r="R62" s="47"/>
      <c r="S62" s="45"/>
      <c r="T62" s="45"/>
      <c r="U62" s="45"/>
      <c r="V62" s="45"/>
      <c r="W62" s="45"/>
      <c r="X62" s="45"/>
      <c r="Y62" s="45"/>
      <c r="Z62" s="45"/>
      <c r="AA62" s="45"/>
      <c r="AB62" s="45"/>
      <c r="AC62" s="45"/>
      <c r="AD62" s="45"/>
      <c r="AE62" s="45"/>
      <c r="AF62" s="45"/>
      <c r="AG62" s="45"/>
      <c r="AH62" s="45"/>
      <c r="AI62" s="45"/>
      <c r="AJ62" s="45"/>
      <c r="AK62" s="45"/>
      <c r="AL62" s="45"/>
      <c r="AM62" s="45"/>
      <c r="AN62" s="45"/>
      <c r="AO62" s="47"/>
      <c r="AP62" s="45"/>
      <c r="AQ62" s="45"/>
    </row>
    <row r="63" spans="1:54" x14ac:dyDescent="0.2">
      <c r="B63" s="277" t="s">
        <v>2</v>
      </c>
      <c r="C63" s="152" t="s">
        <v>98</v>
      </c>
      <c r="D63" s="152" t="s">
        <v>16</v>
      </c>
      <c r="E63" s="152" t="s">
        <v>51</v>
      </c>
      <c r="F63" s="153" t="s">
        <v>52</v>
      </c>
      <c r="G63" s="45"/>
      <c r="K63" s="281"/>
      <c r="L63" s="171" t="s">
        <v>135</v>
      </c>
      <c r="M63" s="171" t="s">
        <v>135</v>
      </c>
      <c r="N63" s="172" t="str">
        <f>IF(M63&lt;&gt;"[Vul in…]",VLOOKUP(M63,Afzet!B:E,4,FALSE),"")</f>
        <v/>
      </c>
      <c r="O63" s="173">
        <v>0</v>
      </c>
      <c r="P63" s="172" t="str">
        <f>IF(M63&lt;&gt;"[Vul in…]",VLOOKUP(M63,Afzet!B:D,3,FALSE),"")</f>
        <v/>
      </c>
      <c r="Q63" s="174"/>
      <c r="R63" s="47"/>
      <c r="S63" s="45"/>
      <c r="T63" s="45"/>
      <c r="U63" s="45"/>
      <c r="V63" s="45"/>
      <c r="W63" s="45"/>
      <c r="X63" s="45"/>
      <c r="Y63" s="45"/>
      <c r="Z63" s="45"/>
      <c r="AA63" s="45"/>
      <c r="AB63" s="45"/>
      <c r="AC63" s="45"/>
      <c r="AD63" s="45"/>
      <c r="AE63" s="45"/>
      <c r="AF63" s="45"/>
      <c r="AG63" s="45"/>
      <c r="AH63" s="45"/>
      <c r="AI63" s="45"/>
      <c r="AJ63" s="45"/>
      <c r="AK63" s="45"/>
      <c r="AL63" s="45"/>
      <c r="AM63" s="45"/>
      <c r="AN63" s="45"/>
      <c r="AO63" s="47"/>
      <c r="AP63" s="45"/>
      <c r="AQ63" s="45"/>
    </row>
    <row r="64" spans="1:54" x14ac:dyDescent="0.2">
      <c r="B64" s="261" t="s">
        <v>42</v>
      </c>
      <c r="C64" s="154" t="s">
        <v>17</v>
      </c>
      <c r="D64" s="156" t="s">
        <v>18</v>
      </c>
      <c r="E64" s="64">
        <v>0</v>
      </c>
      <c r="F64" s="123"/>
      <c r="G64" s="45"/>
      <c r="K64" s="281"/>
      <c r="L64" s="171" t="s">
        <v>135</v>
      </c>
      <c r="M64" s="171" t="s">
        <v>135</v>
      </c>
      <c r="N64" s="172" t="str">
        <f>IF(M64&lt;&gt;"[Vul in…]",VLOOKUP(M64,Afzet!B:E,4,FALSE),"")</f>
        <v/>
      </c>
      <c r="O64" s="173">
        <v>0</v>
      </c>
      <c r="P64" s="172" t="str">
        <f>IF(M64&lt;&gt;"[Vul in…]",VLOOKUP(M64,Afzet!B:D,3,FALSE),"")</f>
        <v/>
      </c>
      <c r="Q64" s="174"/>
      <c r="R64" s="47"/>
      <c r="S64" s="45"/>
      <c r="T64" s="45"/>
      <c r="U64" s="45"/>
      <c r="V64" s="45"/>
      <c r="W64" s="45"/>
      <c r="X64" s="45"/>
      <c r="Y64" s="45"/>
      <c r="Z64" s="45"/>
      <c r="AA64" s="45"/>
      <c r="AB64" s="45"/>
      <c r="AC64" s="45"/>
      <c r="AD64" s="45"/>
      <c r="AE64" s="45"/>
      <c r="AF64" s="45"/>
      <c r="AG64" s="45"/>
      <c r="AH64" s="45"/>
      <c r="AI64" s="45"/>
      <c r="AJ64" s="45"/>
      <c r="AK64" s="45"/>
      <c r="AL64" s="45"/>
      <c r="AM64" s="45"/>
      <c r="AN64" s="45"/>
      <c r="AO64" s="47"/>
      <c r="AP64" s="45"/>
      <c r="AQ64" s="45"/>
    </row>
    <row r="65" spans="2:43" x14ac:dyDescent="0.2">
      <c r="B65" s="261" t="s">
        <v>43</v>
      </c>
      <c r="C65" s="154" t="s">
        <v>19</v>
      </c>
      <c r="D65" s="50" t="s">
        <v>18</v>
      </c>
      <c r="E65" s="64">
        <v>0</v>
      </c>
      <c r="F65" s="123"/>
      <c r="G65" s="45"/>
      <c r="K65" s="281"/>
      <c r="L65" s="171" t="s">
        <v>135</v>
      </c>
      <c r="M65" s="171" t="s">
        <v>135</v>
      </c>
      <c r="N65" s="172" t="str">
        <f>IF(M65&lt;&gt;"[Vul in…]",VLOOKUP(M65,Afzet!B:E,4,FALSE),"")</f>
        <v/>
      </c>
      <c r="O65" s="173">
        <v>0</v>
      </c>
      <c r="P65" s="172" t="str">
        <f>IF(M65&lt;&gt;"[Vul in…]",VLOOKUP(M65,Afzet!B:D,3,FALSE),"")</f>
        <v/>
      </c>
      <c r="Q65" s="174"/>
      <c r="R65" s="47"/>
      <c r="S65" s="45"/>
      <c r="T65" s="45"/>
      <c r="U65" s="45"/>
      <c r="V65" s="45"/>
      <c r="W65" s="45"/>
      <c r="X65" s="45"/>
      <c r="Y65" s="45"/>
      <c r="Z65" s="45"/>
      <c r="AA65" s="45"/>
      <c r="AB65" s="45"/>
      <c r="AC65" s="45"/>
      <c r="AD65" s="45"/>
      <c r="AE65" s="45"/>
      <c r="AF65" s="45"/>
      <c r="AG65" s="45"/>
      <c r="AH65" s="45"/>
      <c r="AI65" s="45"/>
      <c r="AJ65" s="45"/>
      <c r="AK65" s="45"/>
      <c r="AL65" s="45"/>
      <c r="AM65" s="45"/>
      <c r="AN65" s="45"/>
      <c r="AO65" s="47"/>
      <c r="AP65" s="45"/>
      <c r="AQ65" s="45"/>
    </row>
    <row r="66" spans="2:43" x14ac:dyDescent="0.2">
      <c r="B66" s="261" t="s">
        <v>44</v>
      </c>
      <c r="C66" s="154" t="s">
        <v>20</v>
      </c>
      <c r="D66" s="50" t="s">
        <v>18</v>
      </c>
      <c r="E66" s="64">
        <v>0</v>
      </c>
      <c r="F66" s="123"/>
      <c r="G66" s="45"/>
      <c r="K66" s="281"/>
      <c r="L66" s="171" t="s">
        <v>135</v>
      </c>
      <c r="M66" s="171" t="s">
        <v>135</v>
      </c>
      <c r="N66" s="172" t="str">
        <f>IF(M66&lt;&gt;"[Vul in…]",VLOOKUP(M66,Afzet!B:E,4,FALSE),"")</f>
        <v/>
      </c>
      <c r="O66" s="173">
        <v>0</v>
      </c>
      <c r="P66" s="172" t="str">
        <f>IF(M66&lt;&gt;"[Vul in…]",VLOOKUP(M66,Afzet!B:D,3,FALSE),"")</f>
        <v/>
      </c>
      <c r="Q66" s="174"/>
      <c r="R66" s="47"/>
      <c r="S66" s="45"/>
      <c r="T66" s="45"/>
      <c r="U66" s="45"/>
      <c r="V66" s="45"/>
      <c r="W66" s="45"/>
      <c r="X66" s="45"/>
      <c r="Y66" s="45"/>
      <c r="Z66" s="45"/>
      <c r="AA66" s="45"/>
      <c r="AB66" s="45"/>
      <c r="AC66" s="45"/>
      <c r="AD66" s="45"/>
      <c r="AE66" s="45"/>
      <c r="AF66" s="45"/>
      <c r="AG66" s="45"/>
      <c r="AH66" s="45"/>
      <c r="AI66" s="45"/>
      <c r="AJ66" s="45"/>
      <c r="AK66" s="45"/>
      <c r="AL66" s="45"/>
      <c r="AM66" s="45"/>
      <c r="AN66" s="45"/>
      <c r="AO66" s="47"/>
      <c r="AP66" s="45"/>
      <c r="AQ66" s="45"/>
    </row>
    <row r="67" spans="2:43" x14ac:dyDescent="0.2">
      <c r="B67" s="261" t="s">
        <v>45</v>
      </c>
      <c r="C67" s="154" t="s">
        <v>21</v>
      </c>
      <c r="D67" s="50" t="s">
        <v>18</v>
      </c>
      <c r="E67" s="64">
        <v>0</v>
      </c>
      <c r="F67" s="123"/>
      <c r="G67" s="45"/>
      <c r="K67" s="281"/>
      <c r="L67" s="171" t="s">
        <v>135</v>
      </c>
      <c r="M67" s="171" t="s">
        <v>135</v>
      </c>
      <c r="N67" s="172" t="str">
        <f>IF(M67&lt;&gt;"[Vul in…]",VLOOKUP(M67,Afzet!B:E,4,FALSE),"")</f>
        <v/>
      </c>
      <c r="O67" s="173">
        <v>0</v>
      </c>
      <c r="P67" s="172" t="str">
        <f>IF(M67&lt;&gt;"[Vul in…]",VLOOKUP(M67,Afzet!B:D,3,FALSE),"")</f>
        <v/>
      </c>
      <c r="Q67" s="174"/>
      <c r="R67" s="47"/>
      <c r="S67" s="45"/>
      <c r="T67" s="45"/>
      <c r="U67" s="45"/>
      <c r="V67" s="45"/>
      <c r="W67" s="45"/>
      <c r="X67" s="45"/>
      <c r="Y67" s="45"/>
      <c r="Z67" s="45"/>
      <c r="AA67" s="45"/>
      <c r="AB67" s="45"/>
      <c r="AC67" s="45"/>
      <c r="AD67" s="45"/>
      <c r="AE67" s="45"/>
      <c r="AF67" s="45"/>
      <c r="AG67" s="45"/>
      <c r="AH67" s="45"/>
      <c r="AI67" s="45"/>
      <c r="AJ67" s="45"/>
      <c r="AK67" s="45"/>
      <c r="AL67" s="45"/>
      <c r="AM67" s="45"/>
      <c r="AN67" s="45"/>
      <c r="AO67" s="47"/>
      <c r="AP67" s="45"/>
      <c r="AQ67" s="45"/>
    </row>
    <row r="68" spans="2:43" x14ac:dyDescent="0.2">
      <c r="B68" s="261" t="s">
        <v>46</v>
      </c>
      <c r="C68" s="154" t="s">
        <v>22</v>
      </c>
      <c r="D68" s="50" t="s">
        <v>18</v>
      </c>
      <c r="E68" s="64">
        <v>0</v>
      </c>
      <c r="F68" s="123"/>
      <c r="K68" s="49"/>
      <c r="L68" s="171" t="s">
        <v>135</v>
      </c>
      <c r="M68" s="171" t="s">
        <v>135</v>
      </c>
      <c r="N68" s="172" t="str">
        <f>IF(M68&lt;&gt;"[Vul in…]",VLOOKUP(M68,Afzet!B:E,4,FALSE),"")</f>
        <v/>
      </c>
      <c r="O68" s="173">
        <v>0</v>
      </c>
      <c r="P68" s="172" t="str">
        <f>IF(M68&lt;&gt;"[Vul in…]",VLOOKUP(M68,Afzet!B:D,3,FALSE),"")</f>
        <v/>
      </c>
      <c r="Q68" s="174"/>
      <c r="R68" s="45"/>
      <c r="AO68" s="47"/>
    </row>
    <row r="69" spans="2:43" x14ac:dyDescent="0.2">
      <c r="B69" s="261" t="s">
        <v>47</v>
      </c>
      <c r="C69" s="154" t="s">
        <v>23</v>
      </c>
      <c r="D69" s="50" t="s">
        <v>18</v>
      </c>
      <c r="E69" s="64">
        <v>0</v>
      </c>
      <c r="F69" s="123"/>
      <c r="K69" s="49"/>
      <c r="L69" s="171" t="s">
        <v>135</v>
      </c>
      <c r="M69" s="171" t="s">
        <v>135</v>
      </c>
      <c r="N69" s="172" t="str">
        <f>IF(M69&lt;&gt;"[Vul in…]",VLOOKUP(M69,Afzet!B:E,4,FALSE),"")</f>
        <v/>
      </c>
      <c r="O69" s="173">
        <v>0</v>
      </c>
      <c r="P69" s="172" t="str">
        <f>IF(M69&lt;&gt;"[Vul in…]",VLOOKUP(M69,Afzet!B:D,3,FALSE),"")</f>
        <v/>
      </c>
      <c r="Q69" s="174"/>
      <c r="R69" s="45"/>
      <c r="AO69" s="47"/>
    </row>
    <row r="70" spans="2:43" x14ac:dyDescent="0.2">
      <c r="B70" s="261" t="s">
        <v>48</v>
      </c>
      <c r="C70" s="154" t="s">
        <v>24</v>
      </c>
      <c r="D70" s="50" t="s">
        <v>18</v>
      </c>
      <c r="E70" s="64">
        <v>0</v>
      </c>
      <c r="F70" s="123"/>
      <c r="K70" s="49"/>
      <c r="L70" s="171" t="s">
        <v>135</v>
      </c>
      <c r="M70" s="171" t="s">
        <v>135</v>
      </c>
      <c r="N70" s="172" t="str">
        <f>IF(M70&lt;&gt;"[Vul in…]",VLOOKUP(M70,Afzet!B:E,4,FALSE),"")</f>
        <v/>
      </c>
      <c r="O70" s="173">
        <v>0</v>
      </c>
      <c r="P70" s="172" t="str">
        <f>IF(M70&lt;&gt;"[Vul in…]",VLOOKUP(M70,Afzet!B:D,3,FALSE),"")</f>
        <v/>
      </c>
      <c r="Q70" s="174"/>
      <c r="R70" s="45"/>
    </row>
    <row r="71" spans="2:43" x14ac:dyDescent="0.2">
      <c r="B71" s="261" t="s">
        <v>49</v>
      </c>
      <c r="C71" s="154" t="s">
        <v>25</v>
      </c>
      <c r="D71" s="50" t="s">
        <v>18</v>
      </c>
      <c r="E71" s="64">
        <v>0</v>
      </c>
      <c r="F71" s="123"/>
      <c r="K71" s="49"/>
      <c r="L71" s="171" t="s">
        <v>135</v>
      </c>
      <c r="M71" s="171" t="s">
        <v>135</v>
      </c>
      <c r="N71" s="172" t="str">
        <f>IF(M71&lt;&gt;"[Vul in…]",VLOOKUP(M71,Afzet!B:E,4,FALSE),"")</f>
        <v/>
      </c>
      <c r="O71" s="173">
        <v>0</v>
      </c>
      <c r="P71" s="172" t="str">
        <f>IF(M71&lt;&gt;"[Vul in…]",VLOOKUP(M71,Afzet!B:D,3,FALSE),"")</f>
        <v/>
      </c>
      <c r="Q71" s="174"/>
      <c r="R71" s="45"/>
    </row>
    <row r="72" spans="2:43" x14ac:dyDescent="0.2">
      <c r="B72" s="261" t="s">
        <v>50</v>
      </c>
      <c r="C72" s="154" t="s">
        <v>26</v>
      </c>
      <c r="D72" s="50" t="s">
        <v>18</v>
      </c>
      <c r="E72" s="64">
        <v>0</v>
      </c>
      <c r="F72" s="123"/>
      <c r="K72" s="49"/>
      <c r="L72" s="171" t="s">
        <v>135</v>
      </c>
      <c r="M72" s="171" t="s">
        <v>135</v>
      </c>
      <c r="N72" s="172" t="str">
        <f>IF(M72&lt;&gt;"[Vul in…]",VLOOKUP(M72,Afzet!B:E,4,FALSE),"")</f>
        <v/>
      </c>
      <c r="O72" s="173">
        <v>0</v>
      </c>
      <c r="P72" s="172" t="str">
        <f>IF(M72&lt;&gt;"[Vul in…]",VLOOKUP(M72,Afzet!B:D,3,FALSE),"")</f>
        <v/>
      </c>
      <c r="Q72" s="174"/>
      <c r="R72" s="45"/>
    </row>
    <row r="73" spans="2:43" x14ac:dyDescent="0.2">
      <c r="B73" s="250" t="s">
        <v>178</v>
      </c>
      <c r="C73" s="251" t="s">
        <v>179</v>
      </c>
      <c r="D73" s="252" t="s">
        <v>18</v>
      </c>
      <c r="E73" s="64">
        <v>0</v>
      </c>
      <c r="F73" s="123"/>
      <c r="K73" s="49"/>
      <c r="L73" s="171" t="s">
        <v>135</v>
      </c>
      <c r="M73" s="171" t="s">
        <v>135</v>
      </c>
      <c r="N73" s="172" t="str">
        <f>IF(M73&lt;&gt;"[Vul in…]",VLOOKUP(M73,Afzet!B:E,4,FALSE),"")</f>
        <v/>
      </c>
      <c r="O73" s="173">
        <v>0</v>
      </c>
      <c r="P73" s="172" t="str">
        <f>IF(M73&lt;&gt;"[Vul in…]",VLOOKUP(M73,Afzet!B:D,3,FALSE),"")</f>
        <v/>
      </c>
      <c r="Q73" s="174"/>
      <c r="R73" s="45"/>
    </row>
    <row r="74" spans="2:43" x14ac:dyDescent="0.2">
      <c r="B74" s="253" t="s">
        <v>180</v>
      </c>
      <c r="C74" s="254" t="s">
        <v>181</v>
      </c>
      <c r="D74" s="255" t="s">
        <v>18</v>
      </c>
      <c r="E74" s="284">
        <v>0</v>
      </c>
      <c r="F74" s="285"/>
      <c r="K74" s="49"/>
      <c r="L74" s="171" t="s">
        <v>135</v>
      </c>
      <c r="M74" s="171" t="s">
        <v>135</v>
      </c>
      <c r="N74" s="172" t="str">
        <f>IF(M74&lt;&gt;"[Vul in…]",VLOOKUP(M74,Afzet!B:E,4,FALSE),"")</f>
        <v/>
      </c>
      <c r="O74" s="173">
        <v>0</v>
      </c>
      <c r="P74" s="172" t="str">
        <f>IF(M74&lt;&gt;"[Vul in…]",VLOOKUP(M74,Afzet!B:D,3,FALSE),"")</f>
        <v/>
      </c>
      <c r="Q74" s="174"/>
      <c r="R74" s="45"/>
    </row>
    <row r="75" spans="2:43" x14ac:dyDescent="0.2">
      <c r="K75" s="49"/>
      <c r="L75" s="171" t="s">
        <v>135</v>
      </c>
      <c r="M75" s="171" t="s">
        <v>135</v>
      </c>
      <c r="N75" s="172" t="str">
        <f>IF(M75&lt;&gt;"[Vul in…]",VLOOKUP(M75,Afzet!B:E,4,FALSE),"")</f>
        <v/>
      </c>
      <c r="O75" s="173">
        <v>0</v>
      </c>
      <c r="P75" s="172" t="str">
        <f>IF(M75&lt;&gt;"[Vul in…]",VLOOKUP(M75,Afzet!B:D,3,FALSE),"")</f>
        <v/>
      </c>
      <c r="Q75" s="174"/>
      <c r="R75" s="45"/>
    </row>
    <row r="76" spans="2:43" x14ac:dyDescent="0.2">
      <c r="K76" s="49"/>
      <c r="L76" s="171" t="s">
        <v>135</v>
      </c>
      <c r="M76" s="171" t="s">
        <v>135</v>
      </c>
      <c r="N76" s="172" t="str">
        <f>IF(M76&lt;&gt;"[Vul in…]",VLOOKUP(M76,Afzet!B:E,4,FALSE),"")</f>
        <v/>
      </c>
      <c r="O76" s="173">
        <v>0</v>
      </c>
      <c r="P76" s="172" t="str">
        <f>IF(M76&lt;&gt;"[Vul in…]",VLOOKUP(M76,Afzet!B:D,3,FALSE),"")</f>
        <v/>
      </c>
      <c r="Q76" s="174"/>
      <c r="R76" s="45"/>
    </row>
    <row r="77" spans="2:43" x14ac:dyDescent="0.2">
      <c r="B77" s="20" t="s">
        <v>66</v>
      </c>
      <c r="C77" s="21" t="s">
        <v>67</v>
      </c>
      <c r="D77" s="21"/>
      <c r="E77" s="21"/>
      <c r="F77" s="22"/>
      <c r="K77" s="49"/>
      <c r="L77" s="171" t="s">
        <v>135</v>
      </c>
      <c r="M77" s="171" t="s">
        <v>135</v>
      </c>
      <c r="N77" s="172" t="str">
        <f>IF(M77&lt;&gt;"[Vul in…]",VLOOKUP(M77,Afzet!B:E,4,FALSE),"")</f>
        <v/>
      </c>
      <c r="O77" s="173">
        <v>0</v>
      </c>
      <c r="P77" s="172" t="str">
        <f>IF(M77&lt;&gt;"[Vul in…]",VLOOKUP(M77,Afzet!B:D,3,FALSE),"")</f>
        <v/>
      </c>
      <c r="Q77" s="174"/>
      <c r="R77" s="45"/>
    </row>
    <row r="78" spans="2:43" x14ac:dyDescent="0.2">
      <c r="B78" s="283"/>
      <c r="C78" s="23"/>
      <c r="D78" s="23"/>
      <c r="E78" s="23"/>
      <c r="F78" s="25"/>
      <c r="K78" s="49"/>
      <c r="L78" s="171" t="s">
        <v>135</v>
      </c>
      <c r="M78" s="171" t="s">
        <v>135</v>
      </c>
      <c r="N78" s="172" t="str">
        <f>IF(M78&lt;&gt;"[Vul in…]",VLOOKUP(M78,Afzet!B:E,4,FALSE),"")</f>
        <v/>
      </c>
      <c r="O78" s="173">
        <v>0</v>
      </c>
      <c r="P78" s="172" t="str">
        <f>IF(M78&lt;&gt;"[Vul in…]",VLOOKUP(M78,Afzet!B:D,3,FALSE),"")</f>
        <v/>
      </c>
      <c r="Q78" s="174"/>
      <c r="R78" s="45"/>
    </row>
    <row r="79" spans="2:43" x14ac:dyDescent="0.2">
      <c r="B79" s="277" t="s">
        <v>2</v>
      </c>
      <c r="C79" s="152" t="s">
        <v>98</v>
      </c>
      <c r="D79" s="152" t="s">
        <v>16</v>
      </c>
      <c r="E79" s="152" t="s">
        <v>51</v>
      </c>
      <c r="F79" s="153" t="s">
        <v>52</v>
      </c>
      <c r="K79" s="49"/>
      <c r="L79" s="171" t="s">
        <v>135</v>
      </c>
      <c r="M79" s="171" t="s">
        <v>135</v>
      </c>
      <c r="N79" s="172" t="str">
        <f>IF(M79&lt;&gt;"[Vul in…]",VLOOKUP(M79,Afzet!B:E,4,FALSE),"")</f>
        <v/>
      </c>
      <c r="O79" s="173">
        <v>0</v>
      </c>
      <c r="P79" s="172" t="str">
        <f>IF(M79&lt;&gt;"[Vul in…]",VLOOKUP(M79,Afzet!B:D,3,FALSE),"")</f>
        <v/>
      </c>
      <c r="Q79" s="174"/>
      <c r="R79" s="45"/>
    </row>
    <row r="80" spans="2:43" x14ac:dyDescent="0.2">
      <c r="B80" s="261" t="s">
        <v>3</v>
      </c>
      <c r="C80" s="154" t="s">
        <v>13</v>
      </c>
      <c r="D80" s="156" t="s">
        <v>12</v>
      </c>
      <c r="E80" s="64">
        <v>0</v>
      </c>
      <c r="F80" s="123"/>
      <c r="K80" s="49"/>
      <c r="L80" s="171" t="s">
        <v>135</v>
      </c>
      <c r="M80" s="171" t="s">
        <v>135</v>
      </c>
      <c r="N80" s="172" t="str">
        <f>IF(M80&lt;&gt;"[Vul in…]",VLOOKUP(M80,Afzet!B:E,4,FALSE),"")</f>
        <v/>
      </c>
      <c r="O80" s="173">
        <v>0</v>
      </c>
      <c r="P80" s="172" t="str">
        <f>IF(M80&lt;&gt;"[Vul in…]",VLOOKUP(M80,Afzet!B:D,3,FALSE),"")</f>
        <v/>
      </c>
      <c r="Q80" s="174"/>
      <c r="R80" s="45"/>
    </row>
    <row r="81" spans="2:18" x14ac:dyDescent="0.2">
      <c r="B81" s="261" t="s">
        <v>201</v>
      </c>
      <c r="C81" s="154" t="s">
        <v>191</v>
      </c>
      <c r="D81" s="50" t="s">
        <v>10</v>
      </c>
      <c r="E81" s="64">
        <v>0</v>
      </c>
      <c r="F81" s="123"/>
      <c r="K81" s="49"/>
      <c r="L81" s="171" t="s">
        <v>135</v>
      </c>
      <c r="M81" s="171" t="s">
        <v>135</v>
      </c>
      <c r="N81" s="172" t="str">
        <f>IF(M81&lt;&gt;"[Vul in…]",VLOOKUP(M81,Afzet!B:E,4,FALSE),"")</f>
        <v/>
      </c>
      <c r="O81" s="173">
        <v>0</v>
      </c>
      <c r="P81" s="172" t="str">
        <f>IF(M81&lt;&gt;"[Vul in…]",VLOOKUP(M81,Afzet!B:D,3,FALSE),"")</f>
        <v/>
      </c>
      <c r="Q81" s="174"/>
      <c r="R81" s="45"/>
    </row>
    <row r="82" spans="2:18" x14ac:dyDescent="0.2">
      <c r="B82" s="261" t="s">
        <v>202</v>
      </c>
      <c r="C82" s="154" t="s">
        <v>190</v>
      </c>
      <c r="D82" s="50" t="s">
        <v>10</v>
      </c>
      <c r="E82" s="64">
        <v>0</v>
      </c>
      <c r="F82" s="123"/>
      <c r="K82" s="49"/>
      <c r="L82" s="171" t="s">
        <v>135</v>
      </c>
      <c r="M82" s="171" t="s">
        <v>135</v>
      </c>
      <c r="N82" s="172" t="str">
        <f>IF(M82&lt;&gt;"[Vul in…]",VLOOKUP(M82,Afzet!B:E,4,FALSE),"")</f>
        <v/>
      </c>
      <c r="O82" s="173">
        <v>0</v>
      </c>
      <c r="P82" s="172" t="str">
        <f>IF(M82&lt;&gt;"[Vul in…]",VLOOKUP(M82,Afzet!B:D,3,FALSE),"")</f>
        <v/>
      </c>
      <c r="Q82" s="174"/>
      <c r="R82" s="45"/>
    </row>
    <row r="83" spans="2:18" x14ac:dyDescent="0.2">
      <c r="B83" s="281"/>
      <c r="C83" s="29"/>
      <c r="D83" s="31"/>
      <c r="E83" s="29"/>
      <c r="F83" s="31"/>
      <c r="K83" s="49"/>
      <c r="L83" s="171" t="s">
        <v>135</v>
      </c>
      <c r="M83" s="171" t="s">
        <v>135</v>
      </c>
      <c r="N83" s="172" t="str">
        <f>IF(M83&lt;&gt;"[Vul in…]",VLOOKUP(M83,Afzet!B:E,4,FALSE),"")</f>
        <v/>
      </c>
      <c r="O83" s="173">
        <v>0</v>
      </c>
      <c r="P83" s="172" t="str">
        <f>IF(M83&lt;&gt;"[Vul in…]",VLOOKUP(M83,Afzet!B:D,3,FALSE),"")</f>
        <v/>
      </c>
      <c r="Q83" s="174"/>
      <c r="R83" s="45"/>
    </row>
    <row r="84" spans="2:18" x14ac:dyDescent="0.2">
      <c r="B84" s="281"/>
      <c r="C84" s="29"/>
      <c r="D84" s="31"/>
      <c r="E84" s="29"/>
      <c r="F84" s="31"/>
      <c r="K84" s="291"/>
      <c r="L84" s="171" t="s">
        <v>135</v>
      </c>
      <c r="M84" s="171" t="s">
        <v>135</v>
      </c>
      <c r="N84" s="172" t="str">
        <f>IF(M84&lt;&gt;"[Vul in…]",VLOOKUP(M84,Afzet!B:E,4,FALSE),"")</f>
        <v/>
      </c>
      <c r="O84" s="173">
        <v>0</v>
      </c>
      <c r="P84" s="172" t="str">
        <f>IF(M84&lt;&gt;"[Vul in…]",VLOOKUP(M84,Afzet!B:D,3,FALSE),"")</f>
        <v/>
      </c>
      <c r="Q84" s="174"/>
    </row>
    <row r="85" spans="2:18" x14ac:dyDescent="0.2">
      <c r="B85" s="281"/>
      <c r="C85" s="29"/>
      <c r="D85" s="31"/>
      <c r="E85" s="29"/>
      <c r="F85" s="31"/>
      <c r="K85" s="291"/>
      <c r="L85" s="171" t="s">
        <v>135</v>
      </c>
      <c r="M85" s="171" t="s">
        <v>135</v>
      </c>
      <c r="N85" s="172" t="str">
        <f>IF(M85&lt;&gt;"[Vul in…]",VLOOKUP(M85,Afzet!B:E,4,FALSE),"")</f>
        <v/>
      </c>
      <c r="O85" s="173">
        <v>0</v>
      </c>
      <c r="P85" s="172" t="str">
        <f>IF(M85&lt;&gt;"[Vul in…]",VLOOKUP(M85,Afzet!B:D,3,FALSE),"")</f>
        <v/>
      </c>
      <c r="Q85" s="174"/>
    </row>
    <row r="86" spans="2:18" x14ac:dyDescent="0.2">
      <c r="B86" s="281"/>
      <c r="C86" s="5"/>
      <c r="D86" s="31"/>
      <c r="E86" s="29"/>
      <c r="F86" s="31"/>
      <c r="K86" s="291"/>
      <c r="L86" s="171" t="s">
        <v>135</v>
      </c>
      <c r="M86" s="171" t="s">
        <v>135</v>
      </c>
      <c r="N86" s="172" t="str">
        <f>IF(M86&lt;&gt;"[Vul in…]",VLOOKUP(M86,Afzet!B:E,4,FALSE),"")</f>
        <v/>
      </c>
      <c r="O86" s="173">
        <v>0</v>
      </c>
      <c r="P86" s="172" t="str">
        <f>IF(M86&lt;&gt;"[Vul in…]",VLOOKUP(M86,Afzet!B:D,3,FALSE),"")</f>
        <v/>
      </c>
      <c r="Q86" s="174"/>
    </row>
    <row r="87" spans="2:18" x14ac:dyDescent="0.2">
      <c r="B87" s="281"/>
      <c r="C87" s="29"/>
      <c r="D87" s="31"/>
      <c r="E87" s="29"/>
      <c r="F87" s="31"/>
      <c r="K87" s="291"/>
      <c r="L87" s="171" t="s">
        <v>135</v>
      </c>
      <c r="M87" s="171" t="s">
        <v>135</v>
      </c>
      <c r="N87" s="172" t="str">
        <f>IF(M87&lt;&gt;"[Vul in…]",VLOOKUP(M87,Afzet!B:E,4,FALSE),"")</f>
        <v/>
      </c>
      <c r="O87" s="173">
        <v>0</v>
      </c>
      <c r="P87" s="172" t="str">
        <f>IF(M87&lt;&gt;"[Vul in…]",VLOOKUP(M87,Afzet!B:D,3,FALSE),"")</f>
        <v/>
      </c>
      <c r="Q87" s="174"/>
    </row>
    <row r="88" spans="2:18" x14ac:dyDescent="0.2">
      <c r="B88" s="281"/>
      <c r="C88" s="29"/>
      <c r="D88" s="31"/>
      <c r="E88" s="29"/>
      <c r="F88" s="31"/>
      <c r="K88" s="291"/>
      <c r="L88" s="171" t="s">
        <v>135</v>
      </c>
      <c r="M88" s="171" t="s">
        <v>135</v>
      </c>
      <c r="N88" s="172" t="str">
        <f>IF(M88&lt;&gt;"[Vul in…]",VLOOKUP(M88,Afzet!B:E,4,FALSE),"")</f>
        <v/>
      </c>
      <c r="O88" s="173">
        <v>0</v>
      </c>
      <c r="P88" s="172" t="str">
        <f>IF(M88&lt;&gt;"[Vul in…]",VLOOKUP(M88,Afzet!B:D,3,FALSE),"")</f>
        <v/>
      </c>
      <c r="Q88" s="174"/>
    </row>
    <row r="89" spans="2:18" x14ac:dyDescent="0.2">
      <c r="B89" s="282"/>
      <c r="C89" s="48"/>
      <c r="D89" s="52"/>
      <c r="E89" s="48"/>
      <c r="F89" s="52"/>
      <c r="K89" s="291"/>
      <c r="L89" s="171" t="s">
        <v>135</v>
      </c>
      <c r="M89" s="171" t="s">
        <v>135</v>
      </c>
      <c r="N89" s="172" t="str">
        <f>IF(M89&lt;&gt;"[Vul in…]",VLOOKUP(M89,Afzet!B:E,4,FALSE),"")</f>
        <v/>
      </c>
      <c r="O89" s="173">
        <v>0</v>
      </c>
      <c r="P89" s="172" t="str">
        <f>IF(M89&lt;&gt;"[Vul in…]",VLOOKUP(M89,Afzet!B:D,3,FALSE),"")</f>
        <v/>
      </c>
      <c r="Q89" s="174"/>
    </row>
    <row r="90" spans="2:18" x14ac:dyDescent="0.2">
      <c r="K90" s="291"/>
      <c r="L90" s="171" t="s">
        <v>135</v>
      </c>
      <c r="M90" s="171" t="s">
        <v>135</v>
      </c>
      <c r="N90" s="172" t="str">
        <f>IF(M90&lt;&gt;"[Vul in…]",VLOOKUP(M90,Afzet!B:E,4,FALSE),"")</f>
        <v/>
      </c>
      <c r="O90" s="173">
        <v>0</v>
      </c>
      <c r="P90" s="172" t="str">
        <f>IF(M90&lt;&gt;"[Vul in…]",VLOOKUP(M90,Afzet!B:D,3,FALSE),"")</f>
        <v/>
      </c>
      <c r="Q90" s="174"/>
    </row>
    <row r="91" spans="2:18" x14ac:dyDescent="0.2">
      <c r="K91" s="291"/>
      <c r="L91" s="171" t="s">
        <v>135</v>
      </c>
      <c r="M91" s="171" t="s">
        <v>135</v>
      </c>
      <c r="N91" s="172" t="str">
        <f>IF(M91&lt;&gt;"[Vul in…]",VLOOKUP(M91,Afzet!B:E,4,FALSE),"")</f>
        <v/>
      </c>
      <c r="O91" s="173">
        <v>0</v>
      </c>
      <c r="P91" s="172" t="str">
        <f>IF(M91&lt;&gt;"[Vul in…]",VLOOKUP(M91,Afzet!B:D,3,FALSE),"")</f>
        <v/>
      </c>
      <c r="Q91" s="174"/>
    </row>
    <row r="92" spans="2:18" x14ac:dyDescent="0.2">
      <c r="K92" s="291"/>
      <c r="L92" s="171" t="s">
        <v>135</v>
      </c>
      <c r="M92" s="171" t="s">
        <v>135</v>
      </c>
      <c r="N92" s="172" t="str">
        <f>IF(M92&lt;&gt;"[Vul in…]",VLOOKUP(M92,Afzet!B:E,4,FALSE),"")</f>
        <v/>
      </c>
      <c r="O92" s="173">
        <v>0</v>
      </c>
      <c r="P92" s="172" t="str">
        <f>IF(M92&lt;&gt;"[Vul in…]",VLOOKUP(M92,Afzet!B:D,3,FALSE),"")</f>
        <v/>
      </c>
      <c r="Q92" s="174"/>
    </row>
    <row r="93" spans="2:18" x14ac:dyDescent="0.2">
      <c r="K93" s="291"/>
      <c r="L93" s="171" t="s">
        <v>135</v>
      </c>
      <c r="M93" s="171" t="s">
        <v>135</v>
      </c>
      <c r="N93" s="172" t="str">
        <f>IF(M93&lt;&gt;"[Vul in…]",VLOOKUP(M93,Afzet!B:E,4,FALSE),"")</f>
        <v/>
      </c>
      <c r="O93" s="173">
        <v>0</v>
      </c>
      <c r="P93" s="172" t="str">
        <f>IF(M93&lt;&gt;"[Vul in…]",VLOOKUP(M93,Afzet!B:D,3,FALSE),"")</f>
        <v/>
      </c>
      <c r="Q93" s="174"/>
    </row>
    <row r="94" spans="2:18" x14ac:dyDescent="0.2">
      <c r="B94" s="20" t="s">
        <v>92</v>
      </c>
      <c r="C94" s="21" t="s">
        <v>142</v>
      </c>
      <c r="D94" s="21"/>
      <c r="E94" s="21"/>
      <c r="F94" s="22"/>
      <c r="K94" s="291"/>
      <c r="L94" s="171" t="s">
        <v>135</v>
      </c>
      <c r="M94" s="171" t="s">
        <v>135</v>
      </c>
      <c r="N94" s="172" t="str">
        <f>IF(M94&lt;&gt;"[Vul in…]",VLOOKUP(M94,Afzet!B:E,4,FALSE),"")</f>
        <v/>
      </c>
      <c r="O94" s="173">
        <v>0</v>
      </c>
      <c r="P94" s="172" t="str">
        <f>IF(M94&lt;&gt;"[Vul in…]",VLOOKUP(M94,Afzet!B:D,3,FALSE),"")</f>
        <v/>
      </c>
      <c r="Q94" s="174"/>
    </row>
    <row r="95" spans="2:18" x14ac:dyDescent="0.2">
      <c r="B95" s="283"/>
      <c r="C95" s="23"/>
      <c r="D95" s="23"/>
      <c r="E95" s="23"/>
      <c r="F95" s="25"/>
      <c r="K95" s="291"/>
      <c r="L95" s="171" t="s">
        <v>135</v>
      </c>
      <c r="M95" s="171" t="s">
        <v>135</v>
      </c>
      <c r="N95" s="172" t="str">
        <f>IF(M95&lt;&gt;"[Vul in…]",VLOOKUP(M95,Afzet!B:E,4,FALSE),"")</f>
        <v/>
      </c>
      <c r="O95" s="173">
        <v>0</v>
      </c>
      <c r="P95" s="172" t="str">
        <f>IF(M95&lt;&gt;"[Vul in…]",VLOOKUP(M95,Afzet!B:D,3,FALSE),"")</f>
        <v/>
      </c>
      <c r="Q95" s="174"/>
    </row>
    <row r="96" spans="2:18" x14ac:dyDescent="0.2">
      <c r="B96" s="277" t="s">
        <v>2</v>
      </c>
      <c r="C96" s="152" t="s">
        <v>98</v>
      </c>
      <c r="D96" s="152" t="s">
        <v>16</v>
      </c>
      <c r="E96" s="152" t="s">
        <v>51</v>
      </c>
      <c r="F96" s="153" t="s">
        <v>52</v>
      </c>
      <c r="K96" s="291"/>
      <c r="L96" s="171" t="s">
        <v>135</v>
      </c>
      <c r="M96" s="171" t="s">
        <v>135</v>
      </c>
      <c r="N96" s="172" t="str">
        <f>IF(M96&lt;&gt;"[Vul in…]",VLOOKUP(M96,Afzet!B:E,4,FALSE),"")</f>
        <v/>
      </c>
      <c r="O96" s="173">
        <v>0</v>
      </c>
      <c r="P96" s="172" t="str">
        <f>IF(M96&lt;&gt;"[Vul in…]",VLOOKUP(M96,Afzet!B:D,3,FALSE),"")</f>
        <v/>
      </c>
      <c r="Q96" s="174"/>
    </row>
    <row r="97" spans="2:17" x14ac:dyDescent="0.2">
      <c r="B97" s="261" t="s">
        <v>69</v>
      </c>
      <c r="C97" s="154" t="s">
        <v>75</v>
      </c>
      <c r="D97" s="156" t="s">
        <v>5</v>
      </c>
      <c r="E97" s="64">
        <v>0</v>
      </c>
      <c r="F97" s="123"/>
      <c r="K97" s="291"/>
      <c r="L97" s="171" t="s">
        <v>135</v>
      </c>
      <c r="M97" s="171" t="s">
        <v>135</v>
      </c>
      <c r="N97" s="172" t="str">
        <f>IF(M97&lt;&gt;"[Vul in…]",VLOOKUP(M97,Afzet!B:E,4,FALSE),"")</f>
        <v/>
      </c>
      <c r="O97" s="173">
        <v>0</v>
      </c>
      <c r="P97" s="172" t="str">
        <f>IF(M97&lt;&gt;"[Vul in…]",VLOOKUP(M97,Afzet!B:D,3,FALSE),"")</f>
        <v/>
      </c>
      <c r="Q97" s="174"/>
    </row>
    <row r="98" spans="2:17" x14ac:dyDescent="0.2">
      <c r="B98" s="261" t="s">
        <v>77</v>
      </c>
      <c r="C98" s="154" t="s">
        <v>76</v>
      </c>
      <c r="D98" s="50" t="s">
        <v>5</v>
      </c>
      <c r="E98" s="64">
        <v>0</v>
      </c>
      <c r="F98" s="123"/>
      <c r="K98" s="291"/>
      <c r="L98" s="171" t="s">
        <v>135</v>
      </c>
      <c r="M98" s="171" t="s">
        <v>135</v>
      </c>
      <c r="N98" s="172" t="str">
        <f>IF(M98&lt;&gt;"[Vul in…]",VLOOKUP(M98,Afzet!B:E,4,FALSE),"")</f>
        <v/>
      </c>
      <c r="O98" s="173">
        <v>0</v>
      </c>
      <c r="P98" s="172" t="str">
        <f>IF(M98&lt;&gt;"[Vul in…]",VLOOKUP(M98,Afzet!B:D,3,FALSE),"")</f>
        <v/>
      </c>
      <c r="Q98" s="174"/>
    </row>
    <row r="99" spans="2:17" x14ac:dyDescent="0.2">
      <c r="B99" s="281"/>
      <c r="C99" s="29"/>
      <c r="D99" s="31"/>
      <c r="E99" s="29"/>
      <c r="F99" s="31"/>
      <c r="K99" s="291"/>
      <c r="L99" s="171" t="s">
        <v>135</v>
      </c>
      <c r="M99" s="171" t="s">
        <v>135</v>
      </c>
      <c r="N99" s="172" t="str">
        <f>IF(M99&lt;&gt;"[Vul in…]",VLOOKUP(M99,Afzet!B:E,4,FALSE),"")</f>
        <v/>
      </c>
      <c r="O99" s="173">
        <v>0</v>
      </c>
      <c r="P99" s="172" t="str">
        <f>IF(M99&lt;&gt;"[Vul in…]",VLOOKUP(M99,Afzet!B:D,3,FALSE),"")</f>
        <v/>
      </c>
      <c r="Q99" s="174"/>
    </row>
    <row r="100" spans="2:17" x14ac:dyDescent="0.2">
      <c r="B100" s="281"/>
      <c r="C100" s="29"/>
      <c r="D100" s="31"/>
      <c r="E100" s="29"/>
      <c r="F100" s="31"/>
      <c r="K100" s="291"/>
      <c r="L100" s="171" t="s">
        <v>135</v>
      </c>
      <c r="M100" s="171" t="s">
        <v>135</v>
      </c>
      <c r="N100" s="172" t="str">
        <f>IF(M100&lt;&gt;"[Vul in…]",VLOOKUP(M100,Afzet!B:E,4,FALSE),"")</f>
        <v/>
      </c>
      <c r="O100" s="173">
        <v>0</v>
      </c>
      <c r="P100" s="172" t="str">
        <f>IF(M100&lt;&gt;"[Vul in…]",VLOOKUP(M100,Afzet!B:D,3,FALSE),"")</f>
        <v/>
      </c>
      <c r="Q100" s="174"/>
    </row>
    <row r="101" spans="2:17" x14ac:dyDescent="0.2">
      <c r="B101" s="281"/>
      <c r="C101" s="29"/>
      <c r="D101" s="31"/>
      <c r="E101" s="29"/>
      <c r="F101" s="31"/>
      <c r="K101" s="291"/>
      <c r="L101" s="171" t="s">
        <v>135</v>
      </c>
      <c r="M101" s="171" t="s">
        <v>135</v>
      </c>
      <c r="N101" s="172" t="str">
        <f>IF(M101&lt;&gt;"[Vul in…]",VLOOKUP(M101,Afzet!B:E,4,FALSE),"")</f>
        <v/>
      </c>
      <c r="O101" s="173">
        <v>0</v>
      </c>
      <c r="P101" s="172" t="str">
        <f>IF(M101&lt;&gt;"[Vul in…]",VLOOKUP(M101,Afzet!B:D,3,FALSE),"")</f>
        <v/>
      </c>
      <c r="Q101" s="174"/>
    </row>
    <row r="102" spans="2:17" x14ac:dyDescent="0.2">
      <c r="B102" s="281"/>
      <c r="C102" s="29"/>
      <c r="D102" s="31"/>
      <c r="E102" s="29"/>
      <c r="F102" s="31"/>
      <c r="K102" s="291"/>
      <c r="L102" s="171" t="s">
        <v>135</v>
      </c>
      <c r="M102" s="171" t="s">
        <v>135</v>
      </c>
      <c r="N102" s="172" t="str">
        <f>IF(M102&lt;&gt;"[Vul in…]",VLOOKUP(M102,Afzet!B:E,4,FALSE),"")</f>
        <v/>
      </c>
      <c r="O102" s="173">
        <v>0</v>
      </c>
      <c r="P102" s="172" t="str">
        <f>IF(M102&lt;&gt;"[Vul in…]",VLOOKUP(M102,Afzet!B:D,3,FALSE),"")</f>
        <v/>
      </c>
      <c r="Q102" s="174"/>
    </row>
    <row r="103" spans="2:17" x14ac:dyDescent="0.2">
      <c r="B103" s="281"/>
      <c r="C103" s="29"/>
      <c r="D103" s="31"/>
      <c r="E103" s="29"/>
      <c r="F103" s="31"/>
      <c r="K103" s="291"/>
      <c r="L103" s="171" t="s">
        <v>135</v>
      </c>
      <c r="M103" s="171" t="s">
        <v>135</v>
      </c>
      <c r="N103" s="172" t="str">
        <f>IF(M103&lt;&gt;"[Vul in…]",VLOOKUP(M103,Afzet!B:E,4,FALSE),"")</f>
        <v/>
      </c>
      <c r="O103" s="173">
        <v>0</v>
      </c>
      <c r="P103" s="172" t="str">
        <f>IF(M103&lt;&gt;"[Vul in…]",VLOOKUP(M103,Afzet!B:D,3,FALSE),"")</f>
        <v/>
      </c>
      <c r="Q103" s="174"/>
    </row>
    <row r="104" spans="2:17" x14ac:dyDescent="0.2">
      <c r="B104" s="281"/>
      <c r="C104" s="29"/>
      <c r="D104" s="31"/>
      <c r="E104" s="29"/>
      <c r="F104" s="31"/>
      <c r="K104" s="291"/>
      <c r="L104" s="171" t="s">
        <v>135</v>
      </c>
      <c r="M104" s="171" t="s">
        <v>135</v>
      </c>
      <c r="N104" s="172" t="str">
        <f>IF(M104&lt;&gt;"[Vul in…]",VLOOKUP(M104,Afzet!B:E,4,FALSE),"")</f>
        <v/>
      </c>
      <c r="O104" s="173">
        <v>0</v>
      </c>
      <c r="P104" s="172" t="str">
        <f>IF(M104&lt;&gt;"[Vul in…]",VLOOKUP(M104,Afzet!B:D,3,FALSE),"")</f>
        <v/>
      </c>
      <c r="Q104" s="174"/>
    </row>
    <row r="105" spans="2:17" x14ac:dyDescent="0.2">
      <c r="B105" s="281"/>
      <c r="C105" s="29"/>
      <c r="D105" s="31"/>
      <c r="E105" s="29"/>
      <c r="F105" s="31"/>
      <c r="K105" s="291"/>
      <c r="L105" s="171" t="s">
        <v>135</v>
      </c>
      <c r="M105" s="171" t="s">
        <v>135</v>
      </c>
      <c r="N105" s="172" t="str">
        <f>IF(M105&lt;&gt;"[Vul in…]",VLOOKUP(M105,Afzet!B:E,4,FALSE),"")</f>
        <v/>
      </c>
      <c r="O105" s="173">
        <v>0</v>
      </c>
      <c r="P105" s="172" t="str">
        <f>IF(M105&lt;&gt;"[Vul in…]",VLOOKUP(M105,Afzet!B:D,3,FALSE),"")</f>
        <v/>
      </c>
      <c r="Q105" s="174"/>
    </row>
    <row r="106" spans="2:17" x14ac:dyDescent="0.2">
      <c r="B106" s="282"/>
      <c r="C106" s="48"/>
      <c r="D106" s="52"/>
      <c r="E106" s="48"/>
      <c r="F106" s="52"/>
      <c r="K106" s="291"/>
      <c r="L106" s="171" t="s">
        <v>135</v>
      </c>
      <c r="M106" s="171" t="s">
        <v>135</v>
      </c>
      <c r="N106" s="172" t="str">
        <f>IF(M106&lt;&gt;"[Vul in…]",VLOOKUP(M106,Afzet!B:E,4,FALSE),"")</f>
        <v/>
      </c>
      <c r="O106" s="173">
        <v>0</v>
      </c>
      <c r="P106" s="172" t="str">
        <f>IF(M106&lt;&gt;"[Vul in…]",VLOOKUP(M106,Afzet!B:D,3,FALSE),"")</f>
        <v/>
      </c>
      <c r="Q106" s="174"/>
    </row>
    <row r="107" spans="2:17" x14ac:dyDescent="0.2">
      <c r="K107" s="291"/>
      <c r="L107" s="171" t="s">
        <v>135</v>
      </c>
      <c r="M107" s="171" t="s">
        <v>135</v>
      </c>
      <c r="N107" s="172" t="str">
        <f>IF(M107&lt;&gt;"[Vul in…]",VLOOKUP(M107,Afzet!B:E,4,FALSE),"")</f>
        <v/>
      </c>
      <c r="O107" s="173">
        <v>0</v>
      </c>
      <c r="P107" s="172" t="str">
        <f>IF(M107&lt;&gt;"[Vul in…]",VLOOKUP(M107,Afzet!B:D,3,FALSE),"")</f>
        <v/>
      </c>
      <c r="Q107" s="174"/>
    </row>
    <row r="108" spans="2:17" x14ac:dyDescent="0.2">
      <c r="K108" s="291"/>
      <c r="L108" s="171" t="s">
        <v>135</v>
      </c>
      <c r="M108" s="171" t="s">
        <v>135</v>
      </c>
      <c r="N108" s="172" t="str">
        <f>IF(M108&lt;&gt;"[Vul in…]",VLOOKUP(M108,Afzet!B:E,4,FALSE),"")</f>
        <v/>
      </c>
      <c r="O108" s="173">
        <v>0</v>
      </c>
      <c r="P108" s="172" t="str">
        <f>IF(M108&lt;&gt;"[Vul in…]",VLOOKUP(M108,Afzet!B:D,3,FALSE),"")</f>
        <v/>
      </c>
      <c r="Q108" s="174"/>
    </row>
    <row r="109" spans="2:17" x14ac:dyDescent="0.2">
      <c r="K109" s="291"/>
      <c r="L109" s="171" t="s">
        <v>135</v>
      </c>
      <c r="M109" s="171" t="s">
        <v>135</v>
      </c>
      <c r="N109" s="172" t="str">
        <f>IF(M109&lt;&gt;"[Vul in…]",VLOOKUP(M109,Afzet!B:E,4,FALSE),"")</f>
        <v/>
      </c>
      <c r="O109" s="173">
        <v>0</v>
      </c>
      <c r="P109" s="172" t="str">
        <f>IF(M109&lt;&gt;"[Vul in…]",VLOOKUP(M109,Afzet!B:D,3,FALSE),"")</f>
        <v/>
      </c>
      <c r="Q109" s="174"/>
    </row>
    <row r="110" spans="2:17" x14ac:dyDescent="0.2">
      <c r="B110" s="20" t="s">
        <v>62</v>
      </c>
      <c r="C110" s="21" t="s">
        <v>260</v>
      </c>
      <c r="D110" s="21"/>
      <c r="E110" s="21"/>
      <c r="F110" s="22"/>
      <c r="K110" s="291"/>
      <c r="L110" s="171" t="s">
        <v>135</v>
      </c>
      <c r="M110" s="171" t="s">
        <v>135</v>
      </c>
      <c r="N110" s="172" t="str">
        <f>IF(M110&lt;&gt;"[Vul in…]",VLOOKUP(M110,Afzet!B:E,4,FALSE),"")</f>
        <v/>
      </c>
      <c r="O110" s="173">
        <v>0</v>
      </c>
      <c r="P110" s="172" t="str">
        <f>IF(M110&lt;&gt;"[Vul in…]",VLOOKUP(M110,Afzet!B:D,3,FALSE),"")</f>
        <v/>
      </c>
      <c r="Q110" s="174"/>
    </row>
    <row r="111" spans="2:17" x14ac:dyDescent="0.2">
      <c r="B111" s="20"/>
      <c r="C111" s="21"/>
      <c r="D111" s="21"/>
      <c r="E111" s="21"/>
      <c r="F111" s="22"/>
      <c r="K111" s="291"/>
      <c r="L111" s="171" t="s">
        <v>135</v>
      </c>
      <c r="M111" s="171" t="s">
        <v>135</v>
      </c>
      <c r="N111" s="172" t="str">
        <f>IF(M111&lt;&gt;"[Vul in…]",VLOOKUP(M111,Afzet!B:E,4,FALSE),"")</f>
        <v/>
      </c>
      <c r="O111" s="173">
        <v>0</v>
      </c>
      <c r="P111" s="172" t="str">
        <f>IF(M111&lt;&gt;"[Vul in…]",VLOOKUP(M111,Afzet!B:D,3,FALSE),"")</f>
        <v/>
      </c>
      <c r="Q111" s="174"/>
    </row>
    <row r="112" spans="2:17" x14ac:dyDescent="0.2">
      <c r="B112" s="277" t="s">
        <v>2</v>
      </c>
      <c r="C112" s="152" t="s">
        <v>98</v>
      </c>
      <c r="D112" s="152" t="s">
        <v>16</v>
      </c>
      <c r="E112" s="152" t="s">
        <v>51</v>
      </c>
      <c r="F112" s="153" t="s">
        <v>52</v>
      </c>
      <c r="K112" s="291"/>
      <c r="L112" s="171" t="s">
        <v>135</v>
      </c>
      <c r="M112" s="171" t="s">
        <v>135</v>
      </c>
      <c r="N112" s="172" t="str">
        <f>IF(M112&lt;&gt;"[Vul in…]",VLOOKUP(M112,Afzet!B:E,4,FALSE),"")</f>
        <v/>
      </c>
      <c r="O112" s="173">
        <v>0</v>
      </c>
      <c r="P112" s="172" t="str">
        <f>IF(M112&lt;&gt;"[Vul in…]",VLOOKUP(M112,Afzet!B:D,3,FALSE),"")</f>
        <v/>
      </c>
      <c r="Q112" s="174"/>
    </row>
    <row r="113" spans="2:17" x14ac:dyDescent="0.2">
      <c r="B113" s="261" t="s">
        <v>70</v>
      </c>
      <c r="C113" s="155" t="s">
        <v>264</v>
      </c>
      <c r="D113" s="156" t="s">
        <v>10</v>
      </c>
      <c r="E113" s="64">
        <v>0</v>
      </c>
      <c r="F113" s="123"/>
      <c r="K113" s="291"/>
      <c r="L113" s="171" t="s">
        <v>135</v>
      </c>
      <c r="M113" s="171" t="s">
        <v>135</v>
      </c>
      <c r="N113" s="172" t="str">
        <f>IF(M113&lt;&gt;"[Vul in…]",VLOOKUP(M113,Afzet!B:E,4,FALSE),"")</f>
        <v/>
      </c>
      <c r="O113" s="173">
        <v>0</v>
      </c>
      <c r="P113" s="172" t="str">
        <f>IF(M113&lt;&gt;"[Vul in…]",VLOOKUP(M113,Afzet!B:D,3,FALSE),"")</f>
        <v/>
      </c>
      <c r="Q113" s="174"/>
    </row>
    <row r="114" spans="2:17" x14ac:dyDescent="0.2">
      <c r="B114" s="261" t="s">
        <v>71</v>
      </c>
      <c r="C114" s="154" t="s">
        <v>268</v>
      </c>
      <c r="D114" s="50" t="s">
        <v>10</v>
      </c>
      <c r="E114" s="64">
        <v>0</v>
      </c>
      <c r="F114" s="123"/>
      <c r="K114" s="291"/>
      <c r="L114" s="171" t="s">
        <v>135</v>
      </c>
      <c r="M114" s="171" t="s">
        <v>135</v>
      </c>
      <c r="N114" s="172" t="str">
        <f>IF(M114&lt;&gt;"[Vul in…]",VLOOKUP(M114,Afzet!B:E,4,FALSE),"")</f>
        <v/>
      </c>
      <c r="O114" s="173">
        <v>0</v>
      </c>
      <c r="P114" s="172" t="str">
        <f>IF(M114&lt;&gt;"[Vul in…]",VLOOKUP(M114,Afzet!B:D,3,FALSE),"")</f>
        <v/>
      </c>
      <c r="Q114" s="174"/>
    </row>
    <row r="115" spans="2:17" x14ac:dyDescent="0.2">
      <c r="B115" s="261" t="s">
        <v>71</v>
      </c>
      <c r="C115" s="154" t="s">
        <v>267</v>
      </c>
      <c r="D115" s="50" t="s">
        <v>10</v>
      </c>
      <c r="E115" s="64">
        <v>0</v>
      </c>
      <c r="F115" s="123"/>
      <c r="K115" s="291"/>
      <c r="L115" s="171" t="s">
        <v>135</v>
      </c>
      <c r="M115" s="171" t="s">
        <v>135</v>
      </c>
      <c r="N115" s="172" t="str">
        <f>IF(M115&lt;&gt;"[Vul in…]",VLOOKUP(M115,Afzet!B:E,4,FALSE),"")</f>
        <v/>
      </c>
      <c r="O115" s="173">
        <v>0</v>
      </c>
      <c r="P115" s="172" t="str">
        <f>IF(M115&lt;&gt;"[Vul in…]",VLOOKUP(M115,Afzet!B:D,3,FALSE),"")</f>
        <v/>
      </c>
      <c r="Q115" s="174"/>
    </row>
    <row r="116" spans="2:17" x14ac:dyDescent="0.2">
      <c r="B116" s="261" t="s">
        <v>72</v>
      </c>
      <c r="C116" s="154" t="s">
        <v>265</v>
      </c>
      <c r="D116" s="50" t="s">
        <v>10</v>
      </c>
      <c r="E116" s="64">
        <v>0</v>
      </c>
      <c r="F116" s="123"/>
      <c r="K116" s="291"/>
      <c r="L116" s="171" t="s">
        <v>135</v>
      </c>
      <c r="M116" s="171" t="s">
        <v>135</v>
      </c>
      <c r="N116" s="172" t="str">
        <f>IF(M116&lt;&gt;"[Vul in…]",VLOOKUP(M116,Afzet!B:E,4,FALSE),"")</f>
        <v/>
      </c>
      <c r="O116" s="173">
        <v>0</v>
      </c>
      <c r="P116" s="172" t="str">
        <f>IF(M116&lt;&gt;"[Vul in…]",VLOOKUP(M116,Afzet!B:D,3,FALSE),"")</f>
        <v/>
      </c>
      <c r="Q116" s="174"/>
    </row>
    <row r="117" spans="2:17" x14ac:dyDescent="0.2">
      <c r="B117" s="261" t="s">
        <v>73</v>
      </c>
      <c r="C117" s="154" t="s">
        <v>266</v>
      </c>
      <c r="D117" s="50" t="s">
        <v>10</v>
      </c>
      <c r="E117" s="64">
        <v>0</v>
      </c>
      <c r="F117" s="123"/>
      <c r="K117" s="291"/>
      <c r="L117" s="171" t="s">
        <v>135</v>
      </c>
      <c r="M117" s="171" t="s">
        <v>135</v>
      </c>
      <c r="N117" s="172" t="str">
        <f>IF(M117&lt;&gt;"[Vul in…]",VLOOKUP(M117,Afzet!B:E,4,FALSE),"")</f>
        <v/>
      </c>
      <c r="O117" s="173">
        <v>0</v>
      </c>
      <c r="P117" s="172" t="str">
        <f>IF(M117&lt;&gt;"[Vul in…]",VLOOKUP(M117,Afzet!B:D,3,FALSE),"")</f>
        <v/>
      </c>
      <c r="Q117" s="174"/>
    </row>
    <row r="118" spans="2:17" x14ac:dyDescent="0.2">
      <c r="B118" s="281"/>
      <c r="C118" s="29"/>
      <c r="D118" s="31"/>
      <c r="E118" s="29"/>
      <c r="F118" s="31"/>
      <c r="K118" s="291"/>
      <c r="L118" s="171" t="s">
        <v>135</v>
      </c>
      <c r="M118" s="171" t="s">
        <v>135</v>
      </c>
      <c r="N118" s="172" t="str">
        <f>IF(M118&lt;&gt;"[Vul in…]",VLOOKUP(M118,Afzet!B:E,4,FALSE),"")</f>
        <v/>
      </c>
      <c r="O118" s="173">
        <v>0</v>
      </c>
      <c r="P118" s="172" t="str">
        <f>IF(M118&lt;&gt;"[Vul in…]",VLOOKUP(M118,Afzet!B:D,3,FALSE),"")</f>
        <v/>
      </c>
      <c r="Q118" s="174"/>
    </row>
    <row r="119" spans="2:17" x14ac:dyDescent="0.2">
      <c r="B119" s="281"/>
      <c r="C119" s="29"/>
      <c r="D119" s="31"/>
      <c r="E119" s="29"/>
      <c r="F119" s="31"/>
      <c r="K119" s="291"/>
      <c r="L119" s="171" t="s">
        <v>135</v>
      </c>
      <c r="M119" s="171" t="s">
        <v>135</v>
      </c>
      <c r="N119" s="172" t="str">
        <f>IF(M119&lt;&gt;"[Vul in…]",VLOOKUP(M119,Afzet!B:E,4,FALSE),"")</f>
        <v/>
      </c>
      <c r="O119" s="173">
        <v>0</v>
      </c>
      <c r="P119" s="172" t="str">
        <f>IF(M119&lt;&gt;"[Vul in…]",VLOOKUP(M119,Afzet!B:D,3,FALSE),"")</f>
        <v/>
      </c>
      <c r="Q119" s="174"/>
    </row>
    <row r="120" spans="2:17" x14ac:dyDescent="0.2">
      <c r="B120" s="281"/>
      <c r="C120" s="29"/>
      <c r="D120" s="31"/>
      <c r="E120" s="29"/>
      <c r="F120" s="31"/>
      <c r="K120" s="291"/>
      <c r="L120" s="171" t="s">
        <v>135</v>
      </c>
      <c r="M120" s="171" t="s">
        <v>135</v>
      </c>
      <c r="N120" s="172" t="str">
        <f>IF(M120&lt;&gt;"[Vul in…]",VLOOKUP(M120,Afzet!B:E,4,FALSE),"")</f>
        <v/>
      </c>
      <c r="O120" s="173">
        <v>0</v>
      </c>
      <c r="P120" s="172" t="str">
        <f>IF(M120&lt;&gt;"[Vul in…]",VLOOKUP(M120,Afzet!B:D,3,FALSE),"")</f>
        <v/>
      </c>
      <c r="Q120" s="174"/>
    </row>
    <row r="121" spans="2:17" x14ac:dyDescent="0.2">
      <c r="B121" s="281"/>
      <c r="C121" s="29"/>
      <c r="D121" s="31"/>
      <c r="E121" s="29"/>
      <c r="F121" s="31"/>
      <c r="K121" s="291"/>
      <c r="L121" s="171" t="s">
        <v>135</v>
      </c>
      <c r="M121" s="171" t="s">
        <v>135</v>
      </c>
      <c r="N121" s="172" t="str">
        <f>IF(M121&lt;&gt;"[Vul in…]",VLOOKUP(M121,Afzet!B:E,4,FALSE),"")</f>
        <v/>
      </c>
      <c r="O121" s="173">
        <v>0</v>
      </c>
      <c r="P121" s="172" t="str">
        <f>IF(M121&lt;&gt;"[Vul in…]",VLOOKUP(M121,Afzet!B:D,3,FALSE),"")</f>
        <v/>
      </c>
      <c r="Q121" s="174"/>
    </row>
    <row r="122" spans="2:17" x14ac:dyDescent="0.2">
      <c r="B122" s="282"/>
      <c r="C122" s="48"/>
      <c r="D122" s="52"/>
      <c r="E122" s="48"/>
      <c r="F122" s="52"/>
      <c r="K122" s="291"/>
      <c r="L122" s="171" t="s">
        <v>135</v>
      </c>
      <c r="M122" s="171" t="s">
        <v>135</v>
      </c>
      <c r="N122" s="172" t="str">
        <f>IF(M122&lt;&gt;"[Vul in…]",VLOOKUP(M122,Afzet!B:E,4,FALSE),"")</f>
        <v/>
      </c>
      <c r="O122" s="173">
        <v>0</v>
      </c>
      <c r="P122" s="172" t="str">
        <f>IF(M122&lt;&gt;"[Vul in…]",VLOOKUP(M122,Afzet!B:D,3,FALSE),"")</f>
        <v/>
      </c>
      <c r="Q122" s="174"/>
    </row>
    <row r="123" spans="2:17" x14ac:dyDescent="0.2">
      <c r="K123" s="291"/>
      <c r="L123" s="171" t="s">
        <v>135</v>
      </c>
      <c r="M123" s="171" t="s">
        <v>135</v>
      </c>
      <c r="N123" s="172" t="str">
        <f>IF(M123&lt;&gt;"[Vul in…]",VLOOKUP(M123,Afzet!B:E,4,FALSE),"")</f>
        <v/>
      </c>
      <c r="O123" s="173">
        <v>0</v>
      </c>
      <c r="P123" s="172" t="str">
        <f>IF(M123&lt;&gt;"[Vul in…]",VLOOKUP(M123,Afzet!B:D,3,FALSE),"")</f>
        <v/>
      </c>
      <c r="Q123" s="174"/>
    </row>
    <row r="124" spans="2:17" x14ac:dyDescent="0.2">
      <c r="K124" s="292"/>
      <c r="L124" s="171" t="s">
        <v>135</v>
      </c>
      <c r="M124" s="171" t="s">
        <v>135</v>
      </c>
      <c r="N124" s="172" t="str">
        <f>IF(M124&lt;&gt;"[Vul in…]",VLOOKUP(M124,Afzet!B:E,4,FALSE),"")</f>
        <v/>
      </c>
      <c r="O124" s="173">
        <v>0</v>
      </c>
      <c r="P124" s="172" t="str">
        <f>IF(M124&lt;&gt;"[Vul in…]",VLOOKUP(M124,Afzet!B:D,3,FALSE),"")</f>
        <v/>
      </c>
      <c r="Q124" s="174"/>
    </row>
    <row r="144" spans="20:20" x14ac:dyDescent="0.2">
      <c r="T144" s="311"/>
    </row>
  </sheetData>
  <sheetProtection algorithmName="SHA-512" hashValue="QzX+TjSBJ+Zl8QfOYoLs4ktcYmQEo4gqUCnQJZBUKOqSN1ecVu8VZ2kY2w4Asmql0DgRfBZEoNp88hxk1IlBFw==" saltValue="lvJLjfcf9Tes06n6RS+X4Q==" spinCount="100000" sheet="1" objects="1" scenarios="1"/>
  <mergeCells count="2">
    <mergeCell ref="C28:F28"/>
    <mergeCell ref="L28:O28"/>
  </mergeCells>
  <conditionalFormatting sqref="M30:M124">
    <cfRule type="expression" dxfId="1" priority="2">
      <formula>AND(AND(NOT(L30=""),NOT(L30="[Vul in…]")),OR(M30="",M30="[Vul in…]"))</formula>
    </cfRule>
    <cfRule type="expression" dxfId="0" priority="3">
      <formula>IF(ISERROR(VLOOKUP(M30,(INDIRECT(_xlfn.CONCAT("lijst_",VLOOKUP(L30,dropdown_matrix,2,FALSE)))),1,FALSE)),TRUE,FALSE)</formula>
    </cfRule>
  </conditionalFormatting>
  <dataValidations count="2">
    <dataValidation type="list" allowBlank="1" showInputMessage="1" showErrorMessage="1" sqref="L30:L124" xr:uid="{09C5FF05-4BB2-437D-8E44-EB6BDA596634}">
      <formula1>dropdown_1</formula1>
    </dataValidation>
    <dataValidation type="list" allowBlank="1" showInputMessage="1" showErrorMessage="1" sqref="M30:M124" xr:uid="{18882814-BA94-4D10-AB7E-56ED4F7DF539}">
      <formula1>INDIRECT(_xlfn.CONCAT("lijst_",VLOOKUP(L30,dropdown_matrix,2,FALSE)))</formula1>
    </dataValidation>
  </dataValidations>
  <pageMargins left="0.78749999999999998" right="0.78749999999999998" top="1.05277777777778" bottom="1.05277777777778" header="0.78749999999999998" footer="0.78749999999999998"/>
  <pageSetup paperSize="9" firstPageNumber="0" orientation="portrait" horizontalDpi="300" verticalDpi="300" r:id="rId1"/>
  <headerFooter>
    <oddHeader>&amp;C&amp;"Times New Roman,Regular"&amp;12&amp;A</oddHeader>
    <oddFooter>&amp;C&amp;"Times New Roman,Regular"&amp;12Page &amp;P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tabColor theme="9"/>
  </sheetPr>
  <dimension ref="A1:AM208"/>
  <sheetViews>
    <sheetView showGridLines="0" zoomScaleNormal="100" workbookViewId="0">
      <selection activeCell="B23" sqref="B23"/>
    </sheetView>
  </sheetViews>
  <sheetFormatPr defaultRowHeight="12.75" x14ac:dyDescent="0.2"/>
  <cols>
    <col min="1" max="1" width="11.5703125" customWidth="1"/>
    <col min="2" max="2" width="55.28515625" customWidth="1"/>
    <col min="3" max="3" width="26.5703125" customWidth="1"/>
    <col min="4" max="4" width="27.7109375" customWidth="1"/>
    <col min="5" max="5" width="19.28515625" customWidth="1"/>
    <col min="6" max="6" width="22.140625" customWidth="1"/>
    <col min="7" max="7" width="33.85546875" customWidth="1"/>
    <col min="8" max="8" width="29.7109375" customWidth="1"/>
    <col min="10" max="10" width="4.140625" customWidth="1"/>
    <col min="11" max="11" width="37.7109375" bestFit="1" customWidth="1"/>
    <col min="12" max="12" width="19.7109375" bestFit="1" customWidth="1"/>
    <col min="13" max="13" width="18.5703125" bestFit="1" customWidth="1"/>
    <col min="14" max="14" width="20" bestFit="1" customWidth="1"/>
    <col min="15" max="16" width="11.5703125"/>
    <col min="17" max="17" width="34.7109375" customWidth="1"/>
    <col min="18" max="18" width="9" customWidth="1"/>
    <col min="19" max="19" width="12.7109375" customWidth="1"/>
    <col min="20" max="20" width="11.42578125" customWidth="1"/>
    <col min="21" max="21" width="18" bestFit="1" customWidth="1"/>
    <col min="22" max="22" width="11.5703125"/>
    <col min="23" max="23" width="13.5703125" customWidth="1"/>
    <col min="24" max="24" width="44.140625" customWidth="1"/>
    <col min="25" max="25" width="16.7109375" customWidth="1"/>
    <col min="26" max="26" width="18.85546875" customWidth="1"/>
    <col min="27" max="27" width="20.5703125" customWidth="1"/>
    <col min="28" max="28" width="21.85546875" customWidth="1"/>
    <col min="29" max="1024" width="11.5703125"/>
  </cols>
  <sheetData>
    <row r="1" spans="1:39" x14ac:dyDescent="0.2">
      <c r="A1" s="47" t="s">
        <v>164</v>
      </c>
      <c r="B1" s="47"/>
      <c r="C1" s="47"/>
      <c r="D1" s="47"/>
      <c r="E1" s="47"/>
      <c r="F1" s="47"/>
      <c r="G1" s="47"/>
      <c r="H1" s="47"/>
      <c r="I1" s="47"/>
      <c r="J1" s="47"/>
      <c r="K1" s="47"/>
      <c r="L1" s="47"/>
      <c r="M1" s="47"/>
      <c r="N1" s="47"/>
      <c r="O1" s="47"/>
      <c r="P1" s="47"/>
      <c r="Q1" s="47"/>
      <c r="R1" s="47"/>
      <c r="S1" s="47"/>
      <c r="T1" s="45"/>
      <c r="U1" s="45"/>
      <c r="V1" s="45"/>
      <c r="W1" s="45"/>
      <c r="X1" s="45"/>
      <c r="Y1" s="45"/>
      <c r="Z1" s="45"/>
      <c r="AA1" s="45"/>
      <c r="AB1" s="45"/>
      <c r="AC1" s="45"/>
      <c r="AD1" s="45"/>
      <c r="AE1" s="45"/>
      <c r="AF1" s="45"/>
      <c r="AG1" s="45"/>
      <c r="AH1" s="45"/>
      <c r="AI1" s="45"/>
      <c r="AJ1" s="45"/>
      <c r="AK1" s="45"/>
      <c r="AL1" s="45"/>
      <c r="AM1" s="45"/>
    </row>
    <row r="2" spans="1:39" x14ac:dyDescent="0.2">
      <c r="A2" s="47"/>
      <c r="B2" s="47"/>
      <c r="C2" s="47"/>
      <c r="D2" s="47"/>
      <c r="E2" s="47"/>
      <c r="F2" s="47"/>
      <c r="G2" s="47"/>
      <c r="H2" s="47"/>
      <c r="I2" s="47"/>
      <c r="J2" s="47"/>
      <c r="K2" s="47"/>
      <c r="L2" s="47"/>
      <c r="M2" s="47"/>
      <c r="N2" s="47"/>
      <c r="O2" s="47"/>
      <c r="P2" s="47"/>
      <c r="Q2" s="47"/>
      <c r="R2" s="47"/>
      <c r="S2" s="47"/>
      <c r="T2" s="45"/>
      <c r="U2" s="45"/>
      <c r="V2" s="45"/>
      <c r="W2" s="45"/>
      <c r="X2" s="45"/>
      <c r="Y2" s="45"/>
      <c r="Z2" s="45"/>
      <c r="AA2" s="45"/>
      <c r="AB2" s="45"/>
      <c r="AC2" s="45"/>
      <c r="AD2" s="45"/>
      <c r="AE2" s="45"/>
      <c r="AF2" s="45"/>
      <c r="AG2" s="45"/>
      <c r="AH2" s="45"/>
      <c r="AI2" s="45"/>
      <c r="AJ2" s="45"/>
      <c r="AK2" s="45"/>
      <c r="AL2" s="45"/>
      <c r="AM2" s="45"/>
    </row>
    <row r="3" spans="1:39" x14ac:dyDescent="0.2">
      <c r="A3" s="47"/>
      <c r="B3" s="47"/>
      <c r="C3" s="47"/>
      <c r="D3" s="47"/>
      <c r="E3" s="47"/>
      <c r="F3" s="47"/>
      <c r="G3" s="47"/>
      <c r="H3" s="47"/>
      <c r="I3" s="47"/>
      <c r="J3" s="47"/>
      <c r="K3" s="47"/>
      <c r="L3" s="47"/>
      <c r="M3" s="47"/>
      <c r="N3" s="47"/>
      <c r="O3" s="47"/>
      <c r="P3" s="47"/>
      <c r="Q3" s="47"/>
      <c r="R3" s="47"/>
      <c r="S3" s="47"/>
      <c r="T3" s="45"/>
      <c r="U3" s="45"/>
      <c r="V3" s="45"/>
      <c r="W3" s="45"/>
      <c r="X3" s="45"/>
      <c r="Y3" s="45"/>
      <c r="Z3" s="45"/>
      <c r="AA3" s="45"/>
      <c r="AB3" s="45"/>
      <c r="AC3" s="45"/>
      <c r="AD3" s="45"/>
      <c r="AE3" s="45"/>
      <c r="AF3" s="45"/>
      <c r="AG3" s="45"/>
      <c r="AH3" s="45"/>
      <c r="AI3" s="45"/>
      <c r="AJ3" s="45"/>
      <c r="AK3" s="45"/>
      <c r="AL3" s="45"/>
      <c r="AM3" s="45"/>
    </row>
    <row r="4" spans="1:39" x14ac:dyDescent="0.2">
      <c r="A4" s="47"/>
      <c r="B4" s="47"/>
      <c r="C4" s="47"/>
      <c r="D4" s="47"/>
      <c r="E4" s="47"/>
      <c r="F4" s="47"/>
      <c r="G4" s="47"/>
      <c r="H4" s="47"/>
      <c r="I4" s="47"/>
      <c r="J4" s="47"/>
      <c r="K4" s="47"/>
      <c r="L4" s="47"/>
      <c r="M4" s="47"/>
      <c r="N4" s="47"/>
      <c r="O4" s="47"/>
      <c r="P4" s="47"/>
      <c r="Q4" s="47"/>
      <c r="R4" s="47"/>
      <c r="S4" s="47"/>
      <c r="T4" s="45"/>
      <c r="U4" s="45"/>
      <c r="V4" s="45"/>
      <c r="W4" s="45"/>
      <c r="X4" s="45"/>
      <c r="Y4" s="45"/>
      <c r="Z4" s="45"/>
      <c r="AA4" s="45"/>
      <c r="AB4" s="45"/>
      <c r="AC4" s="45"/>
      <c r="AD4" s="45"/>
      <c r="AE4" s="45"/>
      <c r="AF4" s="45"/>
      <c r="AG4" s="45"/>
      <c r="AH4" s="45"/>
      <c r="AI4" s="45"/>
      <c r="AJ4" s="45"/>
      <c r="AK4" s="45"/>
      <c r="AL4" s="45"/>
      <c r="AM4" s="45"/>
    </row>
    <row r="5" spans="1:39" x14ac:dyDescent="0.2">
      <c r="A5" s="47" t="s">
        <v>103</v>
      </c>
      <c r="B5" s="47" t="str">
        <f>Opdrachtnemer!C4</f>
        <v>[NAAM]</v>
      </c>
      <c r="C5" s="47"/>
      <c r="D5" s="47"/>
      <c r="E5" s="47"/>
      <c r="F5" s="47"/>
      <c r="G5" s="47"/>
      <c r="H5" s="47"/>
      <c r="I5" s="47"/>
      <c r="J5" s="47"/>
      <c r="K5" s="47"/>
      <c r="L5" s="47"/>
      <c r="M5" s="47"/>
      <c r="N5" s="47"/>
      <c r="O5" s="47"/>
      <c r="P5" s="47"/>
      <c r="Q5" s="47"/>
      <c r="R5" s="47"/>
      <c r="S5" s="47"/>
      <c r="T5" s="45"/>
      <c r="U5" s="45"/>
      <c r="V5" s="45"/>
      <c r="W5" s="45"/>
      <c r="X5" s="45"/>
      <c r="Y5" s="45"/>
      <c r="Z5" s="45"/>
      <c r="AA5" s="45"/>
      <c r="AB5" s="45"/>
      <c r="AC5" s="45"/>
      <c r="AD5" s="45"/>
      <c r="AE5" s="45"/>
      <c r="AF5" s="45"/>
      <c r="AG5" s="45"/>
      <c r="AH5" s="45"/>
      <c r="AI5" s="45"/>
      <c r="AJ5" s="45"/>
      <c r="AK5" s="45"/>
      <c r="AL5" s="45"/>
      <c r="AM5" s="45"/>
    </row>
    <row r="6" spans="1:39" x14ac:dyDescent="0.2">
      <c r="A6" s="47" t="s">
        <v>104</v>
      </c>
      <c r="B6" s="47" t="str">
        <f>Opdrachtnemer!C5</f>
        <v>[00000000]</v>
      </c>
      <c r="C6" s="47"/>
      <c r="D6" s="47"/>
      <c r="E6" s="47"/>
      <c r="F6" s="47"/>
      <c r="G6" s="47"/>
      <c r="H6" s="47"/>
      <c r="I6" s="47"/>
      <c r="J6" s="47"/>
      <c r="K6" s="47"/>
      <c r="L6" s="47"/>
      <c r="M6" s="47"/>
      <c r="N6" s="47"/>
      <c r="O6" s="47"/>
      <c r="P6" s="47"/>
      <c r="Q6" s="47"/>
      <c r="R6" s="47"/>
      <c r="S6" s="47"/>
      <c r="T6" s="45"/>
      <c r="U6" s="45"/>
      <c r="V6" s="45"/>
      <c r="W6" s="45"/>
      <c r="X6" s="45"/>
      <c r="Y6" s="45"/>
      <c r="Z6" s="45"/>
      <c r="AA6" s="45"/>
      <c r="AB6" s="45"/>
      <c r="AC6" s="45"/>
      <c r="AD6" s="45"/>
      <c r="AE6" s="45"/>
      <c r="AF6" s="45"/>
      <c r="AG6" s="45"/>
      <c r="AH6" s="45"/>
      <c r="AI6" s="45"/>
      <c r="AJ6" s="45"/>
      <c r="AK6" s="45"/>
      <c r="AL6" s="45"/>
      <c r="AM6" s="45"/>
    </row>
    <row r="7" spans="1:39" x14ac:dyDescent="0.2">
      <c r="A7" s="47" t="s">
        <v>0</v>
      </c>
      <c r="B7" s="47" t="str">
        <f>Opdrachtnemer!C6</f>
        <v>[DD-MM-JJJJ]</v>
      </c>
      <c r="C7" s="47"/>
      <c r="D7" s="47"/>
      <c r="E7" s="47"/>
      <c r="F7" s="47"/>
      <c r="G7" s="47"/>
      <c r="H7" s="47"/>
      <c r="I7" s="47"/>
      <c r="J7" s="47"/>
      <c r="K7" s="47"/>
      <c r="L7" s="47"/>
      <c r="M7" s="47"/>
      <c r="N7" s="47"/>
      <c r="O7" s="47"/>
      <c r="P7" s="47"/>
      <c r="Q7" s="47"/>
      <c r="R7" s="47"/>
      <c r="S7" s="47"/>
      <c r="T7" s="45"/>
      <c r="U7" s="45"/>
      <c r="V7" s="45"/>
      <c r="W7" s="45"/>
      <c r="X7" s="45"/>
      <c r="Y7" s="45"/>
      <c r="Z7" s="45"/>
      <c r="AA7" s="45"/>
      <c r="AB7" s="45"/>
      <c r="AC7" s="45"/>
      <c r="AD7" s="45"/>
      <c r="AE7" s="45"/>
      <c r="AF7" s="45"/>
      <c r="AG7" s="45"/>
      <c r="AH7" s="45"/>
      <c r="AI7" s="45"/>
      <c r="AJ7" s="45"/>
      <c r="AK7" s="45"/>
      <c r="AL7" s="45"/>
      <c r="AM7" s="45"/>
    </row>
    <row r="8" spans="1:39" x14ac:dyDescent="0.2">
      <c r="A8" s="47"/>
      <c r="B8" s="47"/>
      <c r="C8" s="47"/>
      <c r="D8" s="47"/>
      <c r="E8" s="47"/>
      <c r="F8" s="47"/>
      <c r="G8" s="47"/>
      <c r="H8" s="47"/>
      <c r="I8" s="47"/>
      <c r="J8" s="47"/>
      <c r="K8" s="47"/>
      <c r="L8" s="47"/>
      <c r="M8" s="47"/>
      <c r="N8" s="47"/>
      <c r="O8" s="47"/>
      <c r="P8" s="47"/>
      <c r="Q8" s="47"/>
      <c r="R8" s="47"/>
      <c r="S8" s="47"/>
      <c r="T8" s="45"/>
      <c r="U8" s="45"/>
      <c r="V8" s="45"/>
      <c r="W8" s="45"/>
      <c r="X8" s="45"/>
      <c r="Y8" s="45"/>
      <c r="Z8" s="45"/>
      <c r="AA8" s="45"/>
      <c r="AB8" s="45"/>
      <c r="AC8" s="45"/>
      <c r="AD8" s="45"/>
      <c r="AE8" s="45"/>
      <c r="AF8" s="45"/>
      <c r="AG8" s="45"/>
      <c r="AH8" s="45"/>
      <c r="AI8" s="45"/>
      <c r="AJ8" s="45"/>
      <c r="AK8" s="45"/>
      <c r="AL8" s="45"/>
      <c r="AM8" s="45"/>
    </row>
    <row r="9" spans="1:39" x14ac:dyDescent="0.2">
      <c r="A9" s="204" t="s">
        <v>184</v>
      </c>
      <c r="B9" s="205"/>
      <c r="C9" s="205"/>
      <c r="D9" s="205"/>
      <c r="E9" s="205"/>
      <c r="F9" s="205"/>
      <c r="G9" s="205"/>
      <c r="H9" s="206"/>
      <c r="I9" s="23"/>
      <c r="O9" s="23"/>
      <c r="AC9" s="45"/>
      <c r="AD9" s="45"/>
      <c r="AE9" s="45"/>
      <c r="AF9" s="45"/>
      <c r="AG9" s="45"/>
      <c r="AH9" s="45"/>
      <c r="AI9" s="45"/>
      <c r="AJ9" s="45"/>
      <c r="AK9" s="45"/>
      <c r="AL9" s="45"/>
      <c r="AM9" s="45"/>
    </row>
    <row r="10" spans="1:39" x14ac:dyDescent="0.2">
      <c r="A10" s="204"/>
      <c r="B10" s="205"/>
      <c r="C10" s="205" t="s">
        <v>112</v>
      </c>
      <c r="D10" s="205" t="s">
        <v>143</v>
      </c>
      <c r="E10" s="205" t="s">
        <v>115</v>
      </c>
      <c r="F10" s="205" t="s">
        <v>144</v>
      </c>
      <c r="G10" s="205" t="s">
        <v>117</v>
      </c>
      <c r="H10" s="206" t="s">
        <v>118</v>
      </c>
      <c r="I10" s="23"/>
      <c r="O10" s="23"/>
      <c r="AC10" s="45"/>
      <c r="AD10" s="45"/>
      <c r="AE10" s="45"/>
      <c r="AF10" s="45"/>
      <c r="AG10" s="45"/>
      <c r="AH10" s="45"/>
      <c r="AI10" s="45"/>
      <c r="AJ10" s="45"/>
      <c r="AK10" s="45"/>
      <c r="AL10" s="45"/>
      <c r="AM10" s="45"/>
    </row>
    <row r="11" spans="1:39" x14ac:dyDescent="0.2">
      <c r="A11" s="204"/>
      <c r="B11" s="205"/>
      <c r="C11" s="207" t="s">
        <v>145</v>
      </c>
      <c r="D11" s="207" t="s">
        <v>146</v>
      </c>
      <c r="E11" s="207" t="s">
        <v>147</v>
      </c>
      <c r="F11" s="207" t="s">
        <v>148</v>
      </c>
      <c r="G11" s="207" t="s">
        <v>148</v>
      </c>
      <c r="H11" s="208" t="s">
        <v>148</v>
      </c>
      <c r="I11" s="23"/>
      <c r="O11" s="23"/>
      <c r="AC11" s="45"/>
      <c r="AD11" s="45"/>
      <c r="AE11" s="45"/>
      <c r="AF11" s="45"/>
      <c r="AG11" s="45"/>
      <c r="AH11" s="45"/>
      <c r="AI11" s="45"/>
      <c r="AJ11" s="45"/>
      <c r="AK11" s="45"/>
      <c r="AL11" s="45"/>
      <c r="AM11" s="45"/>
    </row>
    <row r="12" spans="1:39" x14ac:dyDescent="0.2">
      <c r="A12" s="229"/>
      <c r="B12" s="230" t="s">
        <v>111</v>
      </c>
      <c r="C12" s="231">
        <f t="shared" ref="C12:H12" si="0">SUM(C13:C20)</f>
        <v>0</v>
      </c>
      <c r="D12" s="231">
        <f t="shared" si="0"/>
        <v>0</v>
      </c>
      <c r="E12" s="231">
        <f t="shared" si="0"/>
        <v>0</v>
      </c>
      <c r="F12" s="231">
        <f t="shared" si="0"/>
        <v>0</v>
      </c>
      <c r="G12" s="231">
        <f t="shared" si="0"/>
        <v>0</v>
      </c>
      <c r="H12" s="232">
        <f t="shared" si="0"/>
        <v>0</v>
      </c>
      <c r="I12" s="23"/>
      <c r="O12" s="23"/>
      <c r="AC12" s="45"/>
      <c r="AD12" s="45"/>
      <c r="AE12" s="45"/>
      <c r="AF12" s="45"/>
      <c r="AG12" s="45"/>
      <c r="AH12" s="45"/>
      <c r="AI12" s="45"/>
      <c r="AJ12" s="45"/>
      <c r="AK12" s="45"/>
      <c r="AL12" s="45"/>
      <c r="AM12" s="45"/>
    </row>
    <row r="13" spans="1:39" x14ac:dyDescent="0.2">
      <c r="A13" s="49" t="s">
        <v>95</v>
      </c>
      <c r="B13" s="29" t="s">
        <v>91</v>
      </c>
      <c r="C13" s="209">
        <f>Midpoints!D8 *(1/1000)</f>
        <v>0</v>
      </c>
      <c r="D13" s="210">
        <f>Midpoints!E8 *(1/1000)</f>
        <v>0</v>
      </c>
      <c r="E13" s="210">
        <f>Midpoints!F8 *(1/1000)</f>
        <v>0</v>
      </c>
      <c r="F13" s="210">
        <f>Midpoints!G8 *(1/1000)</f>
        <v>0</v>
      </c>
      <c r="G13" s="210">
        <f>Midpoints!H8 *(1/1000)</f>
        <v>0</v>
      </c>
      <c r="H13" s="211">
        <f>Midpoints!I8 *(1/1000)</f>
        <v>0</v>
      </c>
      <c r="I13" s="92"/>
      <c r="O13" s="60"/>
      <c r="AC13" s="45"/>
      <c r="AD13" s="45"/>
      <c r="AE13" s="45"/>
      <c r="AF13" s="45"/>
      <c r="AG13" s="45"/>
      <c r="AH13" s="45"/>
      <c r="AI13" s="45"/>
      <c r="AJ13" s="45"/>
      <c r="AK13" s="45"/>
      <c r="AL13" s="45"/>
      <c r="AM13" s="45"/>
    </row>
    <row r="14" spans="1:39" x14ac:dyDescent="0.2">
      <c r="A14" s="49" t="s">
        <v>106</v>
      </c>
      <c r="B14" s="29" t="s">
        <v>63</v>
      </c>
      <c r="C14" s="212">
        <f>Midpoints!N8*(1/1000)</f>
        <v>0</v>
      </c>
      <c r="D14" s="188">
        <f>Midpoints!O8*(1/1000)</f>
        <v>0</v>
      </c>
      <c r="E14" s="188">
        <f>Midpoints!P8*(1/1000)</f>
        <v>0</v>
      </c>
      <c r="F14" s="188">
        <f>Midpoints!Q8*(1/1000)</f>
        <v>0</v>
      </c>
      <c r="G14" s="188">
        <f>Midpoints!R8*(1/1000)</f>
        <v>0</v>
      </c>
      <c r="H14" s="213">
        <f>Midpoints!S8*(1/1000)</f>
        <v>0</v>
      </c>
      <c r="I14" s="92"/>
      <c r="O14" s="60"/>
      <c r="AC14" s="45"/>
      <c r="AD14" s="45"/>
      <c r="AE14" s="45"/>
      <c r="AF14" s="45"/>
      <c r="AG14" s="45"/>
      <c r="AH14" s="45"/>
      <c r="AI14" s="45"/>
      <c r="AJ14" s="45"/>
      <c r="AK14" s="45"/>
      <c r="AL14" s="45"/>
      <c r="AM14" s="45"/>
    </row>
    <row r="15" spans="1:39" x14ac:dyDescent="0.2">
      <c r="A15" s="49" t="s">
        <v>105</v>
      </c>
      <c r="B15" s="29" t="s">
        <v>90</v>
      </c>
      <c r="C15" s="212">
        <f>Midpoints!X8*(1/1000)</f>
        <v>0</v>
      </c>
      <c r="D15" s="188">
        <f>Midpoints!Y8*(1/1000)</f>
        <v>0</v>
      </c>
      <c r="E15" s="188">
        <f>Midpoints!Z8*(1/1000)</f>
        <v>0</v>
      </c>
      <c r="F15" s="188">
        <f>Midpoints!AA8*(1/1000)</f>
        <v>0</v>
      </c>
      <c r="G15" s="188">
        <f>Midpoints!AB8*(1/1000)</f>
        <v>0</v>
      </c>
      <c r="H15" s="213">
        <f>Midpoints!AC8*(1/1000)</f>
        <v>0</v>
      </c>
      <c r="I15" s="92"/>
      <c r="O15" s="60"/>
      <c r="V15" s="60"/>
      <c r="AC15" s="45"/>
      <c r="AD15" s="45"/>
      <c r="AE15" s="45"/>
      <c r="AF15" s="45"/>
      <c r="AG15" s="45"/>
      <c r="AH15" s="45"/>
      <c r="AI15" s="45"/>
      <c r="AJ15" s="45"/>
      <c r="AK15" s="45"/>
      <c r="AL15" s="45"/>
      <c r="AM15" s="45"/>
    </row>
    <row r="16" spans="1:39" x14ac:dyDescent="0.2">
      <c r="A16" s="49" t="s">
        <v>107</v>
      </c>
      <c r="B16" s="29" t="s">
        <v>67</v>
      </c>
      <c r="C16" s="212">
        <f>Midpoints!AH8*(1/1000)</f>
        <v>0</v>
      </c>
      <c r="D16" s="188">
        <f>Midpoints!AI8*(1/1000)</f>
        <v>0</v>
      </c>
      <c r="E16" s="188">
        <f>Midpoints!AJ8*(1/1000)</f>
        <v>0</v>
      </c>
      <c r="F16" s="188">
        <f>Midpoints!AK8*(1/1000)</f>
        <v>0</v>
      </c>
      <c r="G16" s="188">
        <f>Midpoints!AL8*(1/1000)</f>
        <v>0</v>
      </c>
      <c r="H16" s="213">
        <f>Midpoints!AM8*(1/1000)</f>
        <v>0</v>
      </c>
      <c r="I16" s="92"/>
      <c r="O16" s="60"/>
      <c r="V16" s="60"/>
      <c r="AC16" s="45"/>
      <c r="AD16" s="45"/>
      <c r="AE16" s="45"/>
      <c r="AF16" s="45"/>
      <c r="AG16" s="45"/>
      <c r="AH16" s="45"/>
      <c r="AI16" s="45"/>
      <c r="AJ16" s="45"/>
      <c r="AK16" s="45"/>
      <c r="AL16" s="45"/>
      <c r="AM16" s="45"/>
    </row>
    <row r="17" spans="1:39" x14ac:dyDescent="0.2">
      <c r="A17" s="49" t="s">
        <v>108</v>
      </c>
      <c r="B17" s="29" t="s">
        <v>142</v>
      </c>
      <c r="C17" s="212">
        <f>Midpoints!AR8*(1/1000)</f>
        <v>0</v>
      </c>
      <c r="D17" s="188">
        <f>Midpoints!AS8*(1/1000)</f>
        <v>0</v>
      </c>
      <c r="E17" s="188">
        <f>Midpoints!AT8*(1/1000)</f>
        <v>0</v>
      </c>
      <c r="F17" s="188">
        <f>Midpoints!AU8*(1/1000)</f>
        <v>0</v>
      </c>
      <c r="G17" s="188">
        <f>Midpoints!AV8*(1/1000)</f>
        <v>0</v>
      </c>
      <c r="H17" s="213">
        <f>Midpoints!AW8*(1/1000)</f>
        <v>0</v>
      </c>
      <c r="I17" s="92"/>
      <c r="O17" s="60"/>
      <c r="V17" s="60"/>
      <c r="AC17" s="45"/>
      <c r="AD17" s="45"/>
      <c r="AE17" s="45"/>
      <c r="AF17" s="45"/>
      <c r="AG17" s="45"/>
      <c r="AH17" s="45"/>
      <c r="AI17" s="45"/>
      <c r="AJ17" s="45"/>
      <c r="AK17" s="45"/>
      <c r="AL17" s="45"/>
      <c r="AM17" s="45"/>
    </row>
    <row r="18" spans="1:39" x14ac:dyDescent="0.2">
      <c r="A18" s="49" t="s">
        <v>109</v>
      </c>
      <c r="B18" s="60" t="s">
        <v>260</v>
      </c>
      <c r="C18" s="212">
        <f>Midpoints!BB8*(1/1000)</f>
        <v>0</v>
      </c>
      <c r="D18" s="188">
        <f>Midpoints!BC8*(1/1000)</f>
        <v>0</v>
      </c>
      <c r="E18" s="188">
        <f>Midpoints!BD8*(1/1000)</f>
        <v>0</v>
      </c>
      <c r="F18" s="188">
        <f>Midpoints!BE8*(1/1000)</f>
        <v>0</v>
      </c>
      <c r="G18" s="188">
        <f>Midpoints!BF8*(1/1000)</f>
        <v>0</v>
      </c>
      <c r="H18" s="213">
        <f>Midpoints!BG8*(1/1000)</f>
        <v>0</v>
      </c>
      <c r="I18" s="92"/>
      <c r="O18" s="60"/>
      <c r="V18" s="60"/>
      <c r="AC18" s="45"/>
      <c r="AD18" s="45"/>
      <c r="AE18" s="45"/>
      <c r="AF18" s="45"/>
      <c r="AG18" s="45"/>
      <c r="AH18" s="45"/>
      <c r="AI18" s="45"/>
      <c r="AJ18" s="45"/>
      <c r="AK18" s="45"/>
      <c r="AL18" s="45"/>
      <c r="AM18" s="45"/>
    </row>
    <row r="19" spans="1:39" x14ac:dyDescent="0.2">
      <c r="A19" s="54" t="s">
        <v>110</v>
      </c>
      <c r="B19" s="48" t="s">
        <v>68</v>
      </c>
      <c r="C19" s="214">
        <f>-1*tot_fossiel*(1/1000)</f>
        <v>0</v>
      </c>
      <c r="D19" s="192">
        <f>-1*tot_minerale*(1/1000)</f>
        <v>0</v>
      </c>
      <c r="E19" s="192">
        <f>-1*tot_klimaat*(1/1000)</f>
        <v>0</v>
      </c>
      <c r="F19" s="192">
        <f>-1*tot_eco*(1/1000)</f>
        <v>0</v>
      </c>
      <c r="G19" s="192">
        <f>-1*tot_nonCarcinogeen*(1/1000)</f>
        <v>0</v>
      </c>
      <c r="H19" s="215">
        <f>-1*tot_carcinogeen*(1/1000)</f>
        <v>0</v>
      </c>
      <c r="I19" s="92"/>
      <c r="O19" s="60"/>
      <c r="V19" s="60"/>
      <c r="AC19" s="45"/>
      <c r="AD19" s="45"/>
      <c r="AE19" s="45"/>
      <c r="AF19" s="45"/>
      <c r="AG19" s="45"/>
      <c r="AH19" s="45"/>
      <c r="AI19" s="45"/>
      <c r="AJ19" s="45"/>
      <c r="AK19" s="45"/>
      <c r="AL19" s="45"/>
      <c r="AM19" s="45"/>
    </row>
    <row r="20" spans="1:39" x14ac:dyDescent="0.2">
      <c r="A20" s="60"/>
      <c r="B20" s="60"/>
      <c r="C20" s="65"/>
      <c r="D20" s="65"/>
      <c r="E20" s="65"/>
      <c r="F20" s="65"/>
      <c r="G20" s="65"/>
      <c r="H20" s="92"/>
      <c r="I20" s="92"/>
      <c r="O20" s="60"/>
      <c r="V20" s="60"/>
      <c r="AC20" s="45"/>
      <c r="AD20" s="45"/>
      <c r="AE20" s="45"/>
      <c r="AF20" s="45"/>
      <c r="AG20" s="45"/>
      <c r="AH20" s="45"/>
      <c r="AI20" s="45"/>
      <c r="AJ20" s="45"/>
      <c r="AK20" s="45"/>
      <c r="AL20" s="45"/>
      <c r="AM20" s="45"/>
    </row>
    <row r="21" spans="1:39" x14ac:dyDescent="0.2">
      <c r="A21" s="60"/>
      <c r="I21" s="92"/>
      <c r="O21" s="60"/>
      <c r="V21" s="60"/>
      <c r="AC21" s="45"/>
      <c r="AD21" s="45"/>
      <c r="AE21" s="45"/>
      <c r="AF21" s="45"/>
      <c r="AG21" s="45"/>
      <c r="AH21" s="45"/>
      <c r="AI21" s="45"/>
      <c r="AJ21" s="45"/>
      <c r="AK21" s="45"/>
      <c r="AL21" s="45"/>
      <c r="AM21" s="45"/>
    </row>
    <row r="22" spans="1:39" x14ac:dyDescent="0.2">
      <c r="A22" s="60"/>
      <c r="B22" s="60"/>
      <c r="C22" s="29"/>
      <c r="D22" s="29"/>
      <c r="E22" s="29"/>
      <c r="F22" s="29"/>
      <c r="G22" s="29"/>
      <c r="H22" s="29"/>
      <c r="I22" s="60"/>
      <c r="J22" s="60"/>
      <c r="K22" s="60"/>
      <c r="L22" s="60"/>
      <c r="M22" s="60"/>
      <c r="N22" s="60"/>
      <c r="O22" s="60"/>
      <c r="V22" s="60"/>
      <c r="AC22" s="45"/>
      <c r="AD22" s="45"/>
      <c r="AE22" s="45"/>
      <c r="AF22" s="45"/>
      <c r="AG22" s="45"/>
      <c r="AH22" s="45"/>
      <c r="AI22" s="45"/>
      <c r="AJ22" s="45"/>
      <c r="AK22" s="45"/>
      <c r="AL22" s="45"/>
      <c r="AM22" s="45"/>
    </row>
    <row r="23" spans="1:39" x14ac:dyDescent="0.2">
      <c r="A23" s="60"/>
      <c r="B23" s="60"/>
      <c r="C23" s="29"/>
      <c r="D23" s="29"/>
      <c r="E23" s="29"/>
      <c r="F23" s="29"/>
      <c r="G23" s="29"/>
      <c r="H23" s="29"/>
      <c r="I23" s="60"/>
      <c r="J23" s="60"/>
      <c r="K23" s="60"/>
      <c r="L23" s="60"/>
      <c r="M23" s="60"/>
      <c r="N23" s="60"/>
      <c r="O23" s="60"/>
      <c r="V23" s="60"/>
      <c r="AC23" s="45"/>
      <c r="AD23" s="45"/>
      <c r="AE23" s="45"/>
      <c r="AF23" s="45"/>
      <c r="AG23" s="45"/>
      <c r="AH23" s="45"/>
      <c r="AI23" s="45"/>
      <c r="AJ23" s="45"/>
      <c r="AK23" s="45"/>
      <c r="AL23" s="45"/>
      <c r="AM23" s="45"/>
    </row>
    <row r="24" spans="1:39" x14ac:dyDescent="0.2">
      <c r="A24" s="60"/>
      <c r="B24" s="60"/>
      <c r="C24" s="60"/>
      <c r="D24" s="60"/>
      <c r="E24" s="60"/>
      <c r="F24" s="60"/>
      <c r="G24" s="60"/>
      <c r="H24" s="60"/>
      <c r="I24" s="60"/>
      <c r="J24" s="60"/>
      <c r="K24" s="60"/>
      <c r="L24" s="60"/>
      <c r="M24" s="60"/>
      <c r="N24" s="60"/>
      <c r="O24" s="60"/>
      <c r="V24" s="60"/>
      <c r="AC24" s="45"/>
      <c r="AD24" s="45"/>
      <c r="AE24" s="45"/>
      <c r="AF24" s="45"/>
      <c r="AG24" s="45"/>
      <c r="AH24" s="45"/>
      <c r="AI24" s="45"/>
      <c r="AJ24" s="45"/>
      <c r="AK24" s="45"/>
      <c r="AL24" s="45"/>
      <c r="AM24" s="45"/>
    </row>
    <row r="25" spans="1:39" x14ac:dyDescent="0.2">
      <c r="A25" s="60"/>
      <c r="B25" s="60"/>
      <c r="C25" s="92"/>
      <c r="D25" s="92"/>
      <c r="E25" s="92"/>
      <c r="F25" s="92"/>
      <c r="G25" s="92"/>
      <c r="H25" s="92"/>
      <c r="I25" s="60"/>
      <c r="J25" s="60"/>
      <c r="K25" s="60"/>
      <c r="L25" s="60"/>
      <c r="M25" s="60"/>
      <c r="N25" s="60"/>
      <c r="O25" s="60"/>
      <c r="V25" s="60"/>
      <c r="AC25" s="45"/>
      <c r="AD25" s="45"/>
      <c r="AE25" s="45"/>
      <c r="AF25" s="45"/>
      <c r="AG25" s="45"/>
      <c r="AH25" s="45"/>
      <c r="AI25" s="45"/>
      <c r="AJ25" s="45"/>
      <c r="AK25" s="45"/>
      <c r="AL25" s="45"/>
      <c r="AM25" s="45"/>
    </row>
    <row r="26" spans="1:39" x14ac:dyDescent="0.2">
      <c r="A26" s="60"/>
      <c r="B26" s="60"/>
      <c r="C26" s="60"/>
      <c r="D26" s="60"/>
      <c r="E26" s="60"/>
      <c r="F26" s="60"/>
      <c r="G26" s="60"/>
      <c r="H26" s="60"/>
      <c r="I26" s="60"/>
      <c r="J26" s="60"/>
      <c r="K26" s="60"/>
      <c r="L26" s="60"/>
      <c r="M26" s="60"/>
      <c r="N26" s="60"/>
      <c r="O26" s="60"/>
      <c r="V26" s="60"/>
      <c r="AC26" s="45"/>
      <c r="AD26" s="45"/>
      <c r="AE26" s="45"/>
      <c r="AF26" s="45"/>
      <c r="AG26" s="45"/>
      <c r="AH26" s="45"/>
      <c r="AI26" s="45"/>
      <c r="AJ26" s="45"/>
      <c r="AK26" s="45"/>
      <c r="AL26" s="45"/>
      <c r="AM26" s="45"/>
    </row>
    <row r="27" spans="1:39" x14ac:dyDescent="0.2">
      <c r="A27" s="60"/>
      <c r="B27" s="60"/>
      <c r="C27" s="60"/>
      <c r="D27" s="60"/>
      <c r="E27" s="60"/>
      <c r="F27" s="60"/>
      <c r="G27" s="60"/>
      <c r="H27" s="60"/>
      <c r="I27" s="60"/>
      <c r="J27" s="60"/>
      <c r="K27" s="60"/>
      <c r="L27" s="60"/>
      <c r="M27" s="60"/>
      <c r="N27" s="60"/>
      <c r="O27" s="60"/>
      <c r="V27" s="60"/>
      <c r="AC27" s="45"/>
      <c r="AD27" s="45"/>
      <c r="AE27" s="45"/>
      <c r="AF27" s="45"/>
      <c r="AG27" s="45"/>
      <c r="AH27" s="45"/>
      <c r="AI27" s="45"/>
      <c r="AJ27" s="45"/>
      <c r="AK27" s="45"/>
      <c r="AL27" s="45"/>
      <c r="AM27" s="45"/>
    </row>
    <row r="28" spans="1:39" x14ac:dyDescent="0.2">
      <c r="A28" s="195" t="s">
        <v>185</v>
      </c>
      <c r="B28" s="196"/>
      <c r="C28" s="196"/>
      <c r="D28" s="196"/>
      <c r="E28" s="197"/>
      <c r="F28" s="60"/>
      <c r="G28" s="60"/>
      <c r="H28" s="60"/>
      <c r="I28" s="60"/>
      <c r="J28" s="60"/>
      <c r="K28" s="60"/>
      <c r="L28" s="60"/>
      <c r="M28" s="60"/>
      <c r="N28" s="60"/>
      <c r="O28" s="60"/>
      <c r="V28" s="60"/>
      <c r="AC28" s="45"/>
      <c r="AD28" s="45"/>
      <c r="AE28" s="45"/>
      <c r="AF28" s="45"/>
      <c r="AG28" s="45"/>
      <c r="AH28" s="45"/>
      <c r="AI28" s="45"/>
      <c r="AJ28" s="45"/>
      <c r="AK28" s="45"/>
      <c r="AL28" s="45"/>
      <c r="AM28" s="45"/>
    </row>
    <row r="29" spans="1:39" x14ac:dyDescent="0.2">
      <c r="A29" s="198"/>
      <c r="B29" s="199"/>
      <c r="C29" s="199" t="s">
        <v>120</v>
      </c>
      <c r="D29" s="199" t="s">
        <v>121</v>
      </c>
      <c r="E29" s="200" t="s">
        <v>122</v>
      </c>
      <c r="F29" s="60"/>
      <c r="G29" s="60"/>
      <c r="H29" s="60"/>
      <c r="I29" s="60"/>
      <c r="J29" s="60"/>
      <c r="K29" s="60"/>
      <c r="L29" s="60"/>
      <c r="M29" s="60"/>
      <c r="N29" s="60"/>
      <c r="O29" s="60"/>
      <c r="V29" s="60"/>
      <c r="AC29" s="45"/>
      <c r="AD29" s="45"/>
      <c r="AE29" s="45"/>
      <c r="AF29" s="45"/>
      <c r="AG29" s="45"/>
      <c r="AH29" s="45"/>
      <c r="AI29" s="45"/>
      <c r="AJ29" s="45"/>
      <c r="AK29" s="45"/>
      <c r="AL29" s="45"/>
      <c r="AM29" s="45"/>
    </row>
    <row r="30" spans="1:39" x14ac:dyDescent="0.2">
      <c r="A30" s="201"/>
      <c r="B30" s="202"/>
      <c r="C30" s="202" t="s">
        <v>89</v>
      </c>
      <c r="D30" s="203" t="s">
        <v>123</v>
      </c>
      <c r="E30" s="203" t="s">
        <v>124</v>
      </c>
      <c r="F30" s="60"/>
      <c r="G30" s="60"/>
      <c r="H30" s="60"/>
      <c r="I30" s="60"/>
      <c r="J30" s="60"/>
      <c r="K30" s="60"/>
      <c r="L30" s="60"/>
      <c r="M30" s="60"/>
      <c r="N30" s="60"/>
      <c r="O30" s="60"/>
      <c r="V30" s="60"/>
      <c r="AC30" s="45"/>
      <c r="AD30" s="45"/>
      <c r="AE30" s="45"/>
      <c r="AF30" s="45"/>
      <c r="AG30" s="45"/>
      <c r="AH30" s="45"/>
      <c r="AI30" s="45"/>
      <c r="AJ30" s="45"/>
      <c r="AK30" s="45"/>
      <c r="AL30" s="45"/>
      <c r="AM30" s="45"/>
    </row>
    <row r="31" spans="1:39" x14ac:dyDescent="0.2">
      <c r="A31" s="227"/>
      <c r="B31" s="248" t="s">
        <v>111</v>
      </c>
      <c r="C31" s="228">
        <f>SUM(C32:C39)</f>
        <v>0</v>
      </c>
      <c r="D31" s="228">
        <f>SUM(D32:D39)</f>
        <v>0</v>
      </c>
      <c r="E31" s="228">
        <f>SUM(E32:E39)</f>
        <v>0</v>
      </c>
      <c r="F31" s="60"/>
      <c r="G31" s="60"/>
      <c r="H31" s="60"/>
      <c r="I31" s="60"/>
      <c r="J31" s="60"/>
      <c r="K31" s="60"/>
      <c r="L31" s="60"/>
      <c r="M31" s="60"/>
      <c r="N31" s="60"/>
      <c r="O31" s="60"/>
      <c r="V31" s="60"/>
      <c r="AC31" s="45"/>
      <c r="AD31" s="45"/>
      <c r="AE31" s="45"/>
      <c r="AF31" s="45"/>
      <c r="AG31" s="45"/>
      <c r="AH31" s="45"/>
      <c r="AI31" s="45"/>
      <c r="AJ31" s="45"/>
      <c r="AK31" s="45"/>
      <c r="AL31" s="45"/>
      <c r="AM31" s="45"/>
    </row>
    <row r="32" spans="1:39" x14ac:dyDescent="0.2">
      <c r="A32" s="187" t="s">
        <v>95</v>
      </c>
      <c r="B32" s="245" t="s">
        <v>91</v>
      </c>
      <c r="C32" s="187">
        <f>Endpoints!D8</f>
        <v>0</v>
      </c>
      <c r="D32" s="189">
        <f>Endpoints!E8</f>
        <v>0</v>
      </c>
      <c r="E32" s="190">
        <f>Endpoints!F8</f>
        <v>0</v>
      </c>
      <c r="F32" s="60"/>
      <c r="G32" s="60"/>
      <c r="H32" s="60"/>
      <c r="I32" s="60"/>
      <c r="J32" s="60"/>
      <c r="K32" s="60"/>
      <c r="L32" s="60"/>
      <c r="M32" s="60"/>
      <c r="N32" s="60"/>
      <c r="O32" s="60"/>
      <c r="V32" s="60"/>
      <c r="AC32" s="45"/>
      <c r="AD32" s="45"/>
      <c r="AE32" s="45"/>
      <c r="AF32" s="45"/>
      <c r="AG32" s="45"/>
      <c r="AH32" s="45"/>
      <c r="AI32" s="45"/>
      <c r="AJ32" s="45"/>
      <c r="AK32" s="45"/>
      <c r="AL32" s="45"/>
      <c r="AM32" s="45"/>
    </row>
    <row r="33" spans="1:39" x14ac:dyDescent="0.2">
      <c r="A33" s="187" t="s">
        <v>106</v>
      </c>
      <c r="B33" s="245" t="s">
        <v>63</v>
      </c>
      <c r="C33" s="187">
        <f>Endpoints!K8</f>
        <v>0</v>
      </c>
      <c r="D33" s="189">
        <f>Endpoints!L8</f>
        <v>0</v>
      </c>
      <c r="E33" s="190">
        <f>Endpoints!M8</f>
        <v>0</v>
      </c>
      <c r="F33" s="60"/>
      <c r="G33" s="60"/>
      <c r="H33" s="60"/>
      <c r="I33" s="60"/>
      <c r="J33" s="60"/>
      <c r="K33" s="60"/>
      <c r="L33" s="60"/>
      <c r="M33" s="60"/>
      <c r="N33" s="60"/>
      <c r="O33" s="60"/>
      <c r="V33" s="60"/>
      <c r="AC33" s="45"/>
      <c r="AD33" s="45"/>
      <c r="AE33" s="45"/>
      <c r="AF33" s="45"/>
      <c r="AG33" s="45"/>
      <c r="AH33" s="45"/>
      <c r="AI33" s="45"/>
      <c r="AJ33" s="45"/>
      <c r="AK33" s="45"/>
      <c r="AL33" s="45"/>
      <c r="AM33" s="45"/>
    </row>
    <row r="34" spans="1:39" x14ac:dyDescent="0.2">
      <c r="A34" s="187" t="s">
        <v>105</v>
      </c>
      <c r="B34" s="245" t="s">
        <v>90</v>
      </c>
      <c r="C34" s="187">
        <f>Endpoints!R8</f>
        <v>0</v>
      </c>
      <c r="D34" s="189">
        <f>Endpoints!S8</f>
        <v>0</v>
      </c>
      <c r="E34" s="190">
        <f>Endpoints!T8</f>
        <v>0</v>
      </c>
      <c r="F34" s="60"/>
      <c r="G34" s="60"/>
      <c r="H34" s="60"/>
      <c r="I34" s="60"/>
      <c r="J34" s="60"/>
      <c r="K34" s="60"/>
      <c r="L34" s="60"/>
      <c r="M34" s="60"/>
      <c r="N34" s="60"/>
      <c r="O34" s="60"/>
      <c r="V34" s="60"/>
      <c r="AC34" s="45"/>
      <c r="AD34" s="45"/>
      <c r="AE34" s="45"/>
      <c r="AF34" s="45"/>
      <c r="AG34" s="45"/>
      <c r="AH34" s="45"/>
      <c r="AI34" s="45"/>
      <c r="AJ34" s="45"/>
      <c r="AK34" s="45"/>
      <c r="AL34" s="45"/>
      <c r="AM34" s="45"/>
    </row>
    <row r="35" spans="1:39" x14ac:dyDescent="0.2">
      <c r="A35" s="187" t="s">
        <v>107</v>
      </c>
      <c r="B35" s="245" t="s">
        <v>67</v>
      </c>
      <c r="C35" s="187">
        <f>Endpoints!Y8</f>
        <v>0</v>
      </c>
      <c r="D35" s="189">
        <f>Endpoints!Z8</f>
        <v>0</v>
      </c>
      <c r="E35" s="190">
        <f>Endpoints!AA8</f>
        <v>0</v>
      </c>
      <c r="F35" s="60"/>
      <c r="G35" s="60"/>
      <c r="H35" s="60"/>
      <c r="I35" s="60"/>
      <c r="J35" s="60"/>
      <c r="K35" s="60"/>
      <c r="L35" s="60"/>
      <c r="M35" s="60"/>
      <c r="N35" s="60"/>
      <c r="O35" s="60"/>
      <c r="V35" s="60"/>
      <c r="AC35" s="45"/>
      <c r="AD35" s="45"/>
      <c r="AE35" s="45"/>
      <c r="AF35" s="45"/>
      <c r="AG35" s="45"/>
      <c r="AH35" s="45"/>
      <c r="AI35" s="45"/>
      <c r="AJ35" s="45"/>
      <c r="AK35" s="45"/>
      <c r="AL35" s="45"/>
      <c r="AM35" s="45"/>
    </row>
    <row r="36" spans="1:39" x14ac:dyDescent="0.2">
      <c r="A36" s="187" t="s">
        <v>108</v>
      </c>
      <c r="B36" s="245" t="s">
        <v>142</v>
      </c>
      <c r="C36" s="187">
        <f>Endpoints!AF8</f>
        <v>0</v>
      </c>
      <c r="D36" s="189">
        <f>Endpoints!AG8</f>
        <v>0</v>
      </c>
      <c r="E36" s="190">
        <f>Endpoints!AH8</f>
        <v>0</v>
      </c>
      <c r="F36" s="60"/>
      <c r="G36" s="60"/>
      <c r="H36" s="60"/>
      <c r="I36" s="60"/>
      <c r="J36" s="60"/>
      <c r="K36" s="60"/>
      <c r="L36" s="60"/>
      <c r="M36" s="60"/>
      <c r="N36" s="60"/>
      <c r="O36" s="60"/>
      <c r="V36" s="60"/>
      <c r="AC36" s="45"/>
      <c r="AD36" s="45"/>
      <c r="AE36" s="45"/>
      <c r="AF36" s="45"/>
      <c r="AG36" s="45"/>
      <c r="AH36" s="45"/>
      <c r="AI36" s="45"/>
      <c r="AJ36" s="45"/>
      <c r="AK36" s="45"/>
      <c r="AL36" s="45"/>
      <c r="AM36" s="45"/>
    </row>
    <row r="37" spans="1:39" x14ac:dyDescent="0.2">
      <c r="A37" s="187" t="s">
        <v>109</v>
      </c>
      <c r="B37" s="246" t="s">
        <v>260</v>
      </c>
      <c r="C37" s="187">
        <f>Endpoints!AM8</f>
        <v>0</v>
      </c>
      <c r="D37" s="189">
        <f>Endpoints!AN8</f>
        <v>0</v>
      </c>
      <c r="E37" s="190">
        <f>Endpoints!AO8</f>
        <v>0</v>
      </c>
      <c r="F37" s="60"/>
      <c r="G37" s="60"/>
      <c r="H37" s="60"/>
      <c r="I37" s="60"/>
      <c r="J37" s="60"/>
      <c r="K37" s="60"/>
      <c r="L37" s="60"/>
      <c r="M37" s="60"/>
      <c r="N37" s="60"/>
      <c r="O37" s="60"/>
      <c r="V37" s="60"/>
      <c r="AC37" s="45"/>
      <c r="AD37" s="45"/>
      <c r="AE37" s="45"/>
      <c r="AF37" s="45"/>
      <c r="AG37" s="45"/>
      <c r="AH37" s="45"/>
      <c r="AI37" s="45"/>
      <c r="AJ37" s="45"/>
      <c r="AK37" s="45"/>
      <c r="AL37" s="45"/>
      <c r="AM37" s="45"/>
    </row>
    <row r="38" spans="1:39" x14ac:dyDescent="0.2">
      <c r="A38" s="191" t="s">
        <v>110</v>
      </c>
      <c r="B38" s="247" t="s">
        <v>68</v>
      </c>
      <c r="C38" s="191">
        <f>-1*end_grondstoffen</f>
        <v>0</v>
      </c>
      <c r="D38" s="193">
        <f>-1*end_humaan</f>
        <v>0</v>
      </c>
      <c r="E38" s="194">
        <f>-1*end_milieu</f>
        <v>0</v>
      </c>
      <c r="F38" s="60"/>
      <c r="G38" s="60"/>
      <c r="H38" s="60"/>
      <c r="I38" s="60"/>
      <c r="J38" s="60"/>
      <c r="K38" s="60"/>
      <c r="L38" s="60"/>
      <c r="M38" s="60"/>
      <c r="N38" s="60"/>
      <c r="O38" s="60"/>
      <c r="V38" s="60"/>
      <c r="AC38" s="45"/>
      <c r="AD38" s="45"/>
      <c r="AE38" s="45"/>
      <c r="AF38" s="45"/>
      <c r="AG38" s="45"/>
      <c r="AH38" s="45"/>
      <c r="AI38" s="45"/>
      <c r="AJ38" s="45"/>
      <c r="AK38" s="45"/>
      <c r="AL38" s="45"/>
      <c r="AM38" s="45"/>
    </row>
    <row r="39" spans="1:39" x14ac:dyDescent="0.2">
      <c r="A39" s="92"/>
      <c r="B39" s="92"/>
      <c r="C39" s="92"/>
      <c r="D39" s="92"/>
      <c r="E39" s="92"/>
      <c r="F39" s="2"/>
      <c r="G39" s="2"/>
      <c r="H39" s="2"/>
      <c r="I39" s="2"/>
      <c r="J39" s="2"/>
      <c r="K39" s="2"/>
      <c r="L39" s="2"/>
      <c r="M39" s="2"/>
      <c r="N39" s="2"/>
      <c r="O39" s="2"/>
      <c r="V39" s="2"/>
    </row>
    <row r="40" spans="1:39" x14ac:dyDescent="0.2">
      <c r="A40" s="92"/>
      <c r="F40" s="2"/>
      <c r="G40" s="2"/>
      <c r="H40" s="2"/>
      <c r="I40" s="2"/>
      <c r="J40" s="2"/>
      <c r="K40" s="2"/>
      <c r="L40" s="2"/>
      <c r="M40" s="2"/>
      <c r="N40" s="2"/>
      <c r="O40" s="2"/>
      <c r="V40" s="2"/>
    </row>
    <row r="41" spans="1:39" x14ac:dyDescent="0.2">
      <c r="A41" s="2"/>
      <c r="B41" s="2"/>
      <c r="C41" s="2"/>
      <c r="D41" s="2"/>
      <c r="E41" s="2"/>
      <c r="F41" s="2"/>
      <c r="G41" s="2"/>
      <c r="H41" s="2"/>
      <c r="I41" s="2"/>
      <c r="J41" s="2"/>
      <c r="K41" s="2"/>
      <c r="L41" s="2"/>
      <c r="M41" s="2"/>
      <c r="N41" s="2"/>
      <c r="O41" s="2"/>
      <c r="V41" s="2"/>
    </row>
    <row r="42" spans="1:39" x14ac:dyDescent="0.2">
      <c r="A42" s="2"/>
      <c r="B42" s="2"/>
      <c r="C42" s="2"/>
      <c r="D42" s="2"/>
      <c r="E42" s="2"/>
      <c r="F42" s="2"/>
      <c r="G42" s="2"/>
      <c r="H42" s="2"/>
      <c r="I42" s="2"/>
      <c r="J42" s="2"/>
      <c r="K42" s="2"/>
      <c r="L42" s="2"/>
      <c r="M42" s="2"/>
      <c r="N42" s="2"/>
      <c r="O42" s="2"/>
      <c r="V42" s="2"/>
    </row>
    <row r="43" spans="1:39" x14ac:dyDescent="0.2">
      <c r="A43" s="2"/>
      <c r="B43" s="2"/>
      <c r="C43" s="2"/>
      <c r="D43" s="2"/>
      <c r="E43" s="2"/>
      <c r="F43" s="2"/>
      <c r="G43" s="2"/>
      <c r="H43" s="2"/>
      <c r="I43" s="2"/>
      <c r="J43" s="2"/>
      <c r="K43" s="2"/>
      <c r="L43" s="2"/>
      <c r="M43" s="2"/>
      <c r="N43" s="2"/>
      <c r="O43" s="2"/>
      <c r="V43" s="2"/>
    </row>
    <row r="44" spans="1:39" x14ac:dyDescent="0.2">
      <c r="A44" s="2"/>
      <c r="B44" s="2"/>
      <c r="C44" s="2"/>
      <c r="D44" s="2"/>
      <c r="E44" s="2"/>
      <c r="F44" s="2"/>
      <c r="G44" s="2"/>
      <c r="H44" s="2"/>
      <c r="I44" s="2"/>
      <c r="J44" s="2"/>
      <c r="K44" s="2"/>
      <c r="L44" s="2"/>
      <c r="M44" s="2"/>
      <c r="N44" s="2"/>
      <c r="O44" s="2"/>
      <c r="V44" s="2"/>
    </row>
    <row r="45" spans="1:39" x14ac:dyDescent="0.2">
      <c r="A45" s="2"/>
      <c r="B45" s="2"/>
      <c r="C45" s="2"/>
      <c r="D45" s="2"/>
      <c r="E45" s="2"/>
      <c r="F45" s="2"/>
      <c r="G45" s="2"/>
      <c r="H45" s="2"/>
      <c r="I45" s="2"/>
      <c r="J45" s="2"/>
      <c r="K45" s="2"/>
      <c r="L45" s="2"/>
      <c r="M45" s="2"/>
      <c r="N45" s="2"/>
      <c r="O45" s="2"/>
      <c r="V45" s="2"/>
    </row>
    <row r="46" spans="1:39" x14ac:dyDescent="0.2">
      <c r="A46" s="2"/>
      <c r="B46" s="2"/>
      <c r="C46" s="2"/>
      <c r="D46" s="2"/>
      <c r="E46" s="2"/>
      <c r="F46" s="2"/>
      <c r="G46" s="2"/>
      <c r="H46" s="2"/>
      <c r="I46" s="2"/>
      <c r="J46" s="2"/>
      <c r="K46" s="2"/>
      <c r="L46" s="2"/>
      <c r="M46" s="2"/>
      <c r="N46" s="2"/>
      <c r="O46" s="2"/>
      <c r="V46" s="2"/>
    </row>
    <row r="47" spans="1:39" x14ac:dyDescent="0.2">
      <c r="A47" s="314" t="s">
        <v>186</v>
      </c>
      <c r="B47" s="315"/>
      <c r="C47" s="182"/>
      <c r="D47" s="182"/>
      <c r="E47" s="183"/>
      <c r="G47" s="2"/>
      <c r="H47" s="2"/>
      <c r="I47" s="2"/>
      <c r="J47" s="2"/>
      <c r="K47" s="2"/>
      <c r="L47" s="2"/>
      <c r="M47" s="2"/>
      <c r="N47" s="2"/>
      <c r="O47" s="2"/>
      <c r="V47" s="2"/>
    </row>
    <row r="48" spans="1:39" x14ac:dyDescent="0.2">
      <c r="A48" s="184"/>
      <c r="B48" s="185"/>
      <c r="C48" s="185"/>
      <c r="D48" s="185"/>
      <c r="E48" s="186"/>
      <c r="G48" s="2"/>
      <c r="H48" s="2"/>
      <c r="I48" s="2"/>
      <c r="J48" s="2"/>
      <c r="K48" s="2"/>
      <c r="L48" s="2"/>
      <c r="M48" s="2"/>
      <c r="N48" s="2"/>
      <c r="O48" s="2"/>
      <c r="V48" s="2"/>
    </row>
    <row r="49" spans="1:22" x14ac:dyDescent="0.2">
      <c r="A49" s="181"/>
      <c r="B49" s="183" t="s">
        <v>182</v>
      </c>
      <c r="C49" s="256" t="s">
        <v>16</v>
      </c>
      <c r="D49" s="256" t="s">
        <v>51</v>
      </c>
      <c r="E49" s="256" t="s">
        <v>94</v>
      </c>
      <c r="G49" s="2"/>
      <c r="H49" s="2"/>
      <c r="I49" s="2"/>
      <c r="J49" s="2"/>
      <c r="K49" s="2"/>
      <c r="L49" s="2"/>
      <c r="M49" s="2"/>
      <c r="N49" s="2"/>
      <c r="O49" s="2"/>
      <c r="V49" s="2"/>
    </row>
    <row r="50" spans="1:22" x14ac:dyDescent="0.2">
      <c r="A50" s="179"/>
      <c r="B50" s="242" t="str">
        <f>IF(UserInput!H3=1,Endpoints!AS13,"")</f>
        <v/>
      </c>
      <c r="C50" s="179" t="str">
        <f>IF(UserInput!H3=1,Endpoints!AT13,"")</f>
        <v/>
      </c>
      <c r="D50" s="179" t="str">
        <f>IF(UserInput!H3=1,UserInput!D3,"")</f>
        <v/>
      </c>
      <c r="E50" s="180" t="str">
        <f>IF(UserInput!H3=1,UserInput!G3,"")</f>
        <v/>
      </c>
      <c r="G50" s="2"/>
      <c r="H50" s="2"/>
      <c r="I50" s="2"/>
      <c r="J50" s="2"/>
      <c r="K50" s="2"/>
      <c r="L50" s="2"/>
      <c r="M50" s="2"/>
      <c r="N50" s="2"/>
      <c r="O50" s="2"/>
      <c r="V50" s="2"/>
    </row>
    <row r="51" spans="1:22" x14ac:dyDescent="0.2">
      <c r="A51" s="179"/>
      <c r="B51" s="242" t="str">
        <f>IF(UserInput!H4=1,Endpoints!AS14,"")</f>
        <v/>
      </c>
      <c r="C51" s="179" t="str">
        <f>IF(UserInput!H4=1,Endpoints!AT14,"")</f>
        <v/>
      </c>
      <c r="D51" s="179" t="str">
        <f>IF(UserInput!H4=1,UserInput!D4,"")</f>
        <v/>
      </c>
      <c r="E51" s="180" t="str">
        <f>IF(UserInput!H4=1,UserInput!G4,"")</f>
        <v/>
      </c>
      <c r="G51" s="2"/>
      <c r="H51" s="2"/>
      <c r="I51" s="2"/>
      <c r="J51" s="2"/>
      <c r="K51" s="2"/>
      <c r="L51" s="2"/>
      <c r="M51" s="2"/>
      <c r="N51" s="2"/>
      <c r="O51" s="2"/>
      <c r="V51" s="2"/>
    </row>
    <row r="52" spans="1:22" x14ac:dyDescent="0.2">
      <c r="A52" s="179"/>
      <c r="B52" s="242" t="str">
        <f>IF(UserInput!H5=1,Endpoints!AS15,"")</f>
        <v/>
      </c>
      <c r="C52" s="179" t="str">
        <f>IF(UserInput!H5=1,Endpoints!AT15,"")</f>
        <v/>
      </c>
      <c r="D52" s="179" t="str">
        <f>IF(UserInput!H5=1,UserInput!D5,"")</f>
        <v/>
      </c>
      <c r="E52" s="180" t="str">
        <f>IF(UserInput!H5=1,UserInput!G5,"")</f>
        <v/>
      </c>
      <c r="G52" s="2"/>
      <c r="H52" s="2"/>
      <c r="I52" s="2"/>
      <c r="J52" s="2"/>
      <c r="K52" s="2"/>
      <c r="L52" s="2"/>
      <c r="M52" s="2"/>
      <c r="N52" s="2"/>
      <c r="O52" s="2"/>
      <c r="V52" s="2"/>
    </row>
    <row r="53" spans="1:22" x14ac:dyDescent="0.2">
      <c r="A53" s="179"/>
      <c r="B53" s="242" t="str">
        <f>IF(UserInput!H6=1,Endpoints!AS16,"")</f>
        <v/>
      </c>
      <c r="C53" s="179" t="str">
        <f>IF(UserInput!H6=1,Endpoints!AT16,"")</f>
        <v/>
      </c>
      <c r="D53" s="179" t="str">
        <f>IF(UserInput!H6=1,UserInput!D6,"")</f>
        <v/>
      </c>
      <c r="E53" s="180" t="str">
        <f>IF(UserInput!H6=1,UserInput!G6,"")</f>
        <v/>
      </c>
      <c r="G53" s="2"/>
      <c r="H53" s="2"/>
      <c r="I53" s="2"/>
      <c r="J53" s="2"/>
      <c r="K53" s="2"/>
      <c r="L53" s="2"/>
      <c r="M53" s="2"/>
      <c r="N53" s="2"/>
      <c r="O53" s="2"/>
    </row>
    <row r="54" spans="1:22" x14ac:dyDescent="0.2">
      <c r="A54" s="179"/>
      <c r="B54" s="242" t="str">
        <f>IF(UserInput!H7=1,Endpoints!AS17,"")</f>
        <v/>
      </c>
      <c r="C54" s="179" t="str">
        <f>IF(UserInput!H7=1,Endpoints!AT17,"")</f>
        <v/>
      </c>
      <c r="D54" s="179" t="str">
        <f>IF(UserInput!H7=1,UserInput!D7,"")</f>
        <v/>
      </c>
      <c r="E54" s="180" t="str">
        <f>IF(UserInput!H7=1,UserInput!G7,"")</f>
        <v/>
      </c>
      <c r="G54" s="2"/>
      <c r="H54" s="2"/>
      <c r="I54" s="2"/>
      <c r="J54" s="2"/>
      <c r="K54" s="2"/>
      <c r="L54" s="2"/>
      <c r="M54" s="2"/>
      <c r="N54" s="2"/>
      <c r="O54" s="2"/>
    </row>
    <row r="55" spans="1:22" x14ac:dyDescent="0.2">
      <c r="A55" s="179"/>
      <c r="B55" s="242" t="str">
        <f>IF(UserInput!H8=1,Endpoints!AS18,"")</f>
        <v/>
      </c>
      <c r="C55" s="179" t="str">
        <f>IF(UserInput!H8=1,Endpoints!AT18,"")</f>
        <v/>
      </c>
      <c r="D55" s="179" t="str">
        <f>IF(UserInput!H8=1,UserInput!D8,"")</f>
        <v/>
      </c>
      <c r="E55" s="180" t="str">
        <f>IF(UserInput!H8=1,UserInput!G8,"")</f>
        <v/>
      </c>
      <c r="G55" s="2"/>
      <c r="H55" s="2"/>
      <c r="I55" s="2"/>
      <c r="J55" s="2"/>
      <c r="K55" s="2"/>
      <c r="L55" s="2"/>
      <c r="M55" s="2"/>
      <c r="N55" s="2"/>
      <c r="O55" s="2"/>
    </row>
    <row r="56" spans="1:22" x14ac:dyDescent="0.2">
      <c r="A56" s="179"/>
      <c r="B56" s="242" t="str">
        <f>IF(UserInput!H9=1,Endpoints!AS19,"")</f>
        <v/>
      </c>
      <c r="C56" s="179" t="str">
        <f>IF(UserInput!H9=1,Endpoints!AT19,"")</f>
        <v/>
      </c>
      <c r="D56" s="179" t="str">
        <f>IF(UserInput!H9=1,UserInput!D9,"")</f>
        <v/>
      </c>
      <c r="E56" s="180" t="str">
        <f>IF(UserInput!H9=1,UserInput!G9,"")</f>
        <v/>
      </c>
      <c r="G56" s="2"/>
      <c r="H56" s="2"/>
      <c r="I56" s="2"/>
      <c r="J56" s="2"/>
      <c r="K56" s="2"/>
      <c r="L56" s="2"/>
      <c r="M56" s="2"/>
      <c r="N56" s="2"/>
      <c r="O56" s="2"/>
    </row>
    <row r="57" spans="1:22" x14ac:dyDescent="0.2">
      <c r="A57" s="179"/>
      <c r="B57" s="242" t="str">
        <f>IF(UserInput!H10=1,Endpoints!AS20,"")</f>
        <v/>
      </c>
      <c r="C57" s="179" t="str">
        <f>IF(UserInput!H10=1,Endpoints!AT20,"")</f>
        <v/>
      </c>
      <c r="D57" s="179" t="str">
        <f>IF(UserInput!H10=1,UserInput!D10,"")</f>
        <v/>
      </c>
      <c r="E57" s="180" t="str">
        <f>IF(UserInput!H10=1,UserInput!G10,"")</f>
        <v/>
      </c>
      <c r="G57" s="2"/>
      <c r="H57" s="2"/>
      <c r="I57" s="2"/>
      <c r="J57" s="2"/>
      <c r="K57" s="2"/>
      <c r="L57" s="2"/>
      <c r="M57" s="2"/>
      <c r="N57" s="2"/>
      <c r="O57" s="2"/>
    </row>
    <row r="58" spans="1:22" x14ac:dyDescent="0.2">
      <c r="A58" s="179"/>
      <c r="B58" s="242" t="str">
        <f>IF(UserInput!H11=1,Endpoints!AS21,"")</f>
        <v/>
      </c>
      <c r="C58" s="179" t="str">
        <f>IF(UserInput!H11=1,Endpoints!AT21,"")</f>
        <v/>
      </c>
      <c r="D58" s="179" t="str">
        <f>IF(UserInput!H11=1,UserInput!D11,"")</f>
        <v/>
      </c>
      <c r="E58" s="180" t="str">
        <f>IF(UserInput!H11=1,UserInput!G11,"")</f>
        <v/>
      </c>
      <c r="G58" s="2"/>
      <c r="H58" s="2"/>
      <c r="I58" s="2"/>
      <c r="J58" s="2"/>
      <c r="K58" s="2"/>
      <c r="L58" s="2"/>
      <c r="M58" s="2"/>
      <c r="N58" s="2"/>
      <c r="O58" s="2"/>
    </row>
    <row r="59" spans="1:22" x14ac:dyDescent="0.2">
      <c r="A59" s="179"/>
      <c r="B59" s="242" t="str">
        <f>IF(UserInput!H12=1,Endpoints!AS22,"")</f>
        <v/>
      </c>
      <c r="C59" s="179" t="str">
        <f>IF(UserInput!H12=1,Endpoints!AT22,"")</f>
        <v/>
      </c>
      <c r="D59" s="179" t="str">
        <f>IF(UserInput!H12=1,UserInput!D12,"")</f>
        <v/>
      </c>
      <c r="E59" s="180" t="str">
        <f>IF(UserInput!H12=1,UserInput!G12,"")</f>
        <v/>
      </c>
    </row>
    <row r="60" spans="1:22" x14ac:dyDescent="0.2">
      <c r="A60" s="179"/>
      <c r="B60" s="242" t="str">
        <f>IF(UserInput!H13=1,Endpoints!AS23,"")</f>
        <v/>
      </c>
      <c r="C60" s="179" t="str">
        <f>IF(UserInput!H13=1,Endpoints!AT23,"")</f>
        <v/>
      </c>
      <c r="D60" s="179" t="str">
        <f>IF(UserInput!H13=1,UserInput!D13,"")</f>
        <v/>
      </c>
      <c r="E60" s="180" t="str">
        <f>IF(UserInput!H13=1,UserInput!G13,"")</f>
        <v/>
      </c>
    </row>
    <row r="61" spans="1:22" x14ac:dyDescent="0.2">
      <c r="A61" s="179"/>
      <c r="B61" s="242" t="str">
        <f>IF(UserInput!H14=1,Endpoints!AS24,"")</f>
        <v/>
      </c>
      <c r="C61" s="179" t="str">
        <f>IF(UserInput!H14=1,Endpoints!AT24,"")</f>
        <v/>
      </c>
      <c r="D61" s="179" t="str">
        <f>IF(UserInput!H14=1,UserInput!D14,"")</f>
        <v/>
      </c>
      <c r="E61" s="180" t="str">
        <f>IF(UserInput!H14=1,UserInput!G14,"")</f>
        <v/>
      </c>
    </row>
    <row r="62" spans="1:22" x14ac:dyDescent="0.2">
      <c r="A62" s="179"/>
      <c r="B62" s="242" t="str">
        <f>IF(UserInput!H15=1,Endpoints!AS25,"")</f>
        <v/>
      </c>
      <c r="C62" s="179" t="str">
        <f>IF(UserInput!H15=1,Endpoints!AT25,"")</f>
        <v/>
      </c>
      <c r="D62" s="179" t="str">
        <f>IF(UserInput!H15=1,UserInput!D15,"")</f>
        <v/>
      </c>
      <c r="E62" s="180" t="str">
        <f>IF(UserInput!H15=1,UserInput!G15,"")</f>
        <v/>
      </c>
    </row>
    <row r="63" spans="1:22" x14ac:dyDescent="0.2">
      <c r="A63" s="179"/>
      <c r="B63" s="242" t="str">
        <f>IF(UserInput!H16=1,Endpoints!AS26,"")</f>
        <v/>
      </c>
      <c r="C63" s="179" t="str">
        <f>IF(UserInput!H16=1,Endpoints!AT26,"")</f>
        <v/>
      </c>
      <c r="D63" s="179" t="str">
        <f>IF(UserInput!H16=1,UserInput!D16,"")</f>
        <v/>
      </c>
      <c r="E63" s="180" t="str">
        <f>IF(UserInput!H16=1,UserInput!G16,"")</f>
        <v/>
      </c>
    </row>
    <row r="64" spans="1:22" x14ac:dyDescent="0.2">
      <c r="A64" s="179"/>
      <c r="B64" s="242" t="str">
        <f>IF(UserInput!H17=1,Endpoints!AS27,"")</f>
        <v/>
      </c>
      <c r="C64" s="179" t="str">
        <f>IF(UserInput!H17=1,Endpoints!AT27,"")</f>
        <v/>
      </c>
      <c r="D64" s="179" t="str">
        <f>IF(UserInput!H17=1,UserInput!D17,"")</f>
        <v/>
      </c>
      <c r="E64" s="180" t="str">
        <f>IF(UserInput!H17=1,UserInput!G17,"")</f>
        <v/>
      </c>
    </row>
    <row r="65" spans="1:5" x14ac:dyDescent="0.2">
      <c r="A65" s="179"/>
      <c r="B65" s="242" t="str">
        <f>IF(UserInput!H18=1,Endpoints!AS28,"")</f>
        <v/>
      </c>
      <c r="C65" s="179" t="str">
        <f>IF(UserInput!H18=1,Endpoints!AT28,"")</f>
        <v/>
      </c>
      <c r="D65" s="179" t="str">
        <f>IF(UserInput!H18=1,UserInput!D18,"")</f>
        <v/>
      </c>
      <c r="E65" s="180" t="str">
        <f>IF(UserInput!H18=1,UserInput!G18,"")</f>
        <v/>
      </c>
    </row>
    <row r="66" spans="1:5" x14ac:dyDescent="0.2">
      <c r="A66" s="179"/>
      <c r="B66" s="242" t="str">
        <f>IF(UserInput!H19=1,Endpoints!AS29,"")</f>
        <v/>
      </c>
      <c r="C66" s="179" t="str">
        <f>IF(UserInput!H19=1,Endpoints!AT29,"")</f>
        <v/>
      </c>
      <c r="D66" s="179" t="str">
        <f>IF(UserInput!H19=1,UserInput!D19,"")</f>
        <v/>
      </c>
      <c r="E66" s="180" t="str">
        <f>IF(UserInput!H19=1,UserInput!G19,"")</f>
        <v/>
      </c>
    </row>
    <row r="67" spans="1:5" x14ac:dyDescent="0.2">
      <c r="A67" s="179"/>
      <c r="B67" s="242" t="str">
        <f>IF(UserInput!H20=1,Endpoints!AS30,"")</f>
        <v/>
      </c>
      <c r="C67" s="179" t="str">
        <f>IF(UserInput!H20=1,Endpoints!AT30,"")</f>
        <v/>
      </c>
      <c r="D67" s="179" t="str">
        <f>IF(UserInput!H20=1,UserInput!D20,"")</f>
        <v/>
      </c>
      <c r="E67" s="180" t="str">
        <f>IF(UserInput!H20=1,UserInput!G20,"")</f>
        <v/>
      </c>
    </row>
    <row r="68" spans="1:5" x14ac:dyDescent="0.2">
      <c r="A68" s="179"/>
      <c r="B68" s="242" t="str">
        <f>IF(UserInput!H21=1,Endpoints!AS31,"")</f>
        <v/>
      </c>
      <c r="C68" s="179" t="str">
        <f>IF(UserInput!H21=1,Endpoints!AT31,"")</f>
        <v/>
      </c>
      <c r="D68" s="179" t="str">
        <f>IF(UserInput!H21=1,UserInput!D21,"")</f>
        <v/>
      </c>
      <c r="E68" s="180" t="str">
        <f>IF(UserInput!H21=1,UserInput!G21,"")</f>
        <v/>
      </c>
    </row>
    <row r="69" spans="1:5" x14ac:dyDescent="0.2">
      <c r="A69" s="179"/>
      <c r="B69" s="242" t="str">
        <f>IF(UserInput!H22=1,Endpoints!AS32,"")</f>
        <v/>
      </c>
      <c r="C69" s="179" t="str">
        <f>IF(UserInput!H22=1,Endpoints!AT32,"")</f>
        <v/>
      </c>
      <c r="D69" s="179" t="str">
        <f>IF(UserInput!H22=1,UserInput!D22,"")</f>
        <v/>
      </c>
      <c r="E69" s="180" t="str">
        <f>IF(UserInput!H22=1,UserInput!G22,"")</f>
        <v/>
      </c>
    </row>
    <row r="70" spans="1:5" x14ac:dyDescent="0.2">
      <c r="A70" s="179"/>
      <c r="B70" s="242" t="str">
        <f>IF(UserInput!H23=1,Endpoints!AS33,"")</f>
        <v/>
      </c>
      <c r="C70" s="179" t="str">
        <f>IF(UserInput!H23=1,Endpoints!AT33,"")</f>
        <v/>
      </c>
      <c r="D70" s="179" t="str">
        <f>IF(UserInput!H23=1,UserInput!D23,"")</f>
        <v/>
      </c>
      <c r="E70" s="180" t="str">
        <f>IF(UserInput!H23=1,UserInput!G23,"")</f>
        <v/>
      </c>
    </row>
    <row r="71" spans="1:5" x14ac:dyDescent="0.2">
      <c r="A71" s="179"/>
      <c r="B71" s="242" t="str">
        <f>IF(UserInput!H24=1,Endpoints!AS34,"")</f>
        <v/>
      </c>
      <c r="C71" s="179" t="str">
        <f>IF(UserInput!H24=1,Endpoints!AT34,"")</f>
        <v/>
      </c>
      <c r="D71" s="179" t="str">
        <f>IF(UserInput!H24=1,UserInput!D24,"")</f>
        <v/>
      </c>
      <c r="E71" s="180" t="str">
        <f>IF(UserInput!H24=1,UserInput!G24,"")</f>
        <v/>
      </c>
    </row>
    <row r="72" spans="1:5" x14ac:dyDescent="0.2">
      <c r="A72" s="179"/>
      <c r="B72" s="242" t="str">
        <f>IF(UserInput!H25=1,Endpoints!AS35,"")</f>
        <v/>
      </c>
      <c r="C72" s="179" t="str">
        <f>IF(UserInput!H25=1,Endpoints!AT35,"")</f>
        <v/>
      </c>
      <c r="D72" s="179" t="str">
        <f>IF(UserInput!H25=1,UserInput!D25,"")</f>
        <v/>
      </c>
      <c r="E72" s="180" t="str">
        <f>IF(UserInput!H25=1,UserInput!G25,"")</f>
        <v/>
      </c>
    </row>
    <row r="73" spans="1:5" x14ac:dyDescent="0.2">
      <c r="A73" s="179"/>
      <c r="B73" s="242" t="str">
        <f>IF(UserInput!H26=1,Endpoints!AS36,"")</f>
        <v/>
      </c>
      <c r="C73" s="179" t="str">
        <f>IF(UserInput!H26=1,Endpoints!AT36,"")</f>
        <v/>
      </c>
      <c r="D73" s="179" t="str">
        <f>IF(UserInput!H26=1,UserInput!D26,"")</f>
        <v/>
      </c>
      <c r="E73" s="180" t="str">
        <f>IF(UserInput!H26=1,UserInput!G26,"")</f>
        <v/>
      </c>
    </row>
    <row r="74" spans="1:5" x14ac:dyDescent="0.2">
      <c r="A74" s="179"/>
      <c r="B74" s="242" t="str">
        <f>IF(UserInput!H27=1,Endpoints!AS37,"")</f>
        <v/>
      </c>
      <c r="C74" s="179" t="str">
        <f>IF(UserInput!H27=1,Endpoints!AT37,"")</f>
        <v/>
      </c>
      <c r="D74" s="179" t="str">
        <f>IF(UserInput!H27=1,UserInput!D27,"")</f>
        <v/>
      </c>
      <c r="E74" s="180" t="str">
        <f>IF(UserInput!H27=1,UserInput!G27,"")</f>
        <v/>
      </c>
    </row>
    <row r="75" spans="1:5" x14ac:dyDescent="0.2">
      <c r="A75" s="179"/>
      <c r="B75" s="242" t="str">
        <f>IF(UserInput!H28=1,Endpoints!AS38,"")</f>
        <v/>
      </c>
      <c r="C75" s="179" t="str">
        <f>IF(UserInput!H28=1,Endpoints!AT38,"")</f>
        <v/>
      </c>
      <c r="D75" s="179" t="str">
        <f>IF(UserInput!H28=1,UserInput!D28,"")</f>
        <v/>
      </c>
      <c r="E75" s="180" t="str">
        <f>IF(UserInput!H28=1,UserInput!G28,"")</f>
        <v/>
      </c>
    </row>
    <row r="76" spans="1:5" x14ac:dyDescent="0.2">
      <c r="A76" s="179"/>
      <c r="B76" s="242" t="str">
        <f>IF(UserInput!H29=1,Endpoints!AS39,"")</f>
        <v/>
      </c>
      <c r="C76" s="179" t="str">
        <f>IF(UserInput!H29=1,Endpoints!AT39,"")</f>
        <v/>
      </c>
      <c r="D76" s="179" t="str">
        <f>IF(UserInput!H29=1,UserInput!D29,"")</f>
        <v/>
      </c>
      <c r="E76" s="180" t="str">
        <f>IF(UserInput!H29=1,UserInput!G29,"")</f>
        <v/>
      </c>
    </row>
    <row r="77" spans="1:5" x14ac:dyDescent="0.2">
      <c r="A77" s="179"/>
      <c r="B77" s="242" t="str">
        <f>IF(UserInput!H30=1,Endpoints!AS40,"")</f>
        <v/>
      </c>
      <c r="C77" s="179" t="str">
        <f>IF(UserInput!H30=1,Endpoints!AT40,"")</f>
        <v/>
      </c>
      <c r="D77" s="179" t="str">
        <f>IF(UserInput!H30=1,UserInput!D30,"")</f>
        <v/>
      </c>
      <c r="E77" s="180" t="str">
        <f>IF(UserInput!H30=1,UserInput!G30,"")</f>
        <v/>
      </c>
    </row>
    <row r="78" spans="1:5" x14ac:dyDescent="0.2">
      <c r="A78" s="179"/>
      <c r="B78" s="242" t="str">
        <f>IF(UserInput!H31=1,Endpoints!AS41,"")</f>
        <v/>
      </c>
      <c r="C78" s="179" t="str">
        <f>IF(UserInput!H31=1,Endpoints!AT41,"")</f>
        <v/>
      </c>
      <c r="D78" s="179" t="str">
        <f>IF(UserInput!H31=1,UserInput!D31,"")</f>
        <v/>
      </c>
      <c r="E78" s="180" t="str">
        <f>IF(UserInput!H31=1,UserInput!G31,"")</f>
        <v/>
      </c>
    </row>
    <row r="79" spans="1:5" x14ac:dyDescent="0.2">
      <c r="A79" s="179"/>
      <c r="B79" s="242" t="str">
        <f>IF(UserInput!H32=1,Endpoints!AS42,"")</f>
        <v/>
      </c>
      <c r="C79" s="179" t="str">
        <f>IF(UserInput!H32=1,Endpoints!AT42,"")</f>
        <v/>
      </c>
      <c r="D79" s="179" t="str">
        <f>IF(UserInput!H32=1,UserInput!D32,"")</f>
        <v/>
      </c>
      <c r="E79" s="180" t="str">
        <f>IF(UserInput!H32=1,UserInput!G32,"")</f>
        <v/>
      </c>
    </row>
    <row r="80" spans="1:5" x14ac:dyDescent="0.2">
      <c r="A80" s="179"/>
      <c r="B80" s="242" t="str">
        <f>IF(UserInput!H33=1,Endpoints!AS43,"")</f>
        <v/>
      </c>
      <c r="C80" s="179" t="str">
        <f>IF(UserInput!H33=1,Endpoints!AT43,"")</f>
        <v/>
      </c>
      <c r="D80" s="179" t="str">
        <f>IF(UserInput!H33=1,UserInput!D33,"")</f>
        <v/>
      </c>
      <c r="E80" s="180" t="str">
        <f>IF(UserInput!H33=1,UserInput!G33,"")</f>
        <v/>
      </c>
    </row>
    <row r="81" spans="1:5" x14ac:dyDescent="0.2">
      <c r="A81" s="179"/>
      <c r="B81" s="242" t="str">
        <f>IF(UserInput!H34=1,Endpoints!AS44,"")</f>
        <v/>
      </c>
      <c r="C81" s="179" t="str">
        <f>IF(UserInput!H34=1,Endpoints!AT44,"")</f>
        <v/>
      </c>
      <c r="D81" s="179" t="str">
        <f>IF(UserInput!H34=1,UserInput!D34,"")</f>
        <v/>
      </c>
      <c r="E81" s="180" t="str">
        <f>IF(UserInput!H34=1,UserInput!G34,"")</f>
        <v/>
      </c>
    </row>
    <row r="82" spans="1:5" x14ac:dyDescent="0.2">
      <c r="A82" s="179"/>
      <c r="B82" s="242" t="str">
        <f>IF(UserInput!H35=1,Endpoints!AS45,"")</f>
        <v/>
      </c>
      <c r="C82" s="179" t="str">
        <f>IF(UserInput!H35=1,Endpoints!AT45,"")</f>
        <v/>
      </c>
      <c r="D82" s="179" t="str">
        <f>IF(UserInput!H35=1,UserInput!D35,"")</f>
        <v/>
      </c>
      <c r="E82" s="180" t="str">
        <f>IF(UserInput!H35=1,UserInput!G35,"")</f>
        <v/>
      </c>
    </row>
    <row r="83" spans="1:5" x14ac:dyDescent="0.2">
      <c r="A83" s="179"/>
      <c r="B83" s="242" t="str">
        <f>IF(UserInput!H36=1,Endpoints!AS46,"")</f>
        <v/>
      </c>
      <c r="C83" s="179" t="str">
        <f>IF(UserInput!H36=1,Endpoints!AT46,"")</f>
        <v/>
      </c>
      <c r="D83" s="179" t="str">
        <f>IF(UserInput!H36=1,UserInput!D36,"")</f>
        <v/>
      </c>
      <c r="E83" s="180" t="str">
        <f>IF(UserInput!H36=1,UserInput!G36,"")</f>
        <v/>
      </c>
    </row>
    <row r="84" spans="1:5" x14ac:dyDescent="0.2">
      <c r="A84" s="179"/>
      <c r="B84" s="242" t="str">
        <f>IF(UserInput!H37=1,Endpoints!AS47,"")</f>
        <v/>
      </c>
      <c r="C84" s="179" t="str">
        <f>IF(UserInput!H37=1,Endpoints!AT47,"")</f>
        <v/>
      </c>
      <c r="D84" s="179" t="str">
        <f>IF(UserInput!H37=1,UserInput!D37,"")</f>
        <v/>
      </c>
      <c r="E84" s="180" t="str">
        <f>IF(UserInput!H37=1,UserInput!G37,"")</f>
        <v/>
      </c>
    </row>
    <row r="85" spans="1:5" x14ac:dyDescent="0.2">
      <c r="A85" s="179"/>
      <c r="B85" s="242" t="str">
        <f>IF(UserInput!H38=1,Endpoints!AS48,"")</f>
        <v/>
      </c>
      <c r="C85" s="179" t="str">
        <f>IF(UserInput!H38=1,Endpoints!AT48,"")</f>
        <v/>
      </c>
      <c r="D85" s="179" t="str">
        <f>IF(UserInput!H38=1,UserInput!D38,"")</f>
        <v/>
      </c>
      <c r="E85" s="180" t="str">
        <f>IF(UserInput!H38=1,UserInput!G38,"")</f>
        <v/>
      </c>
    </row>
    <row r="86" spans="1:5" x14ac:dyDescent="0.2">
      <c r="A86" s="179"/>
      <c r="B86" s="242" t="str">
        <f>IF(UserInput!H39=1,Endpoints!AS49,"")</f>
        <v/>
      </c>
      <c r="C86" s="179" t="str">
        <f>IF(UserInput!H39=1,Endpoints!AT49,"")</f>
        <v/>
      </c>
      <c r="D86" s="179" t="str">
        <f>IF(UserInput!H39=1,UserInput!D39,"")</f>
        <v/>
      </c>
      <c r="E86" s="180" t="str">
        <f>IF(UserInput!H39=1,UserInput!G39,"")</f>
        <v/>
      </c>
    </row>
    <row r="87" spans="1:5" x14ac:dyDescent="0.2">
      <c r="A87" s="179"/>
      <c r="B87" s="242" t="str">
        <f>IF(UserInput!H40=1,Endpoints!AS50,"")</f>
        <v/>
      </c>
      <c r="C87" s="179" t="str">
        <f>IF(UserInput!H40=1,Endpoints!AT50,"")</f>
        <v/>
      </c>
      <c r="D87" s="179" t="str">
        <f>IF(UserInput!H40=1,UserInput!D40,"")</f>
        <v/>
      </c>
      <c r="E87" s="180" t="str">
        <f>IF(UserInput!H40=1,UserInput!G40,"")</f>
        <v/>
      </c>
    </row>
    <row r="88" spans="1:5" x14ac:dyDescent="0.2">
      <c r="A88" s="179"/>
      <c r="B88" s="242" t="str">
        <f>IF(UserInput!H41=1,Endpoints!AS51,"")</f>
        <v/>
      </c>
      <c r="C88" s="179" t="str">
        <f>IF(UserInput!H41=1,Endpoints!AT51,"")</f>
        <v/>
      </c>
      <c r="D88" s="179" t="str">
        <f>IF(UserInput!H41=1,UserInput!D41,"")</f>
        <v/>
      </c>
      <c r="E88" s="180" t="str">
        <f>IF(UserInput!H41=1,UserInput!G41,"")</f>
        <v/>
      </c>
    </row>
    <row r="89" spans="1:5" x14ac:dyDescent="0.2">
      <c r="A89" s="179"/>
      <c r="B89" s="242" t="str">
        <f>IF(UserInput!H42=1,Endpoints!AS52,"")</f>
        <v/>
      </c>
      <c r="C89" s="179" t="str">
        <f>IF(UserInput!H42=1,Endpoints!AT52,"")</f>
        <v/>
      </c>
      <c r="D89" s="179" t="str">
        <f>IF(UserInput!H42=1,UserInput!D42,"")</f>
        <v/>
      </c>
      <c r="E89" s="180" t="str">
        <f>IF(UserInput!H42=1,UserInput!G42,"")</f>
        <v/>
      </c>
    </row>
    <row r="90" spans="1:5" x14ac:dyDescent="0.2">
      <c r="A90" s="179"/>
      <c r="B90" s="242" t="str">
        <f>IF(UserInput!H43=1,Endpoints!AS53,"")</f>
        <v/>
      </c>
      <c r="C90" s="179" t="str">
        <f>IF(UserInput!H43=1,Endpoints!AT53,"")</f>
        <v/>
      </c>
      <c r="D90" s="179" t="str">
        <f>IF(UserInput!H43=1,UserInput!D43,"")</f>
        <v/>
      </c>
      <c r="E90" s="180" t="str">
        <f>IF(UserInput!H43=1,UserInput!G43,"")</f>
        <v/>
      </c>
    </row>
    <row r="91" spans="1:5" x14ac:dyDescent="0.2">
      <c r="A91" s="179"/>
      <c r="B91" s="242" t="str">
        <f>IF(UserInput!H44=1,Endpoints!AS54,"")</f>
        <v/>
      </c>
      <c r="C91" s="179" t="str">
        <f>IF(UserInput!H44=1,Endpoints!AT54,"")</f>
        <v/>
      </c>
      <c r="D91" s="179" t="str">
        <f>IF(UserInput!H44=1,UserInput!D44,"")</f>
        <v/>
      </c>
      <c r="E91" s="180" t="str">
        <f>IF(UserInput!H44=1,UserInput!G44,"")</f>
        <v/>
      </c>
    </row>
    <row r="92" spans="1:5" x14ac:dyDescent="0.2">
      <c r="A92" s="179"/>
      <c r="B92" s="242" t="str">
        <f>IF(UserInput!H45=1,Endpoints!AS55,"")</f>
        <v/>
      </c>
      <c r="C92" s="179" t="str">
        <f>IF(UserInput!H45=1,Endpoints!AT55,"")</f>
        <v/>
      </c>
      <c r="D92" s="179" t="str">
        <f>IF(UserInput!H45=1,UserInput!D45,"")</f>
        <v/>
      </c>
      <c r="E92" s="180" t="str">
        <f>IF(UserInput!H45=1,UserInput!G45,"")</f>
        <v/>
      </c>
    </row>
    <row r="93" spans="1:5" x14ac:dyDescent="0.2">
      <c r="A93" s="179"/>
      <c r="B93" s="242" t="str">
        <f>IF(UserInput!H46=1,Endpoints!AS56,"")</f>
        <v/>
      </c>
      <c r="C93" s="179" t="str">
        <f>IF(UserInput!H46=1,Endpoints!AT56,"")</f>
        <v/>
      </c>
      <c r="D93" s="179" t="str">
        <f>IF(UserInput!H46=1,UserInput!D46,"")</f>
        <v/>
      </c>
      <c r="E93" s="180" t="str">
        <f>IF(UserInput!H46=1,UserInput!G46,"")</f>
        <v/>
      </c>
    </row>
    <row r="94" spans="1:5" x14ac:dyDescent="0.2">
      <c r="A94" s="179"/>
      <c r="B94" s="242" t="str">
        <f>IF(UserInput!H47=1,Endpoints!AS57,"")</f>
        <v/>
      </c>
      <c r="C94" s="179" t="str">
        <f>IF(UserInput!H47=1,Endpoints!AT57,"")</f>
        <v/>
      </c>
      <c r="D94" s="179" t="str">
        <f>IF(UserInput!H47=1,UserInput!D47,"")</f>
        <v/>
      </c>
      <c r="E94" s="180" t="str">
        <f>IF(UserInput!H47=1,UserInput!G47,"")</f>
        <v/>
      </c>
    </row>
    <row r="95" spans="1:5" x14ac:dyDescent="0.2">
      <c r="A95" s="179"/>
      <c r="B95" s="242" t="str">
        <f>IF(UserInput!H48=1,Endpoints!AS58,"")</f>
        <v/>
      </c>
      <c r="C95" s="179" t="str">
        <f>IF(UserInput!H48=1,Endpoints!AT58,"")</f>
        <v/>
      </c>
      <c r="D95" s="179" t="str">
        <f>IF(UserInput!H48=1,UserInput!D48,"")</f>
        <v/>
      </c>
      <c r="E95" s="180" t="str">
        <f>IF(UserInput!H48=1,UserInput!G48,"")</f>
        <v/>
      </c>
    </row>
    <row r="96" spans="1:5" x14ac:dyDescent="0.2">
      <c r="A96" s="179"/>
      <c r="B96" s="242" t="str">
        <f>IF(UserInput!H49=1,Endpoints!AS59,"")</f>
        <v/>
      </c>
      <c r="C96" s="179" t="str">
        <f>IF(UserInput!H49=1,Endpoints!AT59,"")</f>
        <v/>
      </c>
      <c r="D96" s="179" t="str">
        <f>IF(UserInput!H49=1,UserInput!D49,"")</f>
        <v/>
      </c>
      <c r="E96" s="180" t="str">
        <f>IF(UserInput!H49=1,UserInput!G49,"")</f>
        <v/>
      </c>
    </row>
    <row r="97" spans="1:5" x14ac:dyDescent="0.2">
      <c r="A97" s="179"/>
      <c r="B97" s="242" t="str">
        <f>IF(UserInput!H50=1,Endpoints!AS60,"")</f>
        <v/>
      </c>
      <c r="C97" s="179" t="str">
        <f>IF(UserInput!H50=1,Endpoints!AT60,"")</f>
        <v/>
      </c>
      <c r="D97" s="179" t="str">
        <f>IF(UserInput!H50=1,UserInput!D50,"")</f>
        <v/>
      </c>
      <c r="E97" s="180" t="str">
        <f>IF(UserInput!H50=1,UserInput!G50,"")</f>
        <v/>
      </c>
    </row>
    <row r="98" spans="1:5" x14ac:dyDescent="0.2">
      <c r="A98" s="179"/>
      <c r="B98" s="242" t="str">
        <f>IF(UserInput!H51=1,Endpoints!AS61,"")</f>
        <v/>
      </c>
      <c r="C98" s="179" t="str">
        <f>IF(UserInput!H51=1,Endpoints!AT61,"")</f>
        <v/>
      </c>
      <c r="D98" s="179" t="str">
        <f>IF(UserInput!H51=1,UserInput!D51,"")</f>
        <v/>
      </c>
      <c r="E98" s="180" t="str">
        <f>IF(UserInput!H51=1,UserInput!G51,"")</f>
        <v/>
      </c>
    </row>
    <row r="99" spans="1:5" x14ac:dyDescent="0.2">
      <c r="A99" s="179"/>
      <c r="B99" s="242" t="str">
        <f>IF(UserInput!H52=1,Endpoints!AS62,"")</f>
        <v/>
      </c>
      <c r="C99" s="179" t="str">
        <f>IF(UserInput!H52=1,Endpoints!AT62,"")</f>
        <v/>
      </c>
      <c r="D99" s="179" t="str">
        <f>IF(UserInput!H52=1,UserInput!D52,"")</f>
        <v/>
      </c>
      <c r="E99" s="180" t="str">
        <f>IF(UserInput!H52=1,UserInput!G52,"")</f>
        <v/>
      </c>
    </row>
    <row r="100" spans="1:5" x14ac:dyDescent="0.2">
      <c r="B100" s="243"/>
    </row>
    <row r="101" spans="1:5" x14ac:dyDescent="0.2">
      <c r="B101" s="243"/>
    </row>
    <row r="102" spans="1:5" x14ac:dyDescent="0.2">
      <c r="B102" s="243"/>
    </row>
    <row r="103" spans="1:5" x14ac:dyDescent="0.2">
      <c r="B103" s="243"/>
    </row>
    <row r="104" spans="1:5" x14ac:dyDescent="0.2">
      <c r="B104" s="243"/>
    </row>
    <row r="105" spans="1:5" x14ac:dyDescent="0.2">
      <c r="B105" s="243"/>
    </row>
    <row r="106" spans="1:5" x14ac:dyDescent="0.2">
      <c r="B106" s="243"/>
    </row>
    <row r="107" spans="1:5" x14ac:dyDescent="0.2">
      <c r="B107" s="243"/>
    </row>
    <row r="108" spans="1:5" x14ac:dyDescent="0.2">
      <c r="B108" s="243"/>
    </row>
    <row r="109" spans="1:5" x14ac:dyDescent="0.2">
      <c r="B109" s="243"/>
    </row>
    <row r="110" spans="1:5" x14ac:dyDescent="0.2">
      <c r="B110" s="243"/>
    </row>
    <row r="111" spans="1:5" x14ac:dyDescent="0.2">
      <c r="B111" s="243"/>
    </row>
    <row r="112" spans="1:5" x14ac:dyDescent="0.2">
      <c r="B112" s="243"/>
    </row>
    <row r="113" spans="2:2" x14ac:dyDescent="0.2">
      <c r="B113" s="243"/>
    </row>
    <row r="114" spans="2:2" x14ac:dyDescent="0.2">
      <c r="B114" s="243"/>
    </row>
    <row r="115" spans="2:2" x14ac:dyDescent="0.2">
      <c r="B115" s="243"/>
    </row>
    <row r="116" spans="2:2" x14ac:dyDescent="0.2">
      <c r="B116" s="243"/>
    </row>
    <row r="117" spans="2:2" x14ac:dyDescent="0.2">
      <c r="B117" s="243"/>
    </row>
    <row r="118" spans="2:2" x14ac:dyDescent="0.2">
      <c r="B118" s="243"/>
    </row>
    <row r="119" spans="2:2" x14ac:dyDescent="0.2">
      <c r="B119" s="243"/>
    </row>
    <row r="120" spans="2:2" x14ac:dyDescent="0.2">
      <c r="B120" s="243"/>
    </row>
    <row r="121" spans="2:2" x14ac:dyDescent="0.2">
      <c r="B121" s="243"/>
    </row>
    <row r="122" spans="2:2" x14ac:dyDescent="0.2">
      <c r="B122" s="243"/>
    </row>
    <row r="123" spans="2:2" x14ac:dyDescent="0.2">
      <c r="B123" s="243"/>
    </row>
    <row r="124" spans="2:2" x14ac:dyDescent="0.2">
      <c r="B124" s="243"/>
    </row>
    <row r="125" spans="2:2" x14ac:dyDescent="0.2">
      <c r="B125" s="243"/>
    </row>
    <row r="126" spans="2:2" x14ac:dyDescent="0.2">
      <c r="B126" s="243"/>
    </row>
    <row r="127" spans="2:2" x14ac:dyDescent="0.2">
      <c r="B127" s="243"/>
    </row>
    <row r="128" spans="2:2" x14ac:dyDescent="0.2">
      <c r="B128" s="243"/>
    </row>
    <row r="129" spans="2:2" x14ac:dyDescent="0.2">
      <c r="B129" s="243"/>
    </row>
    <row r="130" spans="2:2" x14ac:dyDescent="0.2">
      <c r="B130" s="243"/>
    </row>
    <row r="131" spans="2:2" x14ac:dyDescent="0.2">
      <c r="B131" s="243"/>
    </row>
    <row r="132" spans="2:2" x14ac:dyDescent="0.2">
      <c r="B132" s="243"/>
    </row>
    <row r="133" spans="2:2" x14ac:dyDescent="0.2">
      <c r="B133" s="243"/>
    </row>
    <row r="134" spans="2:2" x14ac:dyDescent="0.2">
      <c r="B134" s="243"/>
    </row>
    <row r="135" spans="2:2" x14ac:dyDescent="0.2">
      <c r="B135" s="243"/>
    </row>
    <row r="136" spans="2:2" x14ac:dyDescent="0.2">
      <c r="B136" s="243"/>
    </row>
    <row r="137" spans="2:2" x14ac:dyDescent="0.2">
      <c r="B137" s="243"/>
    </row>
    <row r="138" spans="2:2" x14ac:dyDescent="0.2">
      <c r="B138" s="243"/>
    </row>
    <row r="139" spans="2:2" x14ac:dyDescent="0.2">
      <c r="B139" s="243"/>
    </row>
    <row r="140" spans="2:2" x14ac:dyDescent="0.2">
      <c r="B140" s="243"/>
    </row>
    <row r="141" spans="2:2" x14ac:dyDescent="0.2">
      <c r="B141" s="243"/>
    </row>
    <row r="142" spans="2:2" x14ac:dyDescent="0.2">
      <c r="B142" s="243"/>
    </row>
    <row r="143" spans="2:2" x14ac:dyDescent="0.2">
      <c r="B143" s="243"/>
    </row>
    <row r="144" spans="2:2" x14ac:dyDescent="0.2">
      <c r="B144" s="243"/>
    </row>
    <row r="145" spans="2:2" x14ac:dyDescent="0.2">
      <c r="B145" s="243"/>
    </row>
    <row r="146" spans="2:2" x14ac:dyDescent="0.2">
      <c r="B146" s="243"/>
    </row>
    <row r="147" spans="2:2" x14ac:dyDescent="0.2">
      <c r="B147" s="243"/>
    </row>
    <row r="148" spans="2:2" x14ac:dyDescent="0.2">
      <c r="B148" s="243"/>
    </row>
    <row r="149" spans="2:2" x14ac:dyDescent="0.2">
      <c r="B149" s="243"/>
    </row>
    <row r="150" spans="2:2" x14ac:dyDescent="0.2">
      <c r="B150" s="243"/>
    </row>
    <row r="151" spans="2:2" x14ac:dyDescent="0.2">
      <c r="B151" s="243"/>
    </row>
    <row r="152" spans="2:2" x14ac:dyDescent="0.2">
      <c r="B152" s="243"/>
    </row>
    <row r="153" spans="2:2" x14ac:dyDescent="0.2">
      <c r="B153" s="243"/>
    </row>
    <row r="154" spans="2:2" x14ac:dyDescent="0.2">
      <c r="B154" s="243"/>
    </row>
    <row r="155" spans="2:2" x14ac:dyDescent="0.2">
      <c r="B155" s="243"/>
    </row>
    <row r="156" spans="2:2" x14ac:dyDescent="0.2">
      <c r="B156" s="243"/>
    </row>
    <row r="157" spans="2:2" x14ac:dyDescent="0.2">
      <c r="B157" s="243"/>
    </row>
    <row r="158" spans="2:2" x14ac:dyDescent="0.2">
      <c r="B158" s="243"/>
    </row>
    <row r="159" spans="2:2" x14ac:dyDescent="0.2">
      <c r="B159" s="243"/>
    </row>
    <row r="160" spans="2:2" x14ac:dyDescent="0.2">
      <c r="B160" s="243"/>
    </row>
    <row r="161" spans="2:2" x14ac:dyDescent="0.2">
      <c r="B161" s="243"/>
    </row>
    <row r="162" spans="2:2" x14ac:dyDescent="0.2">
      <c r="B162" s="243"/>
    </row>
    <row r="163" spans="2:2" x14ac:dyDescent="0.2">
      <c r="B163" s="243"/>
    </row>
    <row r="164" spans="2:2" x14ac:dyDescent="0.2">
      <c r="B164" s="243"/>
    </row>
    <row r="165" spans="2:2" x14ac:dyDescent="0.2">
      <c r="B165" s="243"/>
    </row>
    <row r="166" spans="2:2" x14ac:dyDescent="0.2">
      <c r="B166" s="243"/>
    </row>
    <row r="167" spans="2:2" x14ac:dyDescent="0.2">
      <c r="B167" s="243"/>
    </row>
    <row r="168" spans="2:2" x14ac:dyDescent="0.2">
      <c r="B168" s="243"/>
    </row>
    <row r="169" spans="2:2" x14ac:dyDescent="0.2">
      <c r="B169" s="243"/>
    </row>
    <row r="170" spans="2:2" x14ac:dyDescent="0.2">
      <c r="B170" s="243"/>
    </row>
    <row r="171" spans="2:2" x14ac:dyDescent="0.2">
      <c r="B171" s="243"/>
    </row>
    <row r="172" spans="2:2" x14ac:dyDescent="0.2">
      <c r="B172" s="243"/>
    </row>
    <row r="173" spans="2:2" x14ac:dyDescent="0.2">
      <c r="B173" s="243"/>
    </row>
    <row r="174" spans="2:2" x14ac:dyDescent="0.2">
      <c r="B174" s="243"/>
    </row>
    <row r="175" spans="2:2" x14ac:dyDescent="0.2">
      <c r="B175" s="243"/>
    </row>
    <row r="176" spans="2:2" x14ac:dyDescent="0.2">
      <c r="B176" s="243"/>
    </row>
    <row r="177" spans="2:2" x14ac:dyDescent="0.2">
      <c r="B177" s="243"/>
    </row>
    <row r="178" spans="2:2" x14ac:dyDescent="0.2">
      <c r="B178" s="243"/>
    </row>
    <row r="179" spans="2:2" x14ac:dyDescent="0.2">
      <c r="B179" s="243"/>
    </row>
    <row r="180" spans="2:2" x14ac:dyDescent="0.2">
      <c r="B180" s="243"/>
    </row>
    <row r="181" spans="2:2" x14ac:dyDescent="0.2">
      <c r="B181" s="243"/>
    </row>
    <row r="182" spans="2:2" x14ac:dyDescent="0.2">
      <c r="B182" s="243"/>
    </row>
    <row r="183" spans="2:2" x14ac:dyDescent="0.2">
      <c r="B183" s="243"/>
    </row>
    <row r="184" spans="2:2" x14ac:dyDescent="0.2">
      <c r="B184" s="243"/>
    </row>
    <row r="185" spans="2:2" x14ac:dyDescent="0.2">
      <c r="B185" s="243"/>
    </row>
    <row r="186" spans="2:2" x14ac:dyDescent="0.2">
      <c r="B186" s="243"/>
    </row>
    <row r="187" spans="2:2" x14ac:dyDescent="0.2">
      <c r="B187" s="243"/>
    </row>
    <row r="188" spans="2:2" x14ac:dyDescent="0.2">
      <c r="B188" s="243"/>
    </row>
    <row r="189" spans="2:2" x14ac:dyDescent="0.2">
      <c r="B189" s="243"/>
    </row>
    <row r="190" spans="2:2" x14ac:dyDescent="0.2">
      <c r="B190" s="243"/>
    </row>
    <row r="191" spans="2:2" x14ac:dyDescent="0.2">
      <c r="B191" s="243"/>
    </row>
    <row r="192" spans="2:2" x14ac:dyDescent="0.2">
      <c r="B192" s="243"/>
    </row>
    <row r="193" spans="2:2" x14ac:dyDescent="0.2">
      <c r="B193" s="243"/>
    </row>
    <row r="194" spans="2:2" x14ac:dyDescent="0.2">
      <c r="B194" s="243"/>
    </row>
    <row r="195" spans="2:2" x14ac:dyDescent="0.2">
      <c r="B195" s="243"/>
    </row>
    <row r="196" spans="2:2" x14ac:dyDescent="0.2">
      <c r="B196" s="243"/>
    </row>
    <row r="197" spans="2:2" x14ac:dyDescent="0.2">
      <c r="B197" s="243"/>
    </row>
    <row r="198" spans="2:2" x14ac:dyDescent="0.2">
      <c r="B198" s="243"/>
    </row>
    <row r="199" spans="2:2" x14ac:dyDescent="0.2">
      <c r="B199" s="243"/>
    </row>
    <row r="200" spans="2:2" x14ac:dyDescent="0.2">
      <c r="B200" s="243"/>
    </row>
    <row r="201" spans="2:2" x14ac:dyDescent="0.2">
      <c r="B201" s="243"/>
    </row>
    <row r="202" spans="2:2" x14ac:dyDescent="0.2">
      <c r="B202" s="243"/>
    </row>
    <row r="203" spans="2:2" x14ac:dyDescent="0.2">
      <c r="B203" s="243"/>
    </row>
    <row r="204" spans="2:2" x14ac:dyDescent="0.2">
      <c r="B204" s="243"/>
    </row>
    <row r="205" spans="2:2" x14ac:dyDescent="0.2">
      <c r="B205" s="243"/>
    </row>
    <row r="206" spans="2:2" x14ac:dyDescent="0.2">
      <c r="B206" s="243"/>
    </row>
    <row r="207" spans="2:2" x14ac:dyDescent="0.2">
      <c r="B207" s="243"/>
    </row>
    <row r="208" spans="2:2" x14ac:dyDescent="0.2">
      <c r="B208" s="243"/>
    </row>
  </sheetData>
  <sheetProtection algorithmName="SHA-512" hashValue="PgIW0oOBWfpV/Ydl76/1N2PCZXDZjRSZ/iF0OUC3Ngz+eFODs7tP1tCC1jea71dBJV4MltRRuCcnuRjPg0YMyw==" saltValue="KAxdsaT/ktK2ucZALkAYkw==" spinCount="100000" sheet="1" objects="1" scenarios="1"/>
  <mergeCells count="1">
    <mergeCell ref="A47:B47"/>
  </mergeCells>
  <pageMargins left="0.78749999999999998" right="0.78749999999999998" top="1.05277777777778" bottom="1.05277777777778" header="0.78749999999999998" footer="0.78749999999999998"/>
  <pageSetup paperSize="9" firstPageNumber="0" orientation="portrait" horizontalDpi="300" verticalDpi="300" r:id="rId1"/>
  <headerFooter>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0234D5-C422-4E7E-AD59-2CF5A9D8E3E0}">
  <dimension ref="A1:I22"/>
  <sheetViews>
    <sheetView zoomScale="80" zoomScaleNormal="80" workbookViewId="0">
      <selection activeCell="C44" sqref="C44:C45"/>
    </sheetView>
  </sheetViews>
  <sheetFormatPr defaultRowHeight="12.75" x14ac:dyDescent="0.2"/>
  <cols>
    <col min="1" max="1" width="25.7109375" customWidth="1"/>
    <col min="2" max="2" width="41.5703125" customWidth="1"/>
    <col min="3" max="3" width="60.7109375" bestFit="1" customWidth="1"/>
    <col min="7" max="7" width="23.140625" bestFit="1" customWidth="1"/>
  </cols>
  <sheetData>
    <row r="1" spans="1:9" x14ac:dyDescent="0.2">
      <c r="A1" s="10" t="s">
        <v>160</v>
      </c>
      <c r="B1" s="10" t="s">
        <v>15</v>
      </c>
      <c r="C1" s="10" t="s">
        <v>98</v>
      </c>
      <c r="D1" s="10" t="s">
        <v>101</v>
      </c>
      <c r="E1" s="10" t="s">
        <v>16</v>
      </c>
      <c r="G1" s="10" t="s">
        <v>160</v>
      </c>
      <c r="H1" s="10" t="s">
        <v>16</v>
      </c>
      <c r="I1" s="10" t="s">
        <v>101</v>
      </c>
    </row>
    <row r="2" spans="1:9" x14ac:dyDescent="0.2">
      <c r="A2" t="s">
        <v>192</v>
      </c>
      <c r="B2" t="s">
        <v>226</v>
      </c>
      <c r="C2" t="str">
        <f>_xlfn.CONCAT(A2,": ",B2)</f>
        <v>Warmte: WKK, bio-/groen gas</v>
      </c>
      <c r="D2" t="s">
        <v>105</v>
      </c>
      <c r="E2" t="s">
        <v>14</v>
      </c>
      <c r="G2" t="s">
        <v>192</v>
      </c>
      <c r="H2" t="s">
        <v>14</v>
      </c>
      <c r="I2" t="s">
        <v>96</v>
      </c>
    </row>
    <row r="3" spans="1:9" x14ac:dyDescent="0.2">
      <c r="A3" t="s">
        <v>192</v>
      </c>
      <c r="B3" t="s">
        <v>225</v>
      </c>
      <c r="C3" t="str">
        <f t="shared" ref="C3:C13" si="0">_xlfn.CONCAT(A3,": ",B3)</f>
        <v>Warmte: Biogasketel</v>
      </c>
      <c r="D3" t="s">
        <v>105</v>
      </c>
      <c r="E3" t="s">
        <v>14</v>
      </c>
      <c r="G3" t="s">
        <v>193</v>
      </c>
      <c r="H3" t="s">
        <v>4</v>
      </c>
      <c r="I3" t="s">
        <v>96</v>
      </c>
    </row>
    <row r="4" spans="1:9" x14ac:dyDescent="0.2">
      <c r="A4" t="s">
        <v>193</v>
      </c>
      <c r="B4" t="s">
        <v>234</v>
      </c>
      <c r="C4" t="str">
        <f t="shared" si="0"/>
        <v xml:space="preserve">Electriciteit: WKK, bio-/groen gas </v>
      </c>
      <c r="D4" t="s">
        <v>105</v>
      </c>
      <c r="E4" t="s">
        <v>4</v>
      </c>
      <c r="G4" t="s">
        <v>194</v>
      </c>
      <c r="H4" t="s">
        <v>5</v>
      </c>
      <c r="I4" t="s">
        <v>96</v>
      </c>
    </row>
    <row r="5" spans="1:9" x14ac:dyDescent="0.2">
      <c r="A5" t="s">
        <v>194</v>
      </c>
      <c r="B5" t="s">
        <v>196</v>
      </c>
      <c r="C5" t="str">
        <f t="shared" si="0"/>
        <v>Biobrandstof: Biogas</v>
      </c>
      <c r="D5" t="s">
        <v>105</v>
      </c>
      <c r="E5" t="s">
        <v>5</v>
      </c>
      <c r="G5" t="s">
        <v>207</v>
      </c>
      <c r="H5" t="s">
        <v>10</v>
      </c>
      <c r="I5" t="s">
        <v>96</v>
      </c>
    </row>
    <row r="6" spans="1:9" x14ac:dyDescent="0.2">
      <c r="A6" t="s">
        <v>194</v>
      </c>
      <c r="B6" t="s">
        <v>188</v>
      </c>
      <c r="C6" t="str">
        <f t="shared" si="0"/>
        <v>Biobrandstof: Groen gas</v>
      </c>
      <c r="D6" t="s">
        <v>105</v>
      </c>
      <c r="E6" t="s">
        <v>5</v>
      </c>
      <c r="G6" t="s">
        <v>206</v>
      </c>
      <c r="H6" t="s">
        <v>10</v>
      </c>
      <c r="I6" t="s">
        <v>96</v>
      </c>
    </row>
    <row r="7" spans="1:9" x14ac:dyDescent="0.2">
      <c r="A7" t="s">
        <v>189</v>
      </c>
      <c r="B7" t="s">
        <v>197</v>
      </c>
      <c r="C7" t="str">
        <f t="shared" si="0"/>
        <v>CO2: Industriële toepassing</v>
      </c>
      <c r="D7" t="s">
        <v>96</v>
      </c>
      <c r="E7" t="s">
        <v>10</v>
      </c>
      <c r="G7" t="s">
        <v>195</v>
      </c>
      <c r="H7" t="s">
        <v>12</v>
      </c>
      <c r="I7" t="s">
        <v>96</v>
      </c>
    </row>
    <row r="8" spans="1:9" x14ac:dyDescent="0.2">
      <c r="A8" s="5" t="s">
        <v>233</v>
      </c>
      <c r="B8" s="5" t="s">
        <v>259</v>
      </c>
      <c r="C8" t="str">
        <f t="shared" si="0"/>
        <v>Nevenstromen: Zand/grond, ter hergebruik</v>
      </c>
      <c r="D8" t="s">
        <v>95</v>
      </c>
      <c r="E8" t="s">
        <v>10</v>
      </c>
      <c r="G8" t="s">
        <v>189</v>
      </c>
      <c r="H8" t="s">
        <v>10</v>
      </c>
      <c r="I8" t="s">
        <v>96</v>
      </c>
    </row>
    <row r="9" spans="1:9" x14ac:dyDescent="0.2">
      <c r="A9" s="5" t="s">
        <v>233</v>
      </c>
      <c r="B9" s="5" t="s">
        <v>235</v>
      </c>
      <c r="C9" t="str">
        <f t="shared" si="0"/>
        <v>Nevenstromen: Metaal, ter materiaalrecycling</v>
      </c>
      <c r="D9" t="s">
        <v>96</v>
      </c>
      <c r="E9" t="s">
        <v>10</v>
      </c>
    </row>
    <row r="10" spans="1:9" x14ac:dyDescent="0.2">
      <c r="A10" s="5" t="s">
        <v>195</v>
      </c>
      <c r="B10" s="5" t="s">
        <v>258</v>
      </c>
      <c r="C10" t="str">
        <f t="shared" si="0"/>
        <v>Grondstoffen: Minerale olie, ter recycling</v>
      </c>
      <c r="D10" t="s">
        <v>96</v>
      </c>
      <c r="E10" t="s">
        <v>10</v>
      </c>
    </row>
    <row r="11" spans="1:9" x14ac:dyDescent="0.2">
      <c r="A11" s="5" t="s">
        <v>195</v>
      </c>
      <c r="B11" s="5" t="s">
        <v>257</v>
      </c>
      <c r="C11" t="str">
        <f t="shared" si="0"/>
        <v>Grondstoffen: Organische vetten, ter vergisting</v>
      </c>
      <c r="D11" t="s">
        <v>96</v>
      </c>
      <c r="E11" t="s">
        <v>10</v>
      </c>
    </row>
    <row r="12" spans="1:9" x14ac:dyDescent="0.2">
      <c r="A12" s="5" t="s">
        <v>242</v>
      </c>
      <c r="B12" s="5" t="s">
        <v>243</v>
      </c>
      <c r="C12" t="str">
        <f t="shared" si="0"/>
        <v>Opbulken: VWS</v>
      </c>
      <c r="D12" s="5" t="s">
        <v>245</v>
      </c>
      <c r="E12" s="5" t="s">
        <v>10</v>
      </c>
      <c r="F12" s="5"/>
    </row>
    <row r="13" spans="1:9" x14ac:dyDescent="0.2">
      <c r="A13" s="5" t="s">
        <v>242</v>
      </c>
      <c r="B13" s="5" t="s">
        <v>244</v>
      </c>
      <c r="C13" t="str">
        <f t="shared" si="0"/>
        <v>Opbulken: OWS</v>
      </c>
      <c r="D13" s="5" t="s">
        <v>245</v>
      </c>
      <c r="E13" s="5" t="s">
        <v>10</v>
      </c>
      <c r="F13" s="5"/>
    </row>
    <row r="14" spans="1:9" x14ac:dyDescent="0.2">
      <c r="A14" s="5"/>
      <c r="B14" s="5"/>
      <c r="C14" s="5"/>
      <c r="D14" s="5"/>
      <c r="E14" s="5"/>
      <c r="F14" s="5"/>
    </row>
    <row r="15" spans="1:9" x14ac:dyDescent="0.2">
      <c r="A15" s="5"/>
      <c r="B15" s="5"/>
      <c r="C15" s="5"/>
      <c r="D15" s="5"/>
      <c r="E15" s="5"/>
      <c r="F15" s="5"/>
    </row>
    <row r="16" spans="1:9" x14ac:dyDescent="0.2">
      <c r="A16" s="5"/>
      <c r="B16" s="5"/>
      <c r="C16" s="5"/>
      <c r="D16" s="5"/>
      <c r="E16" s="5"/>
      <c r="F16" s="5"/>
    </row>
    <row r="17" spans="1:6" x14ac:dyDescent="0.2">
      <c r="A17" s="5"/>
      <c r="B17" s="5"/>
      <c r="C17" s="5"/>
      <c r="D17" s="5"/>
      <c r="E17" s="5"/>
      <c r="F17" s="5"/>
    </row>
    <row r="18" spans="1:6" x14ac:dyDescent="0.2">
      <c r="A18" s="5"/>
      <c r="B18" s="5"/>
      <c r="C18" s="5"/>
      <c r="D18" s="5"/>
      <c r="E18" s="5"/>
      <c r="F18" s="5"/>
    </row>
    <row r="19" spans="1:6" x14ac:dyDescent="0.2">
      <c r="A19" s="5"/>
      <c r="B19" s="5"/>
      <c r="C19" s="5"/>
      <c r="D19" s="5"/>
      <c r="E19" s="5"/>
      <c r="F19" s="5"/>
    </row>
    <row r="20" spans="1:6" x14ac:dyDescent="0.2">
      <c r="A20" s="5"/>
      <c r="B20" s="5"/>
      <c r="C20" s="5"/>
      <c r="D20" s="5"/>
      <c r="E20" s="5"/>
      <c r="F20" s="5"/>
    </row>
    <row r="21" spans="1:6" x14ac:dyDescent="0.2">
      <c r="A21" s="5"/>
      <c r="B21" s="30"/>
      <c r="C21" s="5"/>
      <c r="D21" s="5"/>
      <c r="E21" s="5"/>
      <c r="F21" s="5"/>
    </row>
    <row r="22" spans="1:6" x14ac:dyDescent="0.2">
      <c r="B22" s="30"/>
    </row>
  </sheetData>
  <sheetProtection algorithmName="SHA-512" hashValue="NpZHJ0WAHFjTg20QfEUGjiBFMhXQAqbAkYds51/QrPwejqtk3euPgEmOl11S9qnZrrFcoLk2lKWCUptZb1XehA==" saltValue="MF4eKLtFWJbJa4fSyAuPJQ==" spinCount="100000" sheet="1" objects="1" scenarios="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Y47"/>
  <sheetViews>
    <sheetView showGridLines="0" topLeftCell="AO1" zoomScale="80" zoomScaleNormal="80" workbookViewId="0">
      <selection activeCell="AP10" sqref="AP10"/>
    </sheetView>
  </sheetViews>
  <sheetFormatPr defaultColWidth="11.5703125" defaultRowHeight="12.75" x14ac:dyDescent="0.2"/>
  <cols>
    <col min="1" max="1" width="11.7109375" style="8" customWidth="1"/>
    <col min="2" max="2" width="67.85546875" style="8" customWidth="1"/>
    <col min="3" max="3" width="10" style="8" bestFit="1" customWidth="1"/>
    <col min="4" max="9" width="14.7109375" style="8" customWidth="1"/>
    <col min="10" max="10" width="12" style="8" customWidth="1"/>
    <col min="11" max="11" width="11.5703125" style="8"/>
    <col min="12" max="12" width="17.140625" style="8" bestFit="1" customWidth="1"/>
    <col min="13" max="13" width="11.5703125" style="8"/>
    <col min="14" max="19" width="14.7109375" style="8" customWidth="1"/>
    <col min="20" max="20" width="11.7109375" style="8" customWidth="1"/>
    <col min="21" max="21" width="11.5703125" style="8"/>
    <col min="22" max="22" width="31.42578125" style="8" bestFit="1" customWidth="1"/>
    <col min="23" max="23" width="11.5703125" style="8"/>
    <col min="24" max="29" width="14.7109375" style="8" customWidth="1"/>
    <col min="30" max="30" width="11.7109375" style="8" customWidth="1"/>
    <col min="31" max="33" width="11.5703125" style="8"/>
    <col min="34" max="39" width="14.7109375" style="8" customWidth="1"/>
    <col min="40" max="41" width="11.5703125" style="8"/>
    <col min="42" max="42" width="31.42578125" style="8" bestFit="1" customWidth="1"/>
    <col min="43" max="43" width="11.5703125" style="8"/>
    <col min="44" max="49" width="14.7109375" style="8" customWidth="1"/>
    <col min="50" max="51" width="11.5703125" style="8"/>
    <col min="52" max="52" width="41.5703125" style="8" bestFit="1" customWidth="1"/>
    <col min="53" max="53" width="11.5703125" style="8"/>
    <col min="54" max="59" width="14.7109375" style="8" customWidth="1"/>
    <col min="60" max="61" width="11.5703125" style="8"/>
    <col min="62" max="62" width="38.42578125" style="8" customWidth="1"/>
    <col min="63" max="63" width="11.5703125" style="8"/>
    <col min="64" max="69" width="14.7109375" style="8" customWidth="1"/>
    <col min="70" max="72" width="11.5703125" style="7"/>
    <col min="73" max="73" width="31.5703125" style="7" bestFit="1" customWidth="1"/>
    <col min="74" max="74" width="12.7109375" style="7" customWidth="1"/>
    <col min="75" max="75" width="16.28515625" style="7" bestFit="1" customWidth="1"/>
    <col min="76" max="76" width="16" style="7" bestFit="1" customWidth="1"/>
    <col min="77" max="77" width="25.28515625" style="7" bestFit="1" customWidth="1"/>
    <col min="78" max="16384" width="11.5703125" style="7"/>
  </cols>
  <sheetData>
    <row r="1" spans="1:77" x14ac:dyDescent="0.2">
      <c r="A1" t="s">
        <v>132</v>
      </c>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row>
    <row r="2" spans="1:77" x14ac:dyDescent="0.2">
      <c r="A2" t="s">
        <v>130</v>
      </c>
      <c r="B2" s="7"/>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row>
    <row r="3" spans="1:77" x14ac:dyDescent="0.2">
      <c r="A3" s="7"/>
      <c r="B3" s="7"/>
      <c r="C3" s="7"/>
      <c r="D3" s="7"/>
      <c r="E3" s="7"/>
      <c r="F3" s="7"/>
      <c r="G3" s="7"/>
      <c r="H3" s="7"/>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row>
    <row r="4" spans="1:77" x14ac:dyDescent="0.2">
      <c r="A4" s="7"/>
      <c r="B4" s="7"/>
      <c r="C4" s="7"/>
      <c r="D4" s="7"/>
      <c r="E4" s="7"/>
      <c r="F4" s="7"/>
      <c r="G4" s="7"/>
      <c r="H4" s="7"/>
      <c r="I4" s="7"/>
      <c r="J4" s="7"/>
      <c r="K4" s="7"/>
      <c r="L4" s="7"/>
      <c r="M4" s="7"/>
      <c r="N4" s="7"/>
      <c r="O4" s="7"/>
      <c r="P4" s="7"/>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row>
    <row r="5" spans="1:77" x14ac:dyDescent="0.2">
      <c r="A5" s="7"/>
      <c r="B5" s="7"/>
      <c r="C5" s="7"/>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7"/>
      <c r="BJ5" s="7"/>
      <c r="BK5" s="7"/>
      <c r="BL5" s="7"/>
      <c r="BM5" s="7"/>
      <c r="BN5" s="7"/>
      <c r="BO5" s="7"/>
      <c r="BP5" s="7"/>
      <c r="BQ5" s="7"/>
    </row>
    <row r="6" spans="1:77" x14ac:dyDescent="0.2">
      <c r="A6" s="7"/>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row>
    <row r="7" spans="1:77" x14ac:dyDescent="0.2">
      <c r="A7" s="7"/>
      <c r="B7" s="7"/>
      <c r="C7" s="7"/>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row>
    <row r="8" spans="1:77" x14ac:dyDescent="0.2">
      <c r="A8" s="7"/>
      <c r="B8" s="7"/>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c r="BI8" s="7"/>
      <c r="BJ8" s="7"/>
      <c r="BK8" s="7"/>
      <c r="BL8" s="7"/>
      <c r="BM8" s="7"/>
      <c r="BN8" s="7"/>
      <c r="BO8" s="7"/>
      <c r="BP8" s="7"/>
      <c r="BQ8" s="7"/>
    </row>
    <row r="9" spans="1:77" x14ac:dyDescent="0.2">
      <c r="A9" s="27"/>
      <c r="B9" s="23"/>
      <c r="C9" s="23"/>
      <c r="D9" s="23"/>
      <c r="E9" s="23"/>
      <c r="F9" s="23"/>
      <c r="G9" s="23"/>
      <c r="H9" s="23"/>
      <c r="I9" s="23"/>
      <c r="J9" s="23"/>
      <c r="K9" s="23"/>
      <c r="L9" s="23"/>
      <c r="M9" s="23"/>
      <c r="N9" s="23"/>
      <c r="O9" s="23"/>
      <c r="P9" s="23"/>
      <c r="Q9" s="23"/>
      <c r="R9" s="23"/>
      <c r="S9" s="23"/>
      <c r="T9" s="23"/>
      <c r="U9" s="23"/>
      <c r="V9" s="23"/>
      <c r="W9" s="23"/>
      <c r="X9" s="23"/>
      <c r="Y9" s="23"/>
      <c r="Z9" s="23"/>
      <c r="AA9" s="23"/>
      <c r="AB9" s="23"/>
      <c r="AC9" s="23"/>
      <c r="AD9" s="23"/>
      <c r="AE9" s="23"/>
      <c r="AF9" s="23"/>
      <c r="AG9" s="23"/>
      <c r="AH9" s="23"/>
      <c r="AI9" s="23"/>
      <c r="AJ9" s="23"/>
      <c r="AK9" s="23"/>
      <c r="AL9" s="23"/>
      <c r="AM9" s="23"/>
      <c r="AN9" s="23"/>
      <c r="AO9" s="23"/>
      <c r="AP9" s="23"/>
      <c r="AQ9" s="23"/>
      <c r="AR9" s="23"/>
      <c r="AS9" s="23"/>
      <c r="AT9" s="23"/>
      <c r="AU9" s="23"/>
      <c r="AV9" s="23"/>
      <c r="AW9" s="23"/>
      <c r="AX9" s="23"/>
      <c r="AY9" s="23"/>
      <c r="AZ9" s="23"/>
      <c r="BA9" s="23"/>
      <c r="BB9" s="23"/>
      <c r="BC9" s="23"/>
      <c r="BD9" s="23"/>
      <c r="BE9" s="23"/>
      <c r="BF9" s="23"/>
      <c r="BG9" s="23"/>
      <c r="BH9" s="23"/>
      <c r="BI9" s="23"/>
      <c r="BJ9" s="23"/>
      <c r="BK9" s="23"/>
      <c r="BL9" s="23"/>
      <c r="BM9" s="23"/>
      <c r="BN9" s="23"/>
      <c r="BO9" s="23"/>
      <c r="BP9" s="23"/>
      <c r="BQ9" s="23"/>
    </row>
    <row r="10" spans="1:77" x14ac:dyDescent="0.2">
      <c r="A10" s="16" t="s">
        <v>60</v>
      </c>
      <c r="B10" s="17" t="s">
        <v>91</v>
      </c>
      <c r="C10" s="17"/>
      <c r="D10" s="66" t="s">
        <v>9</v>
      </c>
      <c r="E10" s="66"/>
      <c r="F10" s="66"/>
      <c r="G10" s="66"/>
      <c r="H10" s="66"/>
      <c r="I10" s="18"/>
      <c r="J10" s="23"/>
      <c r="K10" s="20" t="s">
        <v>64</v>
      </c>
      <c r="L10" s="115" t="s">
        <v>63</v>
      </c>
      <c r="M10" s="21"/>
      <c r="N10" s="116" t="s">
        <v>9</v>
      </c>
      <c r="O10" s="116"/>
      <c r="P10" s="116"/>
      <c r="Q10" s="116"/>
      <c r="R10" s="116"/>
      <c r="S10" s="22"/>
      <c r="T10" s="23"/>
      <c r="U10" s="16" t="s">
        <v>127</v>
      </c>
      <c r="V10" s="17" t="s">
        <v>90</v>
      </c>
      <c r="W10" s="17"/>
      <c r="X10" s="66" t="s">
        <v>9</v>
      </c>
      <c r="Y10" s="66"/>
      <c r="Z10" s="66"/>
      <c r="AA10" s="66"/>
      <c r="AB10" s="66"/>
      <c r="AC10" s="18"/>
      <c r="AD10" s="23"/>
      <c r="AE10" s="20" t="s">
        <v>66</v>
      </c>
      <c r="AF10" s="21" t="s">
        <v>67</v>
      </c>
      <c r="AG10" s="21"/>
      <c r="AH10" s="21"/>
      <c r="AI10" s="21"/>
      <c r="AJ10" s="21"/>
      <c r="AK10" s="21"/>
      <c r="AL10" s="21"/>
      <c r="AM10" s="22"/>
      <c r="AN10" s="23"/>
      <c r="AO10" s="20" t="s">
        <v>92</v>
      </c>
      <c r="AP10" s="21" t="s">
        <v>142</v>
      </c>
      <c r="AQ10" s="21"/>
      <c r="AR10" s="116" t="s">
        <v>9</v>
      </c>
      <c r="AS10" s="116"/>
      <c r="AT10" s="116"/>
      <c r="AU10" s="116"/>
      <c r="AV10" s="116"/>
      <c r="AW10" s="22"/>
      <c r="AX10" s="23"/>
      <c r="AY10" s="20" t="s">
        <v>62</v>
      </c>
      <c r="AZ10" s="21" t="s">
        <v>260</v>
      </c>
      <c r="BA10" s="21"/>
      <c r="BB10" s="116" t="s">
        <v>9</v>
      </c>
      <c r="BC10" s="116"/>
      <c r="BD10" s="116"/>
      <c r="BE10" s="116"/>
      <c r="BF10" s="116"/>
      <c r="BG10" s="22"/>
      <c r="BH10" s="23"/>
      <c r="BI10" s="20" t="s">
        <v>61</v>
      </c>
      <c r="BJ10" s="21" t="s">
        <v>208</v>
      </c>
      <c r="BK10" s="21"/>
      <c r="BL10" s="21"/>
      <c r="BM10" s="21"/>
      <c r="BN10" s="21"/>
      <c r="BO10" s="21"/>
      <c r="BP10" s="21"/>
      <c r="BQ10" s="21"/>
      <c r="BR10" s="236"/>
      <c r="BS10" s="310"/>
      <c r="BU10" s="20" t="s">
        <v>1</v>
      </c>
      <c r="BV10" s="21" t="s">
        <v>102</v>
      </c>
      <c r="BW10" s="133"/>
      <c r="BX10" s="133"/>
      <c r="BY10" s="134"/>
    </row>
    <row r="11" spans="1:77" s="98" customFormat="1" ht="38.25" x14ac:dyDescent="0.2">
      <c r="A11" s="112"/>
      <c r="B11" s="113"/>
      <c r="C11" s="113"/>
      <c r="D11" s="113" t="s">
        <v>112</v>
      </c>
      <c r="E11" s="113" t="s">
        <v>114</v>
      </c>
      <c r="F11" s="113" t="s">
        <v>115</v>
      </c>
      <c r="G11" s="113" t="s">
        <v>116</v>
      </c>
      <c r="H11" s="113" t="s">
        <v>117</v>
      </c>
      <c r="I11" s="114" t="s">
        <v>118</v>
      </c>
      <c r="J11" s="127"/>
      <c r="K11" s="117"/>
      <c r="L11" s="118"/>
      <c r="M11" s="118"/>
      <c r="N11" s="118" t="s">
        <v>112</v>
      </c>
      <c r="O11" s="118" t="s">
        <v>114</v>
      </c>
      <c r="P11" s="118" t="s">
        <v>115</v>
      </c>
      <c r="Q11" s="118" t="s">
        <v>116</v>
      </c>
      <c r="R11" s="118" t="s">
        <v>117</v>
      </c>
      <c r="S11" s="119" t="s">
        <v>118</v>
      </c>
      <c r="T11" s="97"/>
      <c r="U11" s="124"/>
      <c r="V11" s="125"/>
      <c r="W11" s="125"/>
      <c r="X11" s="125" t="s">
        <v>112</v>
      </c>
      <c r="Y11" s="125" t="s">
        <v>114</v>
      </c>
      <c r="Z11" s="125" t="s">
        <v>115</v>
      </c>
      <c r="AA11" s="125" t="s">
        <v>116</v>
      </c>
      <c r="AB11" s="125" t="s">
        <v>117</v>
      </c>
      <c r="AC11" s="126" t="s">
        <v>118</v>
      </c>
      <c r="AD11" s="97"/>
      <c r="AE11" s="96"/>
      <c r="AF11" s="97"/>
      <c r="AG11" s="97"/>
      <c r="AH11" s="97" t="s">
        <v>112</v>
      </c>
      <c r="AI11" s="97" t="s">
        <v>114</v>
      </c>
      <c r="AJ11" s="97" t="s">
        <v>115</v>
      </c>
      <c r="AK11" s="97" t="s">
        <v>116</v>
      </c>
      <c r="AL11" s="97" t="s">
        <v>117</v>
      </c>
      <c r="AM11" s="109" t="s">
        <v>118</v>
      </c>
      <c r="AN11" s="97"/>
      <c r="AO11" s="96"/>
      <c r="AP11" s="97"/>
      <c r="AQ11" s="97"/>
      <c r="AR11" s="97" t="s">
        <v>112</v>
      </c>
      <c r="AS11" s="97" t="s">
        <v>114</v>
      </c>
      <c r="AT11" s="97" t="s">
        <v>115</v>
      </c>
      <c r="AU11" s="97" t="s">
        <v>116</v>
      </c>
      <c r="AV11" s="97" t="s">
        <v>117</v>
      </c>
      <c r="AW11" s="109" t="s">
        <v>118</v>
      </c>
      <c r="AX11" s="97"/>
      <c r="AY11" s="96"/>
      <c r="AZ11" s="97"/>
      <c r="BA11" s="97"/>
      <c r="BB11" s="97" t="s">
        <v>112</v>
      </c>
      <c r="BC11" s="97" t="s">
        <v>114</v>
      </c>
      <c r="BD11" s="97" t="s">
        <v>115</v>
      </c>
      <c r="BE11" s="97" t="s">
        <v>116</v>
      </c>
      <c r="BF11" s="97" t="s">
        <v>117</v>
      </c>
      <c r="BG11" s="109" t="s">
        <v>118</v>
      </c>
      <c r="BH11" s="97"/>
      <c r="BI11" s="96" t="s">
        <v>155</v>
      </c>
      <c r="BJ11" s="97" t="s">
        <v>154</v>
      </c>
      <c r="BK11" s="97" t="s">
        <v>153</v>
      </c>
      <c r="BL11" s="97" t="s">
        <v>112</v>
      </c>
      <c r="BM11" s="97" t="s">
        <v>114</v>
      </c>
      <c r="BN11" s="97" t="s">
        <v>115</v>
      </c>
      <c r="BO11" s="97" t="s">
        <v>116</v>
      </c>
      <c r="BP11" s="97" t="s">
        <v>117</v>
      </c>
      <c r="BQ11" s="97" t="s">
        <v>118</v>
      </c>
      <c r="BR11" s="127" t="s">
        <v>94</v>
      </c>
      <c r="BS11" s="96"/>
      <c r="BT11" s="131"/>
      <c r="BU11" s="130"/>
      <c r="BY11" s="131"/>
    </row>
    <row r="12" spans="1:77" s="23" customFormat="1" x14ac:dyDescent="0.2">
      <c r="A12" s="26" t="s">
        <v>2</v>
      </c>
      <c r="B12" s="27" t="s">
        <v>15</v>
      </c>
      <c r="C12" s="27" t="s">
        <v>16</v>
      </c>
      <c r="D12" s="27" t="s">
        <v>113</v>
      </c>
      <c r="E12" s="27" t="s">
        <v>28</v>
      </c>
      <c r="F12" s="27" t="s">
        <v>27</v>
      </c>
      <c r="G12" s="27" t="s">
        <v>134</v>
      </c>
      <c r="H12" s="27" t="s">
        <v>134</v>
      </c>
      <c r="I12" s="111" t="s">
        <v>134</v>
      </c>
      <c r="K12" s="20" t="s">
        <v>2</v>
      </c>
      <c r="L12" s="21" t="s">
        <v>15</v>
      </c>
      <c r="M12" s="22" t="s">
        <v>16</v>
      </c>
      <c r="N12" s="21" t="s">
        <v>113</v>
      </c>
      <c r="O12" s="21" t="s">
        <v>28</v>
      </c>
      <c r="P12" s="21" t="s">
        <v>27</v>
      </c>
      <c r="Q12" s="21" t="s">
        <v>134</v>
      </c>
      <c r="R12" s="21" t="s">
        <v>134</v>
      </c>
      <c r="S12" s="22" t="s">
        <v>134</v>
      </c>
      <c r="U12" s="20" t="s">
        <v>2</v>
      </c>
      <c r="V12" s="21" t="s">
        <v>15</v>
      </c>
      <c r="W12" s="21" t="s">
        <v>16</v>
      </c>
      <c r="X12" s="21" t="s">
        <v>113</v>
      </c>
      <c r="Y12" s="21" t="s">
        <v>28</v>
      </c>
      <c r="Z12" s="21" t="s">
        <v>27</v>
      </c>
      <c r="AA12" s="21" t="s">
        <v>134</v>
      </c>
      <c r="AB12" s="21" t="s">
        <v>134</v>
      </c>
      <c r="AC12" s="22" t="s">
        <v>134</v>
      </c>
      <c r="AE12" s="20" t="s">
        <v>2</v>
      </c>
      <c r="AF12" s="21" t="s">
        <v>15</v>
      </c>
      <c r="AG12" s="21" t="s">
        <v>16</v>
      </c>
      <c r="AH12" s="21" t="s">
        <v>113</v>
      </c>
      <c r="AI12" s="21" t="s">
        <v>28</v>
      </c>
      <c r="AJ12" s="21" t="s">
        <v>27</v>
      </c>
      <c r="AK12" s="21" t="s">
        <v>134</v>
      </c>
      <c r="AL12" s="21" t="s">
        <v>134</v>
      </c>
      <c r="AM12" s="22" t="s">
        <v>134</v>
      </c>
      <c r="AO12" s="20" t="s">
        <v>2</v>
      </c>
      <c r="AP12" s="21" t="s">
        <v>15</v>
      </c>
      <c r="AQ12" s="21" t="s">
        <v>16</v>
      </c>
      <c r="AR12" s="21" t="s">
        <v>113</v>
      </c>
      <c r="AS12" s="21" t="s">
        <v>28</v>
      </c>
      <c r="AT12" s="21" t="s">
        <v>27</v>
      </c>
      <c r="AU12" s="21" t="s">
        <v>134</v>
      </c>
      <c r="AV12" s="21" t="s">
        <v>134</v>
      </c>
      <c r="AW12" s="22" t="s">
        <v>134</v>
      </c>
      <c r="AY12" s="20" t="s">
        <v>2</v>
      </c>
      <c r="AZ12" s="21" t="s">
        <v>15</v>
      </c>
      <c r="BA12" s="21" t="s">
        <v>16</v>
      </c>
      <c r="BB12" s="21" t="s">
        <v>113</v>
      </c>
      <c r="BC12" s="21" t="s">
        <v>28</v>
      </c>
      <c r="BD12" s="21" t="s">
        <v>27</v>
      </c>
      <c r="BE12" s="21" t="s">
        <v>134</v>
      </c>
      <c r="BF12" s="21" t="s">
        <v>134</v>
      </c>
      <c r="BG12" s="22" t="s">
        <v>134</v>
      </c>
      <c r="BI12" s="20" t="s">
        <v>2</v>
      </c>
      <c r="BJ12" s="21" t="s">
        <v>15</v>
      </c>
      <c r="BK12" s="21" t="s">
        <v>16</v>
      </c>
      <c r="BL12" s="21" t="s">
        <v>113</v>
      </c>
      <c r="BM12" s="21" t="s">
        <v>28</v>
      </c>
      <c r="BN12" s="21" t="s">
        <v>27</v>
      </c>
      <c r="BO12" s="21" t="s">
        <v>119</v>
      </c>
      <c r="BP12" s="21" t="s">
        <v>119</v>
      </c>
      <c r="BQ12" s="21" t="s">
        <v>119</v>
      </c>
      <c r="BR12" s="235"/>
      <c r="BS12" s="283"/>
      <c r="BT12" s="25"/>
      <c r="BU12" s="16"/>
      <c r="BV12" s="17" t="s">
        <v>7</v>
      </c>
      <c r="BW12" s="17" t="s">
        <v>8</v>
      </c>
      <c r="BX12" s="17" t="s">
        <v>85</v>
      </c>
      <c r="BY12" s="18" t="s">
        <v>86</v>
      </c>
    </row>
    <row r="13" spans="1:77" x14ac:dyDescent="0.2">
      <c r="A13" s="72" t="s">
        <v>35</v>
      </c>
      <c r="B13" s="65" t="s">
        <v>82</v>
      </c>
      <c r="C13" s="65" t="s">
        <v>4</v>
      </c>
      <c r="D13" s="91">
        <v>0.264404197408871</v>
      </c>
      <c r="E13" s="120">
        <v>3.452864557722613E-5</v>
      </c>
      <c r="F13" s="120">
        <v>0.82144674813792085</v>
      </c>
      <c r="G13" s="120">
        <v>2.883727558295909E-5</v>
      </c>
      <c r="H13" s="120">
        <v>1.0665843544716694E-4</v>
      </c>
      <c r="I13" s="121">
        <v>1.4459704342705887E-3</v>
      </c>
      <c r="J13" s="65"/>
      <c r="K13" s="72" t="s">
        <v>32</v>
      </c>
      <c r="L13" s="65" t="s">
        <v>11</v>
      </c>
      <c r="M13" s="82" t="s">
        <v>5</v>
      </c>
      <c r="N13" s="65">
        <v>1518.9782748602938</v>
      </c>
      <c r="O13" s="65">
        <v>5.8253273650958927E-2</v>
      </c>
      <c r="P13" s="65">
        <v>4476.5548610675423</v>
      </c>
      <c r="Q13" s="65">
        <v>1.386748589063262</v>
      </c>
      <c r="R13" s="65">
        <v>74.342332981045644</v>
      </c>
      <c r="S13" s="82">
        <v>0.82330972878689523</v>
      </c>
      <c r="T13" s="65"/>
      <c r="U13" s="72" t="s">
        <v>42</v>
      </c>
      <c r="V13" s="65" t="s">
        <v>17</v>
      </c>
      <c r="W13" s="121" t="s">
        <v>18</v>
      </c>
      <c r="X13" s="65">
        <v>0.13317139603735501</v>
      </c>
      <c r="Y13" s="65">
        <v>3.2432508554041699E-6</v>
      </c>
      <c r="Z13" s="65">
        <v>0.40056335846895802</v>
      </c>
      <c r="AA13" s="65">
        <v>6.8752533580519303E-4</v>
      </c>
      <c r="AB13" s="65">
        <v>1.13947400690894E-4</v>
      </c>
      <c r="AC13" s="82">
        <v>5.2408337494438899E-2</v>
      </c>
      <c r="AD13" s="65"/>
      <c r="AE13" s="91" t="s">
        <v>3</v>
      </c>
      <c r="AF13" s="120" t="s">
        <v>13</v>
      </c>
      <c r="AG13" s="121" t="s">
        <v>12</v>
      </c>
      <c r="AH13" s="65">
        <v>0</v>
      </c>
      <c r="AI13" s="65">
        <v>0</v>
      </c>
      <c r="AJ13" s="65">
        <v>0</v>
      </c>
      <c r="AK13" s="65">
        <v>0</v>
      </c>
      <c r="AL13" s="65">
        <v>0</v>
      </c>
      <c r="AM13" s="81">
        <v>0</v>
      </c>
      <c r="AO13" s="129" t="s">
        <v>69</v>
      </c>
      <c r="AP13" s="78" t="s">
        <v>30</v>
      </c>
      <c r="AQ13" s="80" t="s">
        <v>5</v>
      </c>
      <c r="AR13" s="8">
        <v>0.10628</v>
      </c>
      <c r="AS13" s="8">
        <v>3.0699999999999998E-3</v>
      </c>
      <c r="AT13" s="8">
        <v>0.49597999999999998</v>
      </c>
      <c r="AU13" s="8">
        <v>5.3969999999999997E-2</v>
      </c>
      <c r="AV13" s="8">
        <v>0.10553</v>
      </c>
      <c r="AW13" s="81">
        <v>2.8688699999999998</v>
      </c>
      <c r="AY13" s="122" t="s">
        <v>70</v>
      </c>
      <c r="AZ13" s="8" t="s">
        <v>264</v>
      </c>
      <c r="BA13" s="8" t="s">
        <v>10</v>
      </c>
      <c r="BB13" s="75">
        <v>1.3699999999999999</v>
      </c>
      <c r="BC13" s="76">
        <v>3.0656699999999999E-4</v>
      </c>
      <c r="BD13" s="76">
        <v>3.47</v>
      </c>
      <c r="BE13" s="77">
        <v>4.39429E-2</v>
      </c>
      <c r="BF13" s="8">
        <v>0.76999999999999991</v>
      </c>
      <c r="BG13" s="104">
        <v>0.59000000000000008</v>
      </c>
      <c r="BH13" s="76"/>
      <c r="BI13" s="129"/>
      <c r="BJ13" s="79" t="s">
        <v>227</v>
      </c>
      <c r="BK13" s="80" t="str">
        <f>VLOOKUP(Coëfficienten!BJ13,Afzet!C:E,3,FALSE)</f>
        <v>MJ</v>
      </c>
      <c r="BL13" s="8">
        <v>6.4597180033717399E-4</v>
      </c>
      <c r="BM13" s="8">
        <v>1.5164371314350101E-7</v>
      </c>
      <c r="BN13" s="8">
        <v>1.38829421599156E-2</v>
      </c>
      <c r="BO13" s="8">
        <v>5.3125889609910897E-7</v>
      </c>
      <c r="BP13" s="8">
        <v>1.72919759754035E-4</v>
      </c>
      <c r="BQ13" s="8">
        <v>3.8458397191512897E-6</v>
      </c>
      <c r="BR13" s="233" t="str">
        <f t="shared" ref="BR13:BR24" si="0">VLOOKUP(BJ13,afzet,2,FALSE)</f>
        <v>D</v>
      </c>
      <c r="BS13" s="122"/>
      <c r="BU13" s="26" t="s">
        <v>9</v>
      </c>
      <c r="BV13" s="27"/>
      <c r="BW13" s="27" t="s">
        <v>89</v>
      </c>
      <c r="BX13" s="27" t="s">
        <v>88</v>
      </c>
      <c r="BY13" s="111" t="s">
        <v>87</v>
      </c>
    </row>
    <row r="14" spans="1:77" x14ac:dyDescent="0.2">
      <c r="A14" s="72" t="s">
        <v>99</v>
      </c>
      <c r="B14" s="65" t="s">
        <v>125</v>
      </c>
      <c r="C14" s="82" t="s">
        <v>4</v>
      </c>
      <c r="D14" s="8">
        <v>4.4994586207650466E-3</v>
      </c>
      <c r="E14" s="8">
        <v>3.2089646322565533E-6</v>
      </c>
      <c r="F14" s="65">
        <v>1.6692163499664976E-2</v>
      </c>
      <c r="G14" s="65">
        <v>9.5532373662065401E-4</v>
      </c>
      <c r="H14" s="65">
        <v>8.7858295316448629E-4</v>
      </c>
      <c r="I14" s="81">
        <v>9.0337286205950357E-2</v>
      </c>
      <c r="K14" s="72" t="s">
        <v>33</v>
      </c>
      <c r="L14" s="65" t="s">
        <v>209</v>
      </c>
      <c r="M14" s="82" t="s">
        <v>5</v>
      </c>
      <c r="N14" s="65">
        <v>816.74489795918362</v>
      </c>
      <c r="O14" s="65">
        <v>0.19387755102040816</v>
      </c>
      <c r="P14" s="65">
        <v>1135.7602040816328</v>
      </c>
      <c r="Q14" s="65">
        <v>22.26530612244898</v>
      </c>
      <c r="R14" s="65">
        <v>315.7704081632653</v>
      </c>
      <c r="S14" s="82">
        <v>22.551020408163268</v>
      </c>
      <c r="T14" s="65"/>
      <c r="U14" s="72" t="s">
        <v>43</v>
      </c>
      <c r="V14" s="65" t="s">
        <v>19</v>
      </c>
      <c r="W14" s="82" t="s">
        <v>18</v>
      </c>
      <c r="X14" s="65">
        <v>0.132856306142113</v>
      </c>
      <c r="Y14" s="65">
        <v>3.2355771686866199E-6</v>
      </c>
      <c r="Z14" s="65">
        <v>0.40306287947576702</v>
      </c>
      <c r="AA14" s="65">
        <v>6.8724451344035701E-4</v>
      </c>
      <c r="AB14" s="65">
        <v>1.13991901550618E-4</v>
      </c>
      <c r="AC14" s="82">
        <v>5.2396394274542298E-2</v>
      </c>
      <c r="AD14" s="65"/>
      <c r="AE14" s="72" t="s">
        <v>201</v>
      </c>
      <c r="AF14" s="65" t="s">
        <v>191</v>
      </c>
      <c r="AG14" s="82" t="s">
        <v>10</v>
      </c>
      <c r="AH14" s="65">
        <v>0</v>
      </c>
      <c r="AI14" s="65">
        <v>0</v>
      </c>
      <c r="AJ14" s="65">
        <v>1000</v>
      </c>
      <c r="AK14" s="65">
        <v>0</v>
      </c>
      <c r="AL14" s="65">
        <v>0</v>
      </c>
      <c r="AM14" s="81">
        <v>0</v>
      </c>
      <c r="AO14" s="122" t="s">
        <v>77</v>
      </c>
      <c r="AP14" s="8" t="s">
        <v>31</v>
      </c>
      <c r="AQ14" s="81" t="s">
        <v>5</v>
      </c>
      <c r="AR14" s="8">
        <v>0</v>
      </c>
      <c r="AS14" s="8">
        <v>0</v>
      </c>
      <c r="AT14" s="8">
        <v>0</v>
      </c>
      <c r="AU14" s="8">
        <v>0</v>
      </c>
      <c r="AV14" s="8">
        <v>0</v>
      </c>
      <c r="AW14" s="81">
        <v>0</v>
      </c>
      <c r="AY14" s="122" t="s">
        <v>71</v>
      </c>
      <c r="AZ14" s="8" t="s">
        <v>268</v>
      </c>
      <c r="BA14" s="8" t="s">
        <v>10</v>
      </c>
      <c r="BB14" s="77">
        <v>3.18</v>
      </c>
      <c r="BC14" s="8">
        <v>2.90279E-4</v>
      </c>
      <c r="BD14" s="8">
        <v>8.4</v>
      </c>
      <c r="BE14" s="8">
        <v>5.8819000000000003E-2</v>
      </c>
      <c r="BF14" s="8">
        <v>0.33</v>
      </c>
      <c r="BG14" s="90">
        <v>0.76</v>
      </c>
      <c r="BH14" s="77"/>
      <c r="BI14" s="122"/>
      <c r="BJ14" s="77" t="s">
        <v>228</v>
      </c>
      <c r="BK14" s="80" t="str">
        <f>VLOOKUP(Coëfficienten!BJ14,Afzet!C:E,3,FALSE)</f>
        <v>MJ</v>
      </c>
      <c r="BL14" s="8">
        <v>1.86506909644995E-3</v>
      </c>
      <c r="BM14" s="8">
        <v>1.2924990120423101E-6</v>
      </c>
      <c r="BN14" s="8">
        <v>1.1623794134906801E-2</v>
      </c>
      <c r="BO14" s="8">
        <v>2.1609678511180299E-6</v>
      </c>
      <c r="BP14" s="8">
        <v>1.4803033673611199E-3</v>
      </c>
      <c r="BQ14" s="8">
        <v>1.8888055258268501E-5</v>
      </c>
      <c r="BR14" s="233" t="str">
        <f t="shared" si="0"/>
        <v>D</v>
      </c>
      <c r="BS14" s="122"/>
      <c r="BU14" s="135" t="s">
        <v>112</v>
      </c>
      <c r="BV14" s="70" t="s">
        <v>6</v>
      </c>
      <c r="BW14" s="2">
        <v>0.46</v>
      </c>
      <c r="BX14" s="2">
        <v>0</v>
      </c>
      <c r="BY14" s="1">
        <v>0</v>
      </c>
    </row>
    <row r="15" spans="1:77" x14ac:dyDescent="0.2">
      <c r="A15" s="65" t="s">
        <v>36</v>
      </c>
      <c r="B15" s="65" t="s">
        <v>83</v>
      </c>
      <c r="C15" s="82" t="s">
        <v>4</v>
      </c>
      <c r="D15" s="65">
        <v>3.5839377561025617E-7</v>
      </c>
      <c r="E15" s="65">
        <v>2.2973192043405263E-9</v>
      </c>
      <c r="F15" s="65">
        <v>1.5862261346045061E-6</v>
      </c>
      <c r="G15" s="65">
        <v>3.0630765386296423E-8</v>
      </c>
      <c r="H15" s="65">
        <v>1.5905401019454817E-7</v>
      </c>
      <c r="I15" s="82">
        <v>4.4341858553236181E-6</v>
      </c>
      <c r="J15" s="65"/>
      <c r="K15" s="72" t="s">
        <v>34</v>
      </c>
      <c r="L15" s="65" t="s">
        <v>210</v>
      </c>
      <c r="M15" s="82" t="s">
        <v>5</v>
      </c>
      <c r="N15" s="65">
        <v>401.34113411341133</v>
      </c>
      <c r="O15" s="65">
        <v>1.0560576057605761E-2</v>
      </c>
      <c r="P15" s="65">
        <v>232.07920792079207</v>
      </c>
      <c r="Q15" s="65">
        <v>2.763276327632763</v>
      </c>
      <c r="R15" s="65">
        <v>46.350135013501351</v>
      </c>
      <c r="S15" s="82">
        <v>6.0036003600360033</v>
      </c>
      <c r="T15" s="65"/>
      <c r="U15" s="72" t="s">
        <v>44</v>
      </c>
      <c r="V15" s="65" t="s">
        <v>20</v>
      </c>
      <c r="W15" s="82" t="s">
        <v>18</v>
      </c>
      <c r="X15" s="65">
        <v>0.133222149202193</v>
      </c>
      <c r="Y15" s="65">
        <v>3.2444868959447598E-6</v>
      </c>
      <c r="Z15" s="65">
        <v>0.40364524787359102</v>
      </c>
      <c r="AA15" s="65">
        <v>6.8756079743647605E-4</v>
      </c>
      <c r="AB15" s="65">
        <v>1.0260024725566E-4</v>
      </c>
      <c r="AC15" s="82">
        <v>5.2016250012730497E-2</v>
      </c>
      <c r="AD15" s="65"/>
      <c r="AE15" s="72" t="s">
        <v>202</v>
      </c>
      <c r="AF15" s="65" t="s">
        <v>190</v>
      </c>
      <c r="AG15" s="82" t="s">
        <v>10</v>
      </c>
      <c r="AH15" s="65">
        <v>0</v>
      </c>
      <c r="AI15" s="65">
        <v>0</v>
      </c>
      <c r="AJ15" s="65">
        <v>34000</v>
      </c>
      <c r="AK15" s="65">
        <v>0</v>
      </c>
      <c r="AL15" s="65">
        <v>0</v>
      </c>
      <c r="AM15" s="81">
        <v>0</v>
      </c>
      <c r="AO15" s="122"/>
      <c r="AQ15" s="81"/>
      <c r="AW15" s="81"/>
      <c r="AY15" s="122" t="s">
        <v>72</v>
      </c>
      <c r="AZ15" s="8" t="s">
        <v>267</v>
      </c>
      <c r="BA15" s="8" t="s">
        <v>10</v>
      </c>
      <c r="BB15" s="77">
        <v>3.18</v>
      </c>
      <c r="BC15" s="8">
        <v>2.90279E-4</v>
      </c>
      <c r="BD15" s="8">
        <v>8.4</v>
      </c>
      <c r="BE15" s="8">
        <v>5.8819000000000003E-2</v>
      </c>
      <c r="BF15" s="8">
        <v>0.33</v>
      </c>
      <c r="BG15" s="90">
        <v>0.76</v>
      </c>
      <c r="BH15" s="76"/>
      <c r="BI15" s="122"/>
      <c r="BJ15" s="77" t="s">
        <v>248</v>
      </c>
      <c r="BK15" s="80" t="str">
        <f>VLOOKUP(Coëfficienten!BJ15,Afzet!C:E,3,FALSE)</f>
        <v>kWh</v>
      </c>
      <c r="BL15" s="8">
        <v>1.3705402457961599E-2</v>
      </c>
      <c r="BM15" s="8">
        <v>3.2173821189830301E-6</v>
      </c>
      <c r="BN15" s="8">
        <v>0.294550488925022</v>
      </c>
      <c r="BO15" s="8">
        <v>1.12715709559702E-5</v>
      </c>
      <c r="BP15" s="8">
        <v>3.66879002756674E-3</v>
      </c>
      <c r="BQ15" s="8">
        <v>8.1596102394015206E-5</v>
      </c>
      <c r="BR15" s="233" t="str">
        <f t="shared" si="0"/>
        <v>D</v>
      </c>
      <c r="BS15" s="122"/>
      <c r="BU15" s="132" t="s">
        <v>114</v>
      </c>
      <c r="BV15" s="67" t="s">
        <v>137</v>
      </c>
      <c r="BW15" s="2">
        <v>0.23</v>
      </c>
      <c r="BX15" s="2">
        <v>0</v>
      </c>
      <c r="BY15" s="1">
        <v>0</v>
      </c>
    </row>
    <row r="16" spans="1:77" x14ac:dyDescent="0.2">
      <c r="A16" s="65" t="s">
        <v>37</v>
      </c>
      <c r="B16" s="65" t="s">
        <v>84</v>
      </c>
      <c r="C16" s="82" t="s">
        <v>4</v>
      </c>
      <c r="D16" s="65">
        <v>6.2804520279299126E-5</v>
      </c>
      <c r="E16" s="65">
        <v>4.8167499281169616E-8</v>
      </c>
      <c r="F16" s="65">
        <v>1.3450336975433149E-4</v>
      </c>
      <c r="G16" s="65">
        <v>1.3123132893605793E-7</v>
      </c>
      <c r="H16" s="65">
        <v>2.472231470980755E-7</v>
      </c>
      <c r="I16" s="82">
        <v>5.6596385597444977E-6</v>
      </c>
      <c r="J16" s="65"/>
      <c r="K16" s="72" t="s">
        <v>211</v>
      </c>
      <c r="L16" s="65" t="s">
        <v>212</v>
      </c>
      <c r="M16" s="82" t="s">
        <v>10</v>
      </c>
      <c r="N16" s="65">
        <v>1600.82</v>
      </c>
      <c r="O16" s="65">
        <v>0.38</v>
      </c>
      <c r="P16" s="65">
        <v>2226.09</v>
      </c>
      <c r="Q16" s="65">
        <v>43.64</v>
      </c>
      <c r="R16" s="65">
        <v>618.91</v>
      </c>
      <c r="S16" s="82">
        <v>44.2</v>
      </c>
      <c r="T16" s="65"/>
      <c r="U16" s="72" t="s">
        <v>45</v>
      </c>
      <c r="V16" s="65" t="s">
        <v>21</v>
      </c>
      <c r="W16" s="82" t="s">
        <v>18</v>
      </c>
      <c r="X16" s="65">
        <v>5.7532876737910202E-2</v>
      </c>
      <c r="Y16" s="65">
        <v>1.4011533801246601E-6</v>
      </c>
      <c r="Z16" s="65">
        <v>0.172605731869622</v>
      </c>
      <c r="AA16" s="65">
        <v>3.6699472054631201E-4</v>
      </c>
      <c r="AB16" s="65">
        <v>5.2799962166985497E-5</v>
      </c>
      <c r="AC16" s="82">
        <v>2.8024738345471801E-2</v>
      </c>
      <c r="AD16" s="65"/>
      <c r="AE16" s="72"/>
      <c r="AF16" s="65"/>
      <c r="AG16" s="82"/>
      <c r="AH16" s="65"/>
      <c r="AI16" s="65"/>
      <c r="AJ16" s="65"/>
      <c r="AK16" s="65"/>
      <c r="AL16" s="65"/>
      <c r="AM16" s="81"/>
      <c r="AO16" s="122"/>
      <c r="AQ16" s="81"/>
      <c r="AW16" s="81"/>
      <c r="AY16" s="122" t="s">
        <v>73</v>
      </c>
      <c r="AZ16" s="8" t="s">
        <v>265</v>
      </c>
      <c r="BA16" s="8" t="s">
        <v>10</v>
      </c>
      <c r="BB16" s="76">
        <v>0.82</v>
      </c>
      <c r="BC16" s="75">
        <v>6.9882000000000006E-5</v>
      </c>
      <c r="BD16" s="75">
        <v>2.64</v>
      </c>
      <c r="BE16" s="8">
        <v>1.87125E-2</v>
      </c>
      <c r="BF16" s="8">
        <v>4.8603400000000005E-2</v>
      </c>
      <c r="BG16" s="104">
        <v>0.31</v>
      </c>
      <c r="BH16" s="77"/>
      <c r="BI16" s="122"/>
      <c r="BJ16" s="77" t="s">
        <v>198</v>
      </c>
      <c r="BK16" s="80" t="str">
        <f>VLOOKUP(Coëfficienten!BJ16,Afzet!C:E,3,FALSE)</f>
        <v>m3</v>
      </c>
      <c r="BL16" s="8">
        <v>0.67751428998296659</v>
      </c>
      <c r="BM16" s="8">
        <v>1.9575727493482197E-6</v>
      </c>
      <c r="BN16" s="8">
        <v>0.190074992777054</v>
      </c>
      <c r="BO16" s="8">
        <v>1.3510928622927201E-5</v>
      </c>
      <c r="BP16" s="8">
        <v>4.2946138231325534E-4</v>
      </c>
      <c r="BQ16" s="8">
        <v>7.4812161450157329E-6</v>
      </c>
      <c r="BR16" s="233" t="str">
        <f t="shared" si="0"/>
        <v>D</v>
      </c>
      <c r="BS16" s="122"/>
      <c r="BU16" s="132" t="s">
        <v>115</v>
      </c>
      <c r="BV16" s="67" t="s">
        <v>138</v>
      </c>
      <c r="BW16" s="76">
        <v>0</v>
      </c>
      <c r="BX16" s="76">
        <v>9.2999999999999999E-7</v>
      </c>
      <c r="BY16" s="104">
        <v>7.7E-14</v>
      </c>
    </row>
    <row r="17" spans="1:77" x14ac:dyDescent="0.2">
      <c r="A17" s="65" t="s">
        <v>38</v>
      </c>
      <c r="B17" s="65" t="s">
        <v>81</v>
      </c>
      <c r="C17" s="82" t="s">
        <v>4</v>
      </c>
      <c r="D17" s="65">
        <v>0.19233962105784821</v>
      </c>
      <c r="E17" s="65">
        <v>5.5600489792427063E-7</v>
      </c>
      <c r="F17" s="65">
        <v>0.4505217139109442</v>
      </c>
      <c r="G17" s="65">
        <v>3.8885530376097072E-6</v>
      </c>
      <c r="H17" s="65">
        <v>6.2073862762470844E-6</v>
      </c>
      <c r="I17" s="82">
        <v>2.449731284140795E-4</v>
      </c>
      <c r="J17" s="65"/>
      <c r="K17" s="72" t="s">
        <v>213</v>
      </c>
      <c r="L17" s="65" t="s">
        <v>140</v>
      </c>
      <c r="M17" s="82" t="s">
        <v>5</v>
      </c>
      <c r="N17" s="65">
        <v>5.8347071042000003E-5</v>
      </c>
      <c r="O17" s="65">
        <v>3.5600764037588298E-7</v>
      </c>
      <c r="P17" s="65">
        <v>6.3281877471611195E-4</v>
      </c>
      <c r="Q17" s="65">
        <v>1.4066669985954899E-7</v>
      </c>
      <c r="R17" s="65">
        <v>2.13660242742162E-6</v>
      </c>
      <c r="S17" s="82">
        <v>1.85079803752156E-6</v>
      </c>
      <c r="T17" s="65"/>
      <c r="U17" s="72" t="s">
        <v>46</v>
      </c>
      <c r="V17" s="65" t="s">
        <v>22</v>
      </c>
      <c r="W17" s="82" t="s">
        <v>18</v>
      </c>
      <c r="X17" s="65">
        <v>5.74967259087098E-2</v>
      </c>
      <c r="Y17" s="65">
        <v>1.4002729642754701E-6</v>
      </c>
      <c r="Z17" s="65">
        <v>0.17431136338884401</v>
      </c>
      <c r="AA17" s="65">
        <v>3.6696260184265501E-4</v>
      </c>
      <c r="AB17" s="65">
        <v>5.2920891436761303E-5</v>
      </c>
      <c r="AC17" s="82">
        <v>2.80273934741768E-2</v>
      </c>
      <c r="AD17" s="65"/>
      <c r="AE17" s="72"/>
      <c r="AF17" s="65"/>
      <c r="AG17" s="82"/>
      <c r="AH17" s="65"/>
      <c r="AI17" s="65"/>
      <c r="AJ17" s="65"/>
      <c r="AK17" s="65"/>
      <c r="AL17" s="65"/>
      <c r="AM17" s="81"/>
      <c r="AO17" s="122"/>
      <c r="AQ17" s="81"/>
      <c r="AW17" s="81"/>
      <c r="AY17" s="122" t="s">
        <v>74</v>
      </c>
      <c r="AZ17" s="8" t="s">
        <v>266</v>
      </c>
      <c r="BA17" s="8" t="s">
        <v>10</v>
      </c>
      <c r="BB17" s="77">
        <v>1.64</v>
      </c>
      <c r="BC17" s="8">
        <v>2.42274E-4</v>
      </c>
      <c r="BD17" s="8">
        <v>5.45</v>
      </c>
      <c r="BE17" s="8">
        <v>5.4857000000000003E-2</v>
      </c>
      <c r="BF17" s="8">
        <v>0.12000000000000001</v>
      </c>
      <c r="BG17" s="90">
        <v>0.95</v>
      </c>
      <c r="BH17" s="76"/>
      <c r="BI17" s="122"/>
      <c r="BJ17" s="77" t="s">
        <v>199</v>
      </c>
      <c r="BK17" s="80" t="str">
        <f>VLOOKUP(Coëfficienten!BJ17,Afzet!C:E,3,FALSE)</f>
        <v>m3</v>
      </c>
      <c r="BL17" s="8">
        <v>1.0162714349744499</v>
      </c>
      <c r="BM17" s="8">
        <v>2.9363591240223298E-6</v>
      </c>
      <c r="BN17" s="8">
        <v>0.28511248916558102</v>
      </c>
      <c r="BO17" s="8">
        <v>2.02663929343908E-5</v>
      </c>
      <c r="BP17" s="8">
        <v>6.4419207346988298E-4</v>
      </c>
      <c r="BQ17" s="8">
        <v>1.1221824217523599E-5</v>
      </c>
      <c r="BR17" s="233" t="str">
        <f t="shared" si="0"/>
        <v>D</v>
      </c>
      <c r="BS17" s="122"/>
      <c r="BU17" s="132" t="s">
        <v>116</v>
      </c>
      <c r="BV17" s="67" t="s">
        <v>139</v>
      </c>
      <c r="BW17" s="2">
        <v>0</v>
      </c>
      <c r="BX17" s="2">
        <v>0</v>
      </c>
      <c r="BY17" s="104">
        <v>6.9999999999999996E-10</v>
      </c>
    </row>
    <row r="18" spans="1:77" x14ac:dyDescent="0.2">
      <c r="A18" s="8" t="s">
        <v>39</v>
      </c>
      <c r="B18" s="8" t="s">
        <v>219</v>
      </c>
      <c r="C18" s="81" t="s">
        <v>4</v>
      </c>
      <c r="D18" s="8">
        <v>3.2958510459036298E-4</v>
      </c>
      <c r="E18" s="8">
        <v>2.52773053074897E-7</v>
      </c>
      <c r="F18" s="8">
        <v>1.2658214990458499E-2</v>
      </c>
      <c r="G18" s="8">
        <v>6.8867481213322999E-7</v>
      </c>
      <c r="H18" s="8">
        <v>2.9700609893521002E-5</v>
      </c>
      <c r="I18" s="81">
        <v>1.29737583467571E-6</v>
      </c>
      <c r="J18" s="65"/>
      <c r="K18" s="72" t="s">
        <v>214</v>
      </c>
      <c r="L18" s="65" t="s">
        <v>204</v>
      </c>
      <c r="M18" s="82" t="s">
        <v>12</v>
      </c>
      <c r="N18" s="65">
        <v>1.3310115197429599</v>
      </c>
      <c r="O18" s="65">
        <v>6.0396095203576799E-4</v>
      </c>
      <c r="P18" s="65">
        <v>2.3853279972849601</v>
      </c>
      <c r="Q18" s="65">
        <v>5.3548853677717195E-4</v>
      </c>
      <c r="R18" s="65">
        <v>3.4895473288803699E-2</v>
      </c>
      <c r="S18" s="82">
        <v>1.85753090089045E-2</v>
      </c>
      <c r="T18" s="65"/>
      <c r="U18" s="72" t="s">
        <v>47</v>
      </c>
      <c r="V18" s="65" t="s">
        <v>23</v>
      </c>
      <c r="W18" s="82" t="s">
        <v>18</v>
      </c>
      <c r="X18" s="65">
        <v>5.7382704944774397E-2</v>
      </c>
      <c r="Y18" s="65">
        <v>1.3974961022781201E-6</v>
      </c>
      <c r="Z18" s="65">
        <v>0.17334018395494699</v>
      </c>
      <c r="AA18" s="65">
        <v>3.6685616264347799E-4</v>
      </c>
      <c r="AB18" s="65">
        <v>4.7344167389296203E-5</v>
      </c>
      <c r="AC18" s="82">
        <v>2.7828750847109202E-2</v>
      </c>
      <c r="AD18" s="65"/>
      <c r="AE18" s="72"/>
      <c r="AF18" s="65"/>
      <c r="AG18" s="82"/>
      <c r="AH18" s="65"/>
      <c r="AI18" s="65"/>
      <c r="AJ18" s="65"/>
      <c r="AK18" s="65"/>
      <c r="AL18" s="65"/>
      <c r="AM18" s="81"/>
      <c r="AO18" s="122"/>
      <c r="AQ18" s="81"/>
      <c r="AW18" s="81"/>
      <c r="AY18" s="122"/>
      <c r="BG18" s="81"/>
      <c r="BI18" s="122"/>
      <c r="BJ18" s="77" t="s">
        <v>200</v>
      </c>
      <c r="BK18" s="80" t="str">
        <f>VLOOKUP(Coëfficienten!BJ18,Afzet!C:E,3,FALSE)</f>
        <v>ton</v>
      </c>
      <c r="BL18" s="8">
        <v>0</v>
      </c>
      <c r="BM18" s="8">
        <v>0</v>
      </c>
      <c r="BN18" s="8">
        <v>1000</v>
      </c>
      <c r="BO18" s="8">
        <v>0</v>
      </c>
      <c r="BP18" s="8">
        <v>0</v>
      </c>
      <c r="BQ18" s="8">
        <v>0</v>
      </c>
      <c r="BR18" s="233" t="str">
        <f t="shared" si="0"/>
        <v>C1/C2</v>
      </c>
      <c r="BS18" s="122"/>
      <c r="BU18" s="132" t="s">
        <v>117</v>
      </c>
      <c r="BV18" s="67" t="s">
        <v>139</v>
      </c>
      <c r="BW18" s="76">
        <v>0</v>
      </c>
      <c r="BX18" s="76">
        <v>3.3000000000000002E-6</v>
      </c>
      <c r="BY18" s="1">
        <v>0</v>
      </c>
    </row>
    <row r="19" spans="1:77" x14ac:dyDescent="0.2">
      <c r="A19" s="8" t="s">
        <v>40</v>
      </c>
      <c r="B19" s="65" t="s">
        <v>220</v>
      </c>
      <c r="C19" s="82" t="s">
        <v>5</v>
      </c>
      <c r="D19" s="304">
        <v>0.76494346728080009</v>
      </c>
      <c r="E19" s="304">
        <v>2.072801954019632E-5</v>
      </c>
      <c r="F19" s="304">
        <v>2.2368388040267742</v>
      </c>
      <c r="G19" s="304">
        <v>1.1474443237275106E-3</v>
      </c>
      <c r="H19" s="304">
        <v>2.4986789289316785E-2</v>
      </c>
      <c r="I19" s="104">
        <v>5.1460630822886596E-4</v>
      </c>
      <c r="J19" s="65"/>
      <c r="K19" s="72" t="s">
        <v>240</v>
      </c>
      <c r="L19" s="65" t="s">
        <v>249</v>
      </c>
      <c r="M19" s="82" t="s">
        <v>12</v>
      </c>
      <c r="N19" s="65">
        <v>0.31466435034826601</v>
      </c>
      <c r="O19" s="65">
        <v>2.37341743783394E-4</v>
      </c>
      <c r="P19" s="65">
        <v>1.25636355666805</v>
      </c>
      <c r="Q19" s="65">
        <v>4.0767243955414198E-4</v>
      </c>
      <c r="R19" s="65">
        <v>4.3195436034538501E-2</v>
      </c>
      <c r="S19" s="82">
        <v>4.4442729269308897E-3</v>
      </c>
      <c r="T19" s="65"/>
      <c r="U19" s="72" t="s">
        <v>48</v>
      </c>
      <c r="V19" s="65" t="s">
        <v>24</v>
      </c>
      <c r="W19" s="82" t="s">
        <v>18</v>
      </c>
      <c r="X19" s="65">
        <v>4.5513019900255101E-2</v>
      </c>
      <c r="Y19" s="65">
        <v>1.1084222672774099E-6</v>
      </c>
      <c r="Z19" s="65">
        <v>0.13534924480996999</v>
      </c>
      <c r="AA19" s="65">
        <v>3.4549651035942599E-4</v>
      </c>
      <c r="AB19" s="65">
        <v>4.4434020558745402E-5</v>
      </c>
      <c r="AC19" s="82">
        <v>2.6409497822358401E-2</v>
      </c>
      <c r="AD19" s="65"/>
      <c r="AE19" s="72"/>
      <c r="AF19" s="65"/>
      <c r="AG19" s="82"/>
      <c r="AH19" s="65"/>
      <c r="AI19" s="65"/>
      <c r="AJ19" s="65"/>
      <c r="AK19" s="65"/>
      <c r="AL19" s="65"/>
      <c r="AM19" s="81"/>
      <c r="AO19" s="122"/>
      <c r="AQ19" s="81"/>
      <c r="AW19" s="81"/>
      <c r="AY19" s="122"/>
      <c r="BG19" s="81"/>
      <c r="BI19" s="122"/>
      <c r="BJ19" s="77" t="s">
        <v>256</v>
      </c>
      <c r="BK19" s="80" t="str">
        <f>VLOOKUP(Coëfficienten!BJ19,Afzet!C:E,3,FALSE)</f>
        <v>ton</v>
      </c>
      <c r="BL19" s="8">
        <v>1.0031642796667399</v>
      </c>
      <c r="BM19" s="8">
        <v>1.56684517075648E-3</v>
      </c>
      <c r="BN19" s="8">
        <v>3.6341797373196298</v>
      </c>
      <c r="BO19" s="8">
        <v>9.3976767390345397E-4</v>
      </c>
      <c r="BP19" s="8">
        <v>8.1780877612274802E-2</v>
      </c>
      <c r="BQ19" s="8">
        <v>1.1671083644894401E-2</v>
      </c>
      <c r="BR19" s="233" t="str">
        <f t="shared" si="0"/>
        <v>B</v>
      </c>
      <c r="BS19" s="309"/>
      <c r="BU19" s="132" t="s">
        <v>118</v>
      </c>
      <c r="BV19" s="67" t="s">
        <v>139</v>
      </c>
      <c r="BW19" s="76">
        <v>0</v>
      </c>
      <c r="BX19" s="76">
        <v>6.6999999999999996E-9</v>
      </c>
      <c r="BY19" s="1">
        <v>0</v>
      </c>
    </row>
    <row r="20" spans="1:77" x14ac:dyDescent="0.2">
      <c r="A20" s="8" t="s">
        <v>126</v>
      </c>
      <c r="B20" s="8" t="s">
        <v>222</v>
      </c>
      <c r="C20" s="81" t="s">
        <v>5</v>
      </c>
      <c r="D20" s="8">
        <v>0.12969257547317734</v>
      </c>
      <c r="E20" s="8">
        <v>7.5224239527622681E-5</v>
      </c>
      <c r="F20" s="8">
        <v>1.9168924013119846</v>
      </c>
      <c r="G20" s="8">
        <v>1.0742657794554966E-4</v>
      </c>
      <c r="H20" s="8">
        <v>2.2198488464872351E-2</v>
      </c>
      <c r="I20" s="81">
        <v>1.5455055858378955E-3</v>
      </c>
      <c r="J20" s="65"/>
      <c r="K20" s="72" t="s">
        <v>252</v>
      </c>
      <c r="L20" s="65" t="s">
        <v>250</v>
      </c>
      <c r="M20" s="82" t="s">
        <v>12</v>
      </c>
      <c r="N20" s="65">
        <v>0.15972027196786101</v>
      </c>
      <c r="O20" s="65">
        <v>1.8372884821593101E-4</v>
      </c>
      <c r="P20" s="65">
        <v>0.63257412125881096</v>
      </c>
      <c r="Q20" s="65">
        <v>2.30082234382668E-4</v>
      </c>
      <c r="R20" s="65">
        <v>2.2768141952690699E-2</v>
      </c>
      <c r="S20" s="82">
        <v>2.2299041208123302E-3</v>
      </c>
      <c r="T20" s="65"/>
      <c r="U20" s="72" t="s">
        <v>49</v>
      </c>
      <c r="V20" s="65" t="s">
        <v>25</v>
      </c>
      <c r="W20" s="82" t="s">
        <v>18</v>
      </c>
      <c r="X20" s="65">
        <v>4.5544077659993097E-2</v>
      </c>
      <c r="Y20" s="65">
        <v>1.1091786467032501E-6</v>
      </c>
      <c r="Z20" s="65">
        <v>0.136767189524545</v>
      </c>
      <c r="AA20" s="65">
        <v>3.4552431821589899E-4</v>
      </c>
      <c r="AB20" s="65">
        <v>4.4578459108643002E-5</v>
      </c>
      <c r="AC20" s="82">
        <v>2.6415845544524402E-2</v>
      </c>
      <c r="AD20" s="65"/>
      <c r="AE20" s="72"/>
      <c r="AF20" s="65"/>
      <c r="AG20" s="82"/>
      <c r="AH20" s="65"/>
      <c r="AI20" s="65"/>
      <c r="AJ20" s="65"/>
      <c r="AK20" s="65"/>
      <c r="AL20" s="65"/>
      <c r="AM20" s="81"/>
      <c r="AO20" s="122"/>
      <c r="AQ20" s="81"/>
      <c r="AW20" s="81"/>
      <c r="AY20" s="122"/>
      <c r="BG20" s="81"/>
      <c r="BI20" s="122"/>
      <c r="BJ20" s="77" t="s">
        <v>241</v>
      </c>
      <c r="BK20" s="80" t="str">
        <f>VLOOKUP(Coëfficienten!BJ20,Afzet!C:E,3,FALSE)</f>
        <v>ton</v>
      </c>
      <c r="BL20" s="8">
        <v>386.21265556753696</v>
      </c>
      <c r="BM20" s="8">
        <v>109.6611999907352</v>
      </c>
      <c r="BN20" s="8">
        <v>1681.9455446218046</v>
      </c>
      <c r="BO20" s="8">
        <v>1.6887807771401591</v>
      </c>
      <c r="BP20" s="8">
        <v>273.41650077285658</v>
      </c>
      <c r="BQ20" s="8">
        <v>65.338889911547128</v>
      </c>
      <c r="BR20" s="233" t="str">
        <f t="shared" si="0"/>
        <v>C1/C2</v>
      </c>
      <c r="BS20" s="309"/>
      <c r="BU20" s="9"/>
      <c r="BV20" s="69"/>
      <c r="BW20" s="68"/>
      <c r="BX20" s="68"/>
      <c r="BY20" s="69"/>
    </row>
    <row r="21" spans="1:77" x14ac:dyDescent="0.2">
      <c r="A21" s="65" t="s">
        <v>215</v>
      </c>
      <c r="B21" s="65" t="s">
        <v>221</v>
      </c>
      <c r="C21" s="82" t="s">
        <v>14</v>
      </c>
      <c r="D21" s="65">
        <v>1.0011398509026499E-2</v>
      </c>
      <c r="E21" s="65">
        <v>4.6444066409346198E-8</v>
      </c>
      <c r="F21" s="65">
        <v>2.9690498956021799E-2</v>
      </c>
      <c r="G21" s="65">
        <v>1.5140323735491399E-5</v>
      </c>
      <c r="H21" s="65">
        <v>2.6752725227142801E-6</v>
      </c>
      <c r="I21" s="82">
        <v>3.2090432819452299E-4</v>
      </c>
      <c r="J21" s="65"/>
      <c r="K21" s="72" t="s">
        <v>253</v>
      </c>
      <c r="L21" s="65" t="s">
        <v>251</v>
      </c>
      <c r="M21" s="82" t="s">
        <v>12</v>
      </c>
      <c r="N21" s="65">
        <v>0.85776797603253796</v>
      </c>
      <c r="O21" s="65">
        <v>1.7377000187723999E-4</v>
      </c>
      <c r="P21" s="65">
        <v>3.3580146340864898</v>
      </c>
      <c r="Q21" s="65">
        <v>5.4544351850480599E-4</v>
      </c>
      <c r="R21" s="65">
        <v>9.0970704150738296E-2</v>
      </c>
      <c r="S21" s="82">
        <v>6.3594298698614804E-3</v>
      </c>
      <c r="T21" s="65"/>
      <c r="U21" s="72" t="s">
        <v>50</v>
      </c>
      <c r="V21" s="65" t="s">
        <v>26</v>
      </c>
      <c r="W21" s="82" t="s">
        <v>18</v>
      </c>
      <c r="X21" s="65">
        <v>4.4544068584736501E-2</v>
      </c>
      <c r="Y21" s="65">
        <v>1.08482446563051E-6</v>
      </c>
      <c r="Z21" s="65">
        <v>0.133623223249179</v>
      </c>
      <c r="AA21" s="65">
        <v>3.4462899066500699E-4</v>
      </c>
      <c r="AB21" s="65">
        <v>3.9981015378839399E-5</v>
      </c>
      <c r="AC21" s="82">
        <v>2.6213303195184601E-2</v>
      </c>
      <c r="AD21" s="65"/>
      <c r="AE21" s="72"/>
      <c r="AF21" s="65"/>
      <c r="AG21" s="82"/>
      <c r="AH21" s="65"/>
      <c r="AI21" s="65"/>
      <c r="AJ21" s="65"/>
      <c r="AK21" s="65"/>
      <c r="AL21" s="65"/>
      <c r="AM21" s="81"/>
      <c r="AO21" s="122"/>
      <c r="AQ21" s="81"/>
      <c r="AW21" s="81"/>
      <c r="AY21" s="122"/>
      <c r="BG21" s="81"/>
      <c r="BI21" s="122"/>
      <c r="BJ21" s="77" t="s">
        <v>254</v>
      </c>
      <c r="BK21" s="80" t="str">
        <f>VLOOKUP(Coëfficienten!BJ21,Afzet!C:E,3,FALSE)</f>
        <v>ton</v>
      </c>
      <c r="BL21" s="8">
        <v>924.12806155157841</v>
      </c>
      <c r="BM21" s="8">
        <v>4.8795626056978413E-3</v>
      </c>
      <c r="BN21" s="8">
        <v>155.10577331955554</v>
      </c>
      <c r="BO21" s="8">
        <v>0.77772164077732175</v>
      </c>
      <c r="BP21" s="8">
        <v>32.582708577449182</v>
      </c>
      <c r="BQ21" s="8">
        <v>8.3352705538433672E-2</v>
      </c>
      <c r="BR21" s="233" t="str">
        <f t="shared" si="0"/>
        <v>C1/C2</v>
      </c>
      <c r="BS21" s="309"/>
    </row>
    <row r="22" spans="1:77" ht="15" x14ac:dyDescent="0.25">
      <c r="A22" s="65" t="s">
        <v>216</v>
      </c>
      <c r="B22" s="65" t="s">
        <v>223</v>
      </c>
      <c r="C22" s="82" t="s">
        <v>14</v>
      </c>
      <c r="D22" s="8">
        <v>1.5534216011785801E-5</v>
      </c>
      <c r="E22" s="84">
        <v>1.19138612568806E-8</v>
      </c>
      <c r="F22" s="84">
        <v>5.9661508741362397E-4</v>
      </c>
      <c r="G22" s="8">
        <v>3.2459061846408501E-8</v>
      </c>
      <c r="H22" s="8">
        <v>1.39986814738238E-6</v>
      </c>
      <c r="I22" s="81">
        <v>6.1148747876127903E-8</v>
      </c>
      <c r="J22" s="65"/>
      <c r="K22" s="73"/>
      <c r="L22" s="74"/>
      <c r="M22" s="110"/>
      <c r="N22" s="74"/>
      <c r="O22" s="74"/>
      <c r="P22" s="74"/>
      <c r="Q22" s="74"/>
      <c r="R22" s="74"/>
      <c r="S22" s="110"/>
      <c r="T22" s="65"/>
      <c r="U22" s="72" t="s">
        <v>178</v>
      </c>
      <c r="V22" s="65" t="s">
        <v>179</v>
      </c>
      <c r="W22" s="82" t="s">
        <v>18</v>
      </c>
      <c r="X22" s="65">
        <v>1.332E-2</v>
      </c>
      <c r="Y22" s="65">
        <v>1.4470999999999999E-5</v>
      </c>
      <c r="Z22" s="65">
        <v>4.6730000000000001E-2</v>
      </c>
      <c r="AA22" s="65">
        <v>6.9999999999999999E-4</v>
      </c>
      <c r="AB22" s="65">
        <v>1.0630000000000001E-2</v>
      </c>
      <c r="AC22" s="82">
        <v>1.44E-2</v>
      </c>
      <c r="AD22" s="65"/>
      <c r="AE22" s="73"/>
      <c r="AF22" s="74"/>
      <c r="AG22" s="110"/>
      <c r="AH22" s="74"/>
      <c r="AI22" s="74"/>
      <c r="AJ22" s="74"/>
      <c r="AK22" s="74"/>
      <c r="AL22" s="74"/>
      <c r="AM22" s="86"/>
      <c r="AO22" s="128"/>
      <c r="AP22" s="83"/>
      <c r="AQ22" s="86"/>
      <c r="AR22" s="83"/>
      <c r="AS22" s="83"/>
      <c r="AT22" s="83"/>
      <c r="AU22" s="83"/>
      <c r="AV22" s="83"/>
      <c r="AW22" s="86"/>
      <c r="AY22" s="128"/>
      <c r="AZ22" s="83"/>
      <c r="BA22" s="83"/>
      <c r="BB22" s="83"/>
      <c r="BC22" s="83"/>
      <c r="BD22" s="83"/>
      <c r="BE22" s="83"/>
      <c r="BF22" s="83"/>
      <c r="BG22" s="86"/>
      <c r="BI22" s="122"/>
      <c r="BJ22" s="77" t="s">
        <v>255</v>
      </c>
      <c r="BK22" s="80" t="str">
        <f>VLOOKUP(Coëfficienten!BJ22,Afzet!C:E,3,FALSE)</f>
        <v>ton</v>
      </c>
      <c r="BL22" s="8">
        <v>12.61833380914203</v>
      </c>
      <c r="BM22" s="8">
        <v>0.11404084568743839</v>
      </c>
      <c r="BN22" s="8">
        <v>187.63922945034295</v>
      </c>
      <c r="BO22" s="8">
        <v>3.6887247675046444</v>
      </c>
      <c r="BP22" s="8">
        <v>577.19945706613044</v>
      </c>
      <c r="BQ22" s="8">
        <v>-4.8093929757246509E-2</v>
      </c>
      <c r="BR22" s="233" t="str">
        <f t="shared" si="0"/>
        <v>C1/C2</v>
      </c>
      <c r="BS22" s="309"/>
    </row>
    <row r="23" spans="1:77" x14ac:dyDescent="0.2">
      <c r="A23" s="83" t="s">
        <v>217</v>
      </c>
      <c r="B23" s="83" t="s">
        <v>224</v>
      </c>
      <c r="C23" s="86" t="s">
        <v>14</v>
      </c>
      <c r="D23" s="83">
        <v>1.3090850592436699E-4</v>
      </c>
      <c r="E23" s="83">
        <v>2.4432130202023098E-7</v>
      </c>
      <c r="F23" s="83">
        <v>7.36673958374776E-4</v>
      </c>
      <c r="G23" s="83">
        <v>8.9365328896122204E-8</v>
      </c>
      <c r="H23" s="83">
        <v>1.2531613296101499E-5</v>
      </c>
      <c r="I23" s="86">
        <v>8.4265533676797192E-6</v>
      </c>
      <c r="U23" s="128" t="s">
        <v>180</v>
      </c>
      <c r="V23" s="83" t="s">
        <v>181</v>
      </c>
      <c r="W23" s="86" t="s">
        <v>18</v>
      </c>
      <c r="X23" s="83">
        <v>1.92E-3</v>
      </c>
      <c r="Y23" s="83">
        <v>4.30433E-7</v>
      </c>
      <c r="Z23" s="83">
        <v>6.5399999999999998E-3</v>
      </c>
      <c r="AA23" s="83">
        <v>8.44689E-5</v>
      </c>
      <c r="AB23" s="83">
        <v>1.01E-3</v>
      </c>
      <c r="AC23" s="86">
        <v>1.7000000000000001E-4</v>
      </c>
      <c r="BI23" s="122"/>
      <c r="BJ23" s="77" t="s">
        <v>246</v>
      </c>
      <c r="BK23" s="80" t="str">
        <f>VLOOKUP(Coëfficienten!BJ23,Afzet!C:E,3,FALSE)</f>
        <v>ton</v>
      </c>
      <c r="BL23" s="8">
        <v>0</v>
      </c>
      <c r="BM23" s="8">
        <v>0</v>
      </c>
      <c r="BN23" s="8">
        <v>0</v>
      </c>
      <c r="BO23" s="8">
        <v>0</v>
      </c>
      <c r="BP23" s="8">
        <v>0</v>
      </c>
      <c r="BQ23" s="8">
        <v>0</v>
      </c>
      <c r="BR23" s="233" t="str">
        <f t="shared" si="0"/>
        <v>-</v>
      </c>
      <c r="BS23" s="309"/>
    </row>
    <row r="24" spans="1:77" x14ac:dyDescent="0.2">
      <c r="A24" s="65"/>
      <c r="BI24" s="122"/>
      <c r="BJ24" s="77" t="s">
        <v>247</v>
      </c>
      <c r="BK24" s="80" t="str">
        <f>VLOOKUP(Coëfficienten!BJ24,Afzet!C:E,3,FALSE)</f>
        <v>ton</v>
      </c>
      <c r="BL24" s="8">
        <v>0</v>
      </c>
      <c r="BM24" s="8">
        <v>0</v>
      </c>
      <c r="BN24" s="8">
        <v>0</v>
      </c>
      <c r="BO24" s="8">
        <v>0</v>
      </c>
      <c r="BP24" s="8">
        <v>0</v>
      </c>
      <c r="BQ24" s="8">
        <v>0</v>
      </c>
      <c r="BR24" s="233" t="str">
        <f t="shared" si="0"/>
        <v>-</v>
      </c>
      <c r="BS24" s="309"/>
    </row>
    <row r="25" spans="1:77" x14ac:dyDescent="0.2">
      <c r="A25" s="65"/>
      <c r="B25" s="65"/>
      <c r="BI25" s="122"/>
      <c r="BJ25" s="77"/>
      <c r="BK25" s="81"/>
      <c r="BR25" s="233"/>
      <c r="BS25" s="122"/>
    </row>
    <row r="26" spans="1:77" x14ac:dyDescent="0.2">
      <c r="A26" s="65"/>
      <c r="BI26" s="122"/>
      <c r="BJ26" s="77"/>
      <c r="BK26" s="81"/>
      <c r="BR26" s="233"/>
      <c r="BS26" s="122"/>
    </row>
    <row r="27" spans="1:77" x14ac:dyDescent="0.2">
      <c r="A27" s="65"/>
      <c r="BI27" s="122"/>
      <c r="BK27" s="81"/>
      <c r="BR27" s="233"/>
      <c r="BS27" s="122"/>
    </row>
    <row r="28" spans="1:77" x14ac:dyDescent="0.2">
      <c r="A28" s="65"/>
      <c r="BI28" s="122"/>
      <c r="BK28" s="81"/>
      <c r="BR28" s="233"/>
      <c r="BS28" s="122"/>
      <c r="BU28" s="108"/>
    </row>
    <row r="29" spans="1:77" x14ac:dyDescent="0.2">
      <c r="A29" s="65"/>
      <c r="B29" s="65"/>
      <c r="C29" s="65"/>
      <c r="BI29" s="122"/>
      <c r="BJ29" s="77"/>
      <c r="BK29" s="81"/>
      <c r="BR29" s="233"/>
      <c r="BS29" s="122"/>
      <c r="BU29" s="108"/>
    </row>
    <row r="30" spans="1:77" x14ac:dyDescent="0.2">
      <c r="A30" s="65"/>
      <c r="B30" s="65"/>
      <c r="C30" s="65"/>
      <c r="BI30" s="122"/>
      <c r="BJ30" s="77"/>
      <c r="BK30" s="81"/>
      <c r="BR30" s="233"/>
      <c r="BS30" s="122"/>
      <c r="BU30" s="108"/>
    </row>
    <row r="31" spans="1:77" ht="15" x14ac:dyDescent="0.25">
      <c r="B31" s="65"/>
      <c r="C31" s="65"/>
      <c r="E31" s="84"/>
      <c r="F31" s="84"/>
      <c r="BI31" s="122"/>
      <c r="BJ31" s="77"/>
      <c r="BK31" s="81"/>
      <c r="BR31" s="233"/>
      <c r="BS31" s="122"/>
      <c r="BU31" s="108"/>
    </row>
    <row r="32" spans="1:77" x14ac:dyDescent="0.2">
      <c r="BI32" s="128"/>
      <c r="BJ32" s="85"/>
      <c r="BK32" s="86"/>
      <c r="BL32" s="83"/>
      <c r="BM32" s="83"/>
      <c r="BN32" s="83"/>
      <c r="BO32" s="83"/>
      <c r="BP32" s="83"/>
      <c r="BQ32" s="83"/>
      <c r="BR32" s="234"/>
      <c r="BS32" s="122"/>
      <c r="BU32" s="108"/>
    </row>
    <row r="33" spans="1:73" x14ac:dyDescent="0.2">
      <c r="BJ33" s="76"/>
      <c r="BR33" s="2"/>
      <c r="BS33" s="8"/>
      <c r="BU33" s="108"/>
    </row>
    <row r="34" spans="1:73" x14ac:dyDescent="0.2">
      <c r="BJ34" s="76"/>
      <c r="BR34" s="2"/>
      <c r="BS34" s="8"/>
    </row>
    <row r="35" spans="1:73" x14ac:dyDescent="0.2">
      <c r="B35" s="65"/>
      <c r="BJ35" s="76"/>
      <c r="BR35" s="60"/>
      <c r="BS35" s="60"/>
    </row>
    <row r="36" spans="1:73" x14ac:dyDescent="0.2">
      <c r="B36" s="65"/>
      <c r="BJ36" s="76"/>
      <c r="BR36" s="60"/>
      <c r="BS36" s="60"/>
    </row>
    <row r="37" spans="1:73" x14ac:dyDescent="0.2">
      <c r="A37" s="65"/>
      <c r="B37" s="65"/>
      <c r="C37" s="65"/>
      <c r="G37" s="65"/>
      <c r="H37" s="65"/>
      <c r="I37" s="65"/>
      <c r="J37" s="65"/>
      <c r="BJ37" s="76"/>
      <c r="BR37" s="2"/>
      <c r="BS37" s="2"/>
    </row>
    <row r="38" spans="1:73" x14ac:dyDescent="0.2">
      <c r="A38" s="65"/>
      <c r="B38" s="65"/>
      <c r="C38" s="65"/>
      <c r="BJ38" s="76"/>
      <c r="BR38" s="2"/>
      <c r="BS38" s="2"/>
    </row>
    <row r="39" spans="1:73" x14ac:dyDescent="0.2">
      <c r="A39" s="65"/>
      <c r="C39" s="65"/>
      <c r="BJ39" s="76"/>
      <c r="BR39" s="2"/>
      <c r="BS39" s="2"/>
    </row>
    <row r="40" spans="1:73" x14ac:dyDescent="0.2">
      <c r="BJ40" s="76"/>
      <c r="BR40" s="2"/>
      <c r="BS40" s="2"/>
    </row>
    <row r="41" spans="1:73" x14ac:dyDescent="0.2">
      <c r="B41" s="65"/>
      <c r="BJ41" s="76"/>
      <c r="BR41" s="2"/>
      <c r="BS41" s="2"/>
    </row>
    <row r="42" spans="1:73" x14ac:dyDescent="0.2">
      <c r="B42" s="65"/>
      <c r="BJ42" s="76"/>
      <c r="BR42" s="2"/>
      <c r="BS42" s="2"/>
    </row>
    <row r="43" spans="1:73" x14ac:dyDescent="0.2">
      <c r="BJ43" s="76"/>
      <c r="BR43" s="2"/>
      <c r="BS43" s="2"/>
    </row>
    <row r="44" spans="1:73" x14ac:dyDescent="0.2">
      <c r="B44" s="65"/>
      <c r="BJ44" s="76"/>
      <c r="BR44" s="2"/>
      <c r="BS44" s="2"/>
    </row>
    <row r="45" spans="1:73" x14ac:dyDescent="0.2">
      <c r="B45" s="65"/>
    </row>
    <row r="47" spans="1:73" x14ac:dyDescent="0.2">
      <c r="B47" s="65"/>
    </row>
  </sheetData>
  <sheetProtection algorithmName="SHA-512" hashValue="wwwgHOOERRW5SBsxyWYJPyBUNELJD/78JvQZtG8fN44cMdgv/PRWaC7JNO23EQ+alIFHCgbpuAM4Ujfvkv3vRQ==" saltValue="6PEuNlvTfsjgxY6VsWV3yQ==" spinCount="100000" sheet="1" objects="1" scenarios="1"/>
  <pageMargins left="0.78749999999999998" right="0.78749999999999998" top="1.05277777777778" bottom="1.05277777777778" header="0.78749999999999998" footer="0.78749999999999998"/>
  <pageSetup paperSize="9" firstPageNumber="0" orientation="portrait" horizontalDpi="300" verticalDpi="300" r:id="rId1"/>
  <headerFooter>
    <oddHeader>&amp;C&amp;"Times New Roman,Regular"&amp;12&amp;A</oddHeader>
    <oddFooter>&amp;C&amp;"Times New Roman,Regular"&amp;12Page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CD122"/>
  <sheetViews>
    <sheetView showGridLines="0" topLeftCell="AO1" zoomScale="80" zoomScaleNormal="80" workbookViewId="0">
      <selection activeCell="BB43" sqref="BB43"/>
    </sheetView>
  </sheetViews>
  <sheetFormatPr defaultRowHeight="12.75" x14ac:dyDescent="0.2"/>
  <cols>
    <col min="1" max="1" width="9.7109375" style="76" customWidth="1"/>
    <col min="2" max="2" width="40.7109375" style="76" bestFit="1" customWidth="1"/>
    <col min="3" max="3" width="9.42578125" style="76" customWidth="1"/>
    <col min="4" max="9" width="14.7109375" style="76" customWidth="1"/>
    <col min="10" max="10" width="11.7109375" style="76" customWidth="1"/>
    <col min="11" max="11" width="11.7109375" style="76" bestFit="1" customWidth="1"/>
    <col min="12" max="12" width="17.7109375" style="76" bestFit="1" customWidth="1"/>
    <col min="13" max="13" width="11.7109375" style="76" bestFit="1" customWidth="1"/>
    <col min="14" max="19" width="14.7109375" style="76" customWidth="1"/>
    <col min="20" max="20" width="11.7109375" style="76" customWidth="1"/>
    <col min="21" max="21" width="11.7109375" style="76" bestFit="1" customWidth="1"/>
    <col min="22" max="22" width="32.140625" style="76" bestFit="1" customWidth="1"/>
    <col min="23" max="23" width="11.7109375" style="76" bestFit="1" customWidth="1"/>
    <col min="24" max="29" width="14.7109375" style="76" customWidth="1"/>
    <col min="30" max="30" width="11.7109375" style="76" customWidth="1"/>
    <col min="31" max="31" width="11.7109375" style="76" bestFit="1" customWidth="1"/>
    <col min="32" max="32" width="11.5703125" style="76" customWidth="1"/>
    <col min="33" max="33" width="11.7109375" style="76" bestFit="1" customWidth="1"/>
    <col min="34" max="39" width="14.7109375" style="76" customWidth="1"/>
    <col min="40" max="40" width="11.7109375" style="76" customWidth="1"/>
    <col min="41" max="41" width="11.7109375" style="76" bestFit="1" customWidth="1"/>
    <col min="42" max="42" width="30.7109375" style="76" bestFit="1" customWidth="1"/>
    <col min="43" max="43" width="11.7109375" style="76" bestFit="1" customWidth="1"/>
    <col min="44" max="49" width="14.7109375" style="76" customWidth="1"/>
    <col min="50" max="50" width="11.7109375" style="76" customWidth="1"/>
    <col min="51" max="51" width="11.7109375" style="76" bestFit="1" customWidth="1"/>
    <col min="52" max="52" width="40.42578125" style="76" bestFit="1" customWidth="1"/>
    <col min="53" max="53" width="11.7109375" style="76" bestFit="1" customWidth="1"/>
    <col min="54" max="59" width="14.7109375" style="76" customWidth="1"/>
    <col min="60" max="60" width="11.7109375" style="76" customWidth="1"/>
    <col min="61" max="61" width="12.28515625" style="76" customWidth="1"/>
    <col min="62" max="62" width="5.7109375" style="76" customWidth="1"/>
    <col min="63" max="63" width="11.7109375" style="76" bestFit="1" customWidth="1"/>
    <col min="64" max="64" width="45.7109375" style="76" bestFit="1" customWidth="1"/>
    <col min="65" max="65" width="14.7109375" style="76" customWidth="1"/>
    <col min="66" max="66" width="19.85546875" style="76" customWidth="1"/>
    <col min="67" max="67" width="16.7109375" style="76" customWidth="1"/>
    <col min="68" max="68" width="19.28515625" style="76" customWidth="1"/>
    <col min="69" max="69" width="14.7109375" style="76" customWidth="1"/>
    <col min="70" max="70" width="11.7109375" style="2" bestFit="1" customWidth="1"/>
    <col min="71" max="71" width="19.140625" style="2" bestFit="1" customWidth="1"/>
    <col min="72" max="72" width="11.7109375" style="2" customWidth="1"/>
    <col min="73" max="73" width="11.7109375" style="2" bestFit="1" customWidth="1"/>
    <col min="74" max="74" width="16.85546875" style="2" customWidth="1"/>
    <col min="75" max="77" width="11.7109375" style="2" bestFit="1" customWidth="1"/>
    <col min="78" max="1030" width="11.5703125" style="2"/>
    <col min="1031" max="16384" width="9.140625" style="2"/>
  </cols>
  <sheetData>
    <row r="1" spans="1:82" customFormat="1" x14ac:dyDescent="0.2">
      <c r="A1" s="2" t="s">
        <v>131</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row>
    <row r="2" spans="1:82" customFormat="1" x14ac:dyDescent="0.2">
      <c r="A2" s="2" t="s">
        <v>130</v>
      </c>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row>
    <row r="3" spans="1:82" customFormat="1" x14ac:dyDescent="0.2">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row>
    <row r="4" spans="1:82" customFormat="1" x14ac:dyDescent="0.2">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row>
    <row r="5" spans="1:82" customFormat="1" x14ac:dyDescent="0.2">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row>
    <row r="6" spans="1:82" customFormat="1" x14ac:dyDescent="0.2">
      <c r="A6" s="2"/>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39"/>
      <c r="BO6" s="39"/>
      <c r="BP6" s="39"/>
      <c r="BQ6" s="39"/>
      <c r="BR6" s="39"/>
      <c r="BS6" s="39"/>
      <c r="BT6" s="2"/>
      <c r="BU6" s="2"/>
      <c r="BV6" s="2"/>
    </row>
    <row r="7" spans="1:82" customFormat="1" x14ac:dyDescent="0.2">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175" t="s">
        <v>111</v>
      </c>
      <c r="BO7" s="175" t="s">
        <v>111</v>
      </c>
      <c r="BP7" s="175" t="s">
        <v>111</v>
      </c>
      <c r="BQ7" s="176" t="s">
        <v>111</v>
      </c>
      <c r="BR7" s="176" t="s">
        <v>111</v>
      </c>
      <c r="BS7" s="176" t="s">
        <v>111</v>
      </c>
      <c r="BT7" s="2"/>
      <c r="BU7" s="2"/>
      <c r="BV7" s="2"/>
    </row>
    <row r="8" spans="1:82" customFormat="1" x14ac:dyDescent="0.2">
      <c r="A8" s="148"/>
      <c r="B8" s="149"/>
      <c r="C8" s="93" t="s">
        <v>29</v>
      </c>
      <c r="D8" s="94">
        <f t="shared" ref="D8:I8" si="0">SUM(D13:D46)</f>
        <v>0</v>
      </c>
      <c r="E8" s="94">
        <f t="shared" si="0"/>
        <v>0</v>
      </c>
      <c r="F8" s="94">
        <f t="shared" si="0"/>
        <v>0</v>
      </c>
      <c r="G8" s="94">
        <f t="shared" si="0"/>
        <v>0</v>
      </c>
      <c r="H8" s="94">
        <f t="shared" si="0"/>
        <v>0</v>
      </c>
      <c r="I8" s="95">
        <f t="shared" si="0"/>
        <v>0</v>
      </c>
      <c r="J8" s="89"/>
      <c r="K8" s="147"/>
      <c r="L8" s="94"/>
      <c r="M8" s="93" t="s">
        <v>29</v>
      </c>
      <c r="N8" s="94">
        <f t="shared" ref="N8:S8" si="1">SUM(N13:N46)</f>
        <v>0</v>
      </c>
      <c r="O8" s="94">
        <f t="shared" si="1"/>
        <v>0</v>
      </c>
      <c r="P8" s="94">
        <f t="shared" si="1"/>
        <v>0</v>
      </c>
      <c r="Q8" s="94">
        <f t="shared" si="1"/>
        <v>0</v>
      </c>
      <c r="R8" s="94">
        <f t="shared" si="1"/>
        <v>0</v>
      </c>
      <c r="S8" s="93">
        <f t="shared" si="1"/>
        <v>0</v>
      </c>
      <c r="T8" s="88"/>
      <c r="U8" s="147"/>
      <c r="V8" s="94"/>
      <c r="W8" s="93" t="s">
        <v>29</v>
      </c>
      <c r="X8" s="94">
        <f t="shared" ref="X8:AC8" si="2">SUM(X13:X46)</f>
        <v>0</v>
      </c>
      <c r="Y8" s="94">
        <f t="shared" si="2"/>
        <v>0</v>
      </c>
      <c r="Z8" s="94">
        <f t="shared" si="2"/>
        <v>0</v>
      </c>
      <c r="AA8" s="94">
        <f t="shared" si="2"/>
        <v>0</v>
      </c>
      <c r="AB8" s="94">
        <f t="shared" si="2"/>
        <v>0</v>
      </c>
      <c r="AC8" s="93">
        <f t="shared" si="2"/>
        <v>0</v>
      </c>
      <c r="AD8" s="88"/>
      <c r="AE8" s="147"/>
      <c r="AF8" s="94"/>
      <c r="AG8" s="93" t="s">
        <v>29</v>
      </c>
      <c r="AH8" s="94">
        <f t="shared" ref="AH8:AM8" si="3">SUM(AH13:AH46)</f>
        <v>0</v>
      </c>
      <c r="AI8" s="94">
        <f t="shared" si="3"/>
        <v>0</v>
      </c>
      <c r="AJ8" s="94">
        <f t="shared" si="3"/>
        <v>0</v>
      </c>
      <c r="AK8" s="94">
        <f t="shared" si="3"/>
        <v>0</v>
      </c>
      <c r="AL8" s="94">
        <f t="shared" si="3"/>
        <v>0</v>
      </c>
      <c r="AM8" s="93">
        <f t="shared" si="3"/>
        <v>0</v>
      </c>
      <c r="AN8" s="88"/>
      <c r="AO8" s="147"/>
      <c r="AP8" s="94"/>
      <c r="AQ8" s="93" t="s">
        <v>29</v>
      </c>
      <c r="AR8" s="94">
        <f t="shared" ref="AR8:AW8" si="4">SUM(AR13:AR46)</f>
        <v>0</v>
      </c>
      <c r="AS8" s="94">
        <f t="shared" si="4"/>
        <v>0</v>
      </c>
      <c r="AT8" s="94">
        <f t="shared" si="4"/>
        <v>0</v>
      </c>
      <c r="AU8" s="94">
        <f t="shared" si="4"/>
        <v>0</v>
      </c>
      <c r="AV8" s="94">
        <f t="shared" si="4"/>
        <v>0</v>
      </c>
      <c r="AW8" s="93">
        <f t="shared" si="4"/>
        <v>0</v>
      </c>
      <c r="AX8" s="88"/>
      <c r="AY8" s="147"/>
      <c r="AZ8" s="94"/>
      <c r="BA8" s="93" t="s">
        <v>29</v>
      </c>
      <c r="BB8" s="94">
        <f t="shared" ref="BB8:BG8" si="5">SUM(BB13:BB46)</f>
        <v>0</v>
      </c>
      <c r="BC8" s="94">
        <f t="shared" si="5"/>
        <v>0</v>
      </c>
      <c r="BD8" s="94">
        <f t="shared" si="5"/>
        <v>0</v>
      </c>
      <c r="BE8" s="94">
        <f t="shared" si="5"/>
        <v>0</v>
      </c>
      <c r="BF8" s="94">
        <f t="shared" si="5"/>
        <v>0</v>
      </c>
      <c r="BG8" s="93">
        <f t="shared" si="5"/>
        <v>0</v>
      </c>
      <c r="BH8" s="88"/>
      <c r="BI8" s="2"/>
      <c r="BJ8" s="2"/>
      <c r="BK8" s="2"/>
      <c r="BL8" s="2"/>
      <c r="BM8" s="2"/>
      <c r="BN8" s="177">
        <f>SUMIF(BN13:BN121,"&lt;&gt;#N/A")</f>
        <v>0</v>
      </c>
      <c r="BO8" s="177">
        <f t="shared" ref="BO8:BS8" si="6">SUMIF(BO13:BO121,"&lt;&gt;#N/A")</f>
        <v>0</v>
      </c>
      <c r="BP8" s="177">
        <f t="shared" si="6"/>
        <v>0</v>
      </c>
      <c r="BQ8" s="177">
        <f t="shared" si="6"/>
        <v>0</v>
      </c>
      <c r="BR8" s="177">
        <f t="shared" si="6"/>
        <v>0</v>
      </c>
      <c r="BS8" s="177">
        <f t="shared" si="6"/>
        <v>0</v>
      </c>
      <c r="BT8" s="2"/>
      <c r="BU8" s="2"/>
      <c r="BV8" s="2"/>
    </row>
    <row r="9" spans="1:82" customFormat="1" x14ac:dyDescent="0.2">
      <c r="A9" s="2"/>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6"/>
      <c r="AG9" s="6"/>
      <c r="AH9" s="6"/>
      <c r="AI9" s="6"/>
      <c r="AJ9" s="6"/>
      <c r="AK9" s="6"/>
      <c r="AL9" s="6"/>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row>
    <row r="10" spans="1:82" x14ac:dyDescent="0.2">
      <c r="A10" s="142" t="str">
        <f>Coëfficienten!A10</f>
        <v>Blok B</v>
      </c>
      <c r="B10" s="143" t="str">
        <f>Coëfficienten!B10</f>
        <v>Warmte en elektriciteit</v>
      </c>
      <c r="C10" s="143"/>
      <c r="D10" s="143" t="str">
        <f>Coëfficienten!D10</f>
        <v>Midpoints</v>
      </c>
      <c r="E10" s="143"/>
      <c r="F10" s="143"/>
      <c r="G10" s="143"/>
      <c r="H10" s="143"/>
      <c r="I10" s="144"/>
      <c r="J10" s="40"/>
      <c r="K10" s="142" t="str">
        <f>Coëfficienten!K10</f>
        <v>Blok C</v>
      </c>
      <c r="L10" s="143" t="str">
        <f>Coëfficienten!L10</f>
        <v>Materiaalinzet</v>
      </c>
      <c r="M10" s="143"/>
      <c r="N10" s="143" t="str">
        <f>Coëfficienten!N10</f>
        <v>Midpoints</v>
      </c>
      <c r="O10" s="143"/>
      <c r="P10" s="143"/>
      <c r="Q10" s="143"/>
      <c r="R10" s="143"/>
      <c r="S10" s="144"/>
      <c r="T10" s="40"/>
      <c r="U10" s="142" t="str">
        <f>Coëfficienten!U10</f>
        <v xml:space="preserve">Blok D </v>
      </c>
      <c r="V10" s="143" t="str">
        <f>Coëfficienten!V10</f>
        <v>Transportdiensten</v>
      </c>
      <c r="W10" s="143"/>
      <c r="X10" s="143" t="str">
        <f>Coëfficienten!X10</f>
        <v>Midpoints</v>
      </c>
      <c r="Y10" s="143"/>
      <c r="Z10" s="143"/>
      <c r="AA10" s="143"/>
      <c r="AB10" s="143"/>
      <c r="AC10" s="144"/>
      <c r="AD10" s="40"/>
      <c r="AE10" s="142" t="str">
        <f>Coëfficienten!AE10</f>
        <v>Blok E</v>
      </c>
      <c r="AF10" s="143" t="str">
        <f>Coëfficienten!AF10</f>
        <v>Emissies naar lucht</v>
      </c>
      <c r="AG10" s="143"/>
      <c r="AH10" s="143"/>
      <c r="AI10" s="143"/>
      <c r="AJ10" s="143"/>
      <c r="AK10" s="143"/>
      <c r="AL10" s="143"/>
      <c r="AM10" s="144"/>
      <c r="AN10" s="40"/>
      <c r="AO10" s="142" t="str">
        <f>Coëfficienten!AO10</f>
        <v>Blok F</v>
      </c>
      <c r="AP10" s="143" t="str">
        <f>Coëfficienten!AP10</f>
        <v>Afvalwaterzuivering</v>
      </c>
      <c r="AQ10" s="143"/>
      <c r="AR10" s="143" t="str">
        <f>Coëfficienten!AR10</f>
        <v>Midpoints</v>
      </c>
      <c r="AS10" s="143"/>
      <c r="AT10" s="143"/>
      <c r="AU10" s="143"/>
      <c r="AV10" s="143"/>
      <c r="AW10" s="144"/>
      <c r="AX10" s="40"/>
      <c r="AY10" s="142" t="str">
        <f>Coëfficienten!AY10</f>
        <v>Blok G</v>
      </c>
      <c r="AZ10" s="143" t="str">
        <f>Coëfficienten!AZ10</f>
        <v>Afval</v>
      </c>
      <c r="BA10" s="143"/>
      <c r="BB10" s="143" t="str">
        <f>Coëfficienten!BB10</f>
        <v>Midpoints</v>
      </c>
      <c r="BC10" s="143"/>
      <c r="BD10" s="143"/>
      <c r="BE10" s="143"/>
      <c r="BF10" s="143"/>
      <c r="BG10" s="144"/>
      <c r="BH10" s="40"/>
      <c r="BI10" s="40"/>
      <c r="BJ10" s="12"/>
      <c r="BK10" s="40" t="s">
        <v>61</v>
      </c>
      <c r="BL10" s="40" t="s">
        <v>68</v>
      </c>
      <c r="BM10" s="40"/>
      <c r="BN10" s="40"/>
      <c r="BO10" s="12"/>
      <c r="BP10" s="2"/>
      <c r="BQ10" s="2"/>
    </row>
    <row r="11" spans="1:82" s="137" customFormat="1" ht="38.25" customHeight="1" x14ac:dyDescent="0.2">
      <c r="A11" s="138"/>
      <c r="B11" s="136"/>
      <c r="C11" s="136"/>
      <c r="D11" s="136" t="str">
        <f>Coëfficienten!D11</f>
        <v>Fossiele grondstofuitputting</v>
      </c>
      <c r="E11" s="136" t="str">
        <f>Coëfficienten!E11</f>
        <v>Minerale grondstof uitputting</v>
      </c>
      <c r="F11" s="136" t="str">
        <f>Coëfficienten!F11</f>
        <v>Klimaatverandering</v>
      </c>
      <c r="G11" s="136" t="str">
        <f>Coëfficienten!G11</f>
        <v>(Zoetwater) ecotoxiciteit</v>
      </c>
      <c r="H11" s="136" t="str">
        <f>Coëfficienten!H11</f>
        <v>Humane niet-carginogene toxiciteit</v>
      </c>
      <c r="I11" s="139" t="str">
        <f>Coëfficienten!I11</f>
        <v>Humane carginogene toxiciteit</v>
      </c>
      <c r="J11" s="136"/>
      <c r="K11" s="138"/>
      <c r="L11" s="136"/>
      <c r="M11" s="136"/>
      <c r="N11" s="136" t="str">
        <f>Coëfficienten!N11</f>
        <v>Fossiele grondstofuitputting</v>
      </c>
      <c r="O11" s="136" t="str">
        <f>Coëfficienten!O11</f>
        <v>Minerale grondstof uitputting</v>
      </c>
      <c r="P11" s="136" t="str">
        <f>Coëfficienten!P11</f>
        <v>Klimaatverandering</v>
      </c>
      <c r="Q11" s="136" t="str">
        <f>Coëfficienten!Q11</f>
        <v>(Zoetwater) ecotoxiciteit</v>
      </c>
      <c r="R11" s="136" t="str">
        <f>Coëfficienten!R11</f>
        <v>Humane niet-carginogene toxiciteit</v>
      </c>
      <c r="S11" s="139" t="str">
        <f>Coëfficienten!S11</f>
        <v>Humane carginogene toxiciteit</v>
      </c>
      <c r="T11" s="136"/>
      <c r="U11" s="138"/>
      <c r="V11" s="136"/>
      <c r="W11" s="136"/>
      <c r="X11" s="136" t="str">
        <f>Coëfficienten!X11</f>
        <v>Fossiele grondstofuitputting</v>
      </c>
      <c r="Y11" s="136" t="str">
        <f>Coëfficienten!Y11</f>
        <v>Minerale grondstof uitputting</v>
      </c>
      <c r="Z11" s="136" t="str">
        <f>Coëfficienten!Z11</f>
        <v>Klimaatverandering</v>
      </c>
      <c r="AA11" s="136" t="str">
        <f>Coëfficienten!AA11</f>
        <v>(Zoetwater) ecotoxiciteit</v>
      </c>
      <c r="AB11" s="136" t="str">
        <f>Coëfficienten!AB11</f>
        <v>Humane niet-carginogene toxiciteit</v>
      </c>
      <c r="AC11" s="139" t="str">
        <f>Coëfficienten!AC11</f>
        <v>Humane carginogene toxiciteit</v>
      </c>
      <c r="AD11" s="136"/>
      <c r="AE11" s="138"/>
      <c r="AF11" s="136"/>
      <c r="AG11" s="136"/>
      <c r="AH11" s="136" t="str">
        <f>Coëfficienten!AH11</f>
        <v>Fossiele grondstofuitputting</v>
      </c>
      <c r="AI11" s="136" t="str">
        <f>Coëfficienten!AI11</f>
        <v>Minerale grondstof uitputting</v>
      </c>
      <c r="AJ11" s="136" t="str">
        <f>Coëfficienten!AJ11</f>
        <v>Klimaatverandering</v>
      </c>
      <c r="AK11" s="136" t="str">
        <f>Coëfficienten!AK11</f>
        <v>(Zoetwater) ecotoxiciteit</v>
      </c>
      <c r="AL11" s="136" t="str">
        <f>Coëfficienten!AL11</f>
        <v>Humane niet-carginogene toxiciteit</v>
      </c>
      <c r="AM11" s="139" t="str">
        <f>Coëfficienten!AM11</f>
        <v>Humane carginogene toxiciteit</v>
      </c>
      <c r="AN11" s="136"/>
      <c r="AO11" s="138"/>
      <c r="AP11" s="136"/>
      <c r="AQ11" s="136"/>
      <c r="AR11" s="136" t="str">
        <f>Coëfficienten!AR11</f>
        <v>Fossiele grondstofuitputting</v>
      </c>
      <c r="AS11" s="136" t="str">
        <f>Coëfficienten!AS11</f>
        <v>Minerale grondstof uitputting</v>
      </c>
      <c r="AT11" s="136" t="str">
        <f>Coëfficienten!AT11</f>
        <v>Klimaatverandering</v>
      </c>
      <c r="AU11" s="136" t="str">
        <f>Coëfficienten!AU11</f>
        <v>(Zoetwater) ecotoxiciteit</v>
      </c>
      <c r="AV11" s="136" t="str">
        <f>Coëfficienten!AV11</f>
        <v>Humane niet-carginogene toxiciteit</v>
      </c>
      <c r="AW11" s="139" t="str">
        <f>Coëfficienten!AW11</f>
        <v>Humane carginogene toxiciteit</v>
      </c>
      <c r="AX11" s="136"/>
      <c r="AY11" s="138"/>
      <c r="AZ11" s="136"/>
      <c r="BA11" s="136"/>
      <c r="BB11" s="136" t="str">
        <f>Coëfficienten!BB11</f>
        <v>Fossiele grondstofuitputting</v>
      </c>
      <c r="BC11" s="136" t="str">
        <f>Coëfficienten!BC11</f>
        <v>Minerale grondstof uitputting</v>
      </c>
      <c r="BD11" s="136" t="str">
        <f>Coëfficienten!BD11</f>
        <v>Klimaatverandering</v>
      </c>
      <c r="BE11" s="136" t="str">
        <f>Coëfficienten!BE11</f>
        <v>(Zoetwater) ecotoxiciteit</v>
      </c>
      <c r="BF11" s="136" t="str">
        <f>Coëfficienten!BF11</f>
        <v>Humane niet-carginogene toxiciteit</v>
      </c>
      <c r="BG11" s="139" t="str">
        <f>Coëfficienten!BG11</f>
        <v>Humane carginogene toxiciteit</v>
      </c>
      <c r="BH11" s="136"/>
      <c r="BI11" s="136"/>
      <c r="BJ11" s="166"/>
      <c r="BK11" s="165" t="s">
        <v>2</v>
      </c>
      <c r="BL11" s="165" t="s">
        <v>15</v>
      </c>
      <c r="BM11" s="165" t="s">
        <v>16</v>
      </c>
      <c r="BN11" s="166" t="s">
        <v>112</v>
      </c>
      <c r="BO11" s="167" t="s">
        <v>114</v>
      </c>
      <c r="BP11" s="168" t="s">
        <v>115</v>
      </c>
      <c r="BQ11" s="168" t="s">
        <v>116</v>
      </c>
      <c r="BR11" s="168" t="s">
        <v>117</v>
      </c>
      <c r="BS11" s="168" t="s">
        <v>118</v>
      </c>
    </row>
    <row r="12" spans="1:82" x14ac:dyDescent="0.2">
      <c r="A12" s="142" t="str">
        <f>Coëfficienten!A12</f>
        <v>Code</v>
      </c>
      <c r="B12" s="143" t="str">
        <f>Coëfficienten!B12</f>
        <v>Beschrijving</v>
      </c>
      <c r="C12" s="143" t="str">
        <f>Coëfficienten!C12</f>
        <v>Eenheid</v>
      </c>
      <c r="D12" s="143" t="str">
        <f>Coëfficienten!D12</f>
        <v>kg olie eq</v>
      </c>
      <c r="E12" s="143" t="str">
        <f>Coëfficienten!E12</f>
        <v>kg Cu eq</v>
      </c>
      <c r="F12" s="143" t="str">
        <f>Coëfficienten!F12</f>
        <v>kg CO2 eq</v>
      </c>
      <c r="G12" s="143" t="str">
        <f>Coëfficienten!G12</f>
        <v>kg 1,4-DBC eq</v>
      </c>
      <c r="H12" s="143" t="str">
        <f>Coëfficienten!H12</f>
        <v>kg 1,4-DBC eq</v>
      </c>
      <c r="I12" s="144" t="str">
        <f>Coëfficienten!I12</f>
        <v>kg 1,4-DBC eq</v>
      </c>
      <c r="J12" s="40"/>
      <c r="K12" s="142" t="str">
        <f>Coëfficienten!K12</f>
        <v>Code</v>
      </c>
      <c r="L12" s="143" t="str">
        <f>Coëfficienten!L12</f>
        <v>Beschrijving</v>
      </c>
      <c r="M12" s="143" t="str">
        <f>Coëfficienten!M12</f>
        <v>Eenheid</v>
      </c>
      <c r="N12" s="143" t="str">
        <f>Coëfficienten!N12</f>
        <v>kg olie eq</v>
      </c>
      <c r="O12" s="143" t="str">
        <f>Coëfficienten!O12</f>
        <v>kg Cu eq</v>
      </c>
      <c r="P12" s="143" t="str">
        <f>Coëfficienten!P12</f>
        <v>kg CO2 eq</v>
      </c>
      <c r="Q12" s="143" t="str">
        <f>Coëfficienten!Q12</f>
        <v>kg 1,4-DBC eq</v>
      </c>
      <c r="R12" s="143" t="str">
        <f>Coëfficienten!R12</f>
        <v>kg 1,4-DBC eq</v>
      </c>
      <c r="S12" s="144" t="str">
        <f>Coëfficienten!S12</f>
        <v>kg 1,4-DBC eq</v>
      </c>
      <c r="T12" s="40"/>
      <c r="U12" s="142" t="str">
        <f>Coëfficienten!U12</f>
        <v>Code</v>
      </c>
      <c r="V12" s="143" t="str">
        <f>Coëfficienten!V12</f>
        <v>Beschrijving</v>
      </c>
      <c r="W12" s="143" t="str">
        <f>Coëfficienten!W12</f>
        <v>Eenheid</v>
      </c>
      <c r="X12" s="143" t="str">
        <f>Coëfficienten!X12</f>
        <v>kg olie eq</v>
      </c>
      <c r="Y12" s="143" t="str">
        <f>Coëfficienten!Y12</f>
        <v>kg Cu eq</v>
      </c>
      <c r="Z12" s="143" t="str">
        <f>Coëfficienten!Z12</f>
        <v>kg CO2 eq</v>
      </c>
      <c r="AA12" s="143" t="str">
        <f>Coëfficienten!AA12</f>
        <v>kg 1,4-DBC eq</v>
      </c>
      <c r="AB12" s="143" t="str">
        <f>Coëfficienten!AB12</f>
        <v>kg 1,4-DBC eq</v>
      </c>
      <c r="AC12" s="144" t="str">
        <f>Coëfficienten!AC12</f>
        <v>kg 1,4-DBC eq</v>
      </c>
      <c r="AD12" s="40"/>
      <c r="AE12" s="142" t="str">
        <f>Coëfficienten!AE12</f>
        <v>Code</v>
      </c>
      <c r="AF12" s="143" t="str">
        <f>Coëfficienten!AF12</f>
        <v>Beschrijving</v>
      </c>
      <c r="AG12" s="143" t="str">
        <f>Coëfficienten!AG12</f>
        <v>Eenheid</v>
      </c>
      <c r="AH12" s="143" t="str">
        <f>Coëfficienten!AH12</f>
        <v>kg olie eq</v>
      </c>
      <c r="AI12" s="143" t="str">
        <f>Coëfficienten!AI12</f>
        <v>kg Cu eq</v>
      </c>
      <c r="AJ12" s="143" t="str">
        <f>Coëfficienten!AJ12</f>
        <v>kg CO2 eq</v>
      </c>
      <c r="AK12" s="143" t="str">
        <f>Coëfficienten!AK12</f>
        <v>kg 1,4-DBC eq</v>
      </c>
      <c r="AL12" s="143" t="str">
        <f>Coëfficienten!AL12</f>
        <v>kg 1,4-DBC eq</v>
      </c>
      <c r="AM12" s="144" t="str">
        <f>Coëfficienten!AM12</f>
        <v>kg 1,4-DBC eq</v>
      </c>
      <c r="AN12" s="40"/>
      <c r="AO12" s="142" t="str">
        <f>Coëfficienten!AO12</f>
        <v>Code</v>
      </c>
      <c r="AP12" s="143" t="str">
        <f>Coëfficienten!AP12</f>
        <v>Beschrijving</v>
      </c>
      <c r="AQ12" s="143" t="str">
        <f>Coëfficienten!AQ12</f>
        <v>Eenheid</v>
      </c>
      <c r="AR12" s="143" t="str">
        <f>Coëfficienten!AR12</f>
        <v>kg olie eq</v>
      </c>
      <c r="AS12" s="143" t="str">
        <f>Coëfficienten!AS12</f>
        <v>kg Cu eq</v>
      </c>
      <c r="AT12" s="143" t="str">
        <f>Coëfficienten!AT12</f>
        <v>kg CO2 eq</v>
      </c>
      <c r="AU12" s="143" t="str">
        <f>Coëfficienten!AU12</f>
        <v>kg 1,4-DBC eq</v>
      </c>
      <c r="AV12" s="143" t="str">
        <f>Coëfficienten!AV12</f>
        <v>kg 1,4-DBC eq</v>
      </c>
      <c r="AW12" s="144" t="str">
        <f>Coëfficienten!AW12</f>
        <v>kg 1,4-DBC eq</v>
      </c>
      <c r="AX12" s="40"/>
      <c r="AY12" s="142" t="str">
        <f>Coëfficienten!AY12</f>
        <v>Code</v>
      </c>
      <c r="AZ12" s="143" t="str">
        <f>Coëfficienten!AZ12</f>
        <v>Beschrijving</v>
      </c>
      <c r="BA12" s="143" t="str">
        <f>Coëfficienten!BA12</f>
        <v>Eenheid</v>
      </c>
      <c r="BB12" s="143" t="str">
        <f>Coëfficienten!BB12</f>
        <v>kg olie eq</v>
      </c>
      <c r="BC12" s="143" t="str">
        <f>Coëfficienten!BC12</f>
        <v>kg Cu eq</v>
      </c>
      <c r="BD12" s="143" t="str">
        <f>Coëfficienten!BD12</f>
        <v>kg CO2 eq</v>
      </c>
      <c r="BE12" s="143" t="str">
        <f>Coëfficienten!BE12</f>
        <v>kg 1,4-DBC eq</v>
      </c>
      <c r="BF12" s="143" t="str">
        <f>Coëfficienten!BF12</f>
        <v>kg 1,4-DBC eq</v>
      </c>
      <c r="BG12" s="144" t="str">
        <f>Coëfficienten!BG12</f>
        <v>kg 1,4-DBC eq</v>
      </c>
      <c r="BH12" s="40"/>
      <c r="BI12" s="40"/>
      <c r="BJ12" s="165" t="s">
        <v>151</v>
      </c>
      <c r="BK12" s="169"/>
      <c r="BL12" s="169"/>
      <c r="BM12" s="169"/>
      <c r="BN12" s="165" t="s">
        <v>113</v>
      </c>
      <c r="BO12" s="170" t="s">
        <v>28</v>
      </c>
      <c r="BP12" s="169" t="s">
        <v>27</v>
      </c>
      <c r="BQ12" s="169" t="s">
        <v>119</v>
      </c>
      <c r="BR12" s="169" t="s">
        <v>119</v>
      </c>
      <c r="BS12" s="169" t="s">
        <v>119</v>
      </c>
    </row>
    <row r="13" spans="1:82" x14ac:dyDescent="0.2">
      <c r="A13" s="87" t="str">
        <f>Coëfficienten!A13</f>
        <v>BA</v>
      </c>
      <c r="B13" s="75" t="str">
        <f>Coëfficienten!B13</f>
        <v>Elektriciteit, grijs</v>
      </c>
      <c r="C13" s="145" t="str">
        <f>Coëfficienten!C13</f>
        <v>kWh</v>
      </c>
      <c r="D13" s="75">
        <f>Coëfficienten!D13*Opdrachtnemer!$E30</f>
        <v>0</v>
      </c>
      <c r="E13" s="75">
        <f>Coëfficienten!E13*Opdrachtnemer!$E30</f>
        <v>0</v>
      </c>
      <c r="F13" s="75">
        <f>Coëfficienten!F13*Opdrachtnemer!$E30</f>
        <v>0</v>
      </c>
      <c r="G13" s="75">
        <f>Coëfficienten!G13*Opdrachtnemer!$E30</f>
        <v>0</v>
      </c>
      <c r="H13" s="75">
        <f>Coëfficienten!H13*Opdrachtnemer!$E30</f>
        <v>0</v>
      </c>
      <c r="I13" s="75">
        <f>Coëfficienten!I13*Opdrachtnemer!$E30</f>
        <v>0</v>
      </c>
      <c r="J13" s="75"/>
      <c r="K13" s="87" t="str">
        <f>Coëfficienten!K13</f>
        <v>CA</v>
      </c>
      <c r="L13" s="75" t="str">
        <f>Coëfficienten!L13</f>
        <v>Diesel</v>
      </c>
      <c r="M13" s="145" t="str">
        <f>Coëfficienten!M13</f>
        <v>m3</v>
      </c>
      <c r="N13" s="75">
        <f>Coëfficienten!N13*Opdrachtnemer!$E50</f>
        <v>0</v>
      </c>
      <c r="O13" s="75">
        <f>Coëfficienten!O13*Opdrachtnemer!$E50</f>
        <v>0</v>
      </c>
      <c r="P13" s="75">
        <f>Coëfficienten!P13*Opdrachtnemer!$E50</f>
        <v>0</v>
      </c>
      <c r="Q13" s="75">
        <f>Coëfficienten!Q13*Opdrachtnemer!$E50</f>
        <v>0</v>
      </c>
      <c r="R13" s="75">
        <f>Coëfficienten!R13*Opdrachtnemer!$E50</f>
        <v>0</v>
      </c>
      <c r="S13" s="140">
        <f>Coëfficienten!S13*Opdrachtnemer!$E50</f>
        <v>0</v>
      </c>
      <c r="T13" s="75"/>
      <c r="U13" s="87" t="str">
        <f>Coëfficienten!U13</f>
        <v>DA</v>
      </c>
      <c r="V13" s="75" t="str">
        <f>Coëfficienten!V13</f>
        <v>Laadcapaciteit 3.5-7.5 ton, EURO 4</v>
      </c>
      <c r="W13" s="145" t="str">
        <f>Coëfficienten!W13</f>
        <v>tkm</v>
      </c>
      <c r="X13" s="75">
        <f>Coëfficienten!X13*Opdrachtnemer!$E64</f>
        <v>0</v>
      </c>
      <c r="Y13" s="75">
        <f>Coëfficienten!Y13*Opdrachtnemer!$E64</f>
        <v>0</v>
      </c>
      <c r="Z13" s="75">
        <f>Coëfficienten!Z13*Opdrachtnemer!$E64</f>
        <v>0</v>
      </c>
      <c r="AA13" s="75">
        <f>Coëfficienten!AA13*Opdrachtnemer!$E64</f>
        <v>0</v>
      </c>
      <c r="AB13" s="75">
        <f>Coëfficienten!AB13*Opdrachtnemer!$E64</f>
        <v>0</v>
      </c>
      <c r="AC13" s="140">
        <f>Coëfficienten!AC13*Opdrachtnemer!$E64</f>
        <v>0</v>
      </c>
      <c r="AD13" s="75"/>
      <c r="AE13" s="87" t="str">
        <f>Coëfficienten!AE13</f>
        <v>EA</v>
      </c>
      <c r="AF13" s="8" t="str">
        <f>Coëfficienten!AF13</f>
        <v>Stof (fijn)</v>
      </c>
      <c r="AG13" s="80" t="str">
        <f>Coëfficienten!AG13</f>
        <v>kg</v>
      </c>
      <c r="AH13" s="8">
        <f>Coëfficienten!AH13*Opdrachtnemer!$E80</f>
        <v>0</v>
      </c>
      <c r="AI13" s="8">
        <f>Coëfficienten!AI13*Opdrachtnemer!$E80</f>
        <v>0</v>
      </c>
      <c r="AJ13" s="8">
        <f>Coëfficienten!AJ13*Opdrachtnemer!$E80</f>
        <v>0</v>
      </c>
      <c r="AK13" s="8">
        <f>Coëfficienten!AK13*Opdrachtnemer!$E80</f>
        <v>0</v>
      </c>
      <c r="AL13" s="8">
        <f>Coëfficienten!AL13*Opdrachtnemer!$E80</f>
        <v>0</v>
      </c>
      <c r="AM13" s="140">
        <f>Coëfficienten!AM13*Opdrachtnemer!$E80</f>
        <v>0</v>
      </c>
      <c r="AN13" s="75"/>
      <c r="AO13" s="87" t="str">
        <f>Coëfficienten!AO13</f>
        <v>FA</v>
      </c>
      <c r="AP13" s="75" t="str">
        <f>Coëfficienten!AP13</f>
        <v>Wastewater treatment (RWZI)</v>
      </c>
      <c r="AQ13" s="145" t="str">
        <f>Coëfficienten!AQ13</f>
        <v>m3</v>
      </c>
      <c r="AR13" s="75">
        <f>Coëfficienten!AR13*Opdrachtnemer!$E97</f>
        <v>0</v>
      </c>
      <c r="AS13" s="75">
        <f>Coëfficienten!AS13*Opdrachtnemer!$E97</f>
        <v>0</v>
      </c>
      <c r="AT13" s="75">
        <f>Coëfficienten!AT13*Opdrachtnemer!$E97</f>
        <v>0</v>
      </c>
      <c r="AU13" s="75">
        <f>Coëfficienten!AU13*Opdrachtnemer!$E97</f>
        <v>0</v>
      </c>
      <c r="AV13" s="75">
        <f>Coëfficienten!AV13*Opdrachtnemer!$E97</f>
        <v>0</v>
      </c>
      <c r="AW13" s="140">
        <f>Coëfficienten!AW13*Opdrachtnemer!$E97</f>
        <v>0</v>
      </c>
      <c r="AX13" s="75"/>
      <c r="AY13" s="87" t="str">
        <f>Coëfficienten!AY13</f>
        <v>GA</v>
      </c>
      <c r="AZ13" s="75" t="str">
        <f>Coëfficienten!AZ13</f>
        <v>Verbranding van niet-gevaarlijk vast afval</v>
      </c>
      <c r="BA13" s="145" t="str">
        <f>Coëfficienten!BA13</f>
        <v>ton</v>
      </c>
      <c r="BB13" s="75">
        <f>Coëfficienten!BB13*Opdrachtnemer!$E113</f>
        <v>0</v>
      </c>
      <c r="BC13" s="75">
        <f>Coëfficienten!BC13*Opdrachtnemer!$E113</f>
        <v>0</v>
      </c>
      <c r="BD13" s="75">
        <f>Coëfficienten!BD13*Opdrachtnemer!$E113</f>
        <v>0</v>
      </c>
      <c r="BE13" s="75">
        <f>Coëfficienten!BE13*Opdrachtnemer!$E113</f>
        <v>0</v>
      </c>
      <c r="BF13" s="75">
        <f>Coëfficienten!BF13*Opdrachtnemer!$E113</f>
        <v>0</v>
      </c>
      <c r="BG13" s="75">
        <f>Coëfficienten!BG13*Opdrachtnemer!$E113</f>
        <v>0</v>
      </c>
      <c r="BH13" s="75"/>
      <c r="BI13" s="75"/>
      <c r="BJ13" s="11">
        <f>UserInput!F3</f>
        <v>1</v>
      </c>
      <c r="BK13" s="11" t="e">
        <f t="shared" ref="BK13:BK44" si="7">INDEX(coef_H,MATCH(BL13,coef_H_beschrijving,0),MATCH($BK$11,coef_H_header1,0))</f>
        <v>#N/A</v>
      </c>
      <c r="BL13" s="11" t="str">
        <f>UserInput!C3</f>
        <v>[Vul in…]: [Vul in…]</v>
      </c>
      <c r="BM13" s="11" t="e">
        <f t="shared" ref="BM13:BM44" si="8">INDEX(coef_H,MATCH(BL13,coef_H_beschrijving,0),MATCH($BM$11,coef_H_header1,0))</f>
        <v>#N/A</v>
      </c>
      <c r="BN13" s="75" t="e">
        <f>INDEX(coef_H,MATCH(BL13,coef_H_beschrijving,0),MATCH($BN$11,coef_H_header1,0))*UserInput!E3</f>
        <v>#N/A</v>
      </c>
      <c r="BO13" s="75" t="e">
        <f>INDEX(coef_H,MATCH(BL13,coef_H_beschrijving,0),MATCH($BO$11,coef_H_header1,0))*UserInput!E3</f>
        <v>#N/A</v>
      </c>
      <c r="BP13" s="75" t="e">
        <f>INDEX(coef_H,MATCH(BL13,coef_H_beschrijving,0),MATCH($BP$11,coef_H_header1,0))*UserInput!E3</f>
        <v>#N/A</v>
      </c>
      <c r="BQ13" s="75" t="e">
        <f>INDEX(coef_H,MATCH(BL13,coef_H_beschrijving,0),MATCH($BQ$11,coef_H_header1,0))*UserInput!E3</f>
        <v>#N/A</v>
      </c>
      <c r="BR13" s="75" t="e">
        <f>INDEX(coef_H,MATCH(BL13,coef_H_beschrijving,0),MATCH($BR$11,coef_H_header1,0))*UserInput!E3</f>
        <v>#N/A</v>
      </c>
      <c r="BS13" s="75" t="e">
        <f>INDEX(coef_H,MATCH(BL13,coef_H_beschrijving,0),MATCH($BS$11,coef_H_header1,0))*UserInput!E3</f>
        <v>#N/A</v>
      </c>
    </row>
    <row r="14" spans="1:82" x14ac:dyDescent="0.2">
      <c r="A14" s="87" t="str">
        <f>Coëfficienten!A14</f>
        <v>BB</v>
      </c>
      <c r="B14" s="75" t="str">
        <f>Coëfficienten!B14</f>
        <v>Elektriciteit, groen</v>
      </c>
      <c r="C14" s="140" t="str">
        <f>Coëfficienten!C14</f>
        <v>kWh</v>
      </c>
      <c r="D14" s="75">
        <f>Coëfficienten!D14*Opdrachtnemer!$E31</f>
        <v>0</v>
      </c>
      <c r="E14" s="75">
        <f>Coëfficienten!E14*Opdrachtnemer!$E31</f>
        <v>0</v>
      </c>
      <c r="F14" s="75">
        <f>Coëfficienten!F14*Opdrachtnemer!$E31</f>
        <v>0</v>
      </c>
      <c r="G14" s="75">
        <f>Coëfficienten!G14*Opdrachtnemer!$E31</f>
        <v>0</v>
      </c>
      <c r="H14" s="75">
        <f>Coëfficienten!H14*Opdrachtnemer!$E31</f>
        <v>0</v>
      </c>
      <c r="I14" s="75">
        <f>Coëfficienten!I14*Opdrachtnemer!$E31</f>
        <v>0</v>
      </c>
      <c r="J14" s="75"/>
      <c r="K14" s="87" t="str">
        <f>Coëfficienten!K14</f>
        <v>CB</v>
      </c>
      <c r="L14" s="75" t="str">
        <f>Coëfficienten!L14</f>
        <v>LPG</v>
      </c>
      <c r="M14" s="140" t="str">
        <f>Coëfficienten!M14</f>
        <v>m3</v>
      </c>
      <c r="N14" s="75">
        <f>Coëfficienten!N14*Opdrachtnemer!$E51</f>
        <v>0</v>
      </c>
      <c r="O14" s="75">
        <f>Coëfficienten!O14*Opdrachtnemer!$E51</f>
        <v>0</v>
      </c>
      <c r="P14" s="75">
        <f>Coëfficienten!P14*Opdrachtnemer!$E51</f>
        <v>0</v>
      </c>
      <c r="Q14" s="75">
        <f>Coëfficienten!Q14*Opdrachtnemer!$E51</f>
        <v>0</v>
      </c>
      <c r="R14" s="75">
        <f>Coëfficienten!R14*Opdrachtnemer!$E51</f>
        <v>0</v>
      </c>
      <c r="S14" s="140">
        <f>Coëfficienten!S14*Opdrachtnemer!$E51</f>
        <v>0</v>
      </c>
      <c r="T14" s="75"/>
      <c r="U14" s="87" t="str">
        <f>Coëfficienten!U14</f>
        <v>DB</v>
      </c>
      <c r="V14" s="75" t="str">
        <f>Coëfficienten!V14</f>
        <v>Laadcapaciteit 3.5-7.5 ton, EURO 5</v>
      </c>
      <c r="W14" s="140" t="str">
        <f>Coëfficienten!W14</f>
        <v>tkm</v>
      </c>
      <c r="X14" s="75">
        <f>Coëfficienten!X14*Opdrachtnemer!$E65</f>
        <v>0</v>
      </c>
      <c r="Y14" s="75">
        <f>Coëfficienten!Y14*Opdrachtnemer!$E65</f>
        <v>0</v>
      </c>
      <c r="Z14" s="75">
        <f>Coëfficienten!Z14*Opdrachtnemer!$E65</f>
        <v>0</v>
      </c>
      <c r="AA14" s="75">
        <f>Coëfficienten!AA14*Opdrachtnemer!$E65</f>
        <v>0</v>
      </c>
      <c r="AB14" s="75">
        <f>Coëfficienten!AB14*Opdrachtnemer!$E65</f>
        <v>0</v>
      </c>
      <c r="AC14" s="140">
        <f>Coëfficienten!AC14*Opdrachtnemer!$E65</f>
        <v>0</v>
      </c>
      <c r="AD14" s="75"/>
      <c r="AE14" s="87" t="str">
        <f>Coëfficienten!AE14</f>
        <v>EB</v>
      </c>
      <c r="AF14" s="8" t="str">
        <f>Coëfficienten!AF14</f>
        <v>Koolstofdioxide (CO2)</v>
      </c>
      <c r="AG14" s="80" t="str">
        <f>Coëfficienten!AG14</f>
        <v>ton</v>
      </c>
      <c r="AH14" s="8">
        <f>Coëfficienten!AH14*Opdrachtnemer!$E81</f>
        <v>0</v>
      </c>
      <c r="AI14" s="8">
        <f>Coëfficienten!AI14*Opdrachtnemer!$E81</f>
        <v>0</v>
      </c>
      <c r="AJ14" s="8">
        <f>Coëfficienten!AJ14*Opdrachtnemer!$E81</f>
        <v>0</v>
      </c>
      <c r="AK14" s="8">
        <f>Coëfficienten!AK14*Opdrachtnemer!$E81</f>
        <v>0</v>
      </c>
      <c r="AL14" s="8">
        <f>Coëfficienten!AL14*Opdrachtnemer!$E81</f>
        <v>0</v>
      </c>
      <c r="AM14" s="8">
        <f>Coëfficienten!AM14*Opdrachtnemer!$E81</f>
        <v>0</v>
      </c>
      <c r="AN14" s="75"/>
      <c r="AO14" s="87" t="str">
        <f>Coëfficienten!AO14</f>
        <v>FB</v>
      </c>
      <c r="AP14" s="75" t="str">
        <f>Coëfficienten!AP14</f>
        <v>Afvalwaterlozing oppervlaktewater</v>
      </c>
      <c r="AQ14" s="140" t="str">
        <f>Coëfficienten!AQ14</f>
        <v>m3</v>
      </c>
      <c r="AR14" s="75">
        <f>Coëfficienten!AR14*Opdrachtnemer!$E98</f>
        <v>0</v>
      </c>
      <c r="AS14" s="75">
        <f>Coëfficienten!AS14*Opdrachtnemer!$E98</f>
        <v>0</v>
      </c>
      <c r="AT14" s="75">
        <f>Coëfficienten!AT14*Opdrachtnemer!$E98</f>
        <v>0</v>
      </c>
      <c r="AU14" s="75">
        <f>Coëfficienten!AU14*Opdrachtnemer!$E98</f>
        <v>0</v>
      </c>
      <c r="AV14" s="75">
        <f>Coëfficienten!AV14*Opdrachtnemer!$E98</f>
        <v>0</v>
      </c>
      <c r="AW14" s="140">
        <f>Coëfficienten!AW14*Opdrachtnemer!$E98</f>
        <v>0</v>
      </c>
      <c r="AX14" s="75"/>
      <c r="AY14" s="87" t="str">
        <f>Coëfficienten!AY14</f>
        <v>GB</v>
      </c>
      <c r="AZ14" s="75" t="str">
        <f>Coëfficienten!AZ14</f>
        <v>Verbranding van gevaarlijk vast afval</v>
      </c>
      <c r="BA14" s="140" t="str">
        <f>Coëfficienten!BA14</f>
        <v>ton</v>
      </c>
      <c r="BB14" s="75">
        <f>Coëfficienten!BB14*Opdrachtnemer!$E114</f>
        <v>0</v>
      </c>
      <c r="BC14" s="75">
        <f>Coëfficienten!BC14*Opdrachtnemer!$E114</f>
        <v>0</v>
      </c>
      <c r="BD14" s="75">
        <f>Coëfficienten!BD14*Opdrachtnemer!$E114</f>
        <v>0</v>
      </c>
      <c r="BE14" s="75">
        <f>Coëfficienten!BE14*Opdrachtnemer!$E114</f>
        <v>0</v>
      </c>
      <c r="BF14" s="75">
        <f>Coëfficienten!BF14*Opdrachtnemer!$E114</f>
        <v>0</v>
      </c>
      <c r="BG14" s="75">
        <f>Coëfficienten!BG14*Opdrachtnemer!$E114</f>
        <v>0</v>
      </c>
      <c r="BH14" s="75"/>
      <c r="BI14" s="75"/>
      <c r="BJ14" s="11">
        <f>UserInput!F4</f>
        <v>2</v>
      </c>
      <c r="BK14" s="11" t="e">
        <f t="shared" si="7"/>
        <v>#N/A</v>
      </c>
      <c r="BL14" s="11" t="str">
        <f>UserInput!C4</f>
        <v>[Vul in…]: [Vul in…]</v>
      </c>
      <c r="BM14" s="11" t="e">
        <f t="shared" si="8"/>
        <v>#N/A</v>
      </c>
      <c r="BN14" s="75" t="e">
        <f>INDEX(coef_H,MATCH(BL14,coef_H_beschrijving,0),MATCH($BN$11,coef_H_header1,0))*UserInput!E4</f>
        <v>#N/A</v>
      </c>
      <c r="BO14" s="75" t="e">
        <f>INDEX(coef_H,MATCH(BL14,coef_H_beschrijving,0),MATCH($BO$11,coef_H_header1,0))*UserInput!E4</f>
        <v>#N/A</v>
      </c>
      <c r="BP14" s="75" t="e">
        <f>INDEX(coef_H,MATCH(BL14,coef_H_beschrijving,0),MATCH($BP$11,coef_H_header1,0))*UserInput!E4</f>
        <v>#N/A</v>
      </c>
      <c r="BQ14" s="75" t="e">
        <f>INDEX(coef_H,MATCH(BL14,coef_H_beschrijving,0),MATCH($BQ$11,coef_H_header1,0))*UserInput!E4</f>
        <v>#N/A</v>
      </c>
      <c r="BR14" s="75" t="e">
        <f>INDEX(coef_H,MATCH(BL14,coef_H_beschrijving,0),MATCH($BR$11,coef_H_header1,0))*UserInput!E4</f>
        <v>#N/A</v>
      </c>
      <c r="BS14" s="75" t="e">
        <f>INDEX(coef_H,MATCH(BL14,coef_H_beschrijving,0),MATCH($BS$11,coef_H_header1,0))*UserInput!E4</f>
        <v>#N/A</v>
      </c>
    </row>
    <row r="15" spans="1:82" x14ac:dyDescent="0.2">
      <c r="A15" s="87" t="str">
        <f>Coëfficienten!A15</f>
        <v>BC</v>
      </c>
      <c r="B15" s="75" t="str">
        <f>Coëfficienten!B15</f>
        <v>Elektriciteit, zonne-energie</v>
      </c>
      <c r="C15" s="140" t="str">
        <f>Coëfficienten!C15</f>
        <v>kWh</v>
      </c>
      <c r="D15" s="75">
        <f>Coëfficienten!D15*Opdrachtnemer!$E32</f>
        <v>0</v>
      </c>
      <c r="E15" s="75">
        <f>Coëfficienten!E15*Opdrachtnemer!$E32</f>
        <v>0</v>
      </c>
      <c r="F15" s="75">
        <f>Coëfficienten!F15*Opdrachtnemer!$E32</f>
        <v>0</v>
      </c>
      <c r="G15" s="75">
        <f>Coëfficienten!G15*Opdrachtnemer!$E32</f>
        <v>0</v>
      </c>
      <c r="H15" s="75">
        <f>Coëfficienten!H15*Opdrachtnemer!$E32</f>
        <v>0</v>
      </c>
      <c r="I15" s="75">
        <f>Coëfficienten!I15*Opdrachtnemer!$E32</f>
        <v>0</v>
      </c>
      <c r="J15" s="75"/>
      <c r="K15" s="87" t="str">
        <f>Coëfficienten!K15</f>
        <v>CC</v>
      </c>
      <c r="L15" s="75" t="str">
        <f>Coëfficienten!L15</f>
        <v>LNG</v>
      </c>
      <c r="M15" s="140" t="str">
        <f>Coëfficienten!M15</f>
        <v>m3</v>
      </c>
      <c r="N15" s="75">
        <f>Coëfficienten!N15*Opdrachtnemer!$E52</f>
        <v>0</v>
      </c>
      <c r="O15" s="75">
        <f>Coëfficienten!O15*Opdrachtnemer!$E52</f>
        <v>0</v>
      </c>
      <c r="P15" s="75">
        <f>Coëfficienten!P15*Opdrachtnemer!$E52</f>
        <v>0</v>
      </c>
      <c r="Q15" s="75">
        <f>Coëfficienten!Q15*Opdrachtnemer!$E52</f>
        <v>0</v>
      </c>
      <c r="R15" s="75">
        <f>Coëfficienten!R15*Opdrachtnemer!$E52</f>
        <v>0</v>
      </c>
      <c r="S15" s="140">
        <f>Coëfficienten!S15*Opdrachtnemer!$E52</f>
        <v>0</v>
      </c>
      <c r="T15" s="75"/>
      <c r="U15" s="87" t="str">
        <f>Coëfficienten!U15</f>
        <v>DC</v>
      </c>
      <c r="V15" s="75" t="str">
        <f>Coëfficienten!V15</f>
        <v>Laadcapaciteit 3.5-7.5 ton, EURO 6</v>
      </c>
      <c r="W15" s="140" t="str">
        <f>Coëfficienten!W15</f>
        <v>tkm</v>
      </c>
      <c r="X15" s="75">
        <f>Coëfficienten!X15*Opdrachtnemer!$E66</f>
        <v>0</v>
      </c>
      <c r="Y15" s="75">
        <f>Coëfficienten!Y15*Opdrachtnemer!$E66</f>
        <v>0</v>
      </c>
      <c r="Z15" s="75">
        <f>Coëfficienten!Z15*Opdrachtnemer!$E66</f>
        <v>0</v>
      </c>
      <c r="AA15" s="75">
        <f>Coëfficienten!AA15*Opdrachtnemer!$E66</f>
        <v>0</v>
      </c>
      <c r="AB15" s="75">
        <f>Coëfficienten!AB15*Opdrachtnemer!$E66</f>
        <v>0</v>
      </c>
      <c r="AC15" s="140">
        <f>Coëfficienten!AC15*Opdrachtnemer!$E66</f>
        <v>0</v>
      </c>
      <c r="AD15" s="75"/>
      <c r="AE15" s="87" t="str">
        <f>Coëfficienten!AE15</f>
        <v>EC</v>
      </c>
      <c r="AF15" s="8" t="str">
        <f>Coëfficienten!AF15</f>
        <v>Methaan (CH4)</v>
      </c>
      <c r="AG15" s="80" t="str">
        <f>Coëfficienten!AG15</f>
        <v>ton</v>
      </c>
      <c r="AH15" s="8">
        <f>Coëfficienten!AH15*Opdrachtnemer!$E82</f>
        <v>0</v>
      </c>
      <c r="AI15" s="8">
        <f>Coëfficienten!AI15*Opdrachtnemer!$E82</f>
        <v>0</v>
      </c>
      <c r="AJ15" s="8">
        <f>Coëfficienten!AJ15*Opdrachtnemer!$E82</f>
        <v>0</v>
      </c>
      <c r="AK15" s="8">
        <f>Coëfficienten!AK15*Opdrachtnemer!$E82</f>
        <v>0</v>
      </c>
      <c r="AL15" s="8">
        <f>Coëfficienten!AL15*Opdrachtnemer!$E82</f>
        <v>0</v>
      </c>
      <c r="AM15" s="8">
        <f>Coëfficienten!AM15*Opdrachtnemer!$E82</f>
        <v>0</v>
      </c>
      <c r="AN15" s="75"/>
      <c r="AO15" s="87"/>
      <c r="AP15" s="75"/>
      <c r="AQ15" s="140"/>
      <c r="AR15" s="75"/>
      <c r="AS15" s="75"/>
      <c r="AT15" s="75"/>
      <c r="AU15" s="75"/>
      <c r="AV15" s="75"/>
      <c r="AW15" s="140"/>
      <c r="AX15" s="75"/>
      <c r="AY15" s="87" t="str">
        <f>Coëfficienten!AY15</f>
        <v>GC</v>
      </c>
      <c r="AZ15" s="75" t="str">
        <f>Coëfficienten!AZ15</f>
        <v>Verbranding van vloeibaar afval</v>
      </c>
      <c r="BA15" s="140" t="str">
        <f>Coëfficienten!BA15</f>
        <v>ton</v>
      </c>
      <c r="BB15" s="75">
        <f>Coëfficienten!BB15*Opdrachtnemer!$E115</f>
        <v>0</v>
      </c>
      <c r="BC15" s="75">
        <f>Coëfficienten!BC15*Opdrachtnemer!$E115</f>
        <v>0</v>
      </c>
      <c r="BD15" s="75">
        <f>Coëfficienten!BD15*Opdrachtnemer!$E115</f>
        <v>0</v>
      </c>
      <c r="BE15" s="75">
        <f>Coëfficienten!BE15*Opdrachtnemer!$E115</f>
        <v>0</v>
      </c>
      <c r="BF15" s="75">
        <f>Coëfficienten!BF15*Opdrachtnemer!$E115</f>
        <v>0</v>
      </c>
      <c r="BG15" s="75">
        <f>Coëfficienten!BG15*Opdrachtnemer!$E115</f>
        <v>0</v>
      </c>
      <c r="BH15" s="75"/>
      <c r="BI15" s="75"/>
      <c r="BJ15" s="11">
        <f>UserInput!F5</f>
        <v>3</v>
      </c>
      <c r="BK15" s="11" t="e">
        <f t="shared" si="7"/>
        <v>#N/A</v>
      </c>
      <c r="BL15" s="11" t="str">
        <f>UserInput!C5</f>
        <v>[Vul in…]: [Vul in…]</v>
      </c>
      <c r="BM15" s="11" t="e">
        <f t="shared" si="8"/>
        <v>#N/A</v>
      </c>
      <c r="BN15" s="75" t="e">
        <f>INDEX(coef_H,MATCH(BL15,coef_H_beschrijving,0),MATCH($BN$11,coef_H_header1,0))*UserInput!E5</f>
        <v>#N/A</v>
      </c>
      <c r="BO15" s="75" t="e">
        <f>INDEX(coef_H,MATCH(BL15,coef_H_beschrijving,0),MATCH($BO$11,coef_H_header1,0))*UserInput!E5</f>
        <v>#N/A</v>
      </c>
      <c r="BP15" s="75" t="e">
        <f>INDEX(coef_H,MATCH(BL15,coef_H_beschrijving,0),MATCH($BP$11,coef_H_header1,0))*UserInput!E5</f>
        <v>#N/A</v>
      </c>
      <c r="BQ15" s="75" t="e">
        <f>INDEX(coef_H,MATCH(BL15,coef_H_beschrijving,0),MATCH($BQ$11,coef_H_header1,0))*UserInput!E5</f>
        <v>#N/A</v>
      </c>
      <c r="BR15" s="75" t="e">
        <f>INDEX(coef_H,MATCH(BL15,coef_H_beschrijving,0),MATCH($BR$11,coef_H_header1,0))*UserInput!E5</f>
        <v>#N/A</v>
      </c>
      <c r="BS15" s="75" t="e">
        <f>INDEX(coef_H,MATCH(BL15,coef_H_beschrijving,0),MATCH($BS$11,coef_H_header1,0))*UserInput!E5</f>
        <v>#N/A</v>
      </c>
    </row>
    <row r="16" spans="1:82" x14ac:dyDescent="0.2">
      <c r="A16" s="87" t="str">
        <f>Coëfficienten!A16</f>
        <v>BD</v>
      </c>
      <c r="B16" s="75" t="str">
        <f>Coëfficienten!B16</f>
        <v>Electriciteit, windenergie</v>
      </c>
      <c r="C16" s="140" t="str">
        <f>Coëfficienten!C16</f>
        <v>kWh</v>
      </c>
      <c r="D16" s="75">
        <f>Coëfficienten!D16*Opdrachtnemer!$E33</f>
        <v>0</v>
      </c>
      <c r="E16" s="75">
        <f>Coëfficienten!E16*Opdrachtnemer!$E33</f>
        <v>0</v>
      </c>
      <c r="F16" s="75">
        <f>Coëfficienten!F16*Opdrachtnemer!$E33</f>
        <v>0</v>
      </c>
      <c r="G16" s="75">
        <f>Coëfficienten!G16*Opdrachtnemer!$E33</f>
        <v>0</v>
      </c>
      <c r="H16" s="75">
        <f>Coëfficienten!H16*Opdrachtnemer!$E33</f>
        <v>0</v>
      </c>
      <c r="I16" s="75">
        <f>Coëfficienten!I16*Opdrachtnemer!$E33</f>
        <v>0</v>
      </c>
      <c r="J16" s="75"/>
      <c r="K16" s="87" t="str">
        <f>Coëfficienten!K16</f>
        <v>CD</v>
      </c>
      <c r="L16" s="75" t="str">
        <f>Coëfficienten!L16</f>
        <v>Waterstof</v>
      </c>
      <c r="M16" s="140" t="str">
        <f>Coëfficienten!M16</f>
        <v>ton</v>
      </c>
      <c r="N16" s="75">
        <f>Coëfficienten!N16*Opdrachtnemer!$E53</f>
        <v>0</v>
      </c>
      <c r="O16" s="75">
        <f>Coëfficienten!O16*Opdrachtnemer!$E53</f>
        <v>0</v>
      </c>
      <c r="P16" s="75">
        <f>Coëfficienten!P16*Opdrachtnemer!$E53</f>
        <v>0</v>
      </c>
      <c r="Q16" s="75">
        <f>Coëfficienten!Q16*Opdrachtnemer!$E53</f>
        <v>0</v>
      </c>
      <c r="R16" s="75">
        <f>Coëfficienten!R16*Opdrachtnemer!$E53</f>
        <v>0</v>
      </c>
      <c r="S16" s="140">
        <f>Coëfficienten!S16*Opdrachtnemer!$E53</f>
        <v>0</v>
      </c>
      <c r="T16" s="75"/>
      <c r="U16" s="87" t="str">
        <f>Coëfficienten!U16</f>
        <v>DE</v>
      </c>
      <c r="V16" s="75" t="str">
        <f>Coëfficienten!V16</f>
        <v>Laadcapaciteit 7.5-16 ton, EURO 4</v>
      </c>
      <c r="W16" s="140" t="str">
        <f>Coëfficienten!W16</f>
        <v>tkm</v>
      </c>
      <c r="X16" s="75">
        <f>Coëfficienten!X16*Opdrachtnemer!$E67</f>
        <v>0</v>
      </c>
      <c r="Y16" s="75">
        <f>Coëfficienten!Y16*Opdrachtnemer!$E67</f>
        <v>0</v>
      </c>
      <c r="Z16" s="75">
        <f>Coëfficienten!Z16*Opdrachtnemer!$E67</f>
        <v>0</v>
      </c>
      <c r="AA16" s="75">
        <f>Coëfficienten!AA16*Opdrachtnemer!$E67</f>
        <v>0</v>
      </c>
      <c r="AB16" s="75">
        <f>Coëfficienten!AB16*Opdrachtnemer!$E67</f>
        <v>0</v>
      </c>
      <c r="AC16" s="140">
        <f>Coëfficienten!AC16*Opdrachtnemer!$E67</f>
        <v>0</v>
      </c>
      <c r="AD16" s="75"/>
      <c r="AE16" s="87"/>
      <c r="AF16" s="75"/>
      <c r="AG16" s="140"/>
      <c r="AH16" s="75"/>
      <c r="AI16" s="75"/>
      <c r="AJ16" s="75"/>
      <c r="AK16" s="75"/>
      <c r="AL16" s="75"/>
      <c r="AM16" s="140"/>
      <c r="AN16" s="75"/>
      <c r="AO16" s="87"/>
      <c r="AP16" s="75"/>
      <c r="AQ16" s="140"/>
      <c r="AR16" s="75"/>
      <c r="AS16" s="75"/>
      <c r="AT16" s="75"/>
      <c r="AU16" s="75"/>
      <c r="AV16" s="75"/>
      <c r="AW16" s="140"/>
      <c r="AX16" s="75"/>
      <c r="AY16" s="87" t="str">
        <f>Coëfficienten!AY16</f>
        <v>GD</v>
      </c>
      <c r="AZ16" s="75" t="str">
        <f>Coëfficienten!AZ16</f>
        <v>Storten van inert niet-gevaarlijk vast afval</v>
      </c>
      <c r="BA16" s="140" t="str">
        <f>Coëfficienten!BA16</f>
        <v>ton</v>
      </c>
      <c r="BB16" s="75">
        <f>Coëfficienten!BB16*Opdrachtnemer!$E116</f>
        <v>0</v>
      </c>
      <c r="BC16" s="75">
        <f>Coëfficienten!BC16*Opdrachtnemer!$E116</f>
        <v>0</v>
      </c>
      <c r="BD16" s="75">
        <f>Coëfficienten!BD16*Opdrachtnemer!$E116</f>
        <v>0</v>
      </c>
      <c r="BE16" s="75">
        <f>Coëfficienten!BE16*Opdrachtnemer!$E116</f>
        <v>0</v>
      </c>
      <c r="BF16" s="75">
        <f>Coëfficienten!BF16*Opdrachtnemer!$E116</f>
        <v>0</v>
      </c>
      <c r="BG16" s="75">
        <f>Coëfficienten!BG16*Opdrachtnemer!$E116</f>
        <v>0</v>
      </c>
      <c r="BH16" s="75"/>
      <c r="BI16" s="75"/>
      <c r="BJ16" s="11">
        <f>UserInput!F6</f>
        <v>4</v>
      </c>
      <c r="BK16" s="11" t="e">
        <f t="shared" si="7"/>
        <v>#N/A</v>
      </c>
      <c r="BL16" s="11" t="str">
        <f>UserInput!C6</f>
        <v>[Vul in…]: [Vul in…]</v>
      </c>
      <c r="BM16" s="11" t="e">
        <f t="shared" si="8"/>
        <v>#N/A</v>
      </c>
      <c r="BN16" s="75" t="e">
        <f>INDEX(coef_H,MATCH(BL16,coef_H_beschrijving,0),MATCH($BN$11,coef_H_header1,0))*UserInput!E6</f>
        <v>#N/A</v>
      </c>
      <c r="BO16" s="75" t="e">
        <f>INDEX(coef_H,MATCH(BL16,coef_H_beschrijving,0),MATCH($BO$11,coef_H_header1,0))*UserInput!E6</f>
        <v>#N/A</v>
      </c>
      <c r="BP16" s="75" t="e">
        <f>INDEX(coef_H,MATCH(BL16,coef_H_beschrijving,0),MATCH($BP$11,coef_H_header1,0))*UserInput!E6</f>
        <v>#N/A</v>
      </c>
      <c r="BQ16" s="75" t="e">
        <f>INDEX(coef_H,MATCH(BL16,coef_H_beschrijving,0),MATCH($BQ$11,coef_H_header1,0))*UserInput!E6</f>
        <v>#N/A</v>
      </c>
      <c r="BR16" s="75" t="e">
        <f>INDEX(coef_H,MATCH(BL16,coef_H_beschrijving,0),MATCH($BR$11,coef_H_header1,0))*UserInput!E6</f>
        <v>#N/A</v>
      </c>
      <c r="BS16" s="75" t="e">
        <f>INDEX(coef_H,MATCH(BL16,coef_H_beschrijving,0),MATCH($BS$11,coef_H_header1,0))*UserInput!E6</f>
        <v>#N/A</v>
      </c>
    </row>
    <row r="17" spans="1:71" x14ac:dyDescent="0.2">
      <c r="A17" s="87" t="str">
        <f>Coëfficienten!A17</f>
        <v>BE</v>
      </c>
      <c r="B17" s="75" t="str">
        <f>Coëfficienten!B17</f>
        <v>Elektriciteit, aardgas</v>
      </c>
      <c r="C17" s="140" t="str">
        <f>Coëfficienten!C17</f>
        <v>kWh</v>
      </c>
      <c r="D17" s="75">
        <f>Coëfficienten!D17*Opdrachtnemer!$E34</f>
        <v>0</v>
      </c>
      <c r="E17" s="75">
        <f>Coëfficienten!E17*Opdrachtnemer!$E34</f>
        <v>0</v>
      </c>
      <c r="F17" s="75">
        <f>Coëfficienten!F17*Opdrachtnemer!$E34</f>
        <v>0</v>
      </c>
      <c r="G17" s="75">
        <f>Coëfficienten!G17*Opdrachtnemer!$E34</f>
        <v>0</v>
      </c>
      <c r="H17" s="75">
        <f>Coëfficienten!H17*Opdrachtnemer!$E34</f>
        <v>0</v>
      </c>
      <c r="I17" s="75">
        <f>Coëfficienten!I17*Opdrachtnemer!$E34</f>
        <v>0</v>
      </c>
      <c r="J17" s="75"/>
      <c r="K17" s="87" t="str">
        <f>Coëfficienten!K17</f>
        <v>CE</v>
      </c>
      <c r="L17" s="75" t="str">
        <f>Coëfficienten!L17</f>
        <v>Leiding- of drinkwater</v>
      </c>
      <c r="M17" s="140" t="str">
        <f>Coëfficienten!M17</f>
        <v>m3</v>
      </c>
      <c r="N17" s="75">
        <f>Coëfficienten!N17*Opdrachtnemer!$E54</f>
        <v>0</v>
      </c>
      <c r="O17" s="75">
        <f>Coëfficienten!O17*Opdrachtnemer!$E54</f>
        <v>0</v>
      </c>
      <c r="P17" s="75">
        <f>Coëfficienten!P17*Opdrachtnemer!$E54</f>
        <v>0</v>
      </c>
      <c r="Q17" s="75">
        <f>Coëfficienten!Q17*Opdrachtnemer!$E54</f>
        <v>0</v>
      </c>
      <c r="R17" s="75">
        <f>Coëfficienten!R17*Opdrachtnemer!$E54</f>
        <v>0</v>
      </c>
      <c r="S17" s="140">
        <f>Coëfficienten!S17*Opdrachtnemer!$E54</f>
        <v>0</v>
      </c>
      <c r="T17" s="75"/>
      <c r="U17" s="87" t="str">
        <f>Coëfficienten!U17</f>
        <v>DF</v>
      </c>
      <c r="V17" s="75" t="str">
        <f>Coëfficienten!V17</f>
        <v>Laadcapaciteit 7.5-16 ton, EURO 5</v>
      </c>
      <c r="W17" s="140" t="str">
        <f>Coëfficienten!W17</f>
        <v>tkm</v>
      </c>
      <c r="X17" s="75">
        <f>Coëfficienten!X17*Opdrachtnemer!$E68</f>
        <v>0</v>
      </c>
      <c r="Y17" s="75">
        <f>Coëfficienten!Y17*Opdrachtnemer!$E68</f>
        <v>0</v>
      </c>
      <c r="Z17" s="75">
        <f>Coëfficienten!Z17*Opdrachtnemer!$E68</f>
        <v>0</v>
      </c>
      <c r="AA17" s="75">
        <f>Coëfficienten!AA17*Opdrachtnemer!$E68</f>
        <v>0</v>
      </c>
      <c r="AB17" s="75">
        <f>Coëfficienten!AB17*Opdrachtnemer!$E68</f>
        <v>0</v>
      </c>
      <c r="AC17" s="140">
        <f>Coëfficienten!AC17*Opdrachtnemer!$E68</f>
        <v>0</v>
      </c>
      <c r="AD17" s="75"/>
      <c r="AE17" s="87"/>
      <c r="AF17" s="75"/>
      <c r="AG17" s="140"/>
      <c r="AH17" s="75"/>
      <c r="AI17" s="75"/>
      <c r="AJ17" s="75"/>
      <c r="AK17" s="75"/>
      <c r="AL17" s="75"/>
      <c r="AM17" s="140"/>
      <c r="AN17" s="75"/>
      <c r="AO17" s="87"/>
      <c r="AP17" s="75"/>
      <c r="AQ17" s="140"/>
      <c r="AR17" s="75"/>
      <c r="AS17" s="75"/>
      <c r="AT17" s="75"/>
      <c r="AU17" s="75"/>
      <c r="AV17" s="75"/>
      <c r="AW17" s="140"/>
      <c r="AX17" s="75"/>
      <c r="AY17" s="87" t="str">
        <f>Coëfficienten!AY17</f>
        <v>GE</v>
      </c>
      <c r="AZ17" s="75" t="str">
        <f>Coëfficienten!AZ17</f>
        <v>Storten van afval op een sanitaire vast stortplaats</v>
      </c>
      <c r="BA17" s="140" t="str">
        <f>Coëfficienten!BA17</f>
        <v>ton</v>
      </c>
      <c r="BB17" s="75">
        <f>Coëfficienten!BB17*Opdrachtnemer!$E117</f>
        <v>0</v>
      </c>
      <c r="BC17" s="75">
        <f>Coëfficienten!BC17*Opdrachtnemer!$E117</f>
        <v>0</v>
      </c>
      <c r="BD17" s="75">
        <f>Coëfficienten!BD17*Opdrachtnemer!$E117</f>
        <v>0</v>
      </c>
      <c r="BE17" s="75">
        <f>Coëfficienten!BE17*Opdrachtnemer!$E117</f>
        <v>0</v>
      </c>
      <c r="BF17" s="75">
        <f>Coëfficienten!BF17*Opdrachtnemer!$E117</f>
        <v>0</v>
      </c>
      <c r="BG17" s="75">
        <f>Coëfficienten!BG17*Opdrachtnemer!$E117</f>
        <v>0</v>
      </c>
      <c r="BH17" s="75"/>
      <c r="BI17" s="75"/>
      <c r="BJ17" s="11">
        <f>UserInput!F7</f>
        <v>5</v>
      </c>
      <c r="BK17" s="11" t="e">
        <f t="shared" si="7"/>
        <v>#N/A</v>
      </c>
      <c r="BL17" s="11" t="str">
        <f>UserInput!C7</f>
        <v>[Vul in…]: [Vul in…]</v>
      </c>
      <c r="BM17" s="11" t="e">
        <f t="shared" si="8"/>
        <v>#N/A</v>
      </c>
      <c r="BN17" s="75" t="e">
        <f>INDEX(coef_H,MATCH(BL17,coef_H_beschrijving,0),MATCH($BN$11,coef_H_header1,0))*UserInput!E7</f>
        <v>#N/A</v>
      </c>
      <c r="BO17" s="75" t="e">
        <f>INDEX(coef_H,MATCH(BL17,coef_H_beschrijving,0),MATCH($BO$11,coef_H_header1,0))*UserInput!E7</f>
        <v>#N/A</v>
      </c>
      <c r="BP17" s="75" t="e">
        <f>INDEX(coef_H,MATCH(BL17,coef_H_beschrijving,0),MATCH($BP$11,coef_H_header1,0))*UserInput!E7</f>
        <v>#N/A</v>
      </c>
      <c r="BQ17" s="75" t="e">
        <f>INDEX(coef_H,MATCH(BL17,coef_H_beschrijving,0),MATCH($BQ$11,coef_H_header1,0))*UserInput!E7</f>
        <v>#N/A</v>
      </c>
      <c r="BR17" s="75" t="e">
        <f>INDEX(coef_H,MATCH(BL17,coef_H_beschrijving,0),MATCH($BR$11,coef_H_header1,0))*UserInput!E7</f>
        <v>#N/A</v>
      </c>
      <c r="BS17" s="75" t="e">
        <f>INDEX(coef_H,MATCH(BL17,coef_H_beschrijving,0),MATCH($BS$11,coef_H_header1,0))*UserInput!E7</f>
        <v>#N/A</v>
      </c>
    </row>
    <row r="18" spans="1:71" x14ac:dyDescent="0.2">
      <c r="A18" s="87" t="str">
        <f>Coëfficienten!A18</f>
        <v>BF</v>
      </c>
      <c r="B18" s="75" t="str">
        <f>Coëfficienten!B18</f>
        <v>Electriciteit, eigen opwek, wkk, bio-/groen gas, o.b.v. fictieve monostroom</v>
      </c>
      <c r="C18" s="140" t="str">
        <f>Coëfficienten!C18</f>
        <v>kWh</v>
      </c>
      <c r="D18" s="75">
        <f>Coëfficienten!D18*Opdrachtnemer!$E35</f>
        <v>0</v>
      </c>
      <c r="E18" s="75">
        <f>Coëfficienten!E18*Opdrachtnemer!$E35</f>
        <v>0</v>
      </c>
      <c r="F18" s="75">
        <f>Coëfficienten!F18*Opdrachtnemer!$E35</f>
        <v>0</v>
      </c>
      <c r="G18" s="75">
        <f>Coëfficienten!G18*Opdrachtnemer!$E35</f>
        <v>0</v>
      </c>
      <c r="H18" s="75">
        <f>Coëfficienten!H18*Opdrachtnemer!$E35</f>
        <v>0</v>
      </c>
      <c r="I18" s="75">
        <f>Coëfficienten!I18*Opdrachtnemer!$E35</f>
        <v>0</v>
      </c>
      <c r="J18" s="75"/>
      <c r="K18" s="87" t="str">
        <f>Coëfficienten!K18</f>
        <v>CF</v>
      </c>
      <c r="L18" s="75" t="str">
        <f>Coëfficienten!L18</f>
        <v>Amines</v>
      </c>
      <c r="M18" s="140" t="str">
        <f>Coëfficienten!M18</f>
        <v>kg</v>
      </c>
      <c r="N18" s="75">
        <f>Coëfficienten!N18*Opdrachtnemer!$E55</f>
        <v>0</v>
      </c>
      <c r="O18" s="75">
        <f>Coëfficienten!O18*Opdrachtnemer!$E55</f>
        <v>0</v>
      </c>
      <c r="P18" s="75">
        <f>Coëfficienten!P18*Opdrachtnemer!$E55</f>
        <v>0</v>
      </c>
      <c r="Q18" s="75">
        <f>Coëfficienten!Q18*Opdrachtnemer!$E55</f>
        <v>0</v>
      </c>
      <c r="R18" s="75">
        <f>Coëfficienten!R18*Opdrachtnemer!$E55</f>
        <v>0</v>
      </c>
      <c r="S18" s="140">
        <f>Coëfficienten!S18*Opdrachtnemer!$E55</f>
        <v>0</v>
      </c>
      <c r="T18" s="75"/>
      <c r="U18" s="87" t="str">
        <f>Coëfficienten!U18</f>
        <v>DG</v>
      </c>
      <c r="V18" s="75" t="str">
        <f>Coëfficienten!V18</f>
        <v>Laadcapaciteit 7.5-16 ton, EURO 6</v>
      </c>
      <c r="W18" s="140" t="str">
        <f>Coëfficienten!W18</f>
        <v>tkm</v>
      </c>
      <c r="X18" s="75">
        <f>Coëfficienten!X18*Opdrachtnemer!$E69</f>
        <v>0</v>
      </c>
      <c r="Y18" s="75">
        <f>Coëfficienten!Y18*Opdrachtnemer!$E69</f>
        <v>0</v>
      </c>
      <c r="Z18" s="75">
        <f>Coëfficienten!Z18*Opdrachtnemer!$E69</f>
        <v>0</v>
      </c>
      <c r="AA18" s="75">
        <f>Coëfficienten!AA18*Opdrachtnemer!$E69</f>
        <v>0</v>
      </c>
      <c r="AB18" s="75">
        <f>Coëfficienten!AB18*Opdrachtnemer!$E69</f>
        <v>0</v>
      </c>
      <c r="AC18" s="140">
        <f>Coëfficienten!AC18*Opdrachtnemer!$E69</f>
        <v>0</v>
      </c>
      <c r="AD18" s="75"/>
      <c r="AE18" s="87"/>
      <c r="AF18" s="75"/>
      <c r="AG18" s="140"/>
      <c r="AH18" s="75"/>
      <c r="AI18" s="75"/>
      <c r="AJ18" s="75"/>
      <c r="AK18" s="75"/>
      <c r="AL18" s="75"/>
      <c r="AM18" s="140"/>
      <c r="AN18" s="75"/>
      <c r="AO18" s="87"/>
      <c r="AP18" s="75"/>
      <c r="AQ18" s="140"/>
      <c r="AR18" s="75"/>
      <c r="AS18" s="75"/>
      <c r="AT18" s="75"/>
      <c r="AU18" s="75"/>
      <c r="AV18" s="75"/>
      <c r="AW18" s="140"/>
      <c r="AX18" s="75"/>
      <c r="AY18" s="87"/>
      <c r="AZ18" s="75"/>
      <c r="BA18" s="140"/>
      <c r="BB18" s="75"/>
      <c r="BC18" s="75"/>
      <c r="BD18" s="75"/>
      <c r="BE18" s="75"/>
      <c r="BF18" s="75"/>
      <c r="BG18" s="140"/>
      <c r="BH18" s="75"/>
      <c r="BI18" s="75"/>
      <c r="BJ18" s="11">
        <f>UserInput!F8</f>
        <v>6</v>
      </c>
      <c r="BK18" s="11" t="e">
        <f t="shared" si="7"/>
        <v>#N/A</v>
      </c>
      <c r="BL18" s="11" t="str">
        <f>UserInput!C8</f>
        <v>[Vul in…]: [Vul in…]</v>
      </c>
      <c r="BM18" s="11" t="e">
        <f t="shared" si="8"/>
        <v>#N/A</v>
      </c>
      <c r="BN18" s="75" t="e">
        <f>INDEX(coef_H,MATCH(BL18,coef_H_beschrijving,0),MATCH($BN$11,coef_H_header1,0))*UserInput!E8</f>
        <v>#N/A</v>
      </c>
      <c r="BO18" s="75" t="e">
        <f>INDEX(coef_H,MATCH(BL18,coef_H_beschrijving,0),MATCH($BO$11,coef_H_header1,0))*UserInput!E8</f>
        <v>#N/A</v>
      </c>
      <c r="BP18" s="75" t="e">
        <f>INDEX(coef_H,MATCH(BL18,coef_H_beschrijving,0),MATCH($BP$11,coef_H_header1,0))*UserInput!E8</f>
        <v>#N/A</v>
      </c>
      <c r="BQ18" s="75" t="e">
        <f>INDEX(coef_H,MATCH(BL18,coef_H_beschrijving,0),MATCH($BQ$11,coef_H_header1,0))*UserInput!E8</f>
        <v>#N/A</v>
      </c>
      <c r="BR18" s="75" t="e">
        <f>INDEX(coef_H,MATCH(BL18,coef_H_beschrijving,0),MATCH($BR$11,coef_H_header1,0))*UserInput!E8</f>
        <v>#N/A</v>
      </c>
      <c r="BS18" s="75" t="e">
        <f>INDEX(coef_H,MATCH(BL18,coef_H_beschrijving,0),MATCH($BS$11,coef_H_header1,0))*UserInput!E8</f>
        <v>#N/A</v>
      </c>
    </row>
    <row r="19" spans="1:71" x14ac:dyDescent="0.2">
      <c r="A19" s="87" t="str">
        <f>Coëfficienten!A19</f>
        <v>BG</v>
      </c>
      <c r="B19" s="75" t="str">
        <f>Coëfficienten!B19</f>
        <v>Warmte, aardgas, centrale verwarming</v>
      </c>
      <c r="C19" s="140" t="str">
        <f>Coëfficienten!C19</f>
        <v>m3</v>
      </c>
      <c r="D19" s="75">
        <f>Coëfficienten!D19*Opdrachtnemer!$E36</f>
        <v>0</v>
      </c>
      <c r="E19" s="75">
        <f>Coëfficienten!E19*Opdrachtnemer!$E36</f>
        <v>0</v>
      </c>
      <c r="F19" s="75">
        <f>Coëfficienten!F19*Opdrachtnemer!$E36</f>
        <v>0</v>
      </c>
      <c r="G19" s="75">
        <f>Coëfficienten!G19*Opdrachtnemer!$E36</f>
        <v>0</v>
      </c>
      <c r="H19" s="75">
        <f>Coëfficienten!H19*Opdrachtnemer!$E36</f>
        <v>0</v>
      </c>
      <c r="I19" s="75">
        <f>Coëfficienten!I19*Opdrachtnemer!$E36</f>
        <v>0</v>
      </c>
      <c r="J19" s="75"/>
      <c r="K19" s="87" t="str">
        <f>Coëfficienten!K19</f>
        <v>CG</v>
      </c>
      <c r="L19" s="75" t="str">
        <f>Coëfficienten!L19</f>
        <v>Flocculant, NaOH</v>
      </c>
      <c r="M19" s="140" t="str">
        <f>Coëfficienten!M19</f>
        <v>kg</v>
      </c>
      <c r="N19" s="75">
        <f>Coëfficienten!N19*Opdrachtnemer!$E56</f>
        <v>0</v>
      </c>
      <c r="O19" s="75">
        <f>Coëfficienten!O19*Opdrachtnemer!$E56</f>
        <v>0</v>
      </c>
      <c r="P19" s="75">
        <f>Coëfficienten!P19*Opdrachtnemer!$E56</f>
        <v>0</v>
      </c>
      <c r="Q19" s="75">
        <f>Coëfficienten!Q19*Opdrachtnemer!$E56</f>
        <v>0</v>
      </c>
      <c r="R19" s="75">
        <f>Coëfficienten!R19*Opdrachtnemer!$E56</f>
        <v>0</v>
      </c>
      <c r="S19" s="140">
        <f>Coëfficienten!S19*Opdrachtnemer!$E56</f>
        <v>0</v>
      </c>
      <c r="T19" s="75"/>
      <c r="U19" s="87" t="str">
        <f>Coëfficienten!U19</f>
        <v>DH</v>
      </c>
      <c r="V19" s="75" t="str">
        <f>Coëfficienten!V19</f>
        <v>Laadcapaciteit 16-32 ton, EURO 4</v>
      </c>
      <c r="W19" s="140" t="str">
        <f>Coëfficienten!W19</f>
        <v>tkm</v>
      </c>
      <c r="X19" s="75">
        <f>Coëfficienten!X19*Opdrachtnemer!$E70</f>
        <v>0</v>
      </c>
      <c r="Y19" s="75">
        <f>Coëfficienten!Y19*Opdrachtnemer!$E70</f>
        <v>0</v>
      </c>
      <c r="Z19" s="75">
        <f>Coëfficienten!Z19*Opdrachtnemer!$E70</f>
        <v>0</v>
      </c>
      <c r="AA19" s="75">
        <f>Coëfficienten!AA19*Opdrachtnemer!$E70</f>
        <v>0</v>
      </c>
      <c r="AB19" s="75">
        <f>Coëfficienten!AB19*Opdrachtnemer!$E70</f>
        <v>0</v>
      </c>
      <c r="AC19" s="140">
        <f>Coëfficienten!AC19*Opdrachtnemer!$E70</f>
        <v>0</v>
      </c>
      <c r="AD19" s="75"/>
      <c r="AE19" s="87"/>
      <c r="AF19" s="75"/>
      <c r="AG19" s="140"/>
      <c r="AH19" s="75"/>
      <c r="AI19" s="75"/>
      <c r="AJ19" s="75"/>
      <c r="AK19" s="75"/>
      <c r="AL19" s="75"/>
      <c r="AM19" s="140"/>
      <c r="AN19" s="75"/>
      <c r="AO19" s="87"/>
      <c r="AP19" s="75"/>
      <c r="AQ19" s="140"/>
      <c r="AR19" s="75"/>
      <c r="AS19" s="75"/>
      <c r="AT19" s="75"/>
      <c r="AU19" s="75"/>
      <c r="AV19" s="75"/>
      <c r="AW19" s="140"/>
      <c r="AX19" s="75"/>
      <c r="AY19" s="87"/>
      <c r="AZ19" s="75"/>
      <c r="BA19" s="140"/>
      <c r="BB19" s="75"/>
      <c r="BC19" s="75"/>
      <c r="BD19" s="75"/>
      <c r="BE19" s="75"/>
      <c r="BF19" s="75"/>
      <c r="BG19" s="140"/>
      <c r="BH19" s="75"/>
      <c r="BI19" s="75"/>
      <c r="BJ19" s="11">
        <f>UserInput!F9</f>
        <v>7</v>
      </c>
      <c r="BK19" s="11" t="e">
        <f t="shared" si="7"/>
        <v>#N/A</v>
      </c>
      <c r="BL19" s="11" t="str">
        <f>UserInput!C9</f>
        <v>[Vul in…]: [Vul in…]</v>
      </c>
      <c r="BM19" s="11" t="e">
        <f t="shared" si="8"/>
        <v>#N/A</v>
      </c>
      <c r="BN19" s="75" t="e">
        <f>INDEX(coef_H,MATCH(BL19,coef_H_beschrijving,0),MATCH($BN$11,coef_H_header1,0))*UserInput!E9</f>
        <v>#N/A</v>
      </c>
      <c r="BO19" s="75" t="e">
        <f>INDEX(coef_H,MATCH(BL19,coef_H_beschrijving,0),MATCH($BO$11,coef_H_header1,0))*UserInput!E9</f>
        <v>#N/A</v>
      </c>
      <c r="BP19" s="75" t="e">
        <f>INDEX(coef_H,MATCH(BL19,coef_H_beschrijving,0),MATCH($BP$11,coef_H_header1,0))*UserInput!E9</f>
        <v>#N/A</v>
      </c>
      <c r="BQ19" s="75" t="e">
        <f>INDEX(coef_H,MATCH(BL19,coef_H_beschrijving,0),MATCH($BQ$11,coef_H_header1,0))*UserInput!E9</f>
        <v>#N/A</v>
      </c>
      <c r="BR19" s="75" t="e">
        <f>INDEX(coef_H,MATCH(BL19,coef_H_beschrijving,0),MATCH($BR$11,coef_H_header1,0))*UserInput!E9</f>
        <v>#N/A</v>
      </c>
      <c r="BS19" s="75" t="e">
        <f>INDEX(coef_H,MATCH(BL19,coef_H_beschrijving,0),MATCH($BS$11,coef_H_header1,0))*UserInput!E9</f>
        <v>#N/A</v>
      </c>
    </row>
    <row r="20" spans="1:71" x14ac:dyDescent="0.2">
      <c r="A20" s="87" t="str">
        <f>Coëfficienten!A20</f>
        <v>BH</v>
      </c>
      <c r="B20" s="75" t="str">
        <f>Coëfficienten!B20</f>
        <v>Warmte, groen gas, centrale verwarming</v>
      </c>
      <c r="C20" s="140" t="str">
        <f>Coëfficienten!C20</f>
        <v>m3</v>
      </c>
      <c r="D20" s="75">
        <f>Coëfficienten!D20*Opdrachtnemer!$E37</f>
        <v>0</v>
      </c>
      <c r="E20" s="75">
        <f>Coëfficienten!E20*Opdrachtnemer!$E37</f>
        <v>0</v>
      </c>
      <c r="F20" s="75">
        <f>Coëfficienten!F20*Opdrachtnemer!$E37</f>
        <v>0</v>
      </c>
      <c r="G20" s="75">
        <f>Coëfficienten!G20*Opdrachtnemer!$E37</f>
        <v>0</v>
      </c>
      <c r="H20" s="75">
        <f>Coëfficienten!H20*Opdrachtnemer!$E37</f>
        <v>0</v>
      </c>
      <c r="I20" s="75">
        <f>Coëfficienten!I20*Opdrachtnemer!$E37</f>
        <v>0</v>
      </c>
      <c r="J20" s="75"/>
      <c r="K20" s="87" t="str">
        <f>Coëfficienten!K20</f>
        <v>CH</v>
      </c>
      <c r="L20" s="75" t="str">
        <f>Coëfficienten!L20</f>
        <v>Flocculant, FeCl3</v>
      </c>
      <c r="M20" s="140" t="str">
        <f>Coëfficienten!M20</f>
        <v>kg</v>
      </c>
      <c r="N20" s="75">
        <f>Coëfficienten!N20*Opdrachtnemer!$E57</f>
        <v>0</v>
      </c>
      <c r="O20" s="75">
        <f>Coëfficienten!O20*Opdrachtnemer!$E57</f>
        <v>0</v>
      </c>
      <c r="P20" s="75">
        <f>Coëfficienten!P20*Opdrachtnemer!$E57</f>
        <v>0</v>
      </c>
      <c r="Q20" s="75">
        <f>Coëfficienten!Q20*Opdrachtnemer!$E57</f>
        <v>0</v>
      </c>
      <c r="R20" s="75">
        <f>Coëfficienten!R20*Opdrachtnemer!$E57</f>
        <v>0</v>
      </c>
      <c r="S20" s="140">
        <f>Coëfficienten!S20*Opdrachtnemer!$E57</f>
        <v>0</v>
      </c>
      <c r="T20" s="75"/>
      <c r="U20" s="87" t="str">
        <f>Coëfficienten!U20</f>
        <v>DI</v>
      </c>
      <c r="V20" s="75" t="str">
        <f>Coëfficienten!V20</f>
        <v>Laadcapaciteit 16-32 ton, EURO 5</v>
      </c>
      <c r="W20" s="140" t="str">
        <f>Coëfficienten!W20</f>
        <v>tkm</v>
      </c>
      <c r="X20" s="75">
        <f>Coëfficienten!X20*Opdrachtnemer!$E71</f>
        <v>0</v>
      </c>
      <c r="Y20" s="75">
        <f>Coëfficienten!Y20*Opdrachtnemer!$E71</f>
        <v>0</v>
      </c>
      <c r="Z20" s="75">
        <f>Coëfficienten!Z20*Opdrachtnemer!$E71</f>
        <v>0</v>
      </c>
      <c r="AA20" s="75">
        <f>Coëfficienten!AA20*Opdrachtnemer!$E71</f>
        <v>0</v>
      </c>
      <c r="AB20" s="75">
        <f>Coëfficienten!AB20*Opdrachtnemer!$E71</f>
        <v>0</v>
      </c>
      <c r="AC20" s="140">
        <f>Coëfficienten!AC20*Opdrachtnemer!$E71</f>
        <v>0</v>
      </c>
      <c r="AD20" s="75"/>
      <c r="AE20" s="87"/>
      <c r="AF20" s="75"/>
      <c r="AG20" s="140"/>
      <c r="AH20" s="75"/>
      <c r="AI20" s="75"/>
      <c r="AJ20" s="75"/>
      <c r="AK20" s="75"/>
      <c r="AL20" s="75"/>
      <c r="AM20" s="140"/>
      <c r="AN20" s="75"/>
      <c r="AO20" s="87"/>
      <c r="AP20" s="75"/>
      <c r="AQ20" s="140"/>
      <c r="AR20" s="75"/>
      <c r="AS20" s="75"/>
      <c r="AT20" s="75"/>
      <c r="AU20" s="75"/>
      <c r="AV20" s="75"/>
      <c r="AW20" s="140"/>
      <c r="AX20" s="75"/>
      <c r="AY20" s="87"/>
      <c r="AZ20" s="75"/>
      <c r="BA20" s="140"/>
      <c r="BB20" s="75"/>
      <c r="BC20" s="75"/>
      <c r="BD20" s="75"/>
      <c r="BE20" s="75"/>
      <c r="BF20" s="75"/>
      <c r="BG20" s="140"/>
      <c r="BH20" s="75"/>
      <c r="BI20" s="75"/>
      <c r="BJ20" s="11">
        <f>UserInput!F10</f>
        <v>8</v>
      </c>
      <c r="BK20" s="11" t="e">
        <f t="shared" si="7"/>
        <v>#N/A</v>
      </c>
      <c r="BL20" s="11" t="str">
        <f>UserInput!C10</f>
        <v>[Vul in…]: [Vul in…]</v>
      </c>
      <c r="BM20" s="11" t="e">
        <f t="shared" si="8"/>
        <v>#N/A</v>
      </c>
      <c r="BN20" s="75" t="e">
        <f>INDEX(coef_H,MATCH(BL20,coef_H_beschrijving,0),MATCH($BN$11,coef_H_header1,0))*UserInput!E10</f>
        <v>#N/A</v>
      </c>
      <c r="BO20" s="75" t="e">
        <f>INDEX(coef_H,MATCH(BL20,coef_H_beschrijving,0),MATCH($BO$11,coef_H_header1,0))*UserInput!E10</f>
        <v>#N/A</v>
      </c>
      <c r="BP20" s="75" t="e">
        <f>INDEX(coef_H,MATCH(BL20,coef_H_beschrijving,0),MATCH($BP$11,coef_H_header1,0))*UserInput!E10</f>
        <v>#N/A</v>
      </c>
      <c r="BQ20" s="75" t="e">
        <f>INDEX(coef_H,MATCH(BL20,coef_H_beschrijving,0),MATCH($BQ$11,coef_H_header1,0))*UserInput!E10</f>
        <v>#N/A</v>
      </c>
      <c r="BR20" s="75" t="e">
        <f>INDEX(coef_H,MATCH(BL20,coef_H_beschrijving,0),MATCH($BR$11,coef_H_header1,0))*UserInput!E10</f>
        <v>#N/A</v>
      </c>
      <c r="BS20" s="75" t="e">
        <f>INDEX(coef_H,MATCH(BL20,coef_H_beschrijving,0),MATCH($BS$11,coef_H_header1,0))*UserInput!E10</f>
        <v>#N/A</v>
      </c>
    </row>
    <row r="21" spans="1:71" x14ac:dyDescent="0.2">
      <c r="A21" s="87" t="str">
        <f>Coëfficienten!A21</f>
        <v>BI</v>
      </c>
      <c r="B21" s="75" t="str">
        <f>Coëfficienten!B21</f>
        <v>Warmte, aardgas, industrieël</v>
      </c>
      <c r="C21" s="140" t="str">
        <f>Coëfficienten!C21</f>
        <v>MJ</v>
      </c>
      <c r="D21" s="75">
        <f>Coëfficienten!D21*Opdrachtnemer!$E38</f>
        <v>0</v>
      </c>
      <c r="E21" s="75">
        <f>Coëfficienten!E21*Opdrachtnemer!$E38</f>
        <v>0</v>
      </c>
      <c r="F21" s="75">
        <f>Coëfficienten!F21*Opdrachtnemer!$E38</f>
        <v>0</v>
      </c>
      <c r="G21" s="75">
        <f>Coëfficienten!G21*Opdrachtnemer!$E38</f>
        <v>0</v>
      </c>
      <c r="H21" s="75">
        <f>Coëfficienten!H21*Opdrachtnemer!$E38</f>
        <v>0</v>
      </c>
      <c r="I21" s="75">
        <f>Coëfficienten!I21*Opdrachtnemer!$E38</f>
        <v>0</v>
      </c>
      <c r="J21" s="8"/>
      <c r="K21" s="87" t="str">
        <f>Coëfficienten!K21</f>
        <v>CI</v>
      </c>
      <c r="L21" s="75" t="str">
        <f>Coëfficienten!L21</f>
        <v>Geactiveerd koolstof</v>
      </c>
      <c r="M21" s="140" t="str">
        <f>Coëfficienten!M21</f>
        <v>kg</v>
      </c>
      <c r="N21" s="75">
        <f>Coëfficienten!N21*Opdrachtnemer!$E58</f>
        <v>0</v>
      </c>
      <c r="O21" s="75">
        <f>Coëfficienten!O21*Opdrachtnemer!$E58</f>
        <v>0</v>
      </c>
      <c r="P21" s="75">
        <f>Coëfficienten!P21*Opdrachtnemer!$E58</f>
        <v>0</v>
      </c>
      <c r="Q21" s="75">
        <f>Coëfficienten!Q21*Opdrachtnemer!$E58</f>
        <v>0</v>
      </c>
      <c r="R21" s="75">
        <f>Coëfficienten!R21*Opdrachtnemer!$E58</f>
        <v>0</v>
      </c>
      <c r="S21" s="140">
        <f>Coëfficienten!S21*Opdrachtnemer!$E58</f>
        <v>0</v>
      </c>
      <c r="T21" s="75"/>
      <c r="U21" s="87" t="str">
        <f>Coëfficienten!U21</f>
        <v>DJ</v>
      </c>
      <c r="V21" s="75" t="str">
        <f>Coëfficienten!V21</f>
        <v>Laadcapaciteit 16-32 ton, EURO 6</v>
      </c>
      <c r="W21" s="140" t="str">
        <f>Coëfficienten!W21</f>
        <v>tkm</v>
      </c>
      <c r="X21" s="75">
        <f>Coëfficienten!X21*Opdrachtnemer!$E72</f>
        <v>0</v>
      </c>
      <c r="Y21" s="75">
        <f>Coëfficienten!Y21*Opdrachtnemer!$E72</f>
        <v>0</v>
      </c>
      <c r="Z21" s="75">
        <f>Coëfficienten!Z21*Opdrachtnemer!$E72</f>
        <v>0</v>
      </c>
      <c r="AA21" s="75">
        <f>Coëfficienten!AA21*Opdrachtnemer!$E72</f>
        <v>0</v>
      </c>
      <c r="AB21" s="75">
        <f>Coëfficienten!AB21*Opdrachtnemer!$E72</f>
        <v>0</v>
      </c>
      <c r="AC21" s="140">
        <f>Coëfficienten!AC21*Opdrachtnemer!$E72</f>
        <v>0</v>
      </c>
      <c r="AD21" s="75"/>
      <c r="AE21" s="87"/>
      <c r="AF21" s="75"/>
      <c r="AG21" s="140"/>
      <c r="AH21" s="75"/>
      <c r="AI21" s="75"/>
      <c r="AJ21" s="75"/>
      <c r="AK21" s="75"/>
      <c r="AL21" s="75"/>
      <c r="AM21" s="140"/>
      <c r="AN21" s="75"/>
      <c r="AO21" s="87"/>
      <c r="AP21" s="75"/>
      <c r="AQ21" s="140"/>
      <c r="AR21" s="75"/>
      <c r="AS21" s="75"/>
      <c r="AT21" s="75"/>
      <c r="AU21" s="75"/>
      <c r="AV21" s="75"/>
      <c r="AW21" s="140"/>
      <c r="AX21" s="75"/>
      <c r="AY21" s="87"/>
      <c r="AZ21" s="75"/>
      <c r="BA21" s="140"/>
      <c r="BB21" s="75"/>
      <c r="BC21" s="75"/>
      <c r="BD21" s="75"/>
      <c r="BE21" s="75"/>
      <c r="BF21" s="75"/>
      <c r="BG21" s="140"/>
      <c r="BH21" s="75"/>
      <c r="BI21" s="75"/>
      <c r="BJ21" s="11">
        <f>UserInput!F11</f>
        <v>9</v>
      </c>
      <c r="BK21" s="11" t="e">
        <f t="shared" si="7"/>
        <v>#N/A</v>
      </c>
      <c r="BL21" s="11" t="str">
        <f>UserInput!C11</f>
        <v>[Vul in…]: [Vul in…]</v>
      </c>
      <c r="BM21" s="11" t="e">
        <f t="shared" si="8"/>
        <v>#N/A</v>
      </c>
      <c r="BN21" s="75" t="e">
        <f>INDEX(coef_H,MATCH(BL21,coef_H_beschrijving,0),MATCH($BN$11,coef_H_header1,0))*UserInput!E11</f>
        <v>#N/A</v>
      </c>
      <c r="BO21" s="75" t="e">
        <f>INDEX(coef_H,MATCH(BL21,coef_H_beschrijving,0),MATCH($BO$11,coef_H_header1,0))*UserInput!E11</f>
        <v>#N/A</v>
      </c>
      <c r="BP21" s="75" t="e">
        <f>INDEX(coef_H,MATCH(BL21,coef_H_beschrijving,0),MATCH($BP$11,coef_H_header1,0))*UserInput!E11</f>
        <v>#N/A</v>
      </c>
      <c r="BQ21" s="75" t="e">
        <f>INDEX(coef_H,MATCH(BL21,coef_H_beschrijving,0),MATCH($BQ$11,coef_H_header1,0))*UserInput!E11</f>
        <v>#N/A</v>
      </c>
      <c r="BR21" s="75" t="e">
        <f>INDEX(coef_H,MATCH(BL21,coef_H_beschrijving,0),MATCH($BR$11,coef_H_header1,0))*UserInput!E11</f>
        <v>#N/A</v>
      </c>
      <c r="BS21" s="75" t="e">
        <f>INDEX(coef_H,MATCH(BL21,coef_H_beschrijving,0),MATCH($BS$11,coef_H_header1,0))*UserInput!E11</f>
        <v>#N/A</v>
      </c>
    </row>
    <row r="22" spans="1:71" x14ac:dyDescent="0.2">
      <c r="A22" s="87" t="str">
        <f>Coëfficienten!A22</f>
        <v>BJ</v>
      </c>
      <c r="B22" s="75" t="str">
        <f>Coëfficienten!B22</f>
        <v>Warmte, eigen opwek, wkk, bio-/groen gas, o.b.v. fictieve monostroom</v>
      </c>
      <c r="C22" s="140" t="str">
        <f>Coëfficienten!C22</f>
        <v>MJ</v>
      </c>
      <c r="D22" s="75">
        <f>Coëfficienten!D22*Opdrachtnemer!$E39</f>
        <v>0</v>
      </c>
      <c r="E22" s="75">
        <f>Coëfficienten!E22*Opdrachtnemer!$E39</f>
        <v>0</v>
      </c>
      <c r="F22" s="75">
        <f>Coëfficienten!F22*Opdrachtnemer!$E39</f>
        <v>0</v>
      </c>
      <c r="G22" s="75">
        <f>Coëfficienten!G22*Opdrachtnemer!$E39</f>
        <v>0</v>
      </c>
      <c r="H22" s="75">
        <f>Coëfficienten!H22*Opdrachtnemer!$E39</f>
        <v>0</v>
      </c>
      <c r="I22" s="75">
        <f>Coëfficienten!I22*Opdrachtnemer!$E39</f>
        <v>0</v>
      </c>
      <c r="J22" s="8"/>
      <c r="K22" s="105"/>
      <c r="L22" s="141"/>
      <c r="M22" s="146"/>
      <c r="N22" s="141"/>
      <c r="O22" s="141"/>
      <c r="P22" s="141"/>
      <c r="Q22" s="141"/>
      <c r="R22" s="141"/>
      <c r="S22" s="146"/>
      <c r="T22" s="75"/>
      <c r="U22" s="87" t="str">
        <f>Coëfficienten!U22</f>
        <v>DK</v>
      </c>
      <c r="V22" s="75" t="str">
        <f>Coëfficienten!V22</f>
        <v xml:space="preserve">Watertransport: Binnenvaart </v>
      </c>
      <c r="W22" s="140" t="str">
        <f>Coëfficienten!W22</f>
        <v>tkm</v>
      </c>
      <c r="X22" s="75">
        <f>Coëfficienten!X22*Opdrachtnemer!$E73</f>
        <v>0</v>
      </c>
      <c r="Y22" s="75">
        <f>Coëfficienten!Y22*Opdrachtnemer!$E73</f>
        <v>0</v>
      </c>
      <c r="Z22" s="75">
        <f>Coëfficienten!Z22*Opdrachtnemer!$E73</f>
        <v>0</v>
      </c>
      <c r="AA22" s="75">
        <f>Coëfficienten!AA22*Opdrachtnemer!$E73</f>
        <v>0</v>
      </c>
      <c r="AB22" s="75">
        <f>Coëfficienten!AB22*Opdrachtnemer!$E73</f>
        <v>0</v>
      </c>
      <c r="AC22" s="140">
        <f>Coëfficienten!AC22*Opdrachtnemer!$E73</f>
        <v>0</v>
      </c>
      <c r="AD22" s="75"/>
      <c r="AE22" s="105"/>
      <c r="AF22" s="141"/>
      <c r="AG22" s="146"/>
      <c r="AH22" s="141"/>
      <c r="AI22" s="141"/>
      <c r="AJ22" s="141"/>
      <c r="AK22" s="141"/>
      <c r="AL22" s="141"/>
      <c r="AM22" s="146"/>
      <c r="AN22" s="75"/>
      <c r="AO22" s="105"/>
      <c r="AP22" s="141"/>
      <c r="AQ22" s="146"/>
      <c r="AR22" s="141"/>
      <c r="AS22" s="141"/>
      <c r="AT22" s="141"/>
      <c r="AU22" s="141"/>
      <c r="AV22" s="141"/>
      <c r="AW22" s="146"/>
      <c r="AX22" s="75"/>
      <c r="AY22" s="105"/>
      <c r="AZ22" s="141"/>
      <c r="BA22" s="146"/>
      <c r="BB22" s="141"/>
      <c r="BC22" s="141"/>
      <c r="BD22" s="141"/>
      <c r="BE22" s="141"/>
      <c r="BF22" s="141"/>
      <c r="BG22" s="146"/>
      <c r="BH22" s="75"/>
      <c r="BI22" s="75"/>
      <c r="BJ22" s="11">
        <f>UserInput!F12</f>
        <v>10</v>
      </c>
      <c r="BK22" s="11" t="e">
        <f t="shared" si="7"/>
        <v>#N/A</v>
      </c>
      <c r="BL22" s="11" t="str">
        <f>UserInput!C12</f>
        <v>[Vul in…]: [Vul in…]</v>
      </c>
      <c r="BM22" s="11" t="e">
        <f t="shared" si="8"/>
        <v>#N/A</v>
      </c>
      <c r="BN22" s="75" t="e">
        <f>INDEX(coef_H,MATCH(BL22,coef_H_beschrijving,0),MATCH($BN$11,coef_H_header1,0))*UserInput!E12</f>
        <v>#N/A</v>
      </c>
      <c r="BO22" s="75" t="e">
        <f>INDEX(coef_H,MATCH(BL22,coef_H_beschrijving,0),MATCH($BO$11,coef_H_header1,0))*UserInput!E12</f>
        <v>#N/A</v>
      </c>
      <c r="BP22" s="75" t="e">
        <f>INDEX(coef_H,MATCH(BL22,coef_H_beschrijving,0),MATCH($BP$11,coef_H_header1,0))*UserInput!E12</f>
        <v>#N/A</v>
      </c>
      <c r="BQ22" s="75" t="e">
        <f>INDEX(coef_H,MATCH(BL22,coef_H_beschrijving,0),MATCH($BQ$11,coef_H_header1,0))*UserInput!E12</f>
        <v>#N/A</v>
      </c>
      <c r="BR22" s="75" t="e">
        <f>INDEX(coef_H,MATCH(BL22,coef_H_beschrijving,0),MATCH($BR$11,coef_H_header1,0))*UserInput!E12</f>
        <v>#N/A</v>
      </c>
      <c r="BS22" s="75" t="e">
        <f>INDEX(coef_H,MATCH(BL22,coef_H_beschrijving,0),MATCH($BS$11,coef_H_header1,0))*UserInput!E12</f>
        <v>#N/A</v>
      </c>
    </row>
    <row r="23" spans="1:71" x14ac:dyDescent="0.2">
      <c r="A23" s="87" t="str">
        <f>Coëfficienten!A23</f>
        <v>BK</v>
      </c>
      <c r="B23" s="75" t="str">
        <f>Coëfficienten!B23</f>
        <v>Warmte, eigen opwek, biogasketel, o.b.v. fictieve monostroom</v>
      </c>
      <c r="C23" s="140" t="str">
        <f>Coëfficienten!C23</f>
        <v>MJ</v>
      </c>
      <c r="D23" s="75">
        <f>Coëfficienten!D23*Opdrachtnemer!$E40</f>
        <v>0</v>
      </c>
      <c r="E23" s="75">
        <f>Coëfficienten!E23*Opdrachtnemer!$E40</f>
        <v>0</v>
      </c>
      <c r="F23" s="75">
        <f>Coëfficienten!F23*Opdrachtnemer!$E40</f>
        <v>0</v>
      </c>
      <c r="G23" s="75">
        <f>Coëfficienten!G23*Opdrachtnemer!$E40</f>
        <v>0</v>
      </c>
      <c r="H23" s="75">
        <f>Coëfficienten!H23*Opdrachtnemer!$E40</f>
        <v>0</v>
      </c>
      <c r="I23" s="75">
        <f>Coëfficienten!I23*Opdrachtnemer!$E40</f>
        <v>0</v>
      </c>
      <c r="J23" s="8"/>
      <c r="K23" s="75"/>
      <c r="L23" s="75"/>
      <c r="M23" s="75"/>
      <c r="N23" s="75"/>
      <c r="O23" s="75"/>
      <c r="P23" s="75"/>
      <c r="Q23" s="75"/>
      <c r="R23" s="75"/>
      <c r="S23" s="75"/>
      <c r="T23" s="75"/>
      <c r="U23" s="105" t="str">
        <f>Coëfficienten!U23</f>
        <v>DL</v>
      </c>
      <c r="V23" s="141" t="str">
        <f>Coëfficienten!V23</f>
        <v>Watertransport: Zeetransport</v>
      </c>
      <c r="W23" s="146" t="str">
        <f>Coëfficienten!W23</f>
        <v>tkm</v>
      </c>
      <c r="X23" s="141">
        <f>Coëfficienten!X23*Opdrachtnemer!$E74</f>
        <v>0</v>
      </c>
      <c r="Y23" s="141">
        <f>Coëfficienten!Y23*Opdrachtnemer!$E74</f>
        <v>0</v>
      </c>
      <c r="Z23" s="141">
        <f>Coëfficienten!Z23*Opdrachtnemer!$E74</f>
        <v>0</v>
      </c>
      <c r="AA23" s="141">
        <f>Coëfficienten!AA23*Opdrachtnemer!$E74</f>
        <v>0</v>
      </c>
      <c r="AB23" s="141">
        <f>Coëfficienten!AB23*Opdrachtnemer!$E74</f>
        <v>0</v>
      </c>
      <c r="AC23" s="146">
        <f>Coëfficienten!AC23*Opdrachtnemer!$E74</f>
        <v>0</v>
      </c>
      <c r="AD23" s="75"/>
      <c r="AE23" s="75"/>
      <c r="AF23" s="75"/>
      <c r="AG23" s="75"/>
      <c r="AH23" s="75"/>
      <c r="AI23" s="75"/>
      <c r="AJ23" s="75"/>
      <c r="AK23" s="75"/>
      <c r="AL23" s="75"/>
      <c r="AM23" s="75"/>
      <c r="AN23" s="75"/>
      <c r="AO23" s="75"/>
      <c r="AP23" s="75"/>
      <c r="AQ23" s="75"/>
      <c r="AR23" s="75"/>
      <c r="AS23" s="75"/>
      <c r="AT23" s="75"/>
      <c r="AU23" s="75"/>
      <c r="AV23" s="75"/>
      <c r="AW23" s="75"/>
      <c r="AX23" s="75"/>
      <c r="AY23" s="75"/>
      <c r="AZ23" s="75"/>
      <c r="BA23" s="75"/>
      <c r="BB23" s="75"/>
      <c r="BC23" s="75"/>
      <c r="BD23" s="75"/>
      <c r="BE23" s="75"/>
      <c r="BF23" s="75"/>
      <c r="BG23" s="75"/>
      <c r="BH23" s="75"/>
      <c r="BI23" s="75"/>
      <c r="BJ23" s="11">
        <f>UserInput!F13</f>
        <v>11</v>
      </c>
      <c r="BK23" s="11" t="e">
        <f t="shared" si="7"/>
        <v>#N/A</v>
      </c>
      <c r="BL23" s="11" t="str">
        <f>UserInput!C13</f>
        <v>[Vul in…]: [Vul in…]</v>
      </c>
      <c r="BM23" s="11" t="e">
        <f t="shared" si="8"/>
        <v>#N/A</v>
      </c>
      <c r="BN23" s="75" t="e">
        <f>INDEX(coef_H,MATCH(BL23,coef_H_beschrijving,0),MATCH($BN$11,coef_H_header1,0))*UserInput!E13</f>
        <v>#N/A</v>
      </c>
      <c r="BO23" s="75" t="e">
        <f>INDEX(coef_H,MATCH(BL23,coef_H_beschrijving,0),MATCH($BO$11,coef_H_header1,0))*UserInput!E13</f>
        <v>#N/A</v>
      </c>
      <c r="BP23" s="75" t="e">
        <f>INDEX(coef_H,MATCH(BL23,coef_H_beschrijving,0),MATCH($BP$11,coef_H_header1,0))*UserInput!E13</f>
        <v>#N/A</v>
      </c>
      <c r="BQ23" s="75" t="e">
        <f>INDEX(coef_H,MATCH(BL23,coef_H_beschrijving,0),MATCH($BQ$11,coef_H_header1,0))*UserInput!E13</f>
        <v>#N/A</v>
      </c>
      <c r="BR23" s="75" t="e">
        <f>INDEX(coef_H,MATCH(BL23,coef_H_beschrijving,0),MATCH($BR$11,coef_H_header1,0))*UserInput!E13</f>
        <v>#N/A</v>
      </c>
      <c r="BS23" s="75" t="e">
        <f>INDEX(coef_H,MATCH(BL23,coef_H_beschrijving,0),MATCH($BS$11,coef_H_header1,0))*UserInput!E13</f>
        <v>#N/A</v>
      </c>
    </row>
    <row r="24" spans="1:71" x14ac:dyDescent="0.2">
      <c r="A24" s="75"/>
      <c r="B24" s="75"/>
      <c r="C24" s="75"/>
      <c r="D24" s="75"/>
      <c r="E24" s="75"/>
      <c r="F24" s="75"/>
      <c r="G24" s="75"/>
      <c r="H24" s="75"/>
      <c r="I24" s="8"/>
      <c r="J24" s="8"/>
      <c r="K24" s="75"/>
      <c r="L24" s="75"/>
      <c r="M24" s="75"/>
      <c r="N24" s="75"/>
      <c r="O24" s="75"/>
      <c r="P24" s="75"/>
      <c r="Q24" s="75"/>
      <c r="R24" s="75"/>
      <c r="S24" s="75"/>
      <c r="T24" s="75"/>
      <c r="U24" s="75"/>
      <c r="V24" s="75"/>
      <c r="W24" s="75"/>
      <c r="X24" s="75"/>
      <c r="Y24" s="75"/>
      <c r="Z24" s="75"/>
      <c r="AA24" s="75"/>
      <c r="AB24" s="75"/>
      <c r="AC24" s="75"/>
      <c r="AD24" s="75"/>
      <c r="AE24" s="75"/>
      <c r="AF24" s="75"/>
      <c r="AG24" s="75"/>
      <c r="AH24" s="75"/>
      <c r="AI24" s="75"/>
      <c r="AJ24" s="75"/>
      <c r="AK24" s="75"/>
      <c r="AL24" s="75"/>
      <c r="AM24" s="75"/>
      <c r="AN24" s="75"/>
      <c r="AO24" s="75"/>
      <c r="AP24" s="75"/>
      <c r="AQ24" s="75"/>
      <c r="AR24" s="75"/>
      <c r="AS24" s="75"/>
      <c r="AT24" s="75"/>
      <c r="AU24" s="75"/>
      <c r="AV24" s="75"/>
      <c r="AW24" s="75"/>
      <c r="AX24" s="75"/>
      <c r="AY24" s="75"/>
      <c r="AZ24" s="75"/>
      <c r="BA24" s="75"/>
      <c r="BB24" s="75"/>
      <c r="BC24" s="75"/>
      <c r="BD24" s="75"/>
      <c r="BE24" s="75"/>
      <c r="BF24" s="75"/>
      <c r="BG24" s="75"/>
      <c r="BH24" s="75"/>
      <c r="BI24" s="75"/>
      <c r="BJ24" s="11">
        <f>UserInput!F14</f>
        <v>12</v>
      </c>
      <c r="BK24" s="11" t="e">
        <f t="shared" si="7"/>
        <v>#N/A</v>
      </c>
      <c r="BL24" s="11" t="str">
        <f>UserInput!C14</f>
        <v>[Vul in…]: [Vul in…]</v>
      </c>
      <c r="BM24" s="11" t="e">
        <f t="shared" si="8"/>
        <v>#N/A</v>
      </c>
      <c r="BN24" s="75" t="e">
        <f>INDEX(coef_H,MATCH(BL24,coef_H_beschrijving,0),MATCH($BN$11,coef_H_header1,0))*UserInput!E14</f>
        <v>#N/A</v>
      </c>
      <c r="BO24" s="75" t="e">
        <f>INDEX(coef_H,MATCH(BL24,coef_H_beschrijving,0),MATCH($BO$11,coef_H_header1,0))*UserInput!E14</f>
        <v>#N/A</v>
      </c>
      <c r="BP24" s="75" t="e">
        <f>INDEX(coef_H,MATCH(BL24,coef_H_beschrijving,0),MATCH($BP$11,coef_H_header1,0))*UserInput!E14</f>
        <v>#N/A</v>
      </c>
      <c r="BQ24" s="75" t="e">
        <f>INDEX(coef_H,MATCH(BL24,coef_H_beschrijving,0),MATCH($BQ$11,coef_H_header1,0))*UserInput!E14</f>
        <v>#N/A</v>
      </c>
      <c r="BR24" s="75" t="e">
        <f>INDEX(coef_H,MATCH(BL24,coef_H_beschrijving,0),MATCH($BR$11,coef_H_header1,0))*UserInput!E14</f>
        <v>#N/A</v>
      </c>
      <c r="BS24" s="75" t="e">
        <f>INDEX(coef_H,MATCH(BL24,coef_H_beschrijving,0),MATCH($BS$11,coef_H_header1,0))*UserInput!E14</f>
        <v>#N/A</v>
      </c>
    </row>
    <row r="25" spans="1:71" x14ac:dyDescent="0.2">
      <c r="A25" s="75"/>
      <c r="B25" s="75"/>
      <c r="C25" s="75"/>
      <c r="D25" s="75"/>
      <c r="E25" s="75"/>
      <c r="F25" s="75"/>
      <c r="G25" s="75"/>
      <c r="H25" s="75"/>
      <c r="I25" s="8"/>
      <c r="J25" s="8"/>
      <c r="K25" s="75"/>
      <c r="L25" s="75"/>
      <c r="M25" s="75"/>
      <c r="N25" s="75"/>
      <c r="O25" s="75"/>
      <c r="P25" s="75"/>
      <c r="Q25" s="75"/>
      <c r="R25" s="75"/>
      <c r="S25" s="75"/>
      <c r="T25" s="75"/>
      <c r="U25" s="75"/>
      <c r="V25" s="75"/>
      <c r="W25" s="75"/>
      <c r="X25" s="75"/>
      <c r="Y25" s="75"/>
      <c r="Z25" s="75"/>
      <c r="AA25" s="75"/>
      <c r="AB25" s="75"/>
      <c r="AC25" s="75"/>
      <c r="AD25" s="75"/>
      <c r="AE25" s="75"/>
      <c r="AF25" s="75"/>
      <c r="AG25" s="75"/>
      <c r="AH25" s="75"/>
      <c r="AI25" s="75"/>
      <c r="AJ25" s="75"/>
      <c r="AK25" s="75"/>
      <c r="AL25" s="75"/>
      <c r="AM25" s="75"/>
      <c r="AN25" s="75"/>
      <c r="AO25" s="75"/>
      <c r="AP25" s="75"/>
      <c r="AQ25" s="75"/>
      <c r="AR25" s="75"/>
      <c r="AS25" s="75"/>
      <c r="AT25" s="75"/>
      <c r="AU25" s="75"/>
      <c r="AV25" s="75"/>
      <c r="AW25" s="75"/>
      <c r="AX25" s="75"/>
      <c r="AY25" s="75"/>
      <c r="AZ25" s="75"/>
      <c r="BA25" s="75"/>
      <c r="BB25" s="75"/>
      <c r="BC25" s="75"/>
      <c r="BD25" s="75"/>
      <c r="BE25" s="75"/>
      <c r="BF25" s="75"/>
      <c r="BG25" s="75"/>
      <c r="BH25" s="75"/>
      <c r="BI25" s="75"/>
      <c r="BJ25" s="11">
        <f>UserInput!F15</f>
        <v>13</v>
      </c>
      <c r="BK25" s="11" t="e">
        <f t="shared" si="7"/>
        <v>#N/A</v>
      </c>
      <c r="BL25" s="11" t="str">
        <f>UserInput!C15</f>
        <v>[Vul in…]: [Vul in…]</v>
      </c>
      <c r="BM25" s="11" t="e">
        <f t="shared" si="8"/>
        <v>#N/A</v>
      </c>
      <c r="BN25" s="75" t="e">
        <f>INDEX(coef_H,MATCH(BL25,coef_H_beschrijving,0),MATCH($BN$11,coef_H_header1,0))*UserInput!E15</f>
        <v>#N/A</v>
      </c>
      <c r="BO25" s="75" t="e">
        <f>INDEX(coef_H,MATCH(BL25,coef_H_beschrijving,0),MATCH($BO$11,coef_H_header1,0))*UserInput!E15</f>
        <v>#N/A</v>
      </c>
      <c r="BP25" s="75" t="e">
        <f>INDEX(coef_H,MATCH(BL25,coef_H_beschrijving,0),MATCH($BP$11,coef_H_header1,0))*UserInput!E15</f>
        <v>#N/A</v>
      </c>
      <c r="BQ25" s="75" t="e">
        <f>INDEX(coef_H,MATCH(BL25,coef_H_beschrijving,0),MATCH($BQ$11,coef_H_header1,0))*UserInput!E15</f>
        <v>#N/A</v>
      </c>
      <c r="BR25" s="75" t="e">
        <f>INDEX(coef_H,MATCH(BL25,coef_H_beschrijving,0),MATCH($BR$11,coef_H_header1,0))*UserInput!E15</f>
        <v>#N/A</v>
      </c>
      <c r="BS25" s="75" t="e">
        <f>INDEX(coef_H,MATCH(BL25,coef_H_beschrijving,0),MATCH($BS$11,coef_H_header1,0))*UserInput!E15</f>
        <v>#N/A</v>
      </c>
    </row>
    <row r="26" spans="1:71" x14ac:dyDescent="0.2">
      <c r="A26" s="75"/>
      <c r="B26" s="75"/>
      <c r="C26" s="75"/>
      <c r="D26" s="75"/>
      <c r="E26" s="75"/>
      <c r="F26" s="75"/>
      <c r="G26" s="75"/>
      <c r="H26" s="75"/>
      <c r="I26" s="8"/>
      <c r="J26" s="8"/>
      <c r="K26" s="75"/>
      <c r="L26" s="75"/>
      <c r="M26" s="75"/>
      <c r="N26" s="75"/>
      <c r="O26" s="75"/>
      <c r="P26" s="75"/>
      <c r="Q26" s="75"/>
      <c r="R26" s="75"/>
      <c r="S26" s="75"/>
      <c r="T26" s="75"/>
      <c r="U26" s="75"/>
      <c r="V26" s="75"/>
      <c r="W26" s="75"/>
      <c r="X26" s="75"/>
      <c r="Y26" s="75"/>
      <c r="Z26" s="75"/>
      <c r="AA26" s="75"/>
      <c r="AB26" s="75"/>
      <c r="AC26" s="75"/>
      <c r="AD26" s="75"/>
      <c r="AE26" s="75"/>
      <c r="AF26" s="75"/>
      <c r="AG26" s="75"/>
      <c r="AH26" s="75"/>
      <c r="AI26" s="75"/>
      <c r="AJ26" s="75"/>
      <c r="AK26" s="75"/>
      <c r="AL26" s="75"/>
      <c r="AM26" s="75"/>
      <c r="AN26" s="75"/>
      <c r="AO26" s="75"/>
      <c r="AP26" s="75"/>
      <c r="AQ26" s="75"/>
      <c r="AR26" s="75"/>
      <c r="AS26" s="75"/>
      <c r="AT26" s="75"/>
      <c r="AU26" s="75"/>
      <c r="AV26" s="75"/>
      <c r="AW26" s="75"/>
      <c r="AX26" s="75"/>
      <c r="AY26" s="75"/>
      <c r="AZ26" s="75"/>
      <c r="BA26" s="75"/>
      <c r="BB26" s="75"/>
      <c r="BC26" s="75"/>
      <c r="BD26" s="75"/>
      <c r="BE26" s="75"/>
      <c r="BF26" s="75"/>
      <c r="BG26" s="75"/>
      <c r="BH26" s="75"/>
      <c r="BI26" s="75"/>
      <c r="BJ26" s="11">
        <f>UserInput!F16</f>
        <v>14</v>
      </c>
      <c r="BK26" s="11" t="e">
        <f t="shared" si="7"/>
        <v>#N/A</v>
      </c>
      <c r="BL26" s="11" t="str">
        <f>UserInput!C16</f>
        <v>[Vul in…]: [Vul in…]</v>
      </c>
      <c r="BM26" s="11" t="e">
        <f t="shared" si="8"/>
        <v>#N/A</v>
      </c>
      <c r="BN26" s="75" t="e">
        <f>INDEX(coef_H,MATCH(BL26,coef_H_beschrijving,0),MATCH($BN$11,coef_H_header1,0))*UserInput!E16</f>
        <v>#N/A</v>
      </c>
      <c r="BO26" s="75" t="e">
        <f>INDEX(coef_H,MATCH(BL26,coef_H_beschrijving,0),MATCH($BO$11,coef_H_header1,0))*UserInput!E16</f>
        <v>#N/A</v>
      </c>
      <c r="BP26" s="75" t="e">
        <f>INDEX(coef_H,MATCH(BL26,coef_H_beschrijving,0),MATCH($BP$11,coef_H_header1,0))*UserInput!E16</f>
        <v>#N/A</v>
      </c>
      <c r="BQ26" s="75" t="e">
        <f>INDEX(coef_H,MATCH(BL26,coef_H_beschrijving,0),MATCH($BQ$11,coef_H_header1,0))*UserInput!E16</f>
        <v>#N/A</v>
      </c>
      <c r="BR26" s="75" t="e">
        <f>INDEX(coef_H,MATCH(BL26,coef_H_beschrijving,0),MATCH($BR$11,coef_H_header1,0))*UserInput!E16</f>
        <v>#N/A</v>
      </c>
      <c r="BS26" s="75" t="e">
        <f>INDEX(coef_H,MATCH(BL26,coef_H_beschrijving,0),MATCH($BS$11,coef_H_header1,0))*UserInput!E16</f>
        <v>#N/A</v>
      </c>
    </row>
    <row r="27" spans="1:71" x14ac:dyDescent="0.2">
      <c r="A27" s="75"/>
      <c r="B27" s="75"/>
      <c r="C27" s="75"/>
      <c r="D27" s="75"/>
      <c r="E27" s="75"/>
      <c r="F27" s="75"/>
      <c r="G27" s="75"/>
      <c r="H27" s="75"/>
      <c r="I27" s="8"/>
      <c r="J27" s="8"/>
      <c r="K27" s="75"/>
      <c r="L27" s="75"/>
      <c r="M27" s="75"/>
      <c r="N27" s="75"/>
      <c r="O27" s="75"/>
      <c r="P27" s="75"/>
      <c r="Q27" s="75"/>
      <c r="R27" s="75"/>
      <c r="S27" s="75"/>
      <c r="T27" s="75"/>
      <c r="U27" s="75"/>
      <c r="V27" s="75"/>
      <c r="W27" s="75"/>
      <c r="X27" s="75"/>
      <c r="Y27" s="75"/>
      <c r="Z27" s="75"/>
      <c r="AA27" s="75"/>
      <c r="AB27" s="75"/>
      <c r="AC27" s="75"/>
      <c r="AD27" s="75"/>
      <c r="AE27" s="75"/>
      <c r="AF27" s="75"/>
      <c r="AG27" s="75"/>
      <c r="AH27" s="75"/>
      <c r="AI27" s="75"/>
      <c r="AJ27" s="75"/>
      <c r="AK27" s="75"/>
      <c r="AL27" s="75"/>
      <c r="AM27" s="75"/>
      <c r="AN27" s="75"/>
      <c r="AO27" s="75"/>
      <c r="AP27" s="75"/>
      <c r="AQ27" s="75"/>
      <c r="AR27" s="75"/>
      <c r="AS27" s="75"/>
      <c r="AT27" s="75"/>
      <c r="AU27" s="75"/>
      <c r="AV27" s="75"/>
      <c r="AW27" s="75"/>
      <c r="AX27" s="75"/>
      <c r="AY27" s="75"/>
      <c r="AZ27" s="75"/>
      <c r="BA27" s="75"/>
      <c r="BB27" s="75"/>
      <c r="BC27" s="75"/>
      <c r="BD27" s="75"/>
      <c r="BE27" s="75"/>
      <c r="BF27" s="75"/>
      <c r="BG27" s="75"/>
      <c r="BH27" s="75"/>
      <c r="BI27" s="75"/>
      <c r="BJ27" s="11">
        <f>UserInput!F17</f>
        <v>15</v>
      </c>
      <c r="BK27" s="11" t="e">
        <f t="shared" si="7"/>
        <v>#N/A</v>
      </c>
      <c r="BL27" s="11" t="str">
        <f>UserInput!C17</f>
        <v>[Vul in…]: [Vul in…]</v>
      </c>
      <c r="BM27" s="11" t="e">
        <f t="shared" si="8"/>
        <v>#N/A</v>
      </c>
      <c r="BN27" s="75" t="e">
        <f>INDEX(coef_H,MATCH(BL27,coef_H_beschrijving,0),MATCH($BN$11,coef_H_header1,0))*UserInput!E17</f>
        <v>#N/A</v>
      </c>
      <c r="BO27" s="75" t="e">
        <f>INDEX(coef_H,MATCH(BL27,coef_H_beschrijving,0),MATCH($BO$11,coef_H_header1,0))*UserInput!E17</f>
        <v>#N/A</v>
      </c>
      <c r="BP27" s="75" t="e">
        <f>INDEX(coef_H,MATCH(BL27,coef_H_beschrijving,0),MATCH($BP$11,coef_H_header1,0))*UserInput!E17</f>
        <v>#N/A</v>
      </c>
      <c r="BQ27" s="75" t="e">
        <f>INDEX(coef_H,MATCH(BL27,coef_H_beschrijving,0),MATCH($BQ$11,coef_H_header1,0))*UserInput!E17</f>
        <v>#N/A</v>
      </c>
      <c r="BR27" s="75" t="e">
        <f>INDEX(coef_H,MATCH(BL27,coef_H_beschrijving,0),MATCH($BR$11,coef_H_header1,0))*UserInput!E17</f>
        <v>#N/A</v>
      </c>
      <c r="BS27" s="75" t="e">
        <f>INDEX(coef_H,MATCH(BL27,coef_H_beschrijving,0),MATCH($BS$11,coef_H_header1,0))*UserInput!E17</f>
        <v>#N/A</v>
      </c>
    </row>
    <row r="28" spans="1:71" x14ac:dyDescent="0.2">
      <c r="A28" s="75"/>
      <c r="B28" s="75"/>
      <c r="C28" s="75"/>
      <c r="D28" s="75"/>
      <c r="E28" s="75"/>
      <c r="F28" s="75"/>
      <c r="G28" s="75"/>
      <c r="H28" s="75"/>
      <c r="I28" s="8"/>
      <c r="J28" s="8"/>
      <c r="K28" s="75"/>
      <c r="L28" s="75"/>
      <c r="M28" s="75"/>
      <c r="N28" s="75"/>
      <c r="O28" s="75"/>
      <c r="P28" s="75"/>
      <c r="Q28" s="75"/>
      <c r="R28" s="75"/>
      <c r="S28" s="75"/>
      <c r="T28" s="75"/>
      <c r="U28" s="75"/>
      <c r="V28" s="75"/>
      <c r="W28" s="75"/>
      <c r="X28" s="75"/>
      <c r="Y28" s="75"/>
      <c r="Z28" s="75"/>
      <c r="AA28" s="75"/>
      <c r="AB28" s="75"/>
      <c r="AC28" s="75"/>
      <c r="AD28" s="75"/>
      <c r="AE28" s="75"/>
      <c r="AF28" s="75"/>
      <c r="AG28" s="75"/>
      <c r="AH28" s="75"/>
      <c r="AI28" s="75"/>
      <c r="AJ28" s="75"/>
      <c r="AK28" s="75"/>
      <c r="AL28" s="75"/>
      <c r="AM28" s="75"/>
      <c r="AN28" s="75"/>
      <c r="AO28" s="75"/>
      <c r="AP28" s="75"/>
      <c r="AQ28" s="75"/>
      <c r="AR28" s="75"/>
      <c r="AS28" s="75"/>
      <c r="AT28" s="75"/>
      <c r="AU28" s="75"/>
      <c r="AV28" s="75"/>
      <c r="AW28" s="75"/>
      <c r="AX28" s="75"/>
      <c r="AY28" s="75"/>
      <c r="AZ28" s="75"/>
      <c r="BA28" s="75"/>
      <c r="BB28" s="75"/>
      <c r="BC28" s="75"/>
      <c r="BD28" s="75"/>
      <c r="BE28" s="75"/>
      <c r="BF28" s="75"/>
      <c r="BG28" s="75"/>
      <c r="BH28" s="75"/>
      <c r="BI28" s="75"/>
      <c r="BJ28" s="11">
        <f>UserInput!F18</f>
        <v>16</v>
      </c>
      <c r="BK28" s="11" t="e">
        <f t="shared" si="7"/>
        <v>#N/A</v>
      </c>
      <c r="BL28" s="11" t="str">
        <f>UserInput!C18</f>
        <v>[Vul in…]: [Vul in…]</v>
      </c>
      <c r="BM28" s="11" t="e">
        <f t="shared" si="8"/>
        <v>#N/A</v>
      </c>
      <c r="BN28" s="75" t="e">
        <f>INDEX(coef_H,MATCH(BL28,coef_H_beschrijving,0),MATCH($BN$11,coef_H_header1,0))*UserInput!E18</f>
        <v>#N/A</v>
      </c>
      <c r="BO28" s="75" t="e">
        <f>INDEX(coef_H,MATCH(BL28,coef_H_beschrijving,0),MATCH($BO$11,coef_H_header1,0))*UserInput!E18</f>
        <v>#N/A</v>
      </c>
      <c r="BP28" s="75" t="e">
        <f>INDEX(coef_H,MATCH(BL28,coef_H_beschrijving,0),MATCH($BP$11,coef_H_header1,0))*UserInput!E18</f>
        <v>#N/A</v>
      </c>
      <c r="BQ28" s="75" t="e">
        <f>INDEX(coef_H,MATCH(BL28,coef_H_beschrijving,0),MATCH($BQ$11,coef_H_header1,0))*UserInput!E18</f>
        <v>#N/A</v>
      </c>
      <c r="BR28" s="75" t="e">
        <f>INDEX(coef_H,MATCH(BL28,coef_H_beschrijving,0),MATCH($BR$11,coef_H_header1,0))*UserInput!E18</f>
        <v>#N/A</v>
      </c>
      <c r="BS28" s="75" t="e">
        <f>INDEX(coef_H,MATCH(BL28,coef_H_beschrijving,0),MATCH($BS$11,coef_H_header1,0))*UserInput!E18</f>
        <v>#N/A</v>
      </c>
    </row>
    <row r="29" spans="1:71" x14ac:dyDescent="0.2">
      <c r="A29" s="75"/>
      <c r="B29" s="75"/>
      <c r="C29" s="75"/>
      <c r="D29" s="75"/>
      <c r="E29" s="75"/>
      <c r="F29" s="75"/>
      <c r="G29" s="75"/>
      <c r="H29" s="75"/>
      <c r="I29" s="8"/>
      <c r="J29" s="8"/>
      <c r="K29" s="75"/>
      <c r="L29" s="75"/>
      <c r="M29" s="75"/>
      <c r="N29" s="75"/>
      <c r="O29" s="75"/>
      <c r="P29" s="75"/>
      <c r="Q29" s="75"/>
      <c r="R29" s="75"/>
      <c r="S29" s="75"/>
      <c r="T29" s="75"/>
      <c r="U29" s="75"/>
      <c r="V29" s="75"/>
      <c r="W29" s="75"/>
      <c r="X29" s="75"/>
      <c r="Y29" s="75"/>
      <c r="Z29" s="75"/>
      <c r="AA29" s="75"/>
      <c r="AB29" s="75"/>
      <c r="AC29" s="75"/>
      <c r="AD29" s="75"/>
      <c r="AE29" s="75"/>
      <c r="AF29" s="75"/>
      <c r="AG29" s="75"/>
      <c r="AH29" s="75"/>
      <c r="AI29" s="75"/>
      <c r="AJ29" s="75"/>
      <c r="AK29" s="75"/>
      <c r="AL29" s="75"/>
      <c r="AM29" s="75"/>
      <c r="AN29" s="75"/>
      <c r="AO29" s="75"/>
      <c r="AP29" s="75"/>
      <c r="AQ29" s="75"/>
      <c r="AR29" s="75"/>
      <c r="AS29" s="75"/>
      <c r="AT29" s="75"/>
      <c r="AU29" s="75"/>
      <c r="AV29" s="75"/>
      <c r="AW29" s="75"/>
      <c r="AX29" s="75"/>
      <c r="AY29" s="75"/>
      <c r="AZ29" s="75"/>
      <c r="BA29" s="75"/>
      <c r="BB29" s="75"/>
      <c r="BC29" s="75"/>
      <c r="BD29" s="75"/>
      <c r="BE29" s="75"/>
      <c r="BF29" s="75"/>
      <c r="BG29" s="75"/>
      <c r="BH29" s="75"/>
      <c r="BI29" s="75"/>
      <c r="BJ29" s="11">
        <f>UserInput!F19</f>
        <v>17</v>
      </c>
      <c r="BK29" s="11" t="e">
        <f t="shared" si="7"/>
        <v>#N/A</v>
      </c>
      <c r="BL29" s="11" t="str">
        <f>UserInput!C19</f>
        <v>[Vul in…]: [Vul in…]</v>
      </c>
      <c r="BM29" s="11" t="e">
        <f t="shared" si="8"/>
        <v>#N/A</v>
      </c>
      <c r="BN29" s="75" t="e">
        <f>INDEX(coef_H,MATCH(BL29,coef_H_beschrijving,0),MATCH($BN$11,coef_H_header1,0))*UserInput!E19</f>
        <v>#N/A</v>
      </c>
      <c r="BO29" s="75" t="e">
        <f>INDEX(coef_H,MATCH(BL29,coef_H_beschrijving,0),MATCH($BO$11,coef_H_header1,0))*UserInput!E19</f>
        <v>#N/A</v>
      </c>
      <c r="BP29" s="75" t="e">
        <f>INDEX(coef_H,MATCH(BL29,coef_H_beschrijving,0),MATCH($BP$11,coef_H_header1,0))*UserInput!E19</f>
        <v>#N/A</v>
      </c>
      <c r="BQ29" s="75" t="e">
        <f>INDEX(coef_H,MATCH(BL29,coef_H_beschrijving,0),MATCH($BQ$11,coef_H_header1,0))*UserInput!E19</f>
        <v>#N/A</v>
      </c>
      <c r="BR29" s="75" t="e">
        <f>INDEX(coef_H,MATCH(BL29,coef_H_beschrijving,0),MATCH($BR$11,coef_H_header1,0))*UserInput!E19</f>
        <v>#N/A</v>
      </c>
      <c r="BS29" s="75" t="e">
        <f>INDEX(coef_H,MATCH(BL29,coef_H_beschrijving,0),MATCH($BS$11,coef_H_header1,0))*UserInput!E19</f>
        <v>#N/A</v>
      </c>
    </row>
    <row r="30" spans="1:71" x14ac:dyDescent="0.2">
      <c r="A30" s="75"/>
      <c r="B30" s="75"/>
      <c r="C30" s="75"/>
      <c r="D30" s="75"/>
      <c r="E30" s="75"/>
      <c r="F30" s="75"/>
      <c r="G30" s="75"/>
      <c r="H30" s="75"/>
      <c r="I30" s="8"/>
      <c r="J30" s="8"/>
      <c r="K30" s="75"/>
      <c r="L30" s="75"/>
      <c r="M30" s="75"/>
      <c r="N30" s="75"/>
      <c r="O30" s="75"/>
      <c r="P30" s="75"/>
      <c r="Q30" s="75"/>
      <c r="R30" s="75"/>
      <c r="S30" s="75"/>
      <c r="T30" s="75"/>
      <c r="U30" s="75"/>
      <c r="V30" s="75"/>
      <c r="W30" s="75"/>
      <c r="X30" s="75"/>
      <c r="Y30" s="75"/>
      <c r="Z30" s="75"/>
      <c r="AA30" s="75"/>
      <c r="AB30" s="75"/>
      <c r="AC30" s="75"/>
      <c r="AD30" s="75"/>
      <c r="AE30" s="75"/>
      <c r="AF30" s="75"/>
      <c r="AG30" s="75"/>
      <c r="AH30" s="75"/>
      <c r="AI30" s="75"/>
      <c r="AJ30" s="75"/>
      <c r="AK30" s="75"/>
      <c r="AL30" s="75"/>
      <c r="AM30" s="75"/>
      <c r="AN30" s="75"/>
      <c r="AO30" s="75"/>
      <c r="AP30" s="75"/>
      <c r="AQ30" s="75"/>
      <c r="AR30" s="75"/>
      <c r="AS30" s="75"/>
      <c r="AT30" s="75"/>
      <c r="AU30" s="75"/>
      <c r="AV30" s="75"/>
      <c r="AW30" s="75"/>
      <c r="AX30" s="75"/>
      <c r="AY30" s="75"/>
      <c r="AZ30" s="75"/>
      <c r="BA30" s="75"/>
      <c r="BB30" s="75"/>
      <c r="BC30" s="75"/>
      <c r="BD30" s="75"/>
      <c r="BE30" s="75"/>
      <c r="BF30" s="75"/>
      <c r="BG30" s="75"/>
      <c r="BH30" s="75"/>
      <c r="BI30" s="75"/>
      <c r="BJ30" s="11">
        <f>UserInput!F20</f>
        <v>18</v>
      </c>
      <c r="BK30" s="11" t="e">
        <f t="shared" si="7"/>
        <v>#N/A</v>
      </c>
      <c r="BL30" s="11" t="str">
        <f>UserInput!C20</f>
        <v>[Vul in…]: [Vul in…]</v>
      </c>
      <c r="BM30" s="11" t="e">
        <f t="shared" si="8"/>
        <v>#N/A</v>
      </c>
      <c r="BN30" s="75" t="e">
        <f>INDEX(coef_H,MATCH(BL30,coef_H_beschrijving,0),MATCH($BN$11,coef_H_header1,0))*UserInput!E20</f>
        <v>#N/A</v>
      </c>
      <c r="BO30" s="75" t="e">
        <f>INDEX(coef_H,MATCH(BL30,coef_H_beschrijving,0),MATCH($BO$11,coef_H_header1,0))*UserInput!E20</f>
        <v>#N/A</v>
      </c>
      <c r="BP30" s="75" t="e">
        <f>INDEX(coef_H,MATCH(BL30,coef_H_beschrijving,0),MATCH($BP$11,coef_H_header1,0))*UserInput!E20</f>
        <v>#N/A</v>
      </c>
      <c r="BQ30" s="75" t="e">
        <f>INDEX(coef_H,MATCH(BL30,coef_H_beschrijving,0),MATCH($BQ$11,coef_H_header1,0))*UserInput!E20</f>
        <v>#N/A</v>
      </c>
      <c r="BR30" s="75" t="e">
        <f>INDEX(coef_H,MATCH(BL30,coef_H_beschrijving,0),MATCH($BR$11,coef_H_header1,0))*UserInput!E20</f>
        <v>#N/A</v>
      </c>
      <c r="BS30" s="75" t="e">
        <f>INDEX(coef_H,MATCH(BL30,coef_H_beschrijving,0),MATCH($BS$11,coef_H_header1,0))*UserInput!E20</f>
        <v>#N/A</v>
      </c>
    </row>
    <row r="31" spans="1:71" x14ac:dyDescent="0.2">
      <c r="A31" s="75"/>
      <c r="B31" s="75"/>
      <c r="C31" s="75"/>
      <c r="D31" s="75"/>
      <c r="E31" s="75"/>
      <c r="F31" s="75"/>
      <c r="G31" s="75"/>
      <c r="H31" s="75"/>
      <c r="I31" s="8"/>
      <c r="J31" s="8"/>
      <c r="K31" s="75"/>
      <c r="L31" s="75"/>
      <c r="M31" s="75"/>
      <c r="N31" s="75"/>
      <c r="O31" s="75"/>
      <c r="P31" s="75"/>
      <c r="Q31" s="75"/>
      <c r="R31" s="75"/>
      <c r="S31" s="75"/>
      <c r="T31" s="75"/>
      <c r="U31" s="75"/>
      <c r="V31" s="75"/>
      <c r="W31" s="75"/>
      <c r="X31" s="75"/>
      <c r="Y31" s="75"/>
      <c r="Z31" s="75"/>
      <c r="AA31" s="75"/>
      <c r="AB31" s="75"/>
      <c r="AC31" s="75"/>
      <c r="AD31" s="75"/>
      <c r="AE31" s="75"/>
      <c r="AF31" s="75"/>
      <c r="AG31" s="75"/>
      <c r="AH31" s="75"/>
      <c r="AI31" s="75"/>
      <c r="AJ31" s="75"/>
      <c r="AK31" s="75"/>
      <c r="AL31" s="75"/>
      <c r="AM31" s="75"/>
      <c r="AN31" s="75"/>
      <c r="AO31" s="75"/>
      <c r="AP31" s="75"/>
      <c r="AQ31" s="75"/>
      <c r="AR31" s="75"/>
      <c r="AS31" s="75"/>
      <c r="AT31" s="75"/>
      <c r="AU31" s="75"/>
      <c r="AV31" s="75"/>
      <c r="AW31" s="75"/>
      <c r="AX31" s="75"/>
      <c r="AY31" s="75"/>
      <c r="AZ31" s="75"/>
      <c r="BA31" s="75"/>
      <c r="BB31" s="75"/>
      <c r="BC31" s="75"/>
      <c r="BD31" s="75"/>
      <c r="BE31" s="75"/>
      <c r="BF31" s="75"/>
      <c r="BG31" s="75"/>
      <c r="BH31" s="75"/>
      <c r="BI31" s="75"/>
      <c r="BJ31" s="11">
        <f>UserInput!F21</f>
        <v>19</v>
      </c>
      <c r="BK31" s="11" t="e">
        <f t="shared" si="7"/>
        <v>#N/A</v>
      </c>
      <c r="BL31" s="11" t="str">
        <f>UserInput!C21</f>
        <v>[Vul in…]: [Vul in…]</v>
      </c>
      <c r="BM31" s="11" t="e">
        <f t="shared" si="8"/>
        <v>#N/A</v>
      </c>
      <c r="BN31" s="75" t="e">
        <f>INDEX(coef_H,MATCH(BL31,coef_H_beschrijving,0),MATCH($BN$11,coef_H_header1,0))*UserInput!E21</f>
        <v>#N/A</v>
      </c>
      <c r="BO31" s="75" t="e">
        <f>INDEX(coef_H,MATCH(BL31,coef_H_beschrijving,0),MATCH($BO$11,coef_H_header1,0))*UserInput!E21</f>
        <v>#N/A</v>
      </c>
      <c r="BP31" s="75" t="e">
        <f>INDEX(coef_H,MATCH(BL31,coef_H_beschrijving,0),MATCH($BP$11,coef_H_header1,0))*UserInput!E21</f>
        <v>#N/A</v>
      </c>
      <c r="BQ31" s="75" t="e">
        <f>INDEX(coef_H,MATCH(BL31,coef_H_beschrijving,0),MATCH($BQ$11,coef_H_header1,0))*UserInput!E21</f>
        <v>#N/A</v>
      </c>
      <c r="BR31" s="75" t="e">
        <f>INDEX(coef_H,MATCH(BL31,coef_H_beschrijving,0),MATCH($BR$11,coef_H_header1,0))*UserInput!E21</f>
        <v>#N/A</v>
      </c>
      <c r="BS31" s="75" t="e">
        <f>INDEX(coef_H,MATCH(BL31,coef_H_beschrijving,0),MATCH($BS$11,coef_H_header1,0))*UserInput!E21</f>
        <v>#N/A</v>
      </c>
    </row>
    <row r="32" spans="1:71" x14ac:dyDescent="0.2">
      <c r="A32" s="75"/>
      <c r="B32" s="75"/>
      <c r="C32" s="75"/>
      <c r="D32" s="75"/>
      <c r="E32" s="75"/>
      <c r="F32" s="75"/>
      <c r="G32" s="75"/>
      <c r="H32" s="75"/>
      <c r="I32" s="8"/>
      <c r="J32" s="8"/>
      <c r="K32" s="75"/>
      <c r="L32" s="75"/>
      <c r="M32" s="75"/>
      <c r="N32" s="75"/>
      <c r="O32" s="75"/>
      <c r="P32" s="75"/>
      <c r="Q32" s="75"/>
      <c r="R32" s="75"/>
      <c r="S32" s="75"/>
      <c r="T32" s="75"/>
      <c r="U32" s="75"/>
      <c r="V32" s="75"/>
      <c r="W32" s="75"/>
      <c r="X32" s="75"/>
      <c r="Y32" s="75"/>
      <c r="Z32" s="75"/>
      <c r="AA32" s="75"/>
      <c r="AB32" s="75"/>
      <c r="AC32" s="75"/>
      <c r="AD32" s="75"/>
      <c r="AE32" s="75"/>
      <c r="AF32" s="75"/>
      <c r="AG32" s="75"/>
      <c r="AH32" s="75"/>
      <c r="AI32" s="75"/>
      <c r="AJ32" s="75"/>
      <c r="AK32" s="75"/>
      <c r="AL32" s="75"/>
      <c r="AM32" s="75"/>
      <c r="AN32" s="75"/>
      <c r="AO32" s="75"/>
      <c r="AP32" s="75"/>
      <c r="AQ32" s="75"/>
      <c r="AR32" s="75"/>
      <c r="AS32" s="75"/>
      <c r="AT32" s="75"/>
      <c r="AU32" s="75"/>
      <c r="AV32" s="75"/>
      <c r="AW32" s="75"/>
      <c r="AX32" s="75"/>
      <c r="AY32" s="75"/>
      <c r="AZ32" s="75"/>
      <c r="BA32" s="75"/>
      <c r="BB32" s="75"/>
      <c r="BC32" s="75"/>
      <c r="BD32" s="75"/>
      <c r="BE32" s="75"/>
      <c r="BF32" s="75"/>
      <c r="BG32" s="75"/>
      <c r="BH32" s="75"/>
      <c r="BI32" s="75"/>
      <c r="BJ32" s="11">
        <f>UserInput!F22</f>
        <v>20</v>
      </c>
      <c r="BK32" s="11" t="e">
        <f t="shared" si="7"/>
        <v>#N/A</v>
      </c>
      <c r="BL32" s="11" t="str">
        <f>UserInput!C22</f>
        <v>[Vul in…]: [Vul in…]</v>
      </c>
      <c r="BM32" s="11" t="e">
        <f t="shared" si="8"/>
        <v>#N/A</v>
      </c>
      <c r="BN32" s="75" t="e">
        <f>INDEX(coef_H,MATCH(BL32,coef_H_beschrijving,0),MATCH($BN$11,coef_H_header1,0))*UserInput!E22</f>
        <v>#N/A</v>
      </c>
      <c r="BO32" s="75" t="e">
        <f>INDEX(coef_H,MATCH(BL32,coef_H_beschrijving,0),MATCH($BO$11,coef_H_header1,0))*UserInput!E22</f>
        <v>#N/A</v>
      </c>
      <c r="BP32" s="75" t="e">
        <f>INDEX(coef_H,MATCH(BL32,coef_H_beschrijving,0),MATCH($BP$11,coef_H_header1,0))*UserInput!E22</f>
        <v>#N/A</v>
      </c>
      <c r="BQ32" s="75" t="e">
        <f>INDEX(coef_H,MATCH(BL32,coef_H_beschrijving,0),MATCH($BQ$11,coef_H_header1,0))*UserInput!E22</f>
        <v>#N/A</v>
      </c>
      <c r="BR32" s="75" t="e">
        <f>INDEX(coef_H,MATCH(BL32,coef_H_beschrijving,0),MATCH($BR$11,coef_H_header1,0))*UserInput!E22</f>
        <v>#N/A</v>
      </c>
      <c r="BS32" s="75" t="e">
        <f>INDEX(coef_H,MATCH(BL32,coef_H_beschrijving,0),MATCH($BS$11,coef_H_header1,0))*UserInput!E22</f>
        <v>#N/A</v>
      </c>
    </row>
    <row r="33" spans="1:71" x14ac:dyDescent="0.2">
      <c r="A33" s="75"/>
      <c r="B33" s="75"/>
      <c r="C33" s="75"/>
      <c r="D33" s="75"/>
      <c r="E33" s="75"/>
      <c r="F33" s="75"/>
      <c r="G33" s="75"/>
      <c r="H33" s="75"/>
      <c r="I33" s="8"/>
      <c r="J33" s="8"/>
      <c r="K33" s="75"/>
      <c r="L33" s="75"/>
      <c r="M33" s="75"/>
      <c r="N33" s="75"/>
      <c r="O33" s="75"/>
      <c r="P33" s="75"/>
      <c r="Q33" s="75"/>
      <c r="R33" s="75"/>
      <c r="S33" s="75"/>
      <c r="T33" s="75"/>
      <c r="U33" s="75"/>
      <c r="V33" s="75"/>
      <c r="W33" s="75"/>
      <c r="X33" s="75"/>
      <c r="Y33" s="75"/>
      <c r="Z33" s="75"/>
      <c r="AA33" s="75"/>
      <c r="AB33" s="75"/>
      <c r="AC33" s="75"/>
      <c r="AD33" s="75"/>
      <c r="AE33" s="75"/>
      <c r="AF33" s="75"/>
      <c r="AG33" s="75"/>
      <c r="AH33" s="75"/>
      <c r="AI33" s="75"/>
      <c r="AJ33" s="75"/>
      <c r="AK33" s="75"/>
      <c r="AL33" s="75"/>
      <c r="AM33" s="75"/>
      <c r="AN33" s="75"/>
      <c r="AO33" s="75"/>
      <c r="AP33" s="75"/>
      <c r="AQ33" s="75"/>
      <c r="AR33" s="75"/>
      <c r="AS33" s="75"/>
      <c r="AT33" s="75"/>
      <c r="AU33" s="75"/>
      <c r="AV33" s="75"/>
      <c r="AW33" s="75"/>
      <c r="AX33" s="75"/>
      <c r="AY33" s="75"/>
      <c r="AZ33" s="75"/>
      <c r="BA33" s="75"/>
      <c r="BB33" s="75"/>
      <c r="BC33" s="75"/>
      <c r="BD33" s="75"/>
      <c r="BE33" s="75"/>
      <c r="BF33" s="75"/>
      <c r="BG33" s="75"/>
      <c r="BH33" s="75"/>
      <c r="BI33" s="75"/>
      <c r="BJ33" s="11">
        <f>UserInput!F23</f>
        <v>21</v>
      </c>
      <c r="BK33" s="11" t="e">
        <f t="shared" si="7"/>
        <v>#N/A</v>
      </c>
      <c r="BL33" s="11" t="str">
        <f>UserInput!C23</f>
        <v>[Vul in…]: [Vul in…]</v>
      </c>
      <c r="BM33" s="11" t="e">
        <f t="shared" si="8"/>
        <v>#N/A</v>
      </c>
      <c r="BN33" s="75" t="e">
        <f>INDEX(coef_H,MATCH(BL33,coef_H_beschrijving,0),MATCH($BN$11,coef_H_header1,0))*UserInput!E23</f>
        <v>#N/A</v>
      </c>
      <c r="BO33" s="75" t="e">
        <f>INDEX(coef_H,MATCH(BL33,coef_H_beschrijving,0),MATCH($BO$11,coef_H_header1,0))*UserInput!E23</f>
        <v>#N/A</v>
      </c>
      <c r="BP33" s="75" t="e">
        <f>INDEX(coef_H,MATCH(BL33,coef_H_beschrijving,0),MATCH($BP$11,coef_H_header1,0))*UserInput!E23</f>
        <v>#N/A</v>
      </c>
      <c r="BQ33" s="75" t="e">
        <f>INDEX(coef_H,MATCH(BL33,coef_H_beschrijving,0),MATCH($BQ$11,coef_H_header1,0))*UserInput!E23</f>
        <v>#N/A</v>
      </c>
      <c r="BR33" s="75" t="e">
        <f>INDEX(coef_H,MATCH(BL33,coef_H_beschrijving,0),MATCH($BR$11,coef_H_header1,0))*UserInput!E23</f>
        <v>#N/A</v>
      </c>
      <c r="BS33" s="75" t="e">
        <f>INDEX(coef_H,MATCH(BL33,coef_H_beschrijving,0),MATCH($BS$11,coef_H_header1,0))*UserInput!E23</f>
        <v>#N/A</v>
      </c>
    </row>
    <row r="34" spans="1:71" x14ac:dyDescent="0.2">
      <c r="A34" s="75"/>
      <c r="B34" s="75"/>
      <c r="C34" s="75"/>
      <c r="D34" s="75"/>
      <c r="E34" s="75"/>
      <c r="F34" s="75"/>
      <c r="G34" s="75"/>
      <c r="H34" s="75"/>
      <c r="I34" s="8"/>
      <c r="J34" s="8"/>
      <c r="K34" s="75"/>
      <c r="L34" s="75"/>
      <c r="M34" s="75"/>
      <c r="N34" s="75"/>
      <c r="O34" s="75"/>
      <c r="P34" s="75"/>
      <c r="Q34" s="75"/>
      <c r="R34" s="75"/>
      <c r="S34" s="75"/>
      <c r="T34" s="75"/>
      <c r="U34" s="75"/>
      <c r="V34" s="75"/>
      <c r="W34" s="75"/>
      <c r="X34" s="75"/>
      <c r="Y34" s="75"/>
      <c r="Z34" s="75"/>
      <c r="AA34" s="75"/>
      <c r="AB34" s="75"/>
      <c r="AC34" s="75"/>
      <c r="AD34" s="75"/>
      <c r="AE34" s="75"/>
      <c r="AF34" s="75"/>
      <c r="AG34" s="75"/>
      <c r="AH34" s="75"/>
      <c r="AI34" s="75"/>
      <c r="AJ34" s="75"/>
      <c r="AK34" s="75"/>
      <c r="AL34" s="75"/>
      <c r="AM34" s="75"/>
      <c r="AN34" s="75"/>
      <c r="AO34" s="75"/>
      <c r="AP34" s="75"/>
      <c r="AQ34" s="75"/>
      <c r="AR34" s="75"/>
      <c r="AS34" s="75"/>
      <c r="AT34" s="75"/>
      <c r="AU34" s="75"/>
      <c r="AV34" s="75"/>
      <c r="AW34" s="75"/>
      <c r="AX34" s="75"/>
      <c r="AY34" s="75"/>
      <c r="AZ34" s="75"/>
      <c r="BA34" s="75"/>
      <c r="BB34" s="75"/>
      <c r="BC34" s="75"/>
      <c r="BD34" s="75"/>
      <c r="BE34" s="75"/>
      <c r="BF34" s="75"/>
      <c r="BG34" s="75"/>
      <c r="BH34" s="75"/>
      <c r="BI34" s="75"/>
      <c r="BJ34" s="11">
        <f>UserInput!F24</f>
        <v>22</v>
      </c>
      <c r="BK34" s="11" t="e">
        <f t="shared" si="7"/>
        <v>#N/A</v>
      </c>
      <c r="BL34" s="11" t="str">
        <f>UserInput!C24</f>
        <v>[Vul in…]: [Vul in…]</v>
      </c>
      <c r="BM34" s="11" t="e">
        <f t="shared" si="8"/>
        <v>#N/A</v>
      </c>
      <c r="BN34" s="75" t="e">
        <f>INDEX(coef_H,MATCH(BL34,coef_H_beschrijving,0),MATCH($BN$11,coef_H_header1,0))*UserInput!E24</f>
        <v>#N/A</v>
      </c>
      <c r="BO34" s="75" t="e">
        <f>INDEX(coef_H,MATCH(BL34,coef_H_beschrijving,0),MATCH($BO$11,coef_H_header1,0))*UserInput!E24</f>
        <v>#N/A</v>
      </c>
      <c r="BP34" s="75" t="e">
        <f>INDEX(coef_H,MATCH(BL34,coef_H_beschrijving,0),MATCH($BP$11,coef_H_header1,0))*UserInput!E24</f>
        <v>#N/A</v>
      </c>
      <c r="BQ34" s="75" t="e">
        <f>INDEX(coef_H,MATCH(BL34,coef_H_beschrijving,0),MATCH($BQ$11,coef_H_header1,0))*UserInput!E24</f>
        <v>#N/A</v>
      </c>
      <c r="BR34" s="75" t="e">
        <f>INDEX(coef_H,MATCH(BL34,coef_H_beschrijving,0),MATCH($BR$11,coef_H_header1,0))*UserInput!E24</f>
        <v>#N/A</v>
      </c>
      <c r="BS34" s="75" t="e">
        <f>INDEX(coef_H,MATCH(BL34,coef_H_beschrijving,0),MATCH($BS$11,coef_H_header1,0))*UserInput!E24</f>
        <v>#N/A</v>
      </c>
    </row>
    <row r="35" spans="1:71" x14ac:dyDescent="0.2">
      <c r="A35" s="75"/>
      <c r="B35" s="75"/>
      <c r="C35" s="75"/>
      <c r="D35" s="75"/>
      <c r="E35" s="75"/>
      <c r="F35" s="75"/>
      <c r="G35" s="75"/>
      <c r="H35" s="75"/>
      <c r="I35" s="8"/>
      <c r="J35" s="8"/>
      <c r="K35" s="75"/>
      <c r="L35" s="75"/>
      <c r="M35" s="75"/>
      <c r="N35" s="75"/>
      <c r="O35" s="75"/>
      <c r="P35" s="75"/>
      <c r="Q35" s="75"/>
      <c r="R35" s="75"/>
      <c r="S35" s="75"/>
      <c r="T35" s="75"/>
      <c r="U35" s="75"/>
      <c r="V35" s="75"/>
      <c r="W35" s="75"/>
      <c r="X35" s="75"/>
      <c r="Y35" s="75"/>
      <c r="Z35" s="75"/>
      <c r="AA35" s="75"/>
      <c r="AB35" s="75"/>
      <c r="AC35" s="75"/>
      <c r="AD35" s="75"/>
      <c r="AE35" s="75"/>
      <c r="AF35" s="75"/>
      <c r="AG35" s="75"/>
      <c r="AH35" s="75"/>
      <c r="AI35" s="75"/>
      <c r="AJ35" s="75"/>
      <c r="AK35" s="75"/>
      <c r="AL35" s="75"/>
      <c r="AM35" s="75"/>
      <c r="AN35" s="75"/>
      <c r="AO35" s="75"/>
      <c r="AP35" s="75"/>
      <c r="AQ35" s="75"/>
      <c r="AR35" s="75"/>
      <c r="AS35" s="75"/>
      <c r="AT35" s="75"/>
      <c r="AU35" s="75"/>
      <c r="AV35" s="75"/>
      <c r="AW35" s="75"/>
      <c r="AX35" s="75"/>
      <c r="AY35" s="75"/>
      <c r="AZ35" s="75"/>
      <c r="BA35" s="75"/>
      <c r="BB35" s="75"/>
      <c r="BC35" s="75"/>
      <c r="BD35" s="75"/>
      <c r="BE35" s="75"/>
      <c r="BF35" s="75"/>
      <c r="BG35" s="75"/>
      <c r="BH35" s="75"/>
      <c r="BI35" s="75"/>
      <c r="BJ35" s="11">
        <f>UserInput!F25</f>
        <v>23</v>
      </c>
      <c r="BK35" s="11" t="e">
        <f t="shared" si="7"/>
        <v>#N/A</v>
      </c>
      <c r="BL35" s="11" t="str">
        <f>UserInput!C25</f>
        <v>[Vul in…]: [Vul in…]</v>
      </c>
      <c r="BM35" s="11" t="e">
        <f t="shared" si="8"/>
        <v>#N/A</v>
      </c>
      <c r="BN35" s="75" t="e">
        <f>INDEX(coef_H,MATCH(BL35,coef_H_beschrijving,0),MATCH($BN$11,coef_H_header1,0))*UserInput!E25</f>
        <v>#N/A</v>
      </c>
      <c r="BO35" s="75" t="e">
        <f>INDEX(coef_H,MATCH(BL35,coef_H_beschrijving,0),MATCH($BO$11,coef_H_header1,0))*UserInput!E25</f>
        <v>#N/A</v>
      </c>
      <c r="BP35" s="75" t="e">
        <f>INDEX(coef_H,MATCH(BL35,coef_H_beschrijving,0),MATCH($BP$11,coef_H_header1,0))*UserInput!E25</f>
        <v>#N/A</v>
      </c>
      <c r="BQ35" s="75" t="e">
        <f>INDEX(coef_H,MATCH(BL35,coef_H_beschrijving,0),MATCH($BQ$11,coef_H_header1,0))*UserInput!E25</f>
        <v>#N/A</v>
      </c>
      <c r="BR35" s="75" t="e">
        <f>INDEX(coef_H,MATCH(BL35,coef_H_beschrijving,0),MATCH($BR$11,coef_H_header1,0))*UserInput!E25</f>
        <v>#N/A</v>
      </c>
      <c r="BS35" s="75" t="e">
        <f>INDEX(coef_H,MATCH(BL35,coef_H_beschrijving,0),MATCH($BS$11,coef_H_header1,0))*UserInput!E25</f>
        <v>#N/A</v>
      </c>
    </row>
    <row r="36" spans="1:71" x14ac:dyDescent="0.2">
      <c r="A36" s="75"/>
      <c r="B36" s="75"/>
      <c r="C36" s="75"/>
      <c r="D36" s="75"/>
      <c r="E36" s="75"/>
      <c r="F36" s="75"/>
      <c r="G36" s="75"/>
      <c r="H36" s="75"/>
      <c r="I36" s="8"/>
      <c r="J36" s="8"/>
      <c r="K36" s="75"/>
      <c r="L36" s="75"/>
      <c r="M36" s="75"/>
      <c r="N36" s="75"/>
      <c r="O36" s="75"/>
      <c r="P36" s="75"/>
      <c r="Q36" s="75"/>
      <c r="R36" s="75"/>
      <c r="S36" s="75"/>
      <c r="T36" s="75"/>
      <c r="U36" s="75"/>
      <c r="V36" s="75"/>
      <c r="W36" s="75"/>
      <c r="X36" s="75"/>
      <c r="Y36" s="75"/>
      <c r="Z36" s="75"/>
      <c r="AA36" s="75"/>
      <c r="AB36" s="75"/>
      <c r="AC36" s="75"/>
      <c r="AD36" s="75"/>
      <c r="AE36" s="75"/>
      <c r="AF36" s="75"/>
      <c r="AG36" s="75"/>
      <c r="AH36" s="75"/>
      <c r="AI36" s="75"/>
      <c r="AJ36" s="75"/>
      <c r="AK36" s="75"/>
      <c r="AL36" s="75"/>
      <c r="AM36" s="75"/>
      <c r="AN36" s="75"/>
      <c r="AO36" s="75"/>
      <c r="AP36" s="75"/>
      <c r="AQ36" s="75"/>
      <c r="AR36" s="75"/>
      <c r="AS36" s="75"/>
      <c r="AT36" s="75"/>
      <c r="AU36" s="75"/>
      <c r="AV36" s="75"/>
      <c r="AW36" s="75"/>
      <c r="AX36" s="75"/>
      <c r="AY36" s="75"/>
      <c r="AZ36" s="75"/>
      <c r="BA36" s="75"/>
      <c r="BB36" s="75"/>
      <c r="BC36" s="75"/>
      <c r="BD36" s="75"/>
      <c r="BE36" s="75"/>
      <c r="BF36" s="75"/>
      <c r="BG36" s="75"/>
      <c r="BH36" s="75"/>
      <c r="BI36" s="75"/>
      <c r="BJ36" s="11">
        <f>UserInput!F26</f>
        <v>24</v>
      </c>
      <c r="BK36" s="11" t="e">
        <f t="shared" si="7"/>
        <v>#N/A</v>
      </c>
      <c r="BL36" s="11" t="str">
        <f>UserInput!C26</f>
        <v>[Vul in…]: [Vul in…]</v>
      </c>
      <c r="BM36" s="11" t="e">
        <f t="shared" si="8"/>
        <v>#N/A</v>
      </c>
      <c r="BN36" s="75" t="e">
        <f>INDEX(coef_H,MATCH(BL36,coef_H_beschrijving,0),MATCH($BN$11,coef_H_header1,0))*UserInput!E26</f>
        <v>#N/A</v>
      </c>
      <c r="BO36" s="75" t="e">
        <f>INDEX(coef_H,MATCH(BL36,coef_H_beschrijving,0),MATCH($BO$11,coef_H_header1,0))*UserInput!E26</f>
        <v>#N/A</v>
      </c>
      <c r="BP36" s="75" t="e">
        <f>INDEX(coef_H,MATCH(BL36,coef_H_beschrijving,0),MATCH($BP$11,coef_H_header1,0))*UserInput!E26</f>
        <v>#N/A</v>
      </c>
      <c r="BQ36" s="75" t="e">
        <f>INDEX(coef_H,MATCH(BL36,coef_H_beschrijving,0),MATCH($BQ$11,coef_H_header1,0))*UserInput!E26</f>
        <v>#N/A</v>
      </c>
      <c r="BR36" s="75" t="e">
        <f>INDEX(coef_H,MATCH(BL36,coef_H_beschrijving,0),MATCH($BR$11,coef_H_header1,0))*UserInput!E26</f>
        <v>#N/A</v>
      </c>
      <c r="BS36" s="75" t="e">
        <f>INDEX(coef_H,MATCH(BL36,coef_H_beschrijving,0),MATCH($BS$11,coef_H_header1,0))*UserInput!E26</f>
        <v>#N/A</v>
      </c>
    </row>
    <row r="37" spans="1:71" x14ac:dyDescent="0.2">
      <c r="A37" s="75"/>
      <c r="B37" s="75"/>
      <c r="C37" s="75"/>
      <c r="D37" s="75"/>
      <c r="E37" s="75"/>
      <c r="F37" s="75"/>
      <c r="G37" s="75"/>
      <c r="H37" s="75"/>
      <c r="I37" s="8"/>
      <c r="J37" s="8"/>
      <c r="K37" s="75"/>
      <c r="L37" s="75"/>
      <c r="M37" s="75"/>
      <c r="N37" s="75"/>
      <c r="O37" s="75"/>
      <c r="P37" s="75"/>
      <c r="Q37" s="75"/>
      <c r="R37" s="75"/>
      <c r="S37" s="75"/>
      <c r="T37" s="75"/>
      <c r="U37" s="75"/>
      <c r="V37" s="75"/>
      <c r="W37" s="75"/>
      <c r="X37" s="75"/>
      <c r="Y37" s="75"/>
      <c r="Z37" s="75"/>
      <c r="AA37" s="75"/>
      <c r="AB37" s="75"/>
      <c r="AC37" s="75"/>
      <c r="AD37" s="75"/>
      <c r="AE37" s="75"/>
      <c r="AF37" s="75"/>
      <c r="AG37" s="75"/>
      <c r="AH37" s="75"/>
      <c r="AI37" s="75"/>
      <c r="AJ37" s="75"/>
      <c r="AK37" s="75"/>
      <c r="AL37" s="75"/>
      <c r="AM37" s="75"/>
      <c r="AN37" s="75"/>
      <c r="AO37" s="75"/>
      <c r="AP37" s="75"/>
      <c r="AQ37" s="75"/>
      <c r="AR37" s="75"/>
      <c r="AS37" s="75"/>
      <c r="AT37" s="75"/>
      <c r="AU37" s="75"/>
      <c r="AV37" s="75"/>
      <c r="AW37" s="75"/>
      <c r="AX37" s="75"/>
      <c r="AY37" s="75"/>
      <c r="AZ37" s="75"/>
      <c r="BA37" s="75"/>
      <c r="BB37" s="75"/>
      <c r="BC37" s="75"/>
      <c r="BD37" s="75"/>
      <c r="BE37" s="75"/>
      <c r="BF37" s="75"/>
      <c r="BG37" s="75"/>
      <c r="BH37" s="75"/>
      <c r="BI37" s="75"/>
      <c r="BJ37" s="11">
        <f>UserInput!F27</f>
        <v>25</v>
      </c>
      <c r="BK37" s="11" t="e">
        <f t="shared" si="7"/>
        <v>#N/A</v>
      </c>
      <c r="BL37" s="11" t="str">
        <f>UserInput!C27</f>
        <v>[Vul in…]: [Vul in…]</v>
      </c>
      <c r="BM37" s="11" t="e">
        <f t="shared" si="8"/>
        <v>#N/A</v>
      </c>
      <c r="BN37" s="75" t="e">
        <f>INDEX(coef_H,MATCH(BL37,coef_H_beschrijving,0),MATCH($BN$11,coef_H_header1,0))*UserInput!E27</f>
        <v>#N/A</v>
      </c>
      <c r="BO37" s="75" t="e">
        <f>INDEX(coef_H,MATCH(BL37,coef_H_beschrijving,0),MATCH($BO$11,coef_H_header1,0))*UserInput!E27</f>
        <v>#N/A</v>
      </c>
      <c r="BP37" s="75" t="e">
        <f>INDEX(coef_H,MATCH(BL37,coef_H_beschrijving,0),MATCH($BP$11,coef_H_header1,0))*UserInput!E27</f>
        <v>#N/A</v>
      </c>
      <c r="BQ37" s="75" t="e">
        <f>INDEX(coef_H,MATCH(BL37,coef_H_beschrijving,0),MATCH($BQ$11,coef_H_header1,0))*UserInput!E27</f>
        <v>#N/A</v>
      </c>
      <c r="BR37" s="75" t="e">
        <f>INDEX(coef_H,MATCH(BL37,coef_H_beschrijving,0),MATCH($BR$11,coef_H_header1,0))*UserInput!E27</f>
        <v>#N/A</v>
      </c>
      <c r="BS37" s="75" t="e">
        <f>INDEX(coef_H,MATCH(BL37,coef_H_beschrijving,0),MATCH($BS$11,coef_H_header1,0))*UserInput!E27</f>
        <v>#N/A</v>
      </c>
    </row>
    <row r="38" spans="1:71" x14ac:dyDescent="0.2">
      <c r="A38" s="75"/>
      <c r="B38" s="75"/>
      <c r="C38" s="75"/>
      <c r="D38" s="75"/>
      <c r="E38" s="75"/>
      <c r="F38" s="75"/>
      <c r="G38" s="75"/>
      <c r="H38" s="75"/>
      <c r="I38" s="8"/>
      <c r="J38" s="8"/>
      <c r="K38" s="75"/>
      <c r="L38" s="75"/>
      <c r="M38" s="75"/>
      <c r="N38" s="75"/>
      <c r="O38" s="75"/>
      <c r="P38" s="75"/>
      <c r="Q38" s="75"/>
      <c r="R38" s="75"/>
      <c r="S38" s="75"/>
      <c r="T38" s="75"/>
      <c r="U38" s="75"/>
      <c r="V38" s="75"/>
      <c r="W38" s="75"/>
      <c r="X38" s="75"/>
      <c r="Y38" s="75"/>
      <c r="Z38" s="75"/>
      <c r="AA38" s="75"/>
      <c r="AB38" s="75"/>
      <c r="AC38" s="75"/>
      <c r="AD38" s="75"/>
      <c r="AE38" s="75"/>
      <c r="AF38" s="75"/>
      <c r="AG38" s="75"/>
      <c r="AH38" s="75"/>
      <c r="AI38" s="75"/>
      <c r="AJ38" s="75"/>
      <c r="AK38" s="75"/>
      <c r="AL38" s="75"/>
      <c r="AM38" s="75"/>
      <c r="AN38" s="75"/>
      <c r="AO38" s="75"/>
      <c r="AP38" s="75"/>
      <c r="AQ38" s="75"/>
      <c r="AR38" s="75"/>
      <c r="AS38" s="75"/>
      <c r="AT38" s="75"/>
      <c r="AU38" s="75"/>
      <c r="AV38" s="75"/>
      <c r="AW38" s="75"/>
      <c r="AX38" s="75"/>
      <c r="AY38" s="75"/>
      <c r="AZ38" s="75"/>
      <c r="BA38" s="75"/>
      <c r="BB38" s="75"/>
      <c r="BC38" s="75"/>
      <c r="BD38" s="75"/>
      <c r="BE38" s="75"/>
      <c r="BF38" s="75"/>
      <c r="BG38" s="75"/>
      <c r="BH38" s="75"/>
      <c r="BI38" s="75"/>
      <c r="BJ38" s="11">
        <f>UserInput!F28</f>
        <v>26</v>
      </c>
      <c r="BK38" s="11" t="e">
        <f t="shared" si="7"/>
        <v>#N/A</v>
      </c>
      <c r="BL38" s="11" t="str">
        <f>UserInput!C28</f>
        <v>[Vul in…]: [Vul in…]</v>
      </c>
      <c r="BM38" s="11" t="e">
        <f t="shared" si="8"/>
        <v>#N/A</v>
      </c>
      <c r="BN38" s="75" t="e">
        <f>INDEX(coef_H,MATCH(BL38,coef_H_beschrijving,0),MATCH($BN$11,coef_H_header1,0))*UserInput!E28</f>
        <v>#N/A</v>
      </c>
      <c r="BO38" s="75" t="e">
        <f>INDEX(coef_H,MATCH(BL38,coef_H_beschrijving,0),MATCH($BO$11,coef_H_header1,0))*UserInput!E28</f>
        <v>#N/A</v>
      </c>
      <c r="BP38" s="75" t="e">
        <f>INDEX(coef_H,MATCH(BL38,coef_H_beschrijving,0),MATCH($BP$11,coef_H_header1,0))*UserInput!E28</f>
        <v>#N/A</v>
      </c>
      <c r="BQ38" s="75" t="e">
        <f>INDEX(coef_H,MATCH(BL38,coef_H_beschrijving,0),MATCH($BQ$11,coef_H_header1,0))*UserInput!E28</f>
        <v>#N/A</v>
      </c>
      <c r="BR38" s="75" t="e">
        <f>INDEX(coef_H,MATCH(BL38,coef_H_beschrijving,0),MATCH($BR$11,coef_H_header1,0))*UserInput!E28</f>
        <v>#N/A</v>
      </c>
      <c r="BS38" s="75" t="e">
        <f>INDEX(coef_H,MATCH(BL38,coef_H_beschrijving,0),MATCH($BS$11,coef_H_header1,0))*UserInput!E28</f>
        <v>#N/A</v>
      </c>
    </row>
    <row r="39" spans="1:71" x14ac:dyDescent="0.2">
      <c r="A39" s="75"/>
      <c r="B39" s="75"/>
      <c r="C39" s="75"/>
      <c r="D39" s="75"/>
      <c r="E39" s="75"/>
      <c r="F39" s="75"/>
      <c r="G39" s="75"/>
      <c r="H39" s="75"/>
      <c r="I39" s="8"/>
      <c r="J39" s="8"/>
      <c r="K39" s="75"/>
      <c r="L39" s="75"/>
      <c r="M39" s="75"/>
      <c r="N39" s="75"/>
      <c r="O39" s="75"/>
      <c r="P39" s="75"/>
      <c r="Q39" s="75"/>
      <c r="R39" s="75"/>
      <c r="S39" s="75"/>
      <c r="T39" s="75"/>
      <c r="U39" s="75"/>
      <c r="V39" s="75"/>
      <c r="W39" s="75"/>
      <c r="X39" s="75"/>
      <c r="Y39" s="75"/>
      <c r="Z39" s="75"/>
      <c r="AA39" s="75"/>
      <c r="AB39" s="75"/>
      <c r="AC39" s="75"/>
      <c r="AD39" s="75"/>
      <c r="AE39" s="75"/>
      <c r="AF39" s="75"/>
      <c r="AG39" s="75"/>
      <c r="AH39" s="75"/>
      <c r="AI39" s="75"/>
      <c r="AJ39" s="75"/>
      <c r="AK39" s="75"/>
      <c r="AL39" s="75"/>
      <c r="AM39" s="75"/>
      <c r="AN39" s="75"/>
      <c r="AO39" s="75"/>
      <c r="AP39" s="75"/>
      <c r="AQ39" s="75"/>
      <c r="AR39" s="75"/>
      <c r="AS39" s="75"/>
      <c r="AT39" s="75"/>
      <c r="AU39" s="75"/>
      <c r="AV39" s="75"/>
      <c r="AW39" s="75"/>
      <c r="AX39" s="75"/>
      <c r="AY39" s="75"/>
      <c r="AZ39" s="75"/>
      <c r="BA39" s="75"/>
      <c r="BB39" s="75"/>
      <c r="BC39" s="75"/>
      <c r="BD39" s="75"/>
      <c r="BE39" s="75"/>
      <c r="BF39" s="75"/>
      <c r="BG39" s="75"/>
      <c r="BH39" s="75"/>
      <c r="BI39" s="75"/>
      <c r="BJ39" s="11">
        <f>UserInput!F29</f>
        <v>27</v>
      </c>
      <c r="BK39" s="11" t="e">
        <f t="shared" si="7"/>
        <v>#N/A</v>
      </c>
      <c r="BL39" s="11" t="str">
        <f>UserInput!C29</f>
        <v>[Vul in…]: [Vul in…]</v>
      </c>
      <c r="BM39" s="11" t="e">
        <f t="shared" si="8"/>
        <v>#N/A</v>
      </c>
      <c r="BN39" s="75" t="e">
        <f>INDEX(coef_H,MATCH(BL39,coef_H_beschrijving,0),MATCH($BN$11,coef_H_header1,0))*UserInput!E29</f>
        <v>#N/A</v>
      </c>
      <c r="BO39" s="75" t="e">
        <f>INDEX(coef_H,MATCH(BL39,coef_H_beschrijving,0),MATCH($BO$11,coef_H_header1,0))*UserInput!E29</f>
        <v>#N/A</v>
      </c>
      <c r="BP39" s="75" t="e">
        <f>INDEX(coef_H,MATCH(BL39,coef_H_beschrijving,0),MATCH($BP$11,coef_H_header1,0))*UserInput!E29</f>
        <v>#N/A</v>
      </c>
      <c r="BQ39" s="75" t="e">
        <f>INDEX(coef_H,MATCH(BL39,coef_H_beschrijving,0),MATCH($BQ$11,coef_H_header1,0))*UserInput!E29</f>
        <v>#N/A</v>
      </c>
      <c r="BR39" s="75" t="e">
        <f>INDEX(coef_H,MATCH(BL39,coef_H_beschrijving,0),MATCH($BR$11,coef_H_header1,0))*UserInput!E29</f>
        <v>#N/A</v>
      </c>
      <c r="BS39" s="75" t="e">
        <f>INDEX(coef_H,MATCH(BL39,coef_H_beschrijving,0),MATCH($BS$11,coef_H_header1,0))*UserInput!E29</f>
        <v>#N/A</v>
      </c>
    </row>
    <row r="40" spans="1:71" x14ac:dyDescent="0.2">
      <c r="A40" s="75"/>
      <c r="B40" s="75"/>
      <c r="C40" s="75"/>
      <c r="D40" s="75"/>
      <c r="E40" s="75"/>
      <c r="F40" s="75"/>
      <c r="G40" s="75"/>
      <c r="H40" s="75"/>
      <c r="I40" s="8"/>
      <c r="J40" s="8"/>
      <c r="K40" s="75"/>
      <c r="L40" s="75"/>
      <c r="M40" s="75"/>
      <c r="N40" s="75"/>
      <c r="O40" s="75"/>
      <c r="P40" s="75"/>
      <c r="Q40" s="75"/>
      <c r="R40" s="75"/>
      <c r="S40" s="75"/>
      <c r="T40" s="75"/>
      <c r="U40" s="75"/>
      <c r="V40" s="75"/>
      <c r="W40" s="75"/>
      <c r="X40" s="75"/>
      <c r="Y40" s="75"/>
      <c r="Z40" s="75"/>
      <c r="AA40" s="75"/>
      <c r="AB40" s="75"/>
      <c r="AC40" s="75"/>
      <c r="AD40" s="75"/>
      <c r="AE40" s="75"/>
      <c r="AF40" s="75"/>
      <c r="AG40" s="75"/>
      <c r="AH40" s="75"/>
      <c r="AI40" s="75"/>
      <c r="AJ40" s="75"/>
      <c r="AK40" s="75"/>
      <c r="AL40" s="75"/>
      <c r="AM40" s="75"/>
      <c r="AN40" s="75"/>
      <c r="AO40" s="75"/>
      <c r="AP40" s="75"/>
      <c r="AQ40" s="75"/>
      <c r="AR40" s="75"/>
      <c r="AS40" s="75"/>
      <c r="AT40" s="75"/>
      <c r="AU40" s="75"/>
      <c r="AV40" s="75"/>
      <c r="AW40" s="75"/>
      <c r="AX40" s="75"/>
      <c r="AY40" s="75"/>
      <c r="AZ40" s="75"/>
      <c r="BA40" s="75"/>
      <c r="BB40" s="75"/>
      <c r="BC40" s="75"/>
      <c r="BD40" s="75"/>
      <c r="BE40" s="75"/>
      <c r="BF40" s="75"/>
      <c r="BG40" s="75"/>
      <c r="BH40" s="75"/>
      <c r="BI40" s="75"/>
      <c r="BJ40" s="11">
        <f>UserInput!F30</f>
        <v>28</v>
      </c>
      <c r="BK40" s="11" t="e">
        <f t="shared" si="7"/>
        <v>#N/A</v>
      </c>
      <c r="BL40" s="11" t="str">
        <f>UserInput!C30</f>
        <v>[Vul in…]: [Vul in…]</v>
      </c>
      <c r="BM40" s="11" t="e">
        <f t="shared" si="8"/>
        <v>#N/A</v>
      </c>
      <c r="BN40" s="75" t="e">
        <f>INDEX(coef_H,MATCH(BL40,coef_H_beschrijving,0),MATCH($BN$11,coef_H_header1,0))*UserInput!E30</f>
        <v>#N/A</v>
      </c>
      <c r="BO40" s="75" t="e">
        <f>INDEX(coef_H,MATCH(BL40,coef_H_beschrijving,0),MATCH($BO$11,coef_H_header1,0))*UserInput!E30</f>
        <v>#N/A</v>
      </c>
      <c r="BP40" s="75" t="e">
        <f>INDEX(coef_H,MATCH(BL40,coef_H_beschrijving,0),MATCH($BP$11,coef_H_header1,0))*UserInput!E30</f>
        <v>#N/A</v>
      </c>
      <c r="BQ40" s="75" t="e">
        <f>INDEX(coef_H,MATCH(BL40,coef_H_beschrijving,0),MATCH($BQ$11,coef_H_header1,0))*UserInput!E30</f>
        <v>#N/A</v>
      </c>
      <c r="BR40" s="75" t="e">
        <f>INDEX(coef_H,MATCH(BL40,coef_H_beschrijving,0),MATCH($BR$11,coef_H_header1,0))*UserInput!E30</f>
        <v>#N/A</v>
      </c>
      <c r="BS40" s="75" t="e">
        <f>INDEX(coef_H,MATCH(BL40,coef_H_beschrijving,0),MATCH($BS$11,coef_H_header1,0))*UserInput!E30</f>
        <v>#N/A</v>
      </c>
    </row>
    <row r="41" spans="1:71" x14ac:dyDescent="0.2">
      <c r="A41" s="75"/>
      <c r="B41" s="75"/>
      <c r="C41" s="75"/>
      <c r="D41" s="75"/>
      <c r="E41" s="75"/>
      <c r="F41" s="75"/>
      <c r="G41" s="75"/>
      <c r="H41" s="75"/>
      <c r="I41" s="8"/>
      <c r="J41" s="8"/>
      <c r="K41" s="75"/>
      <c r="L41" s="75"/>
      <c r="M41" s="75"/>
      <c r="N41" s="75"/>
      <c r="O41" s="75"/>
      <c r="P41" s="75"/>
      <c r="Q41" s="75"/>
      <c r="R41" s="75"/>
      <c r="S41" s="75"/>
      <c r="T41" s="75"/>
      <c r="U41" s="75"/>
      <c r="V41" s="75"/>
      <c r="W41" s="75"/>
      <c r="X41" s="75"/>
      <c r="Y41" s="75"/>
      <c r="Z41" s="75"/>
      <c r="AA41" s="75"/>
      <c r="AB41" s="75"/>
      <c r="AC41" s="75"/>
      <c r="AD41" s="75"/>
      <c r="AE41" s="75"/>
      <c r="AF41" s="75"/>
      <c r="AG41" s="75"/>
      <c r="AH41" s="75"/>
      <c r="AI41" s="75"/>
      <c r="AJ41" s="75"/>
      <c r="AK41" s="75"/>
      <c r="AL41" s="75"/>
      <c r="AM41" s="75"/>
      <c r="AN41" s="75"/>
      <c r="AO41" s="75"/>
      <c r="AP41" s="75"/>
      <c r="AQ41" s="75"/>
      <c r="AR41" s="75"/>
      <c r="AS41" s="75"/>
      <c r="AT41" s="75"/>
      <c r="AU41" s="75"/>
      <c r="AV41" s="75"/>
      <c r="AW41" s="75"/>
      <c r="AX41" s="75"/>
      <c r="AY41" s="75"/>
      <c r="AZ41" s="75"/>
      <c r="BA41" s="75"/>
      <c r="BB41" s="75"/>
      <c r="BC41" s="75"/>
      <c r="BD41" s="75"/>
      <c r="BE41" s="75"/>
      <c r="BF41" s="75"/>
      <c r="BG41" s="75"/>
      <c r="BH41" s="75"/>
      <c r="BI41" s="75"/>
      <c r="BJ41" s="11">
        <f>UserInput!F31</f>
        <v>29</v>
      </c>
      <c r="BK41" s="11" t="e">
        <f t="shared" si="7"/>
        <v>#N/A</v>
      </c>
      <c r="BL41" s="11" t="str">
        <f>UserInput!C31</f>
        <v>[Vul in…]: [Vul in…]</v>
      </c>
      <c r="BM41" s="11" t="e">
        <f t="shared" si="8"/>
        <v>#N/A</v>
      </c>
      <c r="BN41" s="75" t="e">
        <f>INDEX(coef_H,MATCH(BL41,coef_H_beschrijving,0),MATCH($BN$11,coef_H_header1,0))*UserInput!E31</f>
        <v>#N/A</v>
      </c>
      <c r="BO41" s="75" t="e">
        <f>INDEX(coef_H,MATCH(BL41,coef_H_beschrijving,0),MATCH($BO$11,coef_H_header1,0))*UserInput!E31</f>
        <v>#N/A</v>
      </c>
      <c r="BP41" s="75" t="e">
        <f>INDEX(coef_H,MATCH(BL41,coef_H_beschrijving,0),MATCH($BP$11,coef_H_header1,0))*UserInput!E31</f>
        <v>#N/A</v>
      </c>
      <c r="BQ41" s="75" t="e">
        <f>INDEX(coef_H,MATCH(BL41,coef_H_beschrijving,0),MATCH($BQ$11,coef_H_header1,0))*UserInput!E31</f>
        <v>#N/A</v>
      </c>
      <c r="BR41" s="75" t="e">
        <f>INDEX(coef_H,MATCH(BL41,coef_H_beschrijving,0),MATCH($BR$11,coef_H_header1,0))*UserInput!E31</f>
        <v>#N/A</v>
      </c>
      <c r="BS41" s="75" t="e">
        <f>INDEX(coef_H,MATCH(BL41,coef_H_beschrijving,0),MATCH($BS$11,coef_H_header1,0))*UserInput!E31</f>
        <v>#N/A</v>
      </c>
    </row>
    <row r="42" spans="1:71" x14ac:dyDescent="0.2">
      <c r="A42" s="75"/>
      <c r="B42" s="75"/>
      <c r="C42" s="75"/>
      <c r="D42" s="75"/>
      <c r="E42" s="75"/>
      <c r="F42" s="75"/>
      <c r="G42" s="75"/>
      <c r="H42" s="75"/>
      <c r="I42" s="8"/>
      <c r="J42" s="8"/>
      <c r="K42" s="75"/>
      <c r="L42" s="75"/>
      <c r="M42" s="75"/>
      <c r="N42" s="75"/>
      <c r="O42" s="75"/>
      <c r="P42" s="75"/>
      <c r="Q42" s="75"/>
      <c r="R42" s="75"/>
      <c r="S42" s="75"/>
      <c r="T42" s="75"/>
      <c r="U42" s="75"/>
      <c r="V42" s="75"/>
      <c r="W42" s="75"/>
      <c r="X42" s="75"/>
      <c r="Y42" s="75"/>
      <c r="Z42" s="75"/>
      <c r="AA42" s="75"/>
      <c r="AB42" s="75"/>
      <c r="AC42" s="75"/>
      <c r="AD42" s="75"/>
      <c r="AE42" s="75"/>
      <c r="AF42" s="75"/>
      <c r="AG42" s="75"/>
      <c r="AH42" s="75"/>
      <c r="AI42" s="75"/>
      <c r="AJ42" s="75"/>
      <c r="AK42" s="75"/>
      <c r="AL42" s="75"/>
      <c r="AM42" s="75"/>
      <c r="AN42" s="75"/>
      <c r="AO42" s="75"/>
      <c r="AP42" s="75"/>
      <c r="AQ42" s="75"/>
      <c r="AR42" s="75"/>
      <c r="AS42" s="75"/>
      <c r="AT42" s="75"/>
      <c r="AU42" s="75"/>
      <c r="AV42" s="75"/>
      <c r="AW42" s="75"/>
      <c r="AX42" s="75"/>
      <c r="AY42" s="75"/>
      <c r="AZ42" s="75"/>
      <c r="BA42" s="75"/>
      <c r="BB42" s="75"/>
      <c r="BC42" s="75"/>
      <c r="BD42" s="75"/>
      <c r="BE42" s="75"/>
      <c r="BF42" s="75"/>
      <c r="BG42" s="75"/>
      <c r="BH42" s="75"/>
      <c r="BI42" s="75"/>
      <c r="BJ42" s="11">
        <f>UserInput!F32</f>
        <v>30</v>
      </c>
      <c r="BK42" s="11" t="e">
        <f t="shared" si="7"/>
        <v>#N/A</v>
      </c>
      <c r="BL42" s="11" t="str">
        <f>UserInput!C32</f>
        <v>[Vul in…]: [Vul in…]</v>
      </c>
      <c r="BM42" s="11" t="e">
        <f t="shared" si="8"/>
        <v>#N/A</v>
      </c>
      <c r="BN42" s="75" t="e">
        <f>INDEX(coef_H,MATCH(BL42,coef_H_beschrijving,0),MATCH($BN$11,coef_H_header1,0))*UserInput!E32</f>
        <v>#N/A</v>
      </c>
      <c r="BO42" s="75" t="e">
        <f>INDEX(coef_H,MATCH(BL42,coef_H_beschrijving,0),MATCH($BO$11,coef_H_header1,0))*UserInput!E32</f>
        <v>#N/A</v>
      </c>
      <c r="BP42" s="75" t="e">
        <f>INDEX(coef_H,MATCH(BL42,coef_H_beschrijving,0),MATCH($BP$11,coef_H_header1,0))*UserInput!E32</f>
        <v>#N/A</v>
      </c>
      <c r="BQ42" s="75" t="e">
        <f>INDEX(coef_H,MATCH(BL42,coef_H_beschrijving,0),MATCH($BQ$11,coef_H_header1,0))*UserInput!E32</f>
        <v>#N/A</v>
      </c>
      <c r="BR42" s="75" t="e">
        <f>INDEX(coef_H,MATCH(BL42,coef_H_beschrijving,0),MATCH($BR$11,coef_H_header1,0))*UserInput!E32</f>
        <v>#N/A</v>
      </c>
      <c r="BS42" s="75" t="e">
        <f>INDEX(coef_H,MATCH(BL42,coef_H_beschrijving,0),MATCH($BS$11,coef_H_header1,0))*UserInput!E32</f>
        <v>#N/A</v>
      </c>
    </row>
    <row r="43" spans="1:71" x14ac:dyDescent="0.2">
      <c r="A43" s="75"/>
      <c r="B43" s="75"/>
      <c r="C43" s="75"/>
      <c r="D43" s="75"/>
      <c r="E43" s="75"/>
      <c r="F43" s="75"/>
      <c r="G43" s="75"/>
      <c r="H43" s="75"/>
      <c r="I43" s="8"/>
      <c r="J43" s="8"/>
      <c r="K43" s="75"/>
      <c r="L43" s="75"/>
      <c r="M43" s="75"/>
      <c r="N43" s="75"/>
      <c r="O43" s="75"/>
      <c r="P43" s="75"/>
      <c r="Q43" s="75"/>
      <c r="R43" s="75"/>
      <c r="S43" s="75"/>
      <c r="T43" s="75"/>
      <c r="U43" s="75"/>
      <c r="V43" s="75"/>
      <c r="W43" s="75"/>
      <c r="X43" s="75"/>
      <c r="Y43" s="75"/>
      <c r="Z43" s="75"/>
      <c r="AA43" s="75"/>
      <c r="AB43" s="75"/>
      <c r="AC43" s="75"/>
      <c r="AD43" s="75"/>
      <c r="AE43" s="75"/>
      <c r="AF43" s="75"/>
      <c r="AG43" s="75"/>
      <c r="AH43" s="75"/>
      <c r="AI43" s="75"/>
      <c r="AJ43" s="75"/>
      <c r="AK43" s="75"/>
      <c r="AL43" s="75"/>
      <c r="AM43" s="75"/>
      <c r="AN43" s="75"/>
      <c r="AO43" s="75"/>
      <c r="AP43" s="75"/>
      <c r="AQ43" s="75"/>
      <c r="AR43" s="75"/>
      <c r="AS43" s="75"/>
      <c r="AT43" s="75"/>
      <c r="AU43" s="75"/>
      <c r="AV43" s="75"/>
      <c r="AW43" s="75"/>
      <c r="AX43" s="75"/>
      <c r="AY43" s="75"/>
      <c r="AZ43" s="75"/>
      <c r="BA43" s="75"/>
      <c r="BB43" s="75"/>
      <c r="BC43" s="75"/>
      <c r="BD43" s="75"/>
      <c r="BE43" s="75"/>
      <c r="BF43" s="75"/>
      <c r="BG43" s="75"/>
      <c r="BH43" s="75"/>
      <c r="BI43" s="75"/>
      <c r="BJ43" s="11">
        <f>UserInput!F33</f>
        <v>31</v>
      </c>
      <c r="BK43" s="11" t="e">
        <f t="shared" si="7"/>
        <v>#N/A</v>
      </c>
      <c r="BL43" s="11" t="str">
        <f>UserInput!C33</f>
        <v>[Vul in…]: [Vul in…]</v>
      </c>
      <c r="BM43" s="11" t="e">
        <f t="shared" si="8"/>
        <v>#N/A</v>
      </c>
      <c r="BN43" s="75" t="e">
        <f>INDEX(coef_H,MATCH(BL43,coef_H_beschrijving,0),MATCH($BN$11,coef_H_header1,0))*UserInput!E33</f>
        <v>#N/A</v>
      </c>
      <c r="BO43" s="75" t="e">
        <f>INDEX(coef_H,MATCH(BL43,coef_H_beschrijving,0),MATCH($BO$11,coef_H_header1,0))*UserInput!E33</f>
        <v>#N/A</v>
      </c>
      <c r="BP43" s="75" t="e">
        <f>INDEX(coef_H,MATCH(BL43,coef_H_beschrijving,0),MATCH($BP$11,coef_H_header1,0))*UserInput!E33</f>
        <v>#N/A</v>
      </c>
      <c r="BQ43" s="75" t="e">
        <f>INDEX(coef_H,MATCH(BL43,coef_H_beschrijving,0),MATCH($BQ$11,coef_H_header1,0))*UserInput!E33</f>
        <v>#N/A</v>
      </c>
      <c r="BR43" s="75" t="e">
        <f>INDEX(coef_H,MATCH(BL43,coef_H_beschrijving,0),MATCH($BR$11,coef_H_header1,0))*UserInput!E33</f>
        <v>#N/A</v>
      </c>
      <c r="BS43" s="75" t="e">
        <f>INDEX(coef_H,MATCH(BL43,coef_H_beschrijving,0),MATCH($BS$11,coef_H_header1,0))*UserInput!E33</f>
        <v>#N/A</v>
      </c>
    </row>
    <row r="44" spans="1:71" x14ac:dyDescent="0.2">
      <c r="A44" s="75"/>
      <c r="B44" s="75"/>
      <c r="C44" s="75"/>
      <c r="D44" s="75"/>
      <c r="E44" s="75"/>
      <c r="F44" s="75"/>
      <c r="G44" s="75"/>
      <c r="H44" s="75"/>
      <c r="I44" s="8"/>
      <c r="J44" s="8"/>
      <c r="K44" s="75"/>
      <c r="L44" s="75"/>
      <c r="M44" s="75"/>
      <c r="N44" s="75"/>
      <c r="O44" s="75"/>
      <c r="P44" s="75"/>
      <c r="Q44" s="75"/>
      <c r="R44" s="75"/>
      <c r="S44" s="75"/>
      <c r="T44" s="75"/>
      <c r="U44" s="75"/>
      <c r="V44" s="75"/>
      <c r="W44" s="75"/>
      <c r="X44" s="75"/>
      <c r="Y44" s="75"/>
      <c r="Z44" s="75"/>
      <c r="AA44" s="75"/>
      <c r="AB44" s="75"/>
      <c r="AC44" s="75"/>
      <c r="AD44" s="75"/>
      <c r="AE44" s="75"/>
      <c r="AF44" s="75"/>
      <c r="AG44" s="75"/>
      <c r="AH44" s="75"/>
      <c r="AI44" s="75"/>
      <c r="AJ44" s="75"/>
      <c r="AK44" s="75"/>
      <c r="AL44" s="75"/>
      <c r="AM44" s="75"/>
      <c r="AN44" s="75"/>
      <c r="AO44" s="75"/>
      <c r="AP44" s="75"/>
      <c r="AQ44" s="75"/>
      <c r="AR44" s="75"/>
      <c r="AS44" s="75"/>
      <c r="AT44" s="75"/>
      <c r="AU44" s="75"/>
      <c r="AV44" s="75"/>
      <c r="AW44" s="75"/>
      <c r="AX44" s="75"/>
      <c r="AY44" s="75"/>
      <c r="AZ44" s="75"/>
      <c r="BA44" s="75"/>
      <c r="BB44" s="75"/>
      <c r="BC44" s="75"/>
      <c r="BD44" s="75"/>
      <c r="BE44" s="75"/>
      <c r="BF44" s="75"/>
      <c r="BG44" s="75"/>
      <c r="BH44" s="75"/>
      <c r="BI44" s="75"/>
      <c r="BJ44" s="11">
        <f>UserInput!F34</f>
        <v>32</v>
      </c>
      <c r="BK44" s="11" t="e">
        <f t="shared" si="7"/>
        <v>#N/A</v>
      </c>
      <c r="BL44" s="11" t="str">
        <f>UserInput!C34</f>
        <v>[Vul in…]: [Vul in…]</v>
      </c>
      <c r="BM44" s="11" t="e">
        <f t="shared" si="8"/>
        <v>#N/A</v>
      </c>
      <c r="BN44" s="75" t="e">
        <f>INDEX(coef_H,MATCH(BL44,coef_H_beschrijving,0),MATCH($BN$11,coef_H_header1,0))*UserInput!E34</f>
        <v>#N/A</v>
      </c>
      <c r="BO44" s="75" t="e">
        <f>INDEX(coef_H,MATCH(BL44,coef_H_beschrijving,0),MATCH($BO$11,coef_H_header1,0))*UserInput!E34</f>
        <v>#N/A</v>
      </c>
      <c r="BP44" s="75" t="e">
        <f>INDEX(coef_H,MATCH(BL44,coef_H_beschrijving,0),MATCH($BP$11,coef_H_header1,0))*UserInput!E34</f>
        <v>#N/A</v>
      </c>
      <c r="BQ44" s="75" t="e">
        <f>INDEX(coef_H,MATCH(BL44,coef_H_beschrijving,0),MATCH($BQ$11,coef_H_header1,0))*UserInput!E34</f>
        <v>#N/A</v>
      </c>
      <c r="BR44" s="75" t="e">
        <f>INDEX(coef_H,MATCH(BL44,coef_H_beschrijving,0),MATCH($BR$11,coef_H_header1,0))*UserInput!E34</f>
        <v>#N/A</v>
      </c>
      <c r="BS44" s="75" t="e">
        <f>INDEX(coef_H,MATCH(BL44,coef_H_beschrijving,0),MATCH($BS$11,coef_H_header1,0))*UserInput!E34</f>
        <v>#N/A</v>
      </c>
    </row>
    <row r="45" spans="1:71" x14ac:dyDescent="0.2">
      <c r="A45" s="75"/>
      <c r="B45" s="75"/>
      <c r="C45" s="75"/>
      <c r="D45" s="75"/>
      <c r="E45" s="75"/>
      <c r="F45" s="75"/>
      <c r="G45" s="75"/>
      <c r="H45" s="75"/>
      <c r="I45" s="8"/>
      <c r="J45" s="8"/>
      <c r="K45" s="75"/>
      <c r="L45" s="75"/>
      <c r="M45" s="75"/>
      <c r="N45" s="75"/>
      <c r="O45" s="75"/>
      <c r="P45" s="75"/>
      <c r="Q45" s="75"/>
      <c r="R45" s="75"/>
      <c r="S45" s="75"/>
      <c r="T45" s="75"/>
      <c r="U45" s="75"/>
      <c r="V45" s="75"/>
      <c r="W45" s="75"/>
      <c r="X45" s="75"/>
      <c r="Y45" s="75"/>
      <c r="Z45" s="75"/>
      <c r="AA45" s="75"/>
      <c r="AB45" s="75"/>
      <c r="AC45" s="75"/>
      <c r="AD45" s="75"/>
      <c r="AE45" s="75"/>
      <c r="AF45" s="75"/>
      <c r="AG45" s="75"/>
      <c r="AH45" s="75"/>
      <c r="AI45" s="75"/>
      <c r="AJ45" s="75"/>
      <c r="AK45" s="75"/>
      <c r="AL45" s="75"/>
      <c r="AM45" s="75"/>
      <c r="AN45" s="75"/>
      <c r="AO45" s="75"/>
      <c r="AP45" s="75"/>
      <c r="AQ45" s="75"/>
      <c r="AR45" s="75"/>
      <c r="AS45" s="75"/>
      <c r="AT45" s="75"/>
      <c r="AU45" s="75"/>
      <c r="AV45" s="75"/>
      <c r="AW45" s="75"/>
      <c r="AX45" s="75"/>
      <c r="AY45" s="75"/>
      <c r="AZ45" s="75"/>
      <c r="BA45" s="75"/>
      <c r="BB45" s="75"/>
      <c r="BC45" s="75"/>
      <c r="BD45" s="75"/>
      <c r="BE45" s="75"/>
      <c r="BF45" s="75"/>
      <c r="BG45" s="75"/>
      <c r="BH45" s="75"/>
      <c r="BI45" s="75"/>
      <c r="BJ45" s="11">
        <f>UserInput!F35</f>
        <v>33</v>
      </c>
      <c r="BK45" s="11" t="e">
        <f t="shared" ref="BK45:BK76" si="9">INDEX(coef_H,MATCH(BL45,coef_H_beschrijving,0),MATCH($BK$11,coef_H_header1,0))</f>
        <v>#N/A</v>
      </c>
      <c r="BL45" s="11" t="str">
        <f>UserInput!C35</f>
        <v>[Vul in…]: [Vul in…]</v>
      </c>
      <c r="BM45" s="11" t="e">
        <f t="shared" ref="BM45:BM76" si="10">INDEX(coef_H,MATCH(BL45,coef_H_beschrijving,0),MATCH($BM$11,coef_H_header1,0))</f>
        <v>#N/A</v>
      </c>
      <c r="BN45" s="75" t="e">
        <f>INDEX(coef_H,MATCH(BL45,coef_H_beschrijving,0),MATCH($BN$11,coef_H_header1,0))*UserInput!E35</f>
        <v>#N/A</v>
      </c>
      <c r="BO45" s="75" t="e">
        <f>INDEX(coef_H,MATCH(BL45,coef_H_beschrijving,0),MATCH($BO$11,coef_H_header1,0))*UserInput!E35</f>
        <v>#N/A</v>
      </c>
      <c r="BP45" s="75" t="e">
        <f>INDEX(coef_H,MATCH(BL45,coef_H_beschrijving,0),MATCH($BP$11,coef_H_header1,0))*UserInput!E35</f>
        <v>#N/A</v>
      </c>
      <c r="BQ45" s="75" t="e">
        <f>INDEX(coef_H,MATCH(BL45,coef_H_beschrijving,0),MATCH($BQ$11,coef_H_header1,0))*UserInput!E35</f>
        <v>#N/A</v>
      </c>
      <c r="BR45" s="75" t="e">
        <f>INDEX(coef_H,MATCH(BL45,coef_H_beschrijving,0),MATCH($BR$11,coef_H_header1,0))*UserInput!E35</f>
        <v>#N/A</v>
      </c>
      <c r="BS45" s="75" t="e">
        <f>INDEX(coef_H,MATCH(BL45,coef_H_beschrijving,0),MATCH($BS$11,coef_H_header1,0))*UserInput!E35</f>
        <v>#N/A</v>
      </c>
    </row>
    <row r="46" spans="1:71" x14ac:dyDescent="0.2">
      <c r="A46" s="75"/>
      <c r="B46" s="75"/>
      <c r="C46" s="75"/>
      <c r="D46" s="75"/>
      <c r="E46" s="75"/>
      <c r="F46" s="75"/>
      <c r="G46" s="75"/>
      <c r="H46" s="75"/>
      <c r="I46" s="8"/>
      <c r="J46" s="8"/>
      <c r="K46" s="75"/>
      <c r="L46" s="75"/>
      <c r="M46" s="75"/>
      <c r="N46" s="75"/>
      <c r="O46" s="75"/>
      <c r="P46" s="75"/>
      <c r="Q46" s="75"/>
      <c r="R46" s="75"/>
      <c r="S46" s="75"/>
      <c r="T46" s="75"/>
      <c r="U46" s="75"/>
      <c r="V46" s="75"/>
      <c r="W46" s="75"/>
      <c r="X46" s="75"/>
      <c r="Y46" s="75"/>
      <c r="Z46" s="75"/>
      <c r="AA46" s="75"/>
      <c r="AB46" s="75"/>
      <c r="AC46" s="75"/>
      <c r="AD46" s="75"/>
      <c r="AE46" s="75"/>
      <c r="AF46" s="75"/>
      <c r="AG46" s="75"/>
      <c r="AH46" s="75"/>
      <c r="AI46" s="75"/>
      <c r="AJ46" s="75"/>
      <c r="AK46" s="75"/>
      <c r="AL46" s="75"/>
      <c r="AM46" s="75"/>
      <c r="AN46" s="75"/>
      <c r="AO46" s="75"/>
      <c r="AP46" s="75"/>
      <c r="AQ46" s="75"/>
      <c r="AR46" s="75"/>
      <c r="AS46" s="75"/>
      <c r="AT46" s="75"/>
      <c r="AU46" s="75"/>
      <c r="AV46" s="75"/>
      <c r="AW46" s="75"/>
      <c r="AX46" s="75"/>
      <c r="AY46" s="75"/>
      <c r="AZ46" s="75"/>
      <c r="BA46" s="75"/>
      <c r="BB46" s="75"/>
      <c r="BC46" s="75"/>
      <c r="BD46" s="75"/>
      <c r="BE46" s="75"/>
      <c r="BF46" s="75"/>
      <c r="BG46" s="75"/>
      <c r="BH46" s="75"/>
      <c r="BI46" s="75"/>
      <c r="BJ46" s="11">
        <f>UserInput!F36</f>
        <v>34</v>
      </c>
      <c r="BK46" s="11" t="e">
        <f t="shared" si="9"/>
        <v>#N/A</v>
      </c>
      <c r="BL46" s="11" t="str">
        <f>UserInput!C36</f>
        <v>[Vul in…]: [Vul in…]</v>
      </c>
      <c r="BM46" s="11" t="e">
        <f t="shared" si="10"/>
        <v>#N/A</v>
      </c>
      <c r="BN46" s="75" t="e">
        <f>INDEX(coef_H,MATCH(BL46,coef_H_beschrijving,0),MATCH($BN$11,coef_H_header1,0))*UserInput!E36</f>
        <v>#N/A</v>
      </c>
      <c r="BO46" s="75" t="e">
        <f>INDEX(coef_H,MATCH(BL46,coef_H_beschrijving,0),MATCH($BO$11,coef_H_header1,0))*UserInput!E36</f>
        <v>#N/A</v>
      </c>
      <c r="BP46" s="75" t="e">
        <f>INDEX(coef_H,MATCH(BL46,coef_H_beschrijving,0),MATCH($BP$11,coef_H_header1,0))*UserInput!E36</f>
        <v>#N/A</v>
      </c>
      <c r="BQ46" s="75" t="e">
        <f>INDEX(coef_H,MATCH(BL46,coef_H_beschrijving,0),MATCH($BQ$11,coef_H_header1,0))*UserInput!E36</f>
        <v>#N/A</v>
      </c>
      <c r="BR46" s="75" t="e">
        <f>INDEX(coef_H,MATCH(BL46,coef_H_beschrijving,0),MATCH($BR$11,coef_H_header1,0))*UserInput!E36</f>
        <v>#N/A</v>
      </c>
      <c r="BS46" s="75" t="e">
        <f>INDEX(coef_H,MATCH(BL46,coef_H_beschrijving,0),MATCH($BS$11,coef_H_header1,0))*UserInput!E36</f>
        <v>#N/A</v>
      </c>
    </row>
    <row r="47" spans="1:71" x14ac:dyDescent="0.2">
      <c r="I47" s="77"/>
      <c r="J47" s="77"/>
      <c r="BJ47" s="11">
        <f>UserInput!F37</f>
        <v>35</v>
      </c>
      <c r="BK47" s="11" t="e">
        <f t="shared" si="9"/>
        <v>#N/A</v>
      </c>
      <c r="BL47" s="11" t="str">
        <f>UserInput!C37</f>
        <v>[Vul in…]: [Vul in…]</v>
      </c>
      <c r="BM47" s="11" t="e">
        <f t="shared" si="10"/>
        <v>#N/A</v>
      </c>
      <c r="BN47" s="75" t="e">
        <f>INDEX(coef_H,MATCH(BL47,coef_H_beschrijving,0),MATCH($BN$11,coef_H_header1,0))*UserInput!E37</f>
        <v>#N/A</v>
      </c>
      <c r="BO47" s="75" t="e">
        <f>INDEX(coef_H,MATCH(BL47,coef_H_beschrijving,0),MATCH($BO$11,coef_H_header1,0))*UserInput!E37</f>
        <v>#N/A</v>
      </c>
      <c r="BP47" s="75" t="e">
        <f>INDEX(coef_H,MATCH(BL47,coef_H_beschrijving,0),MATCH($BP$11,coef_H_header1,0))*UserInput!E37</f>
        <v>#N/A</v>
      </c>
      <c r="BQ47" s="75" t="e">
        <f>INDEX(coef_H,MATCH(BL47,coef_H_beschrijving,0),MATCH($BQ$11,coef_H_header1,0))*UserInput!E37</f>
        <v>#N/A</v>
      </c>
      <c r="BR47" s="75" t="e">
        <f>INDEX(coef_H,MATCH(BL47,coef_H_beschrijving,0),MATCH($BR$11,coef_H_header1,0))*UserInput!E37</f>
        <v>#N/A</v>
      </c>
      <c r="BS47" s="75" t="e">
        <f>INDEX(coef_H,MATCH(BL47,coef_H_beschrijving,0),MATCH($BS$11,coef_H_header1,0))*UserInput!E37</f>
        <v>#N/A</v>
      </c>
    </row>
    <row r="48" spans="1:71" x14ac:dyDescent="0.2">
      <c r="BI48" s="88"/>
      <c r="BJ48" s="11">
        <f>UserInput!F38</f>
        <v>36</v>
      </c>
      <c r="BK48" s="11" t="e">
        <f t="shared" si="9"/>
        <v>#N/A</v>
      </c>
      <c r="BL48" s="11" t="str">
        <f>UserInput!C38</f>
        <v>[Vul in…]: [Vul in…]</v>
      </c>
      <c r="BM48" s="11" t="e">
        <f t="shared" si="10"/>
        <v>#N/A</v>
      </c>
      <c r="BN48" s="75" t="e">
        <f>INDEX(coef_H,MATCH(BL48,coef_H_beschrijving,0),MATCH($BN$11,coef_H_header1,0))*UserInput!E38</f>
        <v>#N/A</v>
      </c>
      <c r="BO48" s="75" t="e">
        <f>INDEX(coef_H,MATCH(BL48,coef_H_beschrijving,0),MATCH($BO$11,coef_H_header1,0))*UserInput!E38</f>
        <v>#N/A</v>
      </c>
      <c r="BP48" s="75" t="e">
        <f>INDEX(coef_H,MATCH(BL48,coef_H_beschrijving,0),MATCH($BP$11,coef_H_header1,0))*UserInput!E38</f>
        <v>#N/A</v>
      </c>
      <c r="BQ48" s="75" t="e">
        <f>INDEX(coef_H,MATCH(BL48,coef_H_beschrijving,0),MATCH($BQ$11,coef_H_header1,0))*UserInput!E38</f>
        <v>#N/A</v>
      </c>
      <c r="BR48" s="75" t="e">
        <f>INDEX(coef_H,MATCH(BL48,coef_H_beschrijving,0),MATCH($BR$11,coef_H_header1,0))*UserInput!E38</f>
        <v>#N/A</v>
      </c>
      <c r="BS48" s="75" t="e">
        <f>INDEX(coef_H,MATCH(BL48,coef_H_beschrijving,0),MATCH($BS$11,coef_H_header1,0))*UserInput!E38</f>
        <v>#N/A</v>
      </c>
    </row>
    <row r="49" spans="9:71" x14ac:dyDescent="0.2">
      <c r="I49" s="77"/>
      <c r="J49" s="77"/>
      <c r="BJ49" s="11">
        <f>UserInput!F39</f>
        <v>37</v>
      </c>
      <c r="BK49" s="11" t="e">
        <f t="shared" si="9"/>
        <v>#N/A</v>
      </c>
      <c r="BL49" s="11" t="str">
        <f>UserInput!C39</f>
        <v>[Vul in…]: [Vul in…]</v>
      </c>
      <c r="BM49" s="11" t="e">
        <f t="shared" si="10"/>
        <v>#N/A</v>
      </c>
      <c r="BN49" s="75" t="e">
        <f>INDEX(coef_H,MATCH(BL49,coef_H_beschrijving,0),MATCH($BN$11,coef_H_header1,0))*UserInput!E39</f>
        <v>#N/A</v>
      </c>
      <c r="BO49" s="75" t="e">
        <f>INDEX(coef_H,MATCH(BL49,coef_H_beschrijving,0),MATCH($BO$11,coef_H_header1,0))*UserInput!E39</f>
        <v>#N/A</v>
      </c>
      <c r="BP49" s="75" t="e">
        <f>INDEX(coef_H,MATCH(BL49,coef_H_beschrijving,0),MATCH($BP$11,coef_H_header1,0))*UserInput!E39</f>
        <v>#N/A</v>
      </c>
      <c r="BQ49" s="75" t="e">
        <f>INDEX(coef_H,MATCH(BL49,coef_H_beschrijving,0),MATCH($BQ$11,coef_H_header1,0))*UserInput!E39</f>
        <v>#N/A</v>
      </c>
      <c r="BR49" s="75" t="e">
        <f>INDEX(coef_H,MATCH(BL49,coef_H_beschrijving,0),MATCH($BR$11,coef_H_header1,0))*UserInput!E39</f>
        <v>#N/A</v>
      </c>
      <c r="BS49" s="75" t="e">
        <f>INDEX(coef_H,MATCH(BL49,coef_H_beschrijving,0),MATCH($BS$11,coef_H_header1,0))*UserInput!E39</f>
        <v>#N/A</v>
      </c>
    </row>
    <row r="50" spans="9:71" x14ac:dyDescent="0.2">
      <c r="BJ50" s="11">
        <f>UserInput!F40</f>
        <v>38</v>
      </c>
      <c r="BK50" s="11" t="e">
        <f t="shared" si="9"/>
        <v>#N/A</v>
      </c>
      <c r="BL50" s="11" t="str">
        <f>UserInput!C40</f>
        <v>[Vul in…]: [Vul in…]</v>
      </c>
      <c r="BM50" s="11" t="e">
        <f t="shared" si="10"/>
        <v>#N/A</v>
      </c>
      <c r="BN50" s="75" t="e">
        <f>INDEX(coef_H,MATCH(BL50,coef_H_beschrijving,0),MATCH($BN$11,coef_H_header1,0))*UserInput!E40</f>
        <v>#N/A</v>
      </c>
      <c r="BO50" s="75" t="e">
        <f>INDEX(coef_H,MATCH(BL50,coef_H_beschrijving,0),MATCH($BO$11,coef_H_header1,0))*UserInput!E40</f>
        <v>#N/A</v>
      </c>
      <c r="BP50" s="75" t="e">
        <f>INDEX(coef_H,MATCH(BL50,coef_H_beschrijving,0),MATCH($BP$11,coef_H_header1,0))*UserInput!E40</f>
        <v>#N/A</v>
      </c>
      <c r="BQ50" s="75" t="e">
        <f>INDEX(coef_H,MATCH(BL50,coef_H_beschrijving,0),MATCH($BQ$11,coef_H_header1,0))*UserInput!E40</f>
        <v>#N/A</v>
      </c>
      <c r="BR50" s="75" t="e">
        <f>INDEX(coef_H,MATCH(BL50,coef_H_beschrijving,0),MATCH($BR$11,coef_H_header1,0))*UserInput!E40</f>
        <v>#N/A</v>
      </c>
      <c r="BS50" s="75" t="e">
        <f>INDEX(coef_H,MATCH(BL50,coef_H_beschrijving,0),MATCH($BS$11,coef_H_header1,0))*UserInput!E40</f>
        <v>#N/A</v>
      </c>
    </row>
    <row r="51" spans="9:71" x14ac:dyDescent="0.2">
      <c r="BJ51" s="11">
        <f>UserInput!F41</f>
        <v>39</v>
      </c>
      <c r="BK51" s="11" t="e">
        <f t="shared" si="9"/>
        <v>#N/A</v>
      </c>
      <c r="BL51" s="11" t="str">
        <f>UserInput!C41</f>
        <v>[Vul in…]: [Vul in…]</v>
      </c>
      <c r="BM51" s="11" t="e">
        <f t="shared" si="10"/>
        <v>#N/A</v>
      </c>
      <c r="BN51" s="75" t="e">
        <f>INDEX(coef_H,MATCH(BL51,coef_H_beschrijving,0),MATCH($BN$11,coef_H_header1,0))*UserInput!E41</f>
        <v>#N/A</v>
      </c>
      <c r="BO51" s="75" t="e">
        <f>INDEX(coef_H,MATCH(BL51,coef_H_beschrijving,0),MATCH($BO$11,coef_H_header1,0))*UserInput!E41</f>
        <v>#N/A</v>
      </c>
      <c r="BP51" s="75" t="e">
        <f>INDEX(coef_H,MATCH(BL51,coef_H_beschrijving,0),MATCH($BP$11,coef_H_header1,0))*UserInput!E41</f>
        <v>#N/A</v>
      </c>
      <c r="BQ51" s="75" t="e">
        <f>INDEX(coef_H,MATCH(BL51,coef_H_beschrijving,0),MATCH($BQ$11,coef_H_header1,0))*UserInput!E41</f>
        <v>#N/A</v>
      </c>
      <c r="BR51" s="75" t="e">
        <f>INDEX(coef_H,MATCH(BL51,coef_H_beschrijving,0),MATCH($BR$11,coef_H_header1,0))*UserInput!E41</f>
        <v>#N/A</v>
      </c>
      <c r="BS51" s="75" t="e">
        <f>INDEX(coef_H,MATCH(BL51,coef_H_beschrijving,0),MATCH($BS$11,coef_H_header1,0))*UserInput!E41</f>
        <v>#N/A</v>
      </c>
    </row>
    <row r="52" spans="9:71" x14ac:dyDescent="0.2">
      <c r="BJ52" s="11">
        <f>UserInput!F42</f>
        <v>40</v>
      </c>
      <c r="BK52" s="11" t="e">
        <f t="shared" si="9"/>
        <v>#N/A</v>
      </c>
      <c r="BL52" s="11" t="str">
        <f>UserInput!C42</f>
        <v>[Vul in…]: [Vul in…]</v>
      </c>
      <c r="BM52" s="11" t="e">
        <f t="shared" si="10"/>
        <v>#N/A</v>
      </c>
      <c r="BN52" s="75" t="e">
        <f>INDEX(coef_H,MATCH(BL52,coef_H_beschrijving,0),MATCH($BN$11,coef_H_header1,0))*UserInput!E42</f>
        <v>#N/A</v>
      </c>
      <c r="BO52" s="75" t="e">
        <f>INDEX(coef_H,MATCH(BL52,coef_H_beschrijving,0),MATCH($BO$11,coef_H_header1,0))*UserInput!E42</f>
        <v>#N/A</v>
      </c>
      <c r="BP52" s="75" t="e">
        <f>INDEX(coef_H,MATCH(BL52,coef_H_beschrijving,0),MATCH($BP$11,coef_H_header1,0))*UserInput!E42</f>
        <v>#N/A</v>
      </c>
      <c r="BQ52" s="75" t="e">
        <f>INDEX(coef_H,MATCH(BL52,coef_H_beschrijving,0),MATCH($BQ$11,coef_H_header1,0))*UserInput!E42</f>
        <v>#N/A</v>
      </c>
      <c r="BR52" s="75" t="e">
        <f>INDEX(coef_H,MATCH(BL52,coef_H_beschrijving,0),MATCH($BR$11,coef_H_header1,0))*UserInput!E42</f>
        <v>#N/A</v>
      </c>
      <c r="BS52" s="75" t="e">
        <f>INDEX(coef_H,MATCH(BL52,coef_H_beschrijving,0),MATCH($BS$11,coef_H_header1,0))*UserInput!E42</f>
        <v>#N/A</v>
      </c>
    </row>
    <row r="53" spans="9:71" x14ac:dyDescent="0.2">
      <c r="BJ53" s="11">
        <f>UserInput!F43</f>
        <v>41</v>
      </c>
      <c r="BK53" s="11" t="e">
        <f t="shared" si="9"/>
        <v>#N/A</v>
      </c>
      <c r="BL53" s="11" t="str">
        <f>UserInput!C43</f>
        <v>[Vul in…]: [Vul in…]</v>
      </c>
      <c r="BM53" s="11" t="e">
        <f t="shared" si="10"/>
        <v>#N/A</v>
      </c>
      <c r="BN53" s="75" t="e">
        <f>INDEX(coef_H,MATCH(BL53,coef_H_beschrijving,0),MATCH($BN$11,coef_H_header1,0))*UserInput!E43</f>
        <v>#N/A</v>
      </c>
      <c r="BO53" s="75" t="e">
        <f>INDEX(coef_H,MATCH(BL53,coef_H_beschrijving,0),MATCH($BO$11,coef_H_header1,0))*UserInput!E43</f>
        <v>#N/A</v>
      </c>
      <c r="BP53" s="75" t="e">
        <f>INDEX(coef_H,MATCH(BL53,coef_H_beschrijving,0),MATCH($BP$11,coef_H_header1,0))*UserInput!E43</f>
        <v>#N/A</v>
      </c>
      <c r="BQ53" s="75" t="e">
        <f>INDEX(coef_H,MATCH(BL53,coef_H_beschrijving,0),MATCH($BQ$11,coef_H_header1,0))*UserInput!E43</f>
        <v>#N/A</v>
      </c>
      <c r="BR53" s="75" t="e">
        <f>INDEX(coef_H,MATCH(BL53,coef_H_beschrijving,0),MATCH($BR$11,coef_H_header1,0))*UserInput!E43</f>
        <v>#N/A</v>
      </c>
      <c r="BS53" s="75" t="e">
        <f>INDEX(coef_H,MATCH(BL53,coef_H_beschrijving,0),MATCH($BS$11,coef_H_header1,0))*UserInput!E43</f>
        <v>#N/A</v>
      </c>
    </row>
    <row r="54" spans="9:71" x14ac:dyDescent="0.2">
      <c r="BJ54" s="11">
        <f>UserInput!F44</f>
        <v>42</v>
      </c>
      <c r="BK54" s="11" t="e">
        <f t="shared" si="9"/>
        <v>#N/A</v>
      </c>
      <c r="BL54" s="11" t="str">
        <f>UserInput!C44</f>
        <v>[Vul in…]: [Vul in…]</v>
      </c>
      <c r="BM54" s="11" t="e">
        <f t="shared" si="10"/>
        <v>#N/A</v>
      </c>
      <c r="BN54" s="75" t="e">
        <f>INDEX(coef_H,MATCH(BL54,coef_H_beschrijving,0),MATCH($BN$11,coef_H_header1,0))*UserInput!E44</f>
        <v>#N/A</v>
      </c>
      <c r="BO54" s="75" t="e">
        <f>INDEX(coef_H,MATCH(BL54,coef_H_beschrijving,0),MATCH($BO$11,coef_H_header1,0))*UserInput!E44</f>
        <v>#N/A</v>
      </c>
      <c r="BP54" s="75" t="e">
        <f>INDEX(coef_H,MATCH(BL54,coef_H_beschrijving,0),MATCH($BP$11,coef_H_header1,0))*UserInput!E44</f>
        <v>#N/A</v>
      </c>
      <c r="BQ54" s="75" t="e">
        <f>INDEX(coef_H,MATCH(BL54,coef_H_beschrijving,0),MATCH($BQ$11,coef_H_header1,0))*UserInput!E44</f>
        <v>#N/A</v>
      </c>
      <c r="BR54" s="75" t="e">
        <f>INDEX(coef_H,MATCH(BL54,coef_H_beschrijving,0),MATCH($BR$11,coef_H_header1,0))*UserInput!E44</f>
        <v>#N/A</v>
      </c>
      <c r="BS54" s="75" t="e">
        <f>INDEX(coef_H,MATCH(BL54,coef_H_beschrijving,0),MATCH($BS$11,coef_H_header1,0))*UserInput!E44</f>
        <v>#N/A</v>
      </c>
    </row>
    <row r="55" spans="9:71" x14ac:dyDescent="0.2">
      <c r="BJ55" s="11">
        <f>UserInput!F45</f>
        <v>43</v>
      </c>
      <c r="BK55" s="11" t="e">
        <f t="shared" si="9"/>
        <v>#N/A</v>
      </c>
      <c r="BL55" s="11" t="str">
        <f>UserInput!C45</f>
        <v>[Vul in…]: [Vul in…]</v>
      </c>
      <c r="BM55" s="11" t="e">
        <f t="shared" si="10"/>
        <v>#N/A</v>
      </c>
      <c r="BN55" s="75" t="e">
        <f>INDEX(coef_H,MATCH(BL55,coef_H_beschrijving,0),MATCH($BN$11,coef_H_header1,0))*UserInput!E45</f>
        <v>#N/A</v>
      </c>
      <c r="BO55" s="75" t="e">
        <f>INDEX(coef_H,MATCH(BL55,coef_H_beschrijving,0),MATCH($BO$11,coef_H_header1,0))*UserInput!E45</f>
        <v>#N/A</v>
      </c>
      <c r="BP55" s="75" t="e">
        <f>INDEX(coef_H,MATCH(BL55,coef_H_beschrijving,0),MATCH($BP$11,coef_H_header1,0))*UserInput!E45</f>
        <v>#N/A</v>
      </c>
      <c r="BQ55" s="75" t="e">
        <f>INDEX(coef_H,MATCH(BL55,coef_H_beschrijving,0),MATCH($BQ$11,coef_H_header1,0))*UserInput!E45</f>
        <v>#N/A</v>
      </c>
      <c r="BR55" s="75" t="e">
        <f>INDEX(coef_H,MATCH(BL55,coef_H_beschrijving,0),MATCH($BR$11,coef_H_header1,0))*UserInput!E45</f>
        <v>#N/A</v>
      </c>
      <c r="BS55" s="75" t="e">
        <f>INDEX(coef_H,MATCH(BL55,coef_H_beschrijving,0),MATCH($BS$11,coef_H_header1,0))*UserInput!E45</f>
        <v>#N/A</v>
      </c>
    </row>
    <row r="56" spans="9:71" x14ac:dyDescent="0.2">
      <c r="BJ56" s="11">
        <f>UserInput!F46</f>
        <v>44</v>
      </c>
      <c r="BK56" s="11" t="e">
        <f t="shared" si="9"/>
        <v>#N/A</v>
      </c>
      <c r="BL56" s="11" t="str">
        <f>UserInput!C46</f>
        <v>[Vul in…]: [Vul in…]</v>
      </c>
      <c r="BM56" s="11" t="e">
        <f t="shared" si="10"/>
        <v>#N/A</v>
      </c>
      <c r="BN56" s="75" t="e">
        <f>INDEX(coef_H,MATCH(BL56,coef_H_beschrijving,0),MATCH($BN$11,coef_H_header1,0))*UserInput!E46</f>
        <v>#N/A</v>
      </c>
      <c r="BO56" s="75" t="e">
        <f>INDEX(coef_H,MATCH(BL56,coef_H_beschrijving,0),MATCH($BO$11,coef_H_header1,0))*UserInput!E46</f>
        <v>#N/A</v>
      </c>
      <c r="BP56" s="75" t="e">
        <f>INDEX(coef_H,MATCH(BL56,coef_H_beschrijving,0),MATCH($BP$11,coef_H_header1,0))*UserInput!E46</f>
        <v>#N/A</v>
      </c>
      <c r="BQ56" s="75" t="e">
        <f>INDEX(coef_H,MATCH(BL56,coef_H_beschrijving,0),MATCH($BQ$11,coef_H_header1,0))*UserInput!E46</f>
        <v>#N/A</v>
      </c>
      <c r="BR56" s="75" t="e">
        <f>INDEX(coef_H,MATCH(BL56,coef_H_beschrijving,0),MATCH($BR$11,coef_H_header1,0))*UserInput!E46</f>
        <v>#N/A</v>
      </c>
      <c r="BS56" s="75" t="e">
        <f>INDEX(coef_H,MATCH(BL56,coef_H_beschrijving,0),MATCH($BS$11,coef_H_header1,0))*UserInput!E46</f>
        <v>#N/A</v>
      </c>
    </row>
    <row r="57" spans="9:71" x14ac:dyDescent="0.2">
      <c r="BJ57" s="11">
        <f>UserInput!F47</f>
        <v>45</v>
      </c>
      <c r="BK57" s="11" t="e">
        <f t="shared" si="9"/>
        <v>#N/A</v>
      </c>
      <c r="BL57" s="11" t="str">
        <f>UserInput!C47</f>
        <v>[Vul in…]: [Vul in…]</v>
      </c>
      <c r="BM57" s="11" t="e">
        <f t="shared" si="10"/>
        <v>#N/A</v>
      </c>
      <c r="BN57" s="75" t="e">
        <f>INDEX(coef_H,MATCH(BL57,coef_H_beschrijving,0),MATCH($BN$11,coef_H_header1,0))*UserInput!E47</f>
        <v>#N/A</v>
      </c>
      <c r="BO57" s="75" t="e">
        <f>INDEX(coef_H,MATCH(BL57,coef_H_beschrijving,0),MATCH($BO$11,coef_H_header1,0))*UserInput!E47</f>
        <v>#N/A</v>
      </c>
      <c r="BP57" s="75" t="e">
        <f>INDEX(coef_H,MATCH(BL57,coef_H_beschrijving,0),MATCH($BP$11,coef_H_header1,0))*UserInput!E47</f>
        <v>#N/A</v>
      </c>
      <c r="BQ57" s="75" t="e">
        <f>INDEX(coef_H,MATCH(BL57,coef_H_beschrijving,0),MATCH($BQ$11,coef_H_header1,0))*UserInput!E47</f>
        <v>#N/A</v>
      </c>
      <c r="BR57" s="75" t="e">
        <f>INDEX(coef_H,MATCH(BL57,coef_H_beschrijving,0),MATCH($BR$11,coef_H_header1,0))*UserInput!E47</f>
        <v>#N/A</v>
      </c>
      <c r="BS57" s="75" t="e">
        <f>INDEX(coef_H,MATCH(BL57,coef_H_beschrijving,0),MATCH($BS$11,coef_H_header1,0))*UserInput!E47</f>
        <v>#N/A</v>
      </c>
    </row>
    <row r="58" spans="9:71" x14ac:dyDescent="0.2">
      <c r="BJ58" s="11">
        <f>UserInput!F48</f>
        <v>46</v>
      </c>
      <c r="BK58" s="11" t="e">
        <f t="shared" si="9"/>
        <v>#N/A</v>
      </c>
      <c r="BL58" s="11" t="str">
        <f>UserInput!C48</f>
        <v>[Vul in…]: [Vul in…]</v>
      </c>
      <c r="BM58" s="11" t="e">
        <f t="shared" si="10"/>
        <v>#N/A</v>
      </c>
      <c r="BN58" s="75" t="e">
        <f>INDEX(coef_H,MATCH(BL58,coef_H_beschrijving,0),MATCH($BN$11,coef_H_header1,0))*UserInput!E48</f>
        <v>#N/A</v>
      </c>
      <c r="BO58" s="75" t="e">
        <f>INDEX(coef_H,MATCH(BL58,coef_H_beschrijving,0),MATCH($BO$11,coef_H_header1,0))*UserInput!E48</f>
        <v>#N/A</v>
      </c>
      <c r="BP58" s="75" t="e">
        <f>INDEX(coef_H,MATCH(BL58,coef_H_beschrijving,0),MATCH($BP$11,coef_H_header1,0))*UserInput!E48</f>
        <v>#N/A</v>
      </c>
      <c r="BQ58" s="75" t="e">
        <f>INDEX(coef_H,MATCH(BL58,coef_H_beschrijving,0),MATCH($BQ$11,coef_H_header1,0))*UserInput!E48</f>
        <v>#N/A</v>
      </c>
      <c r="BR58" s="75" t="e">
        <f>INDEX(coef_H,MATCH(BL58,coef_H_beschrijving,0),MATCH($BR$11,coef_H_header1,0))*UserInput!E48</f>
        <v>#N/A</v>
      </c>
      <c r="BS58" s="75" t="e">
        <f>INDEX(coef_H,MATCH(BL58,coef_H_beschrijving,0),MATCH($BS$11,coef_H_header1,0))*UserInput!E48</f>
        <v>#N/A</v>
      </c>
    </row>
    <row r="59" spans="9:71" x14ac:dyDescent="0.2">
      <c r="BJ59" s="11">
        <f>UserInput!F49</f>
        <v>47</v>
      </c>
      <c r="BK59" s="11" t="e">
        <f t="shared" si="9"/>
        <v>#N/A</v>
      </c>
      <c r="BL59" s="11" t="str">
        <f>UserInput!C49</f>
        <v>[Vul in…]: [Vul in…]</v>
      </c>
      <c r="BM59" s="11" t="e">
        <f t="shared" si="10"/>
        <v>#N/A</v>
      </c>
      <c r="BN59" s="75" t="e">
        <f>INDEX(coef_H,MATCH(BL59,coef_H_beschrijving,0),MATCH($BN$11,coef_H_header1,0))*UserInput!E49</f>
        <v>#N/A</v>
      </c>
      <c r="BO59" s="75" t="e">
        <f>INDEX(coef_H,MATCH(BL59,coef_H_beschrijving,0),MATCH($BO$11,coef_H_header1,0))*UserInput!E49</f>
        <v>#N/A</v>
      </c>
      <c r="BP59" s="75" t="e">
        <f>INDEX(coef_H,MATCH(BL59,coef_H_beschrijving,0),MATCH($BP$11,coef_H_header1,0))*UserInput!E49</f>
        <v>#N/A</v>
      </c>
      <c r="BQ59" s="75" t="e">
        <f>INDEX(coef_H,MATCH(BL59,coef_H_beschrijving,0),MATCH($BQ$11,coef_H_header1,0))*UserInput!E49</f>
        <v>#N/A</v>
      </c>
      <c r="BR59" s="75" t="e">
        <f>INDEX(coef_H,MATCH(BL59,coef_H_beschrijving,0),MATCH($BR$11,coef_H_header1,0))*UserInput!E49</f>
        <v>#N/A</v>
      </c>
      <c r="BS59" s="75" t="e">
        <f>INDEX(coef_H,MATCH(BL59,coef_H_beschrijving,0),MATCH($BS$11,coef_H_header1,0))*UserInput!E49</f>
        <v>#N/A</v>
      </c>
    </row>
    <row r="60" spans="9:71" x14ac:dyDescent="0.2">
      <c r="BJ60" s="11">
        <f>UserInput!F50</f>
        <v>48</v>
      </c>
      <c r="BK60" s="11" t="e">
        <f t="shared" si="9"/>
        <v>#N/A</v>
      </c>
      <c r="BL60" s="11" t="str">
        <f>UserInput!C50</f>
        <v>[Vul in…]: [Vul in…]</v>
      </c>
      <c r="BM60" s="11" t="e">
        <f t="shared" si="10"/>
        <v>#N/A</v>
      </c>
      <c r="BN60" s="75" t="e">
        <f>INDEX(coef_H,MATCH(BL60,coef_H_beschrijving,0),MATCH($BN$11,coef_H_header1,0))*UserInput!E50</f>
        <v>#N/A</v>
      </c>
      <c r="BO60" s="75" t="e">
        <f>INDEX(coef_H,MATCH(BL60,coef_H_beschrijving,0),MATCH($BO$11,coef_H_header1,0))*UserInput!E50</f>
        <v>#N/A</v>
      </c>
      <c r="BP60" s="75" t="e">
        <f>INDEX(coef_H,MATCH(BL60,coef_H_beschrijving,0),MATCH($BP$11,coef_H_header1,0))*UserInput!E50</f>
        <v>#N/A</v>
      </c>
      <c r="BQ60" s="75" t="e">
        <f>INDEX(coef_H,MATCH(BL60,coef_H_beschrijving,0),MATCH($BQ$11,coef_H_header1,0))*UserInput!E50</f>
        <v>#N/A</v>
      </c>
      <c r="BR60" s="75" t="e">
        <f>INDEX(coef_H,MATCH(BL60,coef_H_beschrijving,0),MATCH($BR$11,coef_H_header1,0))*UserInput!E50</f>
        <v>#N/A</v>
      </c>
      <c r="BS60" s="75" t="e">
        <f>INDEX(coef_H,MATCH(BL60,coef_H_beschrijving,0),MATCH($BS$11,coef_H_header1,0))*UserInput!E50</f>
        <v>#N/A</v>
      </c>
    </row>
    <row r="61" spans="9:71" x14ac:dyDescent="0.2">
      <c r="BJ61" s="11">
        <f>UserInput!F51</f>
        <v>49</v>
      </c>
      <c r="BK61" s="11" t="e">
        <f t="shared" si="9"/>
        <v>#N/A</v>
      </c>
      <c r="BL61" s="11" t="str">
        <f>UserInput!C51</f>
        <v>[Vul in…]: [Vul in…]</v>
      </c>
      <c r="BM61" s="11" t="e">
        <f t="shared" si="10"/>
        <v>#N/A</v>
      </c>
      <c r="BN61" s="75" t="e">
        <f>INDEX(coef_H,MATCH(BL61,coef_H_beschrijving,0),MATCH($BN$11,coef_H_header1,0))*UserInput!E51</f>
        <v>#N/A</v>
      </c>
      <c r="BO61" s="75" t="e">
        <f>INDEX(coef_H,MATCH(BL61,coef_H_beschrijving,0),MATCH($BO$11,coef_H_header1,0))*UserInput!E51</f>
        <v>#N/A</v>
      </c>
      <c r="BP61" s="75" t="e">
        <f>INDEX(coef_H,MATCH(BL61,coef_H_beschrijving,0),MATCH($BP$11,coef_H_header1,0))*UserInput!E51</f>
        <v>#N/A</v>
      </c>
      <c r="BQ61" s="75" t="e">
        <f>INDEX(coef_H,MATCH(BL61,coef_H_beschrijving,0),MATCH($BQ$11,coef_H_header1,0))*UserInput!E51</f>
        <v>#N/A</v>
      </c>
      <c r="BR61" s="75" t="e">
        <f>INDEX(coef_H,MATCH(BL61,coef_H_beschrijving,0),MATCH($BR$11,coef_H_header1,0))*UserInput!E51</f>
        <v>#N/A</v>
      </c>
      <c r="BS61" s="75" t="e">
        <f>INDEX(coef_H,MATCH(BL61,coef_H_beschrijving,0),MATCH($BS$11,coef_H_header1,0))*UserInput!E51</f>
        <v>#N/A</v>
      </c>
    </row>
    <row r="62" spans="9:71" x14ac:dyDescent="0.2">
      <c r="BJ62" s="11">
        <f>UserInput!F52</f>
        <v>50</v>
      </c>
      <c r="BK62" s="11" t="e">
        <f t="shared" si="9"/>
        <v>#N/A</v>
      </c>
      <c r="BL62" s="11" t="str">
        <f>UserInput!C52</f>
        <v>[Vul in…]: [Vul in…]</v>
      </c>
      <c r="BM62" s="11" t="e">
        <f t="shared" si="10"/>
        <v>#N/A</v>
      </c>
      <c r="BN62" s="75" t="e">
        <f>INDEX(coef_H,MATCH(BL62,coef_H_beschrijving,0),MATCH($BN$11,coef_H_header1,0))*UserInput!E52</f>
        <v>#N/A</v>
      </c>
      <c r="BO62" s="75" t="e">
        <f>INDEX(coef_H,MATCH(BL62,coef_H_beschrijving,0),MATCH($BO$11,coef_H_header1,0))*UserInput!E52</f>
        <v>#N/A</v>
      </c>
      <c r="BP62" s="75" t="e">
        <f>INDEX(coef_H,MATCH(BL62,coef_H_beschrijving,0),MATCH($BP$11,coef_H_header1,0))*UserInput!E52</f>
        <v>#N/A</v>
      </c>
      <c r="BQ62" s="75" t="e">
        <f>INDEX(coef_H,MATCH(BL62,coef_H_beschrijving,0),MATCH($BQ$11,coef_H_header1,0))*UserInput!E52</f>
        <v>#N/A</v>
      </c>
      <c r="BR62" s="75" t="e">
        <f>INDEX(coef_H,MATCH(BL62,coef_H_beschrijving,0),MATCH($BR$11,coef_H_header1,0))*UserInput!E52</f>
        <v>#N/A</v>
      </c>
      <c r="BS62" s="75" t="e">
        <f>INDEX(coef_H,MATCH(BL62,coef_H_beschrijving,0),MATCH($BS$11,coef_H_header1,0))*UserInput!E52</f>
        <v>#N/A</v>
      </c>
    </row>
    <row r="63" spans="9:71" x14ac:dyDescent="0.2">
      <c r="BJ63" s="11">
        <f>UserInput!F53</f>
        <v>51</v>
      </c>
      <c r="BK63" s="11" t="e">
        <f t="shared" si="9"/>
        <v>#N/A</v>
      </c>
      <c r="BL63" s="11" t="str">
        <f>UserInput!C53</f>
        <v>[Vul in…]: [Vul in…]</v>
      </c>
      <c r="BM63" s="11" t="e">
        <f t="shared" si="10"/>
        <v>#N/A</v>
      </c>
      <c r="BN63" s="75" t="e">
        <f>INDEX(coef_H,MATCH(BL63,coef_H_beschrijving,0),MATCH($BN$11,coef_H_header1,0))*UserInput!E53</f>
        <v>#N/A</v>
      </c>
      <c r="BO63" s="75" t="e">
        <f>INDEX(coef_H,MATCH(BL63,coef_H_beschrijving,0),MATCH($BO$11,coef_H_header1,0))*UserInput!E53</f>
        <v>#N/A</v>
      </c>
      <c r="BP63" s="75" t="e">
        <f>INDEX(coef_H,MATCH(BL63,coef_H_beschrijving,0),MATCH($BP$11,coef_H_header1,0))*UserInput!E53</f>
        <v>#N/A</v>
      </c>
      <c r="BQ63" s="75" t="e">
        <f>INDEX(coef_H,MATCH(BL63,coef_H_beschrijving,0),MATCH($BQ$11,coef_H_header1,0))*UserInput!E53</f>
        <v>#N/A</v>
      </c>
      <c r="BR63" s="75" t="e">
        <f>INDEX(coef_H,MATCH(BL63,coef_H_beschrijving,0),MATCH($BR$11,coef_H_header1,0))*UserInput!E53</f>
        <v>#N/A</v>
      </c>
      <c r="BS63" s="75" t="e">
        <f>INDEX(coef_H,MATCH(BL63,coef_H_beschrijving,0),MATCH($BS$11,coef_H_header1,0))*UserInput!E53</f>
        <v>#N/A</v>
      </c>
    </row>
    <row r="64" spans="9:71" x14ac:dyDescent="0.2">
      <c r="BJ64" s="11">
        <f>UserInput!F54</f>
        <v>52</v>
      </c>
      <c r="BK64" s="11" t="e">
        <f t="shared" si="9"/>
        <v>#N/A</v>
      </c>
      <c r="BL64" s="11" t="str">
        <f>UserInput!C54</f>
        <v>[Vul in…]: [Vul in…]</v>
      </c>
      <c r="BM64" s="11" t="e">
        <f t="shared" si="10"/>
        <v>#N/A</v>
      </c>
      <c r="BN64" s="75" t="e">
        <f>INDEX(coef_H,MATCH(BL64,coef_H_beschrijving,0),MATCH($BN$11,coef_H_header1,0))*UserInput!E54</f>
        <v>#N/A</v>
      </c>
      <c r="BO64" s="75" t="e">
        <f>INDEX(coef_H,MATCH(BL64,coef_H_beschrijving,0),MATCH($BO$11,coef_H_header1,0))*UserInput!E54</f>
        <v>#N/A</v>
      </c>
      <c r="BP64" s="75" t="e">
        <f>INDEX(coef_H,MATCH(BL64,coef_H_beschrijving,0),MATCH($BP$11,coef_H_header1,0))*UserInput!E54</f>
        <v>#N/A</v>
      </c>
      <c r="BQ64" s="75" t="e">
        <f>INDEX(coef_H,MATCH(BL64,coef_H_beschrijving,0),MATCH($BQ$11,coef_H_header1,0))*UserInput!E54</f>
        <v>#N/A</v>
      </c>
      <c r="BR64" s="75" t="e">
        <f>INDEX(coef_H,MATCH(BL64,coef_H_beschrijving,0),MATCH($BR$11,coef_H_header1,0))*UserInput!E54</f>
        <v>#N/A</v>
      </c>
      <c r="BS64" s="75" t="e">
        <f>INDEX(coef_H,MATCH(BL64,coef_H_beschrijving,0),MATCH($BS$11,coef_H_header1,0))*UserInput!E54</f>
        <v>#N/A</v>
      </c>
    </row>
    <row r="65" spans="62:71" x14ac:dyDescent="0.2">
      <c r="BJ65" s="11">
        <f>UserInput!F55</f>
        <v>53</v>
      </c>
      <c r="BK65" s="11" t="e">
        <f t="shared" si="9"/>
        <v>#N/A</v>
      </c>
      <c r="BL65" s="11" t="str">
        <f>UserInput!C55</f>
        <v>[Vul in…]: [Vul in…]</v>
      </c>
      <c r="BM65" s="11" t="e">
        <f t="shared" si="10"/>
        <v>#N/A</v>
      </c>
      <c r="BN65" s="75" t="e">
        <f>INDEX(coef_H,MATCH(BL65,coef_H_beschrijving,0),MATCH($BN$11,coef_H_header1,0))*UserInput!E55</f>
        <v>#N/A</v>
      </c>
      <c r="BO65" s="75" t="e">
        <f>INDEX(coef_H,MATCH(BL65,coef_H_beschrijving,0),MATCH($BO$11,coef_H_header1,0))*UserInput!E55</f>
        <v>#N/A</v>
      </c>
      <c r="BP65" s="75" t="e">
        <f>INDEX(coef_H,MATCH(BL65,coef_H_beschrijving,0),MATCH($BP$11,coef_H_header1,0))*UserInput!E55</f>
        <v>#N/A</v>
      </c>
      <c r="BQ65" s="75" t="e">
        <f>INDEX(coef_H,MATCH(BL65,coef_H_beschrijving,0),MATCH($BQ$11,coef_H_header1,0))*UserInput!E55</f>
        <v>#N/A</v>
      </c>
      <c r="BR65" s="75" t="e">
        <f>INDEX(coef_H,MATCH(BL65,coef_H_beschrijving,0),MATCH($BR$11,coef_H_header1,0))*UserInput!E55</f>
        <v>#N/A</v>
      </c>
      <c r="BS65" s="75" t="e">
        <f>INDEX(coef_H,MATCH(BL65,coef_H_beschrijving,0),MATCH($BS$11,coef_H_header1,0))*UserInput!E55</f>
        <v>#N/A</v>
      </c>
    </row>
    <row r="66" spans="62:71" x14ac:dyDescent="0.2">
      <c r="BJ66" s="11">
        <f>UserInput!F56</f>
        <v>54</v>
      </c>
      <c r="BK66" s="11" t="e">
        <f t="shared" si="9"/>
        <v>#N/A</v>
      </c>
      <c r="BL66" s="11" t="str">
        <f>UserInput!C56</f>
        <v>[Vul in…]: [Vul in…]</v>
      </c>
      <c r="BM66" s="11" t="e">
        <f t="shared" si="10"/>
        <v>#N/A</v>
      </c>
      <c r="BN66" s="75" t="e">
        <f>INDEX(coef_H,MATCH(BL66,coef_H_beschrijving,0),MATCH($BN$11,coef_H_header1,0))*UserInput!E56</f>
        <v>#N/A</v>
      </c>
      <c r="BO66" s="75" t="e">
        <f>INDEX(coef_H,MATCH(BL66,coef_H_beschrijving,0),MATCH($BO$11,coef_H_header1,0))*UserInput!E56</f>
        <v>#N/A</v>
      </c>
      <c r="BP66" s="75" t="e">
        <f>INDEX(coef_H,MATCH(BL66,coef_H_beschrijving,0),MATCH($BP$11,coef_H_header1,0))*UserInput!E56</f>
        <v>#N/A</v>
      </c>
      <c r="BQ66" s="75" t="e">
        <f>INDEX(coef_H,MATCH(BL66,coef_H_beschrijving,0),MATCH($BQ$11,coef_H_header1,0))*UserInput!E56</f>
        <v>#N/A</v>
      </c>
      <c r="BR66" s="75" t="e">
        <f>INDEX(coef_H,MATCH(BL66,coef_H_beschrijving,0),MATCH($BR$11,coef_H_header1,0))*UserInput!E56</f>
        <v>#N/A</v>
      </c>
      <c r="BS66" s="75" t="e">
        <f>INDEX(coef_H,MATCH(BL66,coef_H_beschrijving,0),MATCH($BS$11,coef_H_header1,0))*UserInput!E56</f>
        <v>#N/A</v>
      </c>
    </row>
    <row r="67" spans="62:71" x14ac:dyDescent="0.2">
      <c r="BJ67" s="11">
        <f>UserInput!F57</f>
        <v>55</v>
      </c>
      <c r="BK67" s="11" t="e">
        <f t="shared" si="9"/>
        <v>#N/A</v>
      </c>
      <c r="BL67" s="11" t="str">
        <f>UserInput!C57</f>
        <v>[Vul in…]: [Vul in…]</v>
      </c>
      <c r="BM67" s="11" t="e">
        <f t="shared" si="10"/>
        <v>#N/A</v>
      </c>
      <c r="BN67" s="75" t="e">
        <f>INDEX(coef_H,MATCH(BL67,coef_H_beschrijving,0),MATCH($BN$11,coef_H_header1,0))*UserInput!E57</f>
        <v>#N/A</v>
      </c>
      <c r="BO67" s="75" t="e">
        <f>INDEX(coef_H,MATCH(BL67,coef_H_beschrijving,0),MATCH($BO$11,coef_H_header1,0))*UserInput!E57</f>
        <v>#N/A</v>
      </c>
      <c r="BP67" s="75" t="e">
        <f>INDEX(coef_H,MATCH(BL67,coef_H_beschrijving,0),MATCH($BP$11,coef_H_header1,0))*UserInput!E57</f>
        <v>#N/A</v>
      </c>
      <c r="BQ67" s="75" t="e">
        <f>INDEX(coef_H,MATCH(BL67,coef_H_beschrijving,0),MATCH($BQ$11,coef_H_header1,0))*UserInput!E57</f>
        <v>#N/A</v>
      </c>
      <c r="BR67" s="75" t="e">
        <f>INDEX(coef_H,MATCH(BL67,coef_H_beschrijving,0),MATCH($BR$11,coef_H_header1,0))*UserInput!E57</f>
        <v>#N/A</v>
      </c>
      <c r="BS67" s="75" t="e">
        <f>INDEX(coef_H,MATCH(BL67,coef_H_beschrijving,0),MATCH($BS$11,coef_H_header1,0))*UserInput!E57</f>
        <v>#N/A</v>
      </c>
    </row>
    <row r="68" spans="62:71" x14ac:dyDescent="0.2">
      <c r="BJ68" s="11">
        <f>UserInput!F58</f>
        <v>56</v>
      </c>
      <c r="BK68" s="11" t="e">
        <f t="shared" si="9"/>
        <v>#N/A</v>
      </c>
      <c r="BL68" s="11" t="str">
        <f>UserInput!C58</f>
        <v>[Vul in…]: [Vul in…]</v>
      </c>
      <c r="BM68" s="11" t="e">
        <f t="shared" si="10"/>
        <v>#N/A</v>
      </c>
      <c r="BN68" s="75" t="e">
        <f>INDEX(coef_H,MATCH(BL68,coef_H_beschrijving,0),MATCH($BN$11,coef_H_header1,0))*UserInput!E58</f>
        <v>#N/A</v>
      </c>
      <c r="BO68" s="75" t="e">
        <f>INDEX(coef_H,MATCH(BL68,coef_H_beschrijving,0),MATCH($BO$11,coef_H_header1,0))*UserInput!E58</f>
        <v>#N/A</v>
      </c>
      <c r="BP68" s="75" t="e">
        <f>INDEX(coef_H,MATCH(BL68,coef_H_beschrijving,0),MATCH($BP$11,coef_H_header1,0))*UserInput!E58</f>
        <v>#N/A</v>
      </c>
      <c r="BQ68" s="75" t="e">
        <f>INDEX(coef_H,MATCH(BL68,coef_H_beschrijving,0),MATCH($BQ$11,coef_H_header1,0))*UserInput!E58</f>
        <v>#N/A</v>
      </c>
      <c r="BR68" s="75" t="e">
        <f>INDEX(coef_H,MATCH(BL68,coef_H_beschrijving,0),MATCH($BR$11,coef_H_header1,0))*UserInput!E58</f>
        <v>#N/A</v>
      </c>
      <c r="BS68" s="75" t="e">
        <f>INDEX(coef_H,MATCH(BL68,coef_H_beschrijving,0),MATCH($BS$11,coef_H_header1,0))*UserInput!E58</f>
        <v>#N/A</v>
      </c>
    </row>
    <row r="69" spans="62:71" x14ac:dyDescent="0.2">
      <c r="BJ69" s="11">
        <f>UserInput!F59</f>
        <v>57</v>
      </c>
      <c r="BK69" s="11" t="e">
        <f t="shared" si="9"/>
        <v>#N/A</v>
      </c>
      <c r="BL69" s="11" t="str">
        <f>UserInput!C59</f>
        <v>[Vul in…]: [Vul in…]</v>
      </c>
      <c r="BM69" s="11" t="e">
        <f t="shared" si="10"/>
        <v>#N/A</v>
      </c>
      <c r="BN69" s="75" t="e">
        <f>INDEX(coef_H,MATCH(BL69,coef_H_beschrijving,0),MATCH($BN$11,coef_H_header1,0))*UserInput!E59</f>
        <v>#N/A</v>
      </c>
      <c r="BO69" s="75" t="e">
        <f>INDEX(coef_H,MATCH(BL69,coef_H_beschrijving,0),MATCH($BO$11,coef_H_header1,0))*UserInput!E59</f>
        <v>#N/A</v>
      </c>
      <c r="BP69" s="75" t="e">
        <f>INDEX(coef_H,MATCH(BL69,coef_H_beschrijving,0),MATCH($BP$11,coef_H_header1,0))*UserInput!E59</f>
        <v>#N/A</v>
      </c>
      <c r="BQ69" s="75" t="e">
        <f>INDEX(coef_H,MATCH(BL69,coef_H_beschrijving,0),MATCH($BQ$11,coef_H_header1,0))*UserInput!E59</f>
        <v>#N/A</v>
      </c>
      <c r="BR69" s="75" t="e">
        <f>INDEX(coef_H,MATCH(BL69,coef_H_beschrijving,0),MATCH($BR$11,coef_H_header1,0))*UserInput!E59</f>
        <v>#N/A</v>
      </c>
      <c r="BS69" s="75" t="e">
        <f>INDEX(coef_H,MATCH(BL69,coef_H_beschrijving,0),MATCH($BS$11,coef_H_header1,0))*UserInput!E59</f>
        <v>#N/A</v>
      </c>
    </row>
    <row r="70" spans="62:71" x14ac:dyDescent="0.2">
      <c r="BJ70" s="11">
        <f>UserInput!F60</f>
        <v>58</v>
      </c>
      <c r="BK70" s="11" t="e">
        <f t="shared" si="9"/>
        <v>#N/A</v>
      </c>
      <c r="BL70" s="11" t="str">
        <f>UserInput!C60</f>
        <v>[Vul in…]: [Vul in…]</v>
      </c>
      <c r="BM70" s="11" t="e">
        <f t="shared" si="10"/>
        <v>#N/A</v>
      </c>
      <c r="BN70" s="75" t="e">
        <f>INDEX(coef_H,MATCH(BL70,coef_H_beschrijving,0),MATCH($BN$11,coef_H_header1,0))*UserInput!E60</f>
        <v>#N/A</v>
      </c>
      <c r="BO70" s="75" t="e">
        <f>INDEX(coef_H,MATCH(BL70,coef_H_beschrijving,0),MATCH($BO$11,coef_H_header1,0))*UserInput!E60</f>
        <v>#N/A</v>
      </c>
      <c r="BP70" s="75" t="e">
        <f>INDEX(coef_H,MATCH(BL70,coef_H_beschrijving,0),MATCH($BP$11,coef_H_header1,0))*UserInput!E60</f>
        <v>#N/A</v>
      </c>
      <c r="BQ70" s="75" t="e">
        <f>INDEX(coef_H,MATCH(BL70,coef_H_beschrijving,0),MATCH($BQ$11,coef_H_header1,0))*UserInput!E60</f>
        <v>#N/A</v>
      </c>
      <c r="BR70" s="75" t="e">
        <f>INDEX(coef_H,MATCH(BL70,coef_H_beschrijving,0),MATCH($BR$11,coef_H_header1,0))*UserInput!E60</f>
        <v>#N/A</v>
      </c>
      <c r="BS70" s="75" t="e">
        <f>INDEX(coef_H,MATCH(BL70,coef_H_beschrijving,0),MATCH($BS$11,coef_H_header1,0))*UserInput!E60</f>
        <v>#N/A</v>
      </c>
    </row>
    <row r="71" spans="62:71" x14ac:dyDescent="0.2">
      <c r="BJ71" s="11">
        <f>UserInput!F61</f>
        <v>59</v>
      </c>
      <c r="BK71" s="11" t="e">
        <f t="shared" si="9"/>
        <v>#N/A</v>
      </c>
      <c r="BL71" s="11" t="str">
        <f>UserInput!C61</f>
        <v>[Vul in…]: [Vul in…]</v>
      </c>
      <c r="BM71" s="11" t="e">
        <f t="shared" si="10"/>
        <v>#N/A</v>
      </c>
      <c r="BN71" s="75" t="e">
        <f>INDEX(coef_H,MATCH(BL71,coef_H_beschrijving,0),MATCH($BN$11,coef_H_header1,0))*UserInput!E61</f>
        <v>#N/A</v>
      </c>
      <c r="BO71" s="75" t="e">
        <f>INDEX(coef_H,MATCH(BL71,coef_H_beschrijving,0),MATCH($BO$11,coef_H_header1,0))*UserInput!E61</f>
        <v>#N/A</v>
      </c>
      <c r="BP71" s="75" t="e">
        <f>INDEX(coef_H,MATCH(BL71,coef_H_beschrijving,0),MATCH($BP$11,coef_H_header1,0))*UserInput!E61</f>
        <v>#N/A</v>
      </c>
      <c r="BQ71" s="75" t="e">
        <f>INDEX(coef_H,MATCH(BL71,coef_H_beschrijving,0),MATCH($BQ$11,coef_H_header1,0))*UserInput!E61</f>
        <v>#N/A</v>
      </c>
      <c r="BR71" s="75" t="e">
        <f>INDEX(coef_H,MATCH(BL71,coef_H_beschrijving,0),MATCH($BR$11,coef_H_header1,0))*UserInput!E61</f>
        <v>#N/A</v>
      </c>
      <c r="BS71" s="75" t="e">
        <f>INDEX(coef_H,MATCH(BL71,coef_H_beschrijving,0),MATCH($BS$11,coef_H_header1,0))*UserInput!E61</f>
        <v>#N/A</v>
      </c>
    </row>
    <row r="72" spans="62:71" x14ac:dyDescent="0.2">
      <c r="BJ72" s="11">
        <f>UserInput!F62</f>
        <v>60</v>
      </c>
      <c r="BK72" s="11" t="e">
        <f t="shared" si="9"/>
        <v>#N/A</v>
      </c>
      <c r="BL72" s="11" t="str">
        <f>UserInput!C62</f>
        <v>[Vul in…]: [Vul in…]</v>
      </c>
      <c r="BM72" s="11" t="e">
        <f t="shared" si="10"/>
        <v>#N/A</v>
      </c>
      <c r="BN72" s="75" t="e">
        <f>INDEX(coef_H,MATCH(BL72,coef_H_beschrijving,0),MATCH($BN$11,coef_H_header1,0))*UserInput!E62</f>
        <v>#N/A</v>
      </c>
      <c r="BO72" s="75" t="e">
        <f>INDEX(coef_H,MATCH(BL72,coef_H_beschrijving,0),MATCH($BO$11,coef_H_header1,0))*UserInput!E62</f>
        <v>#N/A</v>
      </c>
      <c r="BP72" s="75" t="e">
        <f>INDEX(coef_H,MATCH(BL72,coef_H_beschrijving,0),MATCH($BP$11,coef_H_header1,0))*UserInput!E62</f>
        <v>#N/A</v>
      </c>
      <c r="BQ72" s="75" t="e">
        <f>INDEX(coef_H,MATCH(BL72,coef_H_beschrijving,0),MATCH($BQ$11,coef_H_header1,0))*UserInput!E62</f>
        <v>#N/A</v>
      </c>
      <c r="BR72" s="75" t="e">
        <f>INDEX(coef_H,MATCH(BL72,coef_H_beschrijving,0),MATCH($BR$11,coef_H_header1,0))*UserInput!E62</f>
        <v>#N/A</v>
      </c>
      <c r="BS72" s="75" t="e">
        <f>INDEX(coef_H,MATCH(BL72,coef_H_beschrijving,0),MATCH($BS$11,coef_H_header1,0))*UserInput!E62</f>
        <v>#N/A</v>
      </c>
    </row>
    <row r="73" spans="62:71" x14ac:dyDescent="0.2">
      <c r="BJ73" s="11">
        <f>UserInput!F63</f>
        <v>61</v>
      </c>
      <c r="BK73" s="11" t="e">
        <f t="shared" si="9"/>
        <v>#N/A</v>
      </c>
      <c r="BL73" s="11" t="str">
        <f>UserInput!C63</f>
        <v>[Vul in…]: [Vul in…]</v>
      </c>
      <c r="BM73" s="11" t="e">
        <f t="shared" si="10"/>
        <v>#N/A</v>
      </c>
      <c r="BN73" s="75" t="e">
        <f>INDEX(coef_H,MATCH(BL73,coef_H_beschrijving,0),MATCH($BN$11,coef_H_header1,0))*UserInput!E63</f>
        <v>#N/A</v>
      </c>
      <c r="BO73" s="75" t="e">
        <f>INDEX(coef_H,MATCH(BL73,coef_H_beschrijving,0),MATCH($BO$11,coef_H_header1,0))*UserInput!E63</f>
        <v>#N/A</v>
      </c>
      <c r="BP73" s="75" t="e">
        <f>INDEX(coef_H,MATCH(BL73,coef_H_beschrijving,0),MATCH($BP$11,coef_H_header1,0))*UserInput!E63</f>
        <v>#N/A</v>
      </c>
      <c r="BQ73" s="75" t="e">
        <f>INDEX(coef_H,MATCH(BL73,coef_H_beschrijving,0),MATCH($BQ$11,coef_H_header1,0))*UserInput!E63</f>
        <v>#N/A</v>
      </c>
      <c r="BR73" s="75" t="e">
        <f>INDEX(coef_H,MATCH(BL73,coef_H_beschrijving,0),MATCH($BR$11,coef_H_header1,0))*UserInput!E63</f>
        <v>#N/A</v>
      </c>
      <c r="BS73" s="75" t="e">
        <f>INDEX(coef_H,MATCH(BL73,coef_H_beschrijving,0),MATCH($BS$11,coef_H_header1,0))*UserInput!E63</f>
        <v>#N/A</v>
      </c>
    </row>
    <row r="74" spans="62:71" x14ac:dyDescent="0.2">
      <c r="BJ74" s="11">
        <f>UserInput!F64</f>
        <v>62</v>
      </c>
      <c r="BK74" s="11" t="e">
        <f t="shared" si="9"/>
        <v>#N/A</v>
      </c>
      <c r="BL74" s="11" t="str">
        <f>UserInput!C64</f>
        <v>[Vul in…]: [Vul in…]</v>
      </c>
      <c r="BM74" s="11" t="e">
        <f t="shared" si="10"/>
        <v>#N/A</v>
      </c>
      <c r="BN74" s="75" t="e">
        <f>INDEX(coef_H,MATCH(BL74,coef_H_beschrijving,0),MATCH($BN$11,coef_H_header1,0))*UserInput!E64</f>
        <v>#N/A</v>
      </c>
      <c r="BO74" s="75" t="e">
        <f>INDEX(coef_H,MATCH(BL74,coef_H_beschrijving,0),MATCH($BO$11,coef_H_header1,0))*UserInput!E64</f>
        <v>#N/A</v>
      </c>
      <c r="BP74" s="75" t="e">
        <f>INDEX(coef_H,MATCH(BL74,coef_H_beschrijving,0),MATCH($BP$11,coef_H_header1,0))*UserInput!E64</f>
        <v>#N/A</v>
      </c>
      <c r="BQ74" s="75" t="e">
        <f>INDEX(coef_H,MATCH(BL74,coef_H_beschrijving,0),MATCH($BQ$11,coef_H_header1,0))*UserInput!E64</f>
        <v>#N/A</v>
      </c>
      <c r="BR74" s="75" t="e">
        <f>INDEX(coef_H,MATCH(BL74,coef_H_beschrijving,0),MATCH($BR$11,coef_H_header1,0))*UserInput!E64</f>
        <v>#N/A</v>
      </c>
      <c r="BS74" s="75" t="e">
        <f>INDEX(coef_H,MATCH(BL74,coef_H_beschrijving,0),MATCH($BS$11,coef_H_header1,0))*UserInput!E64</f>
        <v>#N/A</v>
      </c>
    </row>
    <row r="75" spans="62:71" x14ac:dyDescent="0.2">
      <c r="BJ75" s="11">
        <f>UserInput!F65</f>
        <v>63</v>
      </c>
      <c r="BK75" s="11" t="e">
        <f t="shared" si="9"/>
        <v>#N/A</v>
      </c>
      <c r="BL75" s="11" t="str">
        <f>UserInput!C65</f>
        <v>[Vul in…]: [Vul in…]</v>
      </c>
      <c r="BM75" s="11" t="e">
        <f t="shared" si="10"/>
        <v>#N/A</v>
      </c>
      <c r="BN75" s="75" t="e">
        <f>INDEX(coef_H,MATCH(BL75,coef_H_beschrijving,0),MATCH($BN$11,coef_H_header1,0))*UserInput!E65</f>
        <v>#N/A</v>
      </c>
      <c r="BO75" s="75" t="e">
        <f>INDEX(coef_H,MATCH(BL75,coef_H_beschrijving,0),MATCH($BO$11,coef_H_header1,0))*UserInput!E65</f>
        <v>#N/A</v>
      </c>
      <c r="BP75" s="75" t="e">
        <f>INDEX(coef_H,MATCH(BL75,coef_H_beschrijving,0),MATCH($BP$11,coef_H_header1,0))*UserInput!E65</f>
        <v>#N/A</v>
      </c>
      <c r="BQ75" s="75" t="e">
        <f>INDEX(coef_H,MATCH(BL75,coef_H_beschrijving,0),MATCH($BQ$11,coef_H_header1,0))*UserInput!E65</f>
        <v>#N/A</v>
      </c>
      <c r="BR75" s="75" t="e">
        <f>INDEX(coef_H,MATCH(BL75,coef_H_beschrijving,0),MATCH($BR$11,coef_H_header1,0))*UserInput!E65</f>
        <v>#N/A</v>
      </c>
      <c r="BS75" s="75" t="e">
        <f>INDEX(coef_H,MATCH(BL75,coef_H_beschrijving,0),MATCH($BS$11,coef_H_header1,0))*UserInput!E65</f>
        <v>#N/A</v>
      </c>
    </row>
    <row r="76" spans="62:71" x14ac:dyDescent="0.2">
      <c r="BJ76" s="11">
        <f>UserInput!F66</f>
        <v>64</v>
      </c>
      <c r="BK76" s="11" t="e">
        <f t="shared" si="9"/>
        <v>#N/A</v>
      </c>
      <c r="BL76" s="11" t="str">
        <f>UserInput!C66</f>
        <v>[Vul in…]: [Vul in…]</v>
      </c>
      <c r="BM76" s="11" t="e">
        <f t="shared" si="10"/>
        <v>#N/A</v>
      </c>
      <c r="BN76" s="75" t="e">
        <f>INDEX(coef_H,MATCH(BL76,coef_H_beschrijving,0),MATCH($BN$11,coef_H_header1,0))*UserInput!E66</f>
        <v>#N/A</v>
      </c>
      <c r="BO76" s="75" t="e">
        <f>INDEX(coef_H,MATCH(BL76,coef_H_beschrijving,0),MATCH($BO$11,coef_H_header1,0))*UserInput!E66</f>
        <v>#N/A</v>
      </c>
      <c r="BP76" s="75" t="e">
        <f>INDEX(coef_H,MATCH(BL76,coef_H_beschrijving,0),MATCH($BP$11,coef_H_header1,0))*UserInput!E66</f>
        <v>#N/A</v>
      </c>
      <c r="BQ76" s="75" t="e">
        <f>INDEX(coef_H,MATCH(BL76,coef_H_beschrijving,0),MATCH($BQ$11,coef_H_header1,0))*UserInput!E66</f>
        <v>#N/A</v>
      </c>
      <c r="BR76" s="75" t="e">
        <f>INDEX(coef_H,MATCH(BL76,coef_H_beschrijving,0),MATCH($BR$11,coef_H_header1,0))*UserInput!E66</f>
        <v>#N/A</v>
      </c>
      <c r="BS76" s="75" t="e">
        <f>INDEX(coef_H,MATCH(BL76,coef_H_beschrijving,0),MATCH($BS$11,coef_H_header1,0))*UserInput!E66</f>
        <v>#N/A</v>
      </c>
    </row>
    <row r="77" spans="62:71" x14ac:dyDescent="0.2">
      <c r="BJ77" s="11">
        <f>UserInput!F67</f>
        <v>65</v>
      </c>
      <c r="BK77" s="11" t="e">
        <f t="shared" ref="BK77:BK107" si="11">INDEX(coef_H,MATCH(BL77,coef_H_beschrijving,0),MATCH($BK$11,coef_H_header1,0))</f>
        <v>#N/A</v>
      </c>
      <c r="BL77" s="11" t="str">
        <f>UserInput!C67</f>
        <v>[Vul in…]: [Vul in…]</v>
      </c>
      <c r="BM77" s="11" t="e">
        <f t="shared" ref="BM77:BM107" si="12">INDEX(coef_H,MATCH(BL77,coef_H_beschrijving,0),MATCH($BM$11,coef_H_header1,0))</f>
        <v>#N/A</v>
      </c>
      <c r="BN77" s="75" t="e">
        <f>INDEX(coef_H,MATCH(BL77,coef_H_beschrijving,0),MATCH($BN$11,coef_H_header1,0))*UserInput!E67</f>
        <v>#N/A</v>
      </c>
      <c r="BO77" s="75" t="e">
        <f>INDEX(coef_H,MATCH(BL77,coef_H_beschrijving,0),MATCH($BO$11,coef_H_header1,0))*UserInput!E67</f>
        <v>#N/A</v>
      </c>
      <c r="BP77" s="75" t="e">
        <f>INDEX(coef_H,MATCH(BL77,coef_H_beschrijving,0),MATCH($BP$11,coef_H_header1,0))*UserInput!E67</f>
        <v>#N/A</v>
      </c>
      <c r="BQ77" s="75" t="e">
        <f>INDEX(coef_H,MATCH(BL77,coef_H_beschrijving,0),MATCH($BQ$11,coef_H_header1,0))*UserInput!E67</f>
        <v>#N/A</v>
      </c>
      <c r="BR77" s="75" t="e">
        <f>INDEX(coef_H,MATCH(BL77,coef_H_beschrijving,0),MATCH($BR$11,coef_H_header1,0))*UserInput!E67</f>
        <v>#N/A</v>
      </c>
      <c r="BS77" s="75" t="e">
        <f>INDEX(coef_H,MATCH(BL77,coef_H_beschrijving,0),MATCH($BS$11,coef_H_header1,0))*UserInput!E67</f>
        <v>#N/A</v>
      </c>
    </row>
    <row r="78" spans="62:71" x14ac:dyDescent="0.2">
      <c r="BJ78" s="11">
        <f>UserInput!F68</f>
        <v>66</v>
      </c>
      <c r="BK78" s="11" t="e">
        <f t="shared" si="11"/>
        <v>#N/A</v>
      </c>
      <c r="BL78" s="11" t="str">
        <f>UserInput!C68</f>
        <v>[Vul in…]: [Vul in…]</v>
      </c>
      <c r="BM78" s="11" t="e">
        <f t="shared" si="12"/>
        <v>#N/A</v>
      </c>
      <c r="BN78" s="75" t="e">
        <f>INDEX(coef_H,MATCH(BL78,coef_H_beschrijving,0),MATCH($BN$11,coef_H_header1,0))*UserInput!E68</f>
        <v>#N/A</v>
      </c>
      <c r="BO78" s="75" t="e">
        <f>INDEX(coef_H,MATCH(BL78,coef_H_beschrijving,0),MATCH($BO$11,coef_H_header1,0))*UserInput!E68</f>
        <v>#N/A</v>
      </c>
      <c r="BP78" s="75" t="e">
        <f>INDEX(coef_H,MATCH(BL78,coef_H_beschrijving,0),MATCH($BP$11,coef_H_header1,0))*UserInput!E68</f>
        <v>#N/A</v>
      </c>
      <c r="BQ78" s="75" t="e">
        <f>INDEX(coef_H,MATCH(BL78,coef_H_beschrijving,0),MATCH($BQ$11,coef_H_header1,0))*UserInput!E68</f>
        <v>#N/A</v>
      </c>
      <c r="BR78" s="75" t="e">
        <f>INDEX(coef_H,MATCH(BL78,coef_H_beschrijving,0),MATCH($BR$11,coef_H_header1,0))*UserInput!E68</f>
        <v>#N/A</v>
      </c>
      <c r="BS78" s="75" t="e">
        <f>INDEX(coef_H,MATCH(BL78,coef_H_beschrijving,0),MATCH($BS$11,coef_H_header1,0))*UserInput!E68</f>
        <v>#N/A</v>
      </c>
    </row>
    <row r="79" spans="62:71" x14ac:dyDescent="0.2">
      <c r="BJ79" s="11">
        <f>UserInput!F69</f>
        <v>67</v>
      </c>
      <c r="BK79" s="11" t="e">
        <f t="shared" si="11"/>
        <v>#N/A</v>
      </c>
      <c r="BL79" s="11" t="str">
        <f>UserInput!C69</f>
        <v>[Vul in…]: [Vul in…]</v>
      </c>
      <c r="BM79" s="11" t="e">
        <f t="shared" si="12"/>
        <v>#N/A</v>
      </c>
      <c r="BN79" s="75" t="e">
        <f>INDEX(coef_H,MATCH(BL79,coef_H_beschrijving,0),MATCH($BN$11,coef_H_header1,0))*UserInput!E69</f>
        <v>#N/A</v>
      </c>
      <c r="BO79" s="75" t="e">
        <f>INDEX(coef_H,MATCH(BL79,coef_H_beschrijving,0),MATCH($BO$11,coef_H_header1,0))*UserInput!E69</f>
        <v>#N/A</v>
      </c>
      <c r="BP79" s="75" t="e">
        <f>INDEX(coef_H,MATCH(BL79,coef_H_beschrijving,0),MATCH($BP$11,coef_H_header1,0))*UserInput!E69</f>
        <v>#N/A</v>
      </c>
      <c r="BQ79" s="75" t="e">
        <f>INDEX(coef_H,MATCH(BL79,coef_H_beschrijving,0),MATCH($BQ$11,coef_H_header1,0))*UserInput!E69</f>
        <v>#N/A</v>
      </c>
      <c r="BR79" s="75" t="e">
        <f>INDEX(coef_H,MATCH(BL79,coef_H_beschrijving,0),MATCH($BR$11,coef_H_header1,0))*UserInput!E69</f>
        <v>#N/A</v>
      </c>
      <c r="BS79" s="75" t="e">
        <f>INDEX(coef_H,MATCH(BL79,coef_H_beschrijving,0),MATCH($BS$11,coef_H_header1,0))*UserInput!E69</f>
        <v>#N/A</v>
      </c>
    </row>
    <row r="80" spans="62:71" x14ac:dyDescent="0.2">
      <c r="BJ80" s="11">
        <f>UserInput!F70</f>
        <v>68</v>
      </c>
      <c r="BK80" s="11" t="e">
        <f t="shared" si="11"/>
        <v>#N/A</v>
      </c>
      <c r="BL80" s="11" t="str">
        <f>UserInput!C70</f>
        <v>[Vul in…]: [Vul in…]</v>
      </c>
      <c r="BM80" s="11" t="e">
        <f t="shared" si="12"/>
        <v>#N/A</v>
      </c>
      <c r="BN80" s="75" t="e">
        <f>INDEX(coef_H,MATCH(BL80,coef_H_beschrijving,0),MATCH($BN$11,coef_H_header1,0))*UserInput!E70</f>
        <v>#N/A</v>
      </c>
      <c r="BO80" s="75" t="e">
        <f>INDEX(coef_H,MATCH(BL80,coef_H_beschrijving,0),MATCH($BO$11,coef_H_header1,0))*UserInput!E70</f>
        <v>#N/A</v>
      </c>
      <c r="BP80" s="75" t="e">
        <f>INDEX(coef_H,MATCH(BL80,coef_H_beschrijving,0),MATCH($BP$11,coef_H_header1,0))*UserInput!E70</f>
        <v>#N/A</v>
      </c>
      <c r="BQ80" s="75" t="e">
        <f>INDEX(coef_H,MATCH(BL80,coef_H_beschrijving,0),MATCH($BQ$11,coef_H_header1,0))*UserInput!E70</f>
        <v>#N/A</v>
      </c>
      <c r="BR80" s="75" t="e">
        <f>INDEX(coef_H,MATCH(BL80,coef_H_beschrijving,0),MATCH($BR$11,coef_H_header1,0))*UserInput!E70</f>
        <v>#N/A</v>
      </c>
      <c r="BS80" s="75" t="e">
        <f>INDEX(coef_H,MATCH(BL80,coef_H_beschrijving,0),MATCH($BS$11,coef_H_header1,0))*UserInput!E70</f>
        <v>#N/A</v>
      </c>
    </row>
    <row r="81" spans="62:71" x14ac:dyDescent="0.2">
      <c r="BJ81" s="11">
        <f>UserInput!F71</f>
        <v>69</v>
      </c>
      <c r="BK81" s="11" t="e">
        <f t="shared" si="11"/>
        <v>#N/A</v>
      </c>
      <c r="BL81" s="11" t="str">
        <f>UserInput!C71</f>
        <v>[Vul in…]: [Vul in…]</v>
      </c>
      <c r="BM81" s="11" t="e">
        <f t="shared" si="12"/>
        <v>#N/A</v>
      </c>
      <c r="BN81" s="75" t="e">
        <f>INDEX(coef_H,MATCH(BL81,coef_H_beschrijving,0),MATCH($BN$11,coef_H_header1,0))*UserInput!E71</f>
        <v>#N/A</v>
      </c>
      <c r="BO81" s="75" t="e">
        <f>INDEX(coef_H,MATCH(BL81,coef_H_beschrijving,0),MATCH($BO$11,coef_H_header1,0))*UserInput!E71</f>
        <v>#N/A</v>
      </c>
      <c r="BP81" s="75" t="e">
        <f>INDEX(coef_H,MATCH(BL81,coef_H_beschrijving,0),MATCH($BP$11,coef_H_header1,0))*UserInput!E71</f>
        <v>#N/A</v>
      </c>
      <c r="BQ81" s="75" t="e">
        <f>INDEX(coef_H,MATCH(BL81,coef_H_beschrijving,0),MATCH($BQ$11,coef_H_header1,0))*UserInput!E71</f>
        <v>#N/A</v>
      </c>
      <c r="BR81" s="75" t="e">
        <f>INDEX(coef_H,MATCH(BL81,coef_H_beschrijving,0),MATCH($BR$11,coef_H_header1,0))*UserInput!E71</f>
        <v>#N/A</v>
      </c>
      <c r="BS81" s="75" t="e">
        <f>INDEX(coef_H,MATCH(BL81,coef_H_beschrijving,0),MATCH($BS$11,coef_H_header1,0))*UserInput!E71</f>
        <v>#N/A</v>
      </c>
    </row>
    <row r="82" spans="62:71" x14ac:dyDescent="0.2">
      <c r="BJ82" s="11">
        <f>UserInput!F72</f>
        <v>70</v>
      </c>
      <c r="BK82" s="11" t="e">
        <f t="shared" si="11"/>
        <v>#N/A</v>
      </c>
      <c r="BL82" s="11" t="str">
        <f>UserInput!C72</f>
        <v>[Vul in…]: [Vul in…]</v>
      </c>
      <c r="BM82" s="11" t="e">
        <f t="shared" si="12"/>
        <v>#N/A</v>
      </c>
      <c r="BN82" s="75" t="e">
        <f>INDEX(coef_H,MATCH(BL82,coef_H_beschrijving,0),MATCH($BN$11,coef_H_header1,0))*UserInput!E72</f>
        <v>#N/A</v>
      </c>
      <c r="BO82" s="75" t="e">
        <f>INDEX(coef_H,MATCH(BL82,coef_H_beschrijving,0),MATCH($BO$11,coef_H_header1,0))*UserInput!E72</f>
        <v>#N/A</v>
      </c>
      <c r="BP82" s="75" t="e">
        <f>INDEX(coef_H,MATCH(BL82,coef_H_beschrijving,0),MATCH($BP$11,coef_H_header1,0))*UserInput!E72</f>
        <v>#N/A</v>
      </c>
      <c r="BQ82" s="75" t="e">
        <f>INDEX(coef_H,MATCH(BL82,coef_H_beschrijving,0),MATCH($BQ$11,coef_H_header1,0))*UserInput!E72</f>
        <v>#N/A</v>
      </c>
      <c r="BR82" s="75" t="e">
        <f>INDEX(coef_H,MATCH(BL82,coef_H_beschrijving,0),MATCH($BR$11,coef_H_header1,0))*UserInput!E72</f>
        <v>#N/A</v>
      </c>
      <c r="BS82" s="75" t="e">
        <f>INDEX(coef_H,MATCH(BL82,coef_H_beschrijving,0),MATCH($BS$11,coef_H_header1,0))*UserInput!E72</f>
        <v>#N/A</v>
      </c>
    </row>
    <row r="83" spans="62:71" x14ac:dyDescent="0.2">
      <c r="BJ83" s="11">
        <f>UserInput!F73</f>
        <v>71</v>
      </c>
      <c r="BK83" s="11" t="e">
        <f t="shared" si="11"/>
        <v>#N/A</v>
      </c>
      <c r="BL83" s="11" t="str">
        <f>UserInput!C73</f>
        <v>[Vul in…]: [Vul in…]</v>
      </c>
      <c r="BM83" s="11" t="e">
        <f t="shared" si="12"/>
        <v>#N/A</v>
      </c>
      <c r="BN83" s="75" t="e">
        <f>INDEX(coef_H,MATCH(BL83,coef_H_beschrijving,0),MATCH($BN$11,coef_H_header1,0))*UserInput!E73</f>
        <v>#N/A</v>
      </c>
      <c r="BO83" s="75" t="e">
        <f>INDEX(coef_H,MATCH(BL83,coef_H_beschrijving,0),MATCH($BO$11,coef_H_header1,0))*UserInput!E73</f>
        <v>#N/A</v>
      </c>
      <c r="BP83" s="75" t="e">
        <f>INDEX(coef_H,MATCH(BL83,coef_H_beschrijving,0),MATCH($BP$11,coef_H_header1,0))*UserInput!E73</f>
        <v>#N/A</v>
      </c>
      <c r="BQ83" s="75" t="e">
        <f>INDEX(coef_H,MATCH(BL83,coef_H_beschrijving,0),MATCH($BQ$11,coef_H_header1,0))*UserInput!E73</f>
        <v>#N/A</v>
      </c>
      <c r="BR83" s="75" t="e">
        <f>INDEX(coef_H,MATCH(BL83,coef_H_beschrijving,0),MATCH($BR$11,coef_H_header1,0))*UserInput!E73</f>
        <v>#N/A</v>
      </c>
      <c r="BS83" s="75" t="e">
        <f>INDEX(coef_H,MATCH(BL83,coef_H_beschrijving,0),MATCH($BS$11,coef_H_header1,0))*UserInput!E73</f>
        <v>#N/A</v>
      </c>
    </row>
    <row r="84" spans="62:71" x14ac:dyDescent="0.2">
      <c r="BJ84" s="11">
        <f>UserInput!F74</f>
        <v>72</v>
      </c>
      <c r="BK84" s="11" t="e">
        <f t="shared" si="11"/>
        <v>#N/A</v>
      </c>
      <c r="BL84" s="11" t="str">
        <f>UserInput!C74</f>
        <v>[Vul in…]: [Vul in…]</v>
      </c>
      <c r="BM84" s="11" t="e">
        <f t="shared" si="12"/>
        <v>#N/A</v>
      </c>
      <c r="BN84" s="75" t="e">
        <f>INDEX(coef_H,MATCH(BL84,coef_H_beschrijving,0),MATCH($BN$11,coef_H_header1,0))*UserInput!E74</f>
        <v>#N/A</v>
      </c>
      <c r="BO84" s="75" t="e">
        <f>INDEX(coef_H,MATCH(BL84,coef_H_beschrijving,0),MATCH($BO$11,coef_H_header1,0))*UserInput!E74</f>
        <v>#N/A</v>
      </c>
      <c r="BP84" s="75" t="e">
        <f>INDEX(coef_H,MATCH(BL84,coef_H_beschrijving,0),MATCH($BP$11,coef_H_header1,0))*UserInput!E74</f>
        <v>#N/A</v>
      </c>
      <c r="BQ84" s="75" t="e">
        <f>INDEX(coef_H,MATCH(BL84,coef_H_beschrijving,0),MATCH($BQ$11,coef_H_header1,0))*UserInput!E74</f>
        <v>#N/A</v>
      </c>
      <c r="BR84" s="75" t="e">
        <f>INDEX(coef_H,MATCH(BL84,coef_H_beschrijving,0),MATCH($BR$11,coef_H_header1,0))*UserInput!E74</f>
        <v>#N/A</v>
      </c>
      <c r="BS84" s="75" t="e">
        <f>INDEX(coef_H,MATCH(BL84,coef_H_beschrijving,0),MATCH($BS$11,coef_H_header1,0))*UserInput!E74</f>
        <v>#N/A</v>
      </c>
    </row>
    <row r="85" spans="62:71" x14ac:dyDescent="0.2">
      <c r="BJ85" s="11">
        <f>UserInput!F75</f>
        <v>73</v>
      </c>
      <c r="BK85" s="11" t="e">
        <f t="shared" si="11"/>
        <v>#N/A</v>
      </c>
      <c r="BL85" s="11" t="str">
        <f>UserInput!C75</f>
        <v>[Vul in…]: [Vul in…]</v>
      </c>
      <c r="BM85" s="11" t="e">
        <f t="shared" si="12"/>
        <v>#N/A</v>
      </c>
      <c r="BN85" s="75" t="e">
        <f>INDEX(coef_H,MATCH(BL85,coef_H_beschrijving,0),MATCH($BN$11,coef_H_header1,0))*UserInput!E75</f>
        <v>#N/A</v>
      </c>
      <c r="BO85" s="75" t="e">
        <f>INDEX(coef_H,MATCH(BL85,coef_H_beschrijving,0),MATCH($BO$11,coef_H_header1,0))*UserInput!E75</f>
        <v>#N/A</v>
      </c>
      <c r="BP85" s="75" t="e">
        <f>INDEX(coef_H,MATCH(BL85,coef_H_beschrijving,0),MATCH($BP$11,coef_H_header1,0))*UserInput!E75</f>
        <v>#N/A</v>
      </c>
      <c r="BQ85" s="75" t="e">
        <f>INDEX(coef_H,MATCH(BL85,coef_H_beschrijving,0),MATCH($BQ$11,coef_H_header1,0))*UserInput!E75</f>
        <v>#N/A</v>
      </c>
      <c r="BR85" s="75" t="e">
        <f>INDEX(coef_H,MATCH(BL85,coef_H_beschrijving,0),MATCH($BR$11,coef_H_header1,0))*UserInput!E75</f>
        <v>#N/A</v>
      </c>
      <c r="BS85" s="75" t="e">
        <f>INDEX(coef_H,MATCH(BL85,coef_H_beschrijving,0),MATCH($BS$11,coef_H_header1,0))*UserInput!E75</f>
        <v>#N/A</v>
      </c>
    </row>
    <row r="86" spans="62:71" x14ac:dyDescent="0.2">
      <c r="BJ86" s="11">
        <f>UserInput!F76</f>
        <v>74</v>
      </c>
      <c r="BK86" s="11" t="e">
        <f t="shared" si="11"/>
        <v>#N/A</v>
      </c>
      <c r="BL86" s="11" t="str">
        <f>UserInput!C76</f>
        <v>[Vul in…]: [Vul in…]</v>
      </c>
      <c r="BM86" s="11" t="e">
        <f t="shared" si="12"/>
        <v>#N/A</v>
      </c>
      <c r="BN86" s="75" t="e">
        <f>INDEX(coef_H,MATCH(BL86,coef_H_beschrijving,0),MATCH($BN$11,coef_H_header1,0))*UserInput!E76</f>
        <v>#N/A</v>
      </c>
      <c r="BO86" s="75" t="e">
        <f>INDEX(coef_H,MATCH(BL86,coef_H_beschrijving,0),MATCH($BO$11,coef_H_header1,0))*UserInput!E76</f>
        <v>#N/A</v>
      </c>
      <c r="BP86" s="75" t="e">
        <f>INDEX(coef_H,MATCH(BL86,coef_H_beschrijving,0),MATCH($BP$11,coef_H_header1,0))*UserInput!E76</f>
        <v>#N/A</v>
      </c>
      <c r="BQ86" s="75" t="e">
        <f>INDEX(coef_H,MATCH(BL86,coef_H_beschrijving,0),MATCH($BQ$11,coef_H_header1,0))*UserInput!E76</f>
        <v>#N/A</v>
      </c>
      <c r="BR86" s="75" t="e">
        <f>INDEX(coef_H,MATCH(BL86,coef_H_beschrijving,0),MATCH($BR$11,coef_H_header1,0))*UserInput!E76</f>
        <v>#N/A</v>
      </c>
      <c r="BS86" s="75" t="e">
        <f>INDEX(coef_H,MATCH(BL86,coef_H_beschrijving,0),MATCH($BS$11,coef_H_header1,0))*UserInput!E76</f>
        <v>#N/A</v>
      </c>
    </row>
    <row r="87" spans="62:71" x14ac:dyDescent="0.2">
      <c r="BJ87" s="11">
        <f>UserInput!F77</f>
        <v>75</v>
      </c>
      <c r="BK87" s="11" t="e">
        <f t="shared" si="11"/>
        <v>#N/A</v>
      </c>
      <c r="BL87" s="11" t="str">
        <f>UserInput!C77</f>
        <v>[Vul in…]: [Vul in…]</v>
      </c>
      <c r="BM87" s="11" t="e">
        <f t="shared" si="12"/>
        <v>#N/A</v>
      </c>
      <c r="BN87" s="75" t="e">
        <f>INDEX(coef_H,MATCH(BL87,coef_H_beschrijving,0),MATCH($BN$11,coef_H_header1,0))*UserInput!E77</f>
        <v>#N/A</v>
      </c>
      <c r="BO87" s="75" t="e">
        <f>INDEX(coef_H,MATCH(BL87,coef_H_beschrijving,0),MATCH($BO$11,coef_H_header1,0))*UserInput!E77</f>
        <v>#N/A</v>
      </c>
      <c r="BP87" s="75" t="e">
        <f>INDEX(coef_H,MATCH(BL87,coef_H_beschrijving,0),MATCH($BP$11,coef_H_header1,0))*UserInput!E77</f>
        <v>#N/A</v>
      </c>
      <c r="BQ87" s="75" t="e">
        <f>INDEX(coef_H,MATCH(BL87,coef_H_beschrijving,0),MATCH($BQ$11,coef_H_header1,0))*UserInput!E77</f>
        <v>#N/A</v>
      </c>
      <c r="BR87" s="75" t="e">
        <f>INDEX(coef_H,MATCH(BL87,coef_H_beschrijving,0),MATCH($BR$11,coef_H_header1,0))*UserInput!E77</f>
        <v>#N/A</v>
      </c>
      <c r="BS87" s="75" t="e">
        <f>INDEX(coef_H,MATCH(BL87,coef_H_beschrijving,0),MATCH($BS$11,coef_H_header1,0))*UserInput!E77</f>
        <v>#N/A</v>
      </c>
    </row>
    <row r="88" spans="62:71" x14ac:dyDescent="0.2">
      <c r="BJ88" s="11">
        <f>UserInput!F78</f>
        <v>76</v>
      </c>
      <c r="BK88" s="11" t="e">
        <f t="shared" si="11"/>
        <v>#N/A</v>
      </c>
      <c r="BL88" s="11" t="str">
        <f>UserInput!C78</f>
        <v>[Vul in…]: [Vul in…]</v>
      </c>
      <c r="BM88" s="11" t="e">
        <f t="shared" si="12"/>
        <v>#N/A</v>
      </c>
      <c r="BN88" s="75" t="e">
        <f>INDEX(coef_H,MATCH(BL88,coef_H_beschrijving,0),MATCH($BN$11,coef_H_header1,0))*UserInput!E78</f>
        <v>#N/A</v>
      </c>
      <c r="BO88" s="75" t="e">
        <f>INDEX(coef_H,MATCH(BL88,coef_H_beschrijving,0),MATCH($BO$11,coef_H_header1,0))*UserInput!E78</f>
        <v>#N/A</v>
      </c>
      <c r="BP88" s="75" t="e">
        <f>INDEX(coef_H,MATCH(BL88,coef_H_beschrijving,0),MATCH($BP$11,coef_H_header1,0))*UserInput!E78</f>
        <v>#N/A</v>
      </c>
      <c r="BQ88" s="75" t="e">
        <f>INDEX(coef_H,MATCH(BL88,coef_H_beschrijving,0),MATCH($BQ$11,coef_H_header1,0))*UserInput!E78</f>
        <v>#N/A</v>
      </c>
      <c r="BR88" s="75" t="e">
        <f>INDEX(coef_H,MATCH(BL88,coef_H_beschrijving,0),MATCH($BR$11,coef_H_header1,0))*UserInput!E78</f>
        <v>#N/A</v>
      </c>
      <c r="BS88" s="75" t="e">
        <f>INDEX(coef_H,MATCH(BL88,coef_H_beschrijving,0),MATCH($BS$11,coef_H_header1,0))*UserInput!E78</f>
        <v>#N/A</v>
      </c>
    </row>
    <row r="89" spans="62:71" x14ac:dyDescent="0.2">
      <c r="BJ89" s="11">
        <f>UserInput!F79</f>
        <v>77</v>
      </c>
      <c r="BK89" s="11" t="e">
        <f t="shared" si="11"/>
        <v>#N/A</v>
      </c>
      <c r="BL89" s="11" t="str">
        <f>UserInput!C79</f>
        <v>[Vul in…]: [Vul in…]</v>
      </c>
      <c r="BM89" s="11" t="e">
        <f t="shared" si="12"/>
        <v>#N/A</v>
      </c>
      <c r="BN89" s="75" t="e">
        <f>INDEX(coef_H,MATCH(BL89,coef_H_beschrijving,0),MATCH($BN$11,coef_H_header1,0))*UserInput!E79</f>
        <v>#N/A</v>
      </c>
      <c r="BO89" s="75" t="e">
        <f>INDEX(coef_H,MATCH(BL89,coef_H_beschrijving,0),MATCH($BO$11,coef_H_header1,0))*UserInput!E79</f>
        <v>#N/A</v>
      </c>
      <c r="BP89" s="75" t="e">
        <f>INDEX(coef_H,MATCH(BL89,coef_H_beschrijving,0),MATCH($BP$11,coef_H_header1,0))*UserInput!E79</f>
        <v>#N/A</v>
      </c>
      <c r="BQ89" s="75" t="e">
        <f>INDEX(coef_H,MATCH(BL89,coef_H_beschrijving,0),MATCH($BQ$11,coef_H_header1,0))*UserInput!E79</f>
        <v>#N/A</v>
      </c>
      <c r="BR89" s="75" t="e">
        <f>INDEX(coef_H,MATCH(BL89,coef_H_beschrijving,0),MATCH($BR$11,coef_H_header1,0))*UserInput!E79</f>
        <v>#N/A</v>
      </c>
      <c r="BS89" s="75" t="e">
        <f>INDEX(coef_H,MATCH(BL89,coef_H_beschrijving,0),MATCH($BS$11,coef_H_header1,0))*UserInput!E79</f>
        <v>#N/A</v>
      </c>
    </row>
    <row r="90" spans="62:71" x14ac:dyDescent="0.2">
      <c r="BJ90" s="11">
        <f>UserInput!F80</f>
        <v>78</v>
      </c>
      <c r="BK90" s="11" t="e">
        <f t="shared" si="11"/>
        <v>#N/A</v>
      </c>
      <c r="BL90" s="11" t="str">
        <f>UserInput!C80</f>
        <v>[Vul in…]: [Vul in…]</v>
      </c>
      <c r="BM90" s="11" t="e">
        <f t="shared" si="12"/>
        <v>#N/A</v>
      </c>
      <c r="BN90" s="75" t="e">
        <f>INDEX(coef_H,MATCH(BL90,coef_H_beschrijving,0),MATCH($BN$11,coef_H_header1,0))*UserInput!E80</f>
        <v>#N/A</v>
      </c>
      <c r="BO90" s="75" t="e">
        <f>INDEX(coef_H,MATCH(BL90,coef_H_beschrijving,0),MATCH($BO$11,coef_H_header1,0))*UserInput!E80</f>
        <v>#N/A</v>
      </c>
      <c r="BP90" s="75" t="e">
        <f>INDEX(coef_H,MATCH(BL90,coef_H_beschrijving,0),MATCH($BP$11,coef_H_header1,0))*UserInput!E80</f>
        <v>#N/A</v>
      </c>
      <c r="BQ90" s="75" t="e">
        <f>INDEX(coef_H,MATCH(BL90,coef_H_beschrijving,0),MATCH($BQ$11,coef_H_header1,0))*UserInput!E80</f>
        <v>#N/A</v>
      </c>
      <c r="BR90" s="75" t="e">
        <f>INDEX(coef_H,MATCH(BL90,coef_H_beschrijving,0),MATCH($BR$11,coef_H_header1,0))*UserInput!E80</f>
        <v>#N/A</v>
      </c>
      <c r="BS90" s="75" t="e">
        <f>INDEX(coef_H,MATCH(BL90,coef_H_beschrijving,0),MATCH($BS$11,coef_H_header1,0))*UserInput!E80</f>
        <v>#N/A</v>
      </c>
    </row>
    <row r="91" spans="62:71" x14ac:dyDescent="0.2">
      <c r="BJ91" s="11">
        <f>UserInput!F81</f>
        <v>79</v>
      </c>
      <c r="BK91" s="11" t="e">
        <f t="shared" si="11"/>
        <v>#N/A</v>
      </c>
      <c r="BL91" s="11" t="str">
        <f>UserInput!C81</f>
        <v>[Vul in…]: [Vul in…]</v>
      </c>
      <c r="BM91" s="11" t="e">
        <f t="shared" si="12"/>
        <v>#N/A</v>
      </c>
      <c r="BN91" s="75" t="e">
        <f>INDEX(coef_H,MATCH(BL91,coef_H_beschrijving,0),MATCH($BN$11,coef_H_header1,0))*UserInput!E81</f>
        <v>#N/A</v>
      </c>
      <c r="BO91" s="75" t="e">
        <f>INDEX(coef_H,MATCH(BL91,coef_H_beschrijving,0),MATCH($BO$11,coef_H_header1,0))*UserInput!E81</f>
        <v>#N/A</v>
      </c>
      <c r="BP91" s="75" t="e">
        <f>INDEX(coef_H,MATCH(BL91,coef_H_beschrijving,0),MATCH($BP$11,coef_H_header1,0))*UserInput!E81</f>
        <v>#N/A</v>
      </c>
      <c r="BQ91" s="75" t="e">
        <f>INDEX(coef_H,MATCH(BL91,coef_H_beschrijving,0),MATCH($BQ$11,coef_H_header1,0))*UserInput!E81</f>
        <v>#N/A</v>
      </c>
      <c r="BR91" s="75" t="e">
        <f>INDEX(coef_H,MATCH(BL91,coef_H_beschrijving,0),MATCH($BR$11,coef_H_header1,0))*UserInput!E81</f>
        <v>#N/A</v>
      </c>
      <c r="BS91" s="75" t="e">
        <f>INDEX(coef_H,MATCH(BL91,coef_H_beschrijving,0),MATCH($BS$11,coef_H_header1,0))*UserInput!E81</f>
        <v>#N/A</v>
      </c>
    </row>
    <row r="92" spans="62:71" x14ac:dyDescent="0.2">
      <c r="BJ92" s="11">
        <f>UserInput!F82</f>
        <v>80</v>
      </c>
      <c r="BK92" s="11" t="e">
        <f t="shared" si="11"/>
        <v>#N/A</v>
      </c>
      <c r="BL92" s="11" t="str">
        <f>UserInput!C82</f>
        <v>[Vul in…]: [Vul in…]</v>
      </c>
      <c r="BM92" s="11" t="e">
        <f t="shared" si="12"/>
        <v>#N/A</v>
      </c>
      <c r="BN92" s="75" t="e">
        <f>INDEX(coef_H,MATCH(BL92,coef_H_beschrijving,0),MATCH($BN$11,coef_H_header1,0))*UserInput!E82</f>
        <v>#N/A</v>
      </c>
      <c r="BO92" s="75" t="e">
        <f>INDEX(coef_H,MATCH(BL92,coef_H_beschrijving,0),MATCH($BO$11,coef_H_header1,0))*UserInput!E82</f>
        <v>#N/A</v>
      </c>
      <c r="BP92" s="75" t="e">
        <f>INDEX(coef_H,MATCH(BL92,coef_H_beschrijving,0),MATCH($BP$11,coef_H_header1,0))*UserInput!E82</f>
        <v>#N/A</v>
      </c>
      <c r="BQ92" s="75" t="e">
        <f>INDEX(coef_H,MATCH(BL92,coef_H_beschrijving,0),MATCH($BQ$11,coef_H_header1,0))*UserInput!E82</f>
        <v>#N/A</v>
      </c>
      <c r="BR92" s="75" t="e">
        <f>INDEX(coef_H,MATCH(BL92,coef_H_beschrijving,0),MATCH($BR$11,coef_H_header1,0))*UserInput!E82</f>
        <v>#N/A</v>
      </c>
      <c r="BS92" s="75" t="e">
        <f>INDEX(coef_H,MATCH(BL92,coef_H_beschrijving,0),MATCH($BS$11,coef_H_header1,0))*UserInput!E82</f>
        <v>#N/A</v>
      </c>
    </row>
    <row r="93" spans="62:71" x14ac:dyDescent="0.2">
      <c r="BJ93" s="11">
        <f>UserInput!F83</f>
        <v>81</v>
      </c>
      <c r="BK93" s="11" t="e">
        <f t="shared" si="11"/>
        <v>#N/A</v>
      </c>
      <c r="BL93" s="11" t="str">
        <f>UserInput!C83</f>
        <v>[Vul in…]: [Vul in…]</v>
      </c>
      <c r="BM93" s="11" t="e">
        <f t="shared" si="12"/>
        <v>#N/A</v>
      </c>
      <c r="BN93" s="75" t="e">
        <f>INDEX(coef_H,MATCH(BL93,coef_H_beschrijving,0),MATCH($BN$11,coef_H_header1,0))*UserInput!E83</f>
        <v>#N/A</v>
      </c>
      <c r="BO93" s="75" t="e">
        <f>INDEX(coef_H,MATCH(BL93,coef_H_beschrijving,0),MATCH($BO$11,coef_H_header1,0))*UserInput!E83</f>
        <v>#N/A</v>
      </c>
      <c r="BP93" s="75" t="e">
        <f>INDEX(coef_H,MATCH(BL93,coef_H_beschrijving,0),MATCH($BP$11,coef_H_header1,0))*UserInput!E83</f>
        <v>#N/A</v>
      </c>
      <c r="BQ93" s="75" t="e">
        <f>INDEX(coef_H,MATCH(BL93,coef_H_beschrijving,0),MATCH($BQ$11,coef_H_header1,0))*UserInput!E83</f>
        <v>#N/A</v>
      </c>
      <c r="BR93" s="75" t="e">
        <f>INDEX(coef_H,MATCH(BL93,coef_H_beschrijving,0),MATCH($BR$11,coef_H_header1,0))*UserInput!E83</f>
        <v>#N/A</v>
      </c>
      <c r="BS93" s="75" t="e">
        <f>INDEX(coef_H,MATCH(BL93,coef_H_beschrijving,0),MATCH($BS$11,coef_H_header1,0))*UserInput!E83</f>
        <v>#N/A</v>
      </c>
    </row>
    <row r="94" spans="62:71" x14ac:dyDescent="0.2">
      <c r="BJ94" s="11">
        <f>UserInput!F84</f>
        <v>82</v>
      </c>
      <c r="BK94" s="11" t="e">
        <f t="shared" si="11"/>
        <v>#N/A</v>
      </c>
      <c r="BL94" s="11" t="str">
        <f>UserInput!C84</f>
        <v>[Vul in…]: [Vul in…]</v>
      </c>
      <c r="BM94" s="11" t="e">
        <f t="shared" si="12"/>
        <v>#N/A</v>
      </c>
      <c r="BN94" s="75" t="e">
        <f>INDEX(coef_H,MATCH(BL94,coef_H_beschrijving,0),MATCH($BN$11,coef_H_header1,0))*UserInput!E84</f>
        <v>#N/A</v>
      </c>
      <c r="BO94" s="75" t="e">
        <f>INDEX(coef_H,MATCH(BL94,coef_H_beschrijving,0),MATCH($BO$11,coef_H_header1,0))*UserInput!E84</f>
        <v>#N/A</v>
      </c>
      <c r="BP94" s="75" t="e">
        <f>INDEX(coef_H,MATCH(BL94,coef_H_beschrijving,0),MATCH($BP$11,coef_H_header1,0))*UserInput!E84</f>
        <v>#N/A</v>
      </c>
      <c r="BQ94" s="75" t="e">
        <f>INDEX(coef_H,MATCH(BL94,coef_H_beschrijving,0),MATCH($BQ$11,coef_H_header1,0))*UserInput!E84</f>
        <v>#N/A</v>
      </c>
      <c r="BR94" s="75" t="e">
        <f>INDEX(coef_H,MATCH(BL94,coef_H_beschrijving,0),MATCH($BR$11,coef_H_header1,0))*UserInput!E84</f>
        <v>#N/A</v>
      </c>
      <c r="BS94" s="75" t="e">
        <f>INDEX(coef_H,MATCH(BL94,coef_H_beschrijving,0),MATCH($BS$11,coef_H_header1,0))*UserInput!E84</f>
        <v>#N/A</v>
      </c>
    </row>
    <row r="95" spans="62:71" x14ac:dyDescent="0.2">
      <c r="BJ95" s="11">
        <f>UserInput!F85</f>
        <v>83</v>
      </c>
      <c r="BK95" s="11" t="e">
        <f t="shared" si="11"/>
        <v>#N/A</v>
      </c>
      <c r="BL95" s="11" t="str">
        <f>UserInput!C85</f>
        <v>[Vul in…]: [Vul in…]</v>
      </c>
      <c r="BM95" s="11" t="e">
        <f t="shared" si="12"/>
        <v>#N/A</v>
      </c>
      <c r="BN95" s="75" t="e">
        <f>INDEX(coef_H,MATCH(BL95,coef_H_beschrijving,0),MATCH($BN$11,coef_H_header1,0))*UserInput!E85</f>
        <v>#N/A</v>
      </c>
      <c r="BO95" s="75" t="e">
        <f>INDEX(coef_H,MATCH(BL95,coef_H_beschrijving,0),MATCH($BO$11,coef_H_header1,0))*UserInput!E85</f>
        <v>#N/A</v>
      </c>
      <c r="BP95" s="75" t="e">
        <f>INDEX(coef_H,MATCH(BL95,coef_H_beschrijving,0),MATCH($BP$11,coef_H_header1,0))*UserInput!E85</f>
        <v>#N/A</v>
      </c>
      <c r="BQ95" s="75" t="e">
        <f>INDEX(coef_H,MATCH(BL95,coef_H_beschrijving,0),MATCH($BQ$11,coef_H_header1,0))*UserInput!E85</f>
        <v>#N/A</v>
      </c>
      <c r="BR95" s="75" t="e">
        <f>INDEX(coef_H,MATCH(BL95,coef_H_beschrijving,0),MATCH($BR$11,coef_H_header1,0))*UserInput!E85</f>
        <v>#N/A</v>
      </c>
      <c r="BS95" s="75" t="e">
        <f>INDEX(coef_H,MATCH(BL95,coef_H_beschrijving,0),MATCH($BS$11,coef_H_header1,0))*UserInput!E85</f>
        <v>#N/A</v>
      </c>
    </row>
    <row r="96" spans="62:71" x14ac:dyDescent="0.2">
      <c r="BJ96" s="11">
        <f>UserInput!F86</f>
        <v>84</v>
      </c>
      <c r="BK96" s="11" t="e">
        <f t="shared" si="11"/>
        <v>#N/A</v>
      </c>
      <c r="BL96" s="11" t="str">
        <f>UserInput!C86</f>
        <v>[Vul in…]: [Vul in…]</v>
      </c>
      <c r="BM96" s="11" t="e">
        <f t="shared" si="12"/>
        <v>#N/A</v>
      </c>
      <c r="BN96" s="75" t="e">
        <f>INDEX(coef_H,MATCH(BL96,coef_H_beschrijving,0),MATCH($BN$11,coef_H_header1,0))*UserInput!E86</f>
        <v>#N/A</v>
      </c>
      <c r="BO96" s="75" t="e">
        <f>INDEX(coef_H,MATCH(BL96,coef_H_beschrijving,0),MATCH($BO$11,coef_H_header1,0))*UserInput!E86</f>
        <v>#N/A</v>
      </c>
      <c r="BP96" s="75" t="e">
        <f>INDEX(coef_H,MATCH(BL96,coef_H_beschrijving,0),MATCH($BP$11,coef_H_header1,0))*UserInput!E86</f>
        <v>#N/A</v>
      </c>
      <c r="BQ96" s="75" t="e">
        <f>INDEX(coef_H,MATCH(BL96,coef_H_beschrijving,0),MATCH($BQ$11,coef_H_header1,0))*UserInput!E86</f>
        <v>#N/A</v>
      </c>
      <c r="BR96" s="75" t="e">
        <f>INDEX(coef_H,MATCH(BL96,coef_H_beschrijving,0),MATCH($BR$11,coef_H_header1,0))*UserInput!E86</f>
        <v>#N/A</v>
      </c>
      <c r="BS96" s="75" t="e">
        <f>INDEX(coef_H,MATCH(BL96,coef_H_beschrijving,0),MATCH($BS$11,coef_H_header1,0))*UserInput!E86</f>
        <v>#N/A</v>
      </c>
    </row>
    <row r="97" spans="62:71" x14ac:dyDescent="0.2">
      <c r="BJ97" s="11">
        <f>UserInput!F87</f>
        <v>85</v>
      </c>
      <c r="BK97" s="11" t="e">
        <f t="shared" si="11"/>
        <v>#N/A</v>
      </c>
      <c r="BL97" s="11" t="str">
        <f>UserInput!C87</f>
        <v>[Vul in…]: [Vul in…]</v>
      </c>
      <c r="BM97" s="11" t="e">
        <f t="shared" si="12"/>
        <v>#N/A</v>
      </c>
      <c r="BN97" s="75" t="e">
        <f>INDEX(coef_H,MATCH(BL97,coef_H_beschrijving,0),MATCH($BN$11,coef_H_header1,0))*UserInput!E87</f>
        <v>#N/A</v>
      </c>
      <c r="BO97" s="75" t="e">
        <f>INDEX(coef_H,MATCH(BL97,coef_H_beschrijving,0),MATCH($BO$11,coef_H_header1,0))*UserInput!E87</f>
        <v>#N/A</v>
      </c>
      <c r="BP97" s="75" t="e">
        <f>INDEX(coef_H,MATCH(BL97,coef_H_beschrijving,0),MATCH($BP$11,coef_H_header1,0))*UserInput!E87</f>
        <v>#N/A</v>
      </c>
      <c r="BQ97" s="75" t="e">
        <f>INDEX(coef_H,MATCH(BL97,coef_H_beschrijving,0),MATCH($BQ$11,coef_H_header1,0))*UserInput!E87</f>
        <v>#N/A</v>
      </c>
      <c r="BR97" s="75" t="e">
        <f>INDEX(coef_H,MATCH(BL97,coef_H_beschrijving,0),MATCH($BR$11,coef_H_header1,0))*UserInput!E87</f>
        <v>#N/A</v>
      </c>
      <c r="BS97" s="75" t="e">
        <f>INDEX(coef_H,MATCH(BL97,coef_H_beschrijving,0),MATCH($BS$11,coef_H_header1,0))*UserInput!E87</f>
        <v>#N/A</v>
      </c>
    </row>
    <row r="98" spans="62:71" x14ac:dyDescent="0.2">
      <c r="BJ98" s="11">
        <f>UserInput!F88</f>
        <v>86</v>
      </c>
      <c r="BK98" s="11" t="e">
        <f t="shared" si="11"/>
        <v>#N/A</v>
      </c>
      <c r="BL98" s="11" t="str">
        <f>UserInput!C88</f>
        <v>[Vul in…]: [Vul in…]</v>
      </c>
      <c r="BM98" s="11" t="e">
        <f t="shared" si="12"/>
        <v>#N/A</v>
      </c>
      <c r="BN98" s="75" t="e">
        <f>INDEX(coef_H,MATCH(BL98,coef_H_beschrijving,0),MATCH($BN$11,coef_H_header1,0))*UserInput!E88</f>
        <v>#N/A</v>
      </c>
      <c r="BO98" s="75" t="e">
        <f>INDEX(coef_H,MATCH(BL98,coef_H_beschrijving,0),MATCH($BO$11,coef_H_header1,0))*UserInput!E88</f>
        <v>#N/A</v>
      </c>
      <c r="BP98" s="75" t="e">
        <f>INDEX(coef_H,MATCH(BL98,coef_H_beschrijving,0),MATCH($BP$11,coef_H_header1,0))*UserInput!E88</f>
        <v>#N/A</v>
      </c>
      <c r="BQ98" s="75" t="e">
        <f>INDEX(coef_H,MATCH(BL98,coef_H_beschrijving,0),MATCH($BQ$11,coef_H_header1,0))*UserInput!E88</f>
        <v>#N/A</v>
      </c>
      <c r="BR98" s="75" t="e">
        <f>INDEX(coef_H,MATCH(BL98,coef_H_beschrijving,0),MATCH($BR$11,coef_H_header1,0))*UserInput!E88</f>
        <v>#N/A</v>
      </c>
      <c r="BS98" s="75" t="e">
        <f>INDEX(coef_H,MATCH(BL98,coef_H_beschrijving,0),MATCH($BS$11,coef_H_header1,0))*UserInput!E88</f>
        <v>#N/A</v>
      </c>
    </row>
    <row r="99" spans="62:71" x14ac:dyDescent="0.2">
      <c r="BJ99" s="11">
        <f>UserInput!F89</f>
        <v>87</v>
      </c>
      <c r="BK99" s="11" t="e">
        <f t="shared" si="11"/>
        <v>#N/A</v>
      </c>
      <c r="BL99" s="11" t="str">
        <f>UserInput!C89</f>
        <v>[Vul in…]: [Vul in…]</v>
      </c>
      <c r="BM99" s="11" t="e">
        <f t="shared" si="12"/>
        <v>#N/A</v>
      </c>
      <c r="BN99" s="75" t="e">
        <f>INDEX(coef_H,MATCH(BL99,coef_H_beschrijving,0),MATCH($BN$11,coef_H_header1,0))*UserInput!E89</f>
        <v>#N/A</v>
      </c>
      <c r="BO99" s="75" t="e">
        <f>INDEX(coef_H,MATCH(BL99,coef_H_beschrijving,0),MATCH($BO$11,coef_H_header1,0))*UserInput!E89</f>
        <v>#N/A</v>
      </c>
      <c r="BP99" s="75" t="e">
        <f>INDEX(coef_H,MATCH(BL99,coef_H_beschrijving,0),MATCH($BP$11,coef_H_header1,0))*UserInput!E89</f>
        <v>#N/A</v>
      </c>
      <c r="BQ99" s="75" t="e">
        <f>INDEX(coef_H,MATCH(BL99,coef_H_beschrijving,0),MATCH($BQ$11,coef_H_header1,0))*UserInput!E89</f>
        <v>#N/A</v>
      </c>
      <c r="BR99" s="75" t="e">
        <f>INDEX(coef_H,MATCH(BL99,coef_H_beschrijving,0),MATCH($BR$11,coef_H_header1,0))*UserInput!E89</f>
        <v>#N/A</v>
      </c>
      <c r="BS99" s="75" t="e">
        <f>INDEX(coef_H,MATCH(BL99,coef_H_beschrijving,0),MATCH($BS$11,coef_H_header1,0))*UserInput!E89</f>
        <v>#N/A</v>
      </c>
    </row>
    <row r="100" spans="62:71" x14ac:dyDescent="0.2">
      <c r="BJ100" s="11">
        <f>UserInput!F90</f>
        <v>88</v>
      </c>
      <c r="BK100" s="11" t="e">
        <f t="shared" si="11"/>
        <v>#N/A</v>
      </c>
      <c r="BL100" s="11" t="str">
        <f>UserInput!C90</f>
        <v>[Vul in…]: [Vul in…]</v>
      </c>
      <c r="BM100" s="11" t="e">
        <f t="shared" si="12"/>
        <v>#N/A</v>
      </c>
      <c r="BN100" s="75" t="e">
        <f>INDEX(coef_H,MATCH(BL100,coef_H_beschrijving,0),MATCH($BN$11,coef_H_header1,0))*UserInput!E90</f>
        <v>#N/A</v>
      </c>
      <c r="BO100" s="75" t="e">
        <f>INDEX(coef_H,MATCH(BL100,coef_H_beschrijving,0),MATCH($BO$11,coef_H_header1,0))*UserInput!E90</f>
        <v>#N/A</v>
      </c>
      <c r="BP100" s="75" t="e">
        <f>INDEX(coef_H,MATCH(BL100,coef_H_beschrijving,0),MATCH($BP$11,coef_H_header1,0))*UserInput!E90</f>
        <v>#N/A</v>
      </c>
      <c r="BQ100" s="75" t="e">
        <f>INDEX(coef_H,MATCH(BL100,coef_H_beschrijving,0),MATCH($BQ$11,coef_H_header1,0))*UserInput!E90</f>
        <v>#N/A</v>
      </c>
      <c r="BR100" s="75" t="e">
        <f>INDEX(coef_H,MATCH(BL100,coef_H_beschrijving,0),MATCH($BR$11,coef_H_header1,0))*UserInput!E90</f>
        <v>#N/A</v>
      </c>
      <c r="BS100" s="75" t="e">
        <f>INDEX(coef_H,MATCH(BL100,coef_H_beschrijving,0),MATCH($BS$11,coef_H_header1,0))*UserInput!E90</f>
        <v>#N/A</v>
      </c>
    </row>
    <row r="101" spans="62:71" x14ac:dyDescent="0.2">
      <c r="BJ101" s="11">
        <f>UserInput!F91</f>
        <v>89</v>
      </c>
      <c r="BK101" s="11" t="e">
        <f t="shared" si="11"/>
        <v>#N/A</v>
      </c>
      <c r="BL101" s="11" t="str">
        <f>UserInput!C91</f>
        <v>[Vul in…]: [Vul in…]</v>
      </c>
      <c r="BM101" s="11" t="e">
        <f t="shared" si="12"/>
        <v>#N/A</v>
      </c>
      <c r="BN101" s="75" t="e">
        <f>INDEX(coef_H,MATCH(BL101,coef_H_beschrijving,0),MATCH($BN$11,coef_H_header1,0))*UserInput!E91</f>
        <v>#N/A</v>
      </c>
      <c r="BO101" s="75" t="e">
        <f>INDEX(coef_H,MATCH(BL101,coef_H_beschrijving,0),MATCH($BO$11,coef_H_header1,0))*UserInput!E91</f>
        <v>#N/A</v>
      </c>
      <c r="BP101" s="75" t="e">
        <f>INDEX(coef_H,MATCH(BL101,coef_H_beschrijving,0),MATCH($BP$11,coef_H_header1,0))*UserInput!E91</f>
        <v>#N/A</v>
      </c>
      <c r="BQ101" s="75" t="e">
        <f>INDEX(coef_H,MATCH(BL101,coef_H_beschrijving,0),MATCH($BQ$11,coef_H_header1,0))*UserInput!E91</f>
        <v>#N/A</v>
      </c>
      <c r="BR101" s="75" t="e">
        <f>INDEX(coef_H,MATCH(BL101,coef_H_beschrijving,0),MATCH($BR$11,coef_H_header1,0))*UserInput!E91</f>
        <v>#N/A</v>
      </c>
      <c r="BS101" s="75" t="e">
        <f>INDEX(coef_H,MATCH(BL101,coef_H_beschrijving,0),MATCH($BS$11,coef_H_header1,0))*UserInput!E91</f>
        <v>#N/A</v>
      </c>
    </row>
    <row r="102" spans="62:71" x14ac:dyDescent="0.2">
      <c r="BJ102" s="11">
        <f>UserInput!F92</f>
        <v>90</v>
      </c>
      <c r="BK102" s="11" t="e">
        <f t="shared" si="11"/>
        <v>#N/A</v>
      </c>
      <c r="BL102" s="11" t="str">
        <f>UserInput!C92</f>
        <v>[Vul in…]: [Vul in…]</v>
      </c>
      <c r="BM102" s="11" t="e">
        <f t="shared" si="12"/>
        <v>#N/A</v>
      </c>
      <c r="BN102" s="75" t="e">
        <f>INDEX(coef_H,MATCH(BL102,coef_H_beschrijving,0),MATCH($BN$11,coef_H_header1,0))*UserInput!E92</f>
        <v>#N/A</v>
      </c>
      <c r="BO102" s="75" t="e">
        <f>INDEX(coef_H,MATCH(BL102,coef_H_beschrijving,0),MATCH($BO$11,coef_H_header1,0))*UserInput!E92</f>
        <v>#N/A</v>
      </c>
      <c r="BP102" s="75" t="e">
        <f>INDEX(coef_H,MATCH(BL102,coef_H_beschrijving,0),MATCH($BP$11,coef_H_header1,0))*UserInput!E92</f>
        <v>#N/A</v>
      </c>
      <c r="BQ102" s="75" t="e">
        <f>INDEX(coef_H,MATCH(BL102,coef_H_beschrijving,0),MATCH($BQ$11,coef_H_header1,0))*UserInput!E92</f>
        <v>#N/A</v>
      </c>
      <c r="BR102" s="75" t="e">
        <f>INDEX(coef_H,MATCH(BL102,coef_H_beschrijving,0),MATCH($BR$11,coef_H_header1,0))*UserInput!E92</f>
        <v>#N/A</v>
      </c>
      <c r="BS102" s="75" t="e">
        <f>INDEX(coef_H,MATCH(BL102,coef_H_beschrijving,0),MATCH($BS$11,coef_H_header1,0))*UserInput!E92</f>
        <v>#N/A</v>
      </c>
    </row>
    <row r="103" spans="62:71" x14ac:dyDescent="0.2">
      <c r="BJ103" s="11">
        <f>UserInput!F93</f>
        <v>91</v>
      </c>
      <c r="BK103" s="11" t="e">
        <f t="shared" si="11"/>
        <v>#N/A</v>
      </c>
      <c r="BL103" s="11" t="str">
        <f>UserInput!C93</f>
        <v>[Vul in…]: [Vul in…]</v>
      </c>
      <c r="BM103" s="11" t="e">
        <f t="shared" si="12"/>
        <v>#N/A</v>
      </c>
      <c r="BN103" s="75" t="e">
        <f>INDEX(coef_H,MATCH(BL103,coef_H_beschrijving,0),MATCH($BN$11,coef_H_header1,0))*UserInput!E93</f>
        <v>#N/A</v>
      </c>
      <c r="BO103" s="75" t="e">
        <f>INDEX(coef_H,MATCH(BL103,coef_H_beschrijving,0),MATCH($BO$11,coef_H_header1,0))*UserInput!E93</f>
        <v>#N/A</v>
      </c>
      <c r="BP103" s="75" t="e">
        <f>INDEX(coef_H,MATCH(BL103,coef_H_beschrijving,0),MATCH($BP$11,coef_H_header1,0))*UserInput!E93</f>
        <v>#N/A</v>
      </c>
      <c r="BQ103" s="75" t="e">
        <f>INDEX(coef_H,MATCH(BL103,coef_H_beschrijving,0),MATCH($BQ$11,coef_H_header1,0))*UserInput!E93</f>
        <v>#N/A</v>
      </c>
      <c r="BR103" s="75" t="e">
        <f>INDEX(coef_H,MATCH(BL103,coef_H_beschrijving,0),MATCH($BR$11,coef_H_header1,0))*UserInput!E93</f>
        <v>#N/A</v>
      </c>
      <c r="BS103" s="75" t="e">
        <f>INDEX(coef_H,MATCH(BL103,coef_H_beschrijving,0),MATCH($BS$11,coef_H_header1,0))*UserInput!E93</f>
        <v>#N/A</v>
      </c>
    </row>
    <row r="104" spans="62:71" x14ac:dyDescent="0.2">
      <c r="BJ104" s="11">
        <f>UserInput!F94</f>
        <v>92</v>
      </c>
      <c r="BK104" s="11" t="e">
        <f t="shared" si="11"/>
        <v>#N/A</v>
      </c>
      <c r="BL104" s="11" t="str">
        <f>UserInput!C94</f>
        <v>[Vul in…]: [Vul in…]</v>
      </c>
      <c r="BM104" s="11" t="e">
        <f t="shared" si="12"/>
        <v>#N/A</v>
      </c>
      <c r="BN104" s="75" t="e">
        <f>INDEX(coef_H,MATCH(BL104,coef_H_beschrijving,0),MATCH($BN$11,coef_H_header1,0))*UserInput!E94</f>
        <v>#N/A</v>
      </c>
      <c r="BO104" s="75" t="e">
        <f>INDEX(coef_H,MATCH(BL104,coef_H_beschrijving,0),MATCH($BO$11,coef_H_header1,0))*UserInput!E94</f>
        <v>#N/A</v>
      </c>
      <c r="BP104" s="75" t="e">
        <f>INDEX(coef_H,MATCH(BL104,coef_H_beschrijving,0),MATCH($BP$11,coef_H_header1,0))*UserInput!E94</f>
        <v>#N/A</v>
      </c>
      <c r="BQ104" s="75" t="e">
        <f>INDEX(coef_H,MATCH(BL104,coef_H_beschrijving,0),MATCH($BQ$11,coef_H_header1,0))*UserInput!E94</f>
        <v>#N/A</v>
      </c>
      <c r="BR104" s="75" t="e">
        <f>INDEX(coef_H,MATCH(BL104,coef_H_beschrijving,0),MATCH($BR$11,coef_H_header1,0))*UserInput!E94</f>
        <v>#N/A</v>
      </c>
      <c r="BS104" s="75" t="e">
        <f>INDEX(coef_H,MATCH(BL104,coef_H_beschrijving,0),MATCH($BS$11,coef_H_header1,0))*UserInput!E94</f>
        <v>#N/A</v>
      </c>
    </row>
    <row r="105" spans="62:71" x14ac:dyDescent="0.2">
      <c r="BJ105" s="11">
        <f>UserInput!F95</f>
        <v>93</v>
      </c>
      <c r="BK105" s="11" t="e">
        <f t="shared" si="11"/>
        <v>#N/A</v>
      </c>
      <c r="BL105" s="11" t="str">
        <f>UserInput!C95</f>
        <v>[Vul in…]: [Vul in…]</v>
      </c>
      <c r="BM105" s="11" t="e">
        <f t="shared" si="12"/>
        <v>#N/A</v>
      </c>
      <c r="BN105" s="75" t="e">
        <f>INDEX(coef_H,MATCH(BL105,coef_H_beschrijving,0),MATCH($BN$11,coef_H_header1,0))*UserInput!E95</f>
        <v>#N/A</v>
      </c>
      <c r="BO105" s="75" t="e">
        <f>INDEX(coef_H,MATCH(BL105,coef_H_beschrijving,0),MATCH($BO$11,coef_H_header1,0))*UserInput!E95</f>
        <v>#N/A</v>
      </c>
      <c r="BP105" s="75" t="e">
        <f>INDEX(coef_H,MATCH(BL105,coef_H_beschrijving,0),MATCH($BP$11,coef_H_header1,0))*UserInput!E95</f>
        <v>#N/A</v>
      </c>
      <c r="BQ105" s="75" t="e">
        <f>INDEX(coef_H,MATCH(BL105,coef_H_beschrijving,0),MATCH($BQ$11,coef_H_header1,0))*UserInput!E95</f>
        <v>#N/A</v>
      </c>
      <c r="BR105" s="75" t="e">
        <f>INDEX(coef_H,MATCH(BL105,coef_H_beschrijving,0),MATCH($BR$11,coef_H_header1,0))*UserInput!E95</f>
        <v>#N/A</v>
      </c>
      <c r="BS105" s="75" t="e">
        <f>INDEX(coef_H,MATCH(BL105,coef_H_beschrijving,0),MATCH($BS$11,coef_H_header1,0))*UserInput!E95</f>
        <v>#N/A</v>
      </c>
    </row>
    <row r="106" spans="62:71" x14ac:dyDescent="0.2">
      <c r="BJ106" s="11">
        <f>UserInput!F96</f>
        <v>94</v>
      </c>
      <c r="BK106" s="11" t="e">
        <f t="shared" si="11"/>
        <v>#N/A</v>
      </c>
      <c r="BL106" s="11" t="str">
        <f>UserInput!C96</f>
        <v>[Vul in…]: [Vul in…]</v>
      </c>
      <c r="BM106" s="11" t="e">
        <f t="shared" si="12"/>
        <v>#N/A</v>
      </c>
      <c r="BN106" s="75" t="e">
        <f>INDEX(coef_H,MATCH(BL106,coef_H_beschrijving,0),MATCH($BN$11,coef_H_header1,0))*UserInput!E96</f>
        <v>#N/A</v>
      </c>
      <c r="BO106" s="75" t="e">
        <f>INDEX(coef_H,MATCH(BL106,coef_H_beschrijving,0),MATCH($BO$11,coef_H_header1,0))*UserInput!E96</f>
        <v>#N/A</v>
      </c>
      <c r="BP106" s="75" t="e">
        <f>INDEX(coef_H,MATCH(BL106,coef_H_beschrijving,0),MATCH($BP$11,coef_H_header1,0))*UserInput!E96</f>
        <v>#N/A</v>
      </c>
      <c r="BQ106" s="75" t="e">
        <f>INDEX(coef_H,MATCH(BL106,coef_H_beschrijving,0),MATCH($BQ$11,coef_H_header1,0))*UserInput!E96</f>
        <v>#N/A</v>
      </c>
      <c r="BR106" s="75" t="e">
        <f>INDEX(coef_H,MATCH(BL106,coef_H_beschrijving,0),MATCH($BR$11,coef_H_header1,0))*UserInput!E96</f>
        <v>#N/A</v>
      </c>
      <c r="BS106" s="75" t="e">
        <f>INDEX(coef_H,MATCH(BL106,coef_H_beschrijving,0),MATCH($BS$11,coef_H_header1,0))*UserInput!E96</f>
        <v>#N/A</v>
      </c>
    </row>
    <row r="107" spans="62:71" x14ac:dyDescent="0.2">
      <c r="BJ107" s="11">
        <f>UserInput!F97</f>
        <v>95</v>
      </c>
      <c r="BK107" s="11" t="e">
        <f t="shared" si="11"/>
        <v>#N/A</v>
      </c>
      <c r="BL107" s="11" t="str">
        <f>UserInput!C97</f>
        <v>[Vul in…]: [Vul in…]</v>
      </c>
      <c r="BM107" s="11" t="e">
        <f t="shared" si="12"/>
        <v>#N/A</v>
      </c>
      <c r="BN107" s="75" t="e">
        <f>INDEX(coef_H,MATCH(BL107,coef_H_beschrijving,0),MATCH($BN$11,coef_H_header1,0))*UserInput!E97</f>
        <v>#N/A</v>
      </c>
      <c r="BO107" s="75" t="e">
        <f>INDEX(coef_H,MATCH(BL107,coef_H_beschrijving,0),MATCH($BO$11,coef_H_header1,0))*UserInput!E97</f>
        <v>#N/A</v>
      </c>
      <c r="BP107" s="75" t="e">
        <f>INDEX(coef_H,MATCH(BL107,coef_H_beschrijving,0),MATCH($BP$11,coef_H_header1,0))*UserInput!E97</f>
        <v>#N/A</v>
      </c>
      <c r="BQ107" s="75" t="e">
        <f>INDEX(coef_H,MATCH(BL107,coef_H_beschrijving,0),MATCH($BQ$11,coef_H_header1,0))*UserInput!E97</f>
        <v>#N/A</v>
      </c>
      <c r="BR107" s="75" t="e">
        <f>INDEX(coef_H,MATCH(BL107,coef_H_beschrijving,0),MATCH($BR$11,coef_H_header1,0))*UserInput!E97</f>
        <v>#N/A</v>
      </c>
      <c r="BS107" s="75" t="e">
        <f>INDEX(coef_H,MATCH(BL107,coef_H_beschrijving,0),MATCH($BS$11,coef_H_header1,0))*UserInput!E97</f>
        <v>#N/A</v>
      </c>
    </row>
    <row r="108" spans="62:71" x14ac:dyDescent="0.2">
      <c r="BJ108" s="11"/>
      <c r="BK108" s="11"/>
      <c r="BL108" s="11"/>
      <c r="BM108" s="11"/>
      <c r="BN108" s="75"/>
      <c r="BO108" s="75"/>
      <c r="BP108" s="75"/>
      <c r="BQ108" s="75"/>
      <c r="BR108" s="75"/>
      <c r="BS108" s="75"/>
    </row>
    <row r="109" spans="62:71" x14ac:dyDescent="0.2">
      <c r="BJ109" s="11"/>
      <c r="BK109" s="11"/>
      <c r="BL109" s="11"/>
      <c r="BM109" s="11"/>
      <c r="BN109" s="75"/>
      <c r="BO109" s="75"/>
      <c r="BP109" s="75"/>
      <c r="BQ109" s="75"/>
      <c r="BR109" s="75"/>
      <c r="BS109" s="75"/>
    </row>
    <row r="110" spans="62:71" x14ac:dyDescent="0.2">
      <c r="BJ110" s="11"/>
      <c r="BK110" s="11"/>
      <c r="BL110" s="11"/>
      <c r="BM110" s="11"/>
      <c r="BN110" s="75"/>
      <c r="BO110" s="75"/>
      <c r="BP110" s="75"/>
      <c r="BQ110" s="75"/>
      <c r="BR110" s="75"/>
      <c r="BS110" s="75"/>
    </row>
    <row r="111" spans="62:71" x14ac:dyDescent="0.2">
      <c r="BJ111" s="11"/>
      <c r="BK111" s="11"/>
      <c r="BL111" s="11"/>
      <c r="BM111" s="11"/>
      <c r="BN111" s="75"/>
      <c r="BO111" s="75"/>
      <c r="BP111" s="75"/>
      <c r="BQ111" s="75"/>
      <c r="BR111" s="75"/>
      <c r="BS111" s="75"/>
    </row>
    <row r="112" spans="62:71" x14ac:dyDescent="0.2">
      <c r="BJ112" s="11"/>
      <c r="BK112" s="11"/>
      <c r="BL112" s="11"/>
      <c r="BM112" s="11"/>
      <c r="BN112" s="75"/>
      <c r="BO112" s="75"/>
      <c r="BP112" s="75"/>
      <c r="BQ112" s="75"/>
      <c r="BR112" s="75"/>
      <c r="BS112" s="75"/>
    </row>
    <row r="113" spans="62:82" x14ac:dyDescent="0.2">
      <c r="BJ113" s="11"/>
      <c r="BK113" s="11"/>
      <c r="BL113" s="11"/>
      <c r="BM113" s="11"/>
      <c r="BN113" s="75"/>
      <c r="BO113" s="75"/>
      <c r="BP113" s="75"/>
      <c r="BQ113" s="75"/>
      <c r="BR113" s="75"/>
      <c r="BS113" s="75"/>
    </row>
    <row r="114" spans="62:82" x14ac:dyDescent="0.2">
      <c r="BJ114" s="11"/>
      <c r="BK114" s="11"/>
      <c r="BL114" s="11"/>
      <c r="BM114" s="11"/>
      <c r="BN114" s="75"/>
      <c r="BO114" s="75"/>
      <c r="BP114" s="75"/>
      <c r="BQ114" s="75"/>
      <c r="BR114" s="75"/>
      <c r="BS114" s="75"/>
    </row>
    <row r="115" spans="62:82" x14ac:dyDescent="0.2">
      <c r="BJ115" s="11"/>
      <c r="BK115" s="11"/>
      <c r="BL115" s="11"/>
      <c r="BM115" s="11"/>
      <c r="BN115" s="75"/>
      <c r="BO115" s="75"/>
      <c r="BP115" s="75"/>
      <c r="BQ115" s="75"/>
      <c r="BR115" s="75"/>
      <c r="BS115" s="75"/>
    </row>
    <row r="116" spans="62:82" x14ac:dyDescent="0.2">
      <c r="BJ116" s="11"/>
      <c r="BK116" s="11"/>
      <c r="BL116" s="11"/>
      <c r="BM116" s="11"/>
      <c r="BN116" s="75"/>
      <c r="BO116" s="75"/>
      <c r="BP116" s="75"/>
      <c r="BQ116" s="75"/>
      <c r="BR116" s="75"/>
      <c r="BS116" s="75"/>
    </row>
    <row r="117" spans="62:82" x14ac:dyDescent="0.2">
      <c r="BJ117" s="11"/>
      <c r="BK117" s="11"/>
      <c r="BL117" s="11"/>
      <c r="BM117" s="11"/>
      <c r="BN117" s="75"/>
      <c r="BO117" s="75"/>
      <c r="BP117" s="75"/>
      <c r="BQ117" s="75"/>
      <c r="BR117" s="75"/>
      <c r="BS117" s="75"/>
    </row>
    <row r="118" spans="62:82" x14ac:dyDescent="0.2">
      <c r="BJ118" s="11"/>
      <c r="BK118" s="11"/>
      <c r="BL118" s="11"/>
      <c r="BM118" s="11"/>
      <c r="BN118" s="75"/>
      <c r="BO118" s="75"/>
      <c r="BP118" s="75"/>
      <c r="BQ118" s="75"/>
      <c r="BR118" s="75"/>
      <c r="BS118" s="75"/>
    </row>
    <row r="119" spans="62:82" x14ac:dyDescent="0.2">
      <c r="BJ119" s="11"/>
      <c r="BK119" s="11"/>
      <c r="BL119" s="11"/>
      <c r="BM119" s="11"/>
      <c r="BN119" s="75"/>
      <c r="BO119" s="75"/>
      <c r="BP119" s="75"/>
      <c r="BQ119" s="75"/>
      <c r="BR119" s="75"/>
      <c r="BS119" s="75"/>
    </row>
    <row r="120" spans="62:82" x14ac:dyDescent="0.2">
      <c r="BJ120" s="11"/>
      <c r="BK120" s="11"/>
      <c r="BL120" s="11"/>
      <c r="BM120" s="11"/>
      <c r="BN120" s="75"/>
      <c r="BO120" s="75"/>
      <c r="BP120" s="75"/>
      <c r="BQ120" s="75"/>
      <c r="BR120" s="75"/>
      <c r="BS120" s="75"/>
    </row>
    <row r="121" spans="62:82" x14ac:dyDescent="0.2">
      <c r="BJ121" s="11"/>
      <c r="BK121" s="11"/>
      <c r="BL121" s="11"/>
      <c r="BM121" s="11"/>
      <c r="BN121" s="75"/>
      <c r="BO121" s="75"/>
      <c r="BP121" s="75"/>
      <c r="BQ121" s="75"/>
      <c r="BR121" s="75"/>
      <c r="BS121" s="75"/>
    </row>
    <row r="122" spans="62:82" x14ac:dyDescent="0.2">
      <c r="BT122" s="11"/>
      <c r="BU122" s="11"/>
      <c r="BV122" s="11"/>
      <c r="BW122" s="11"/>
      <c r="BX122" s="75"/>
      <c r="BY122" s="75"/>
      <c r="BZ122" s="75"/>
      <c r="CA122" s="75"/>
      <c r="CB122" s="75"/>
      <c r="CC122" s="75"/>
      <c r="CD122" s="160"/>
    </row>
  </sheetData>
  <sheetProtection algorithmName="SHA-512" hashValue="LyjNfx0KXUPkc+kRHqH6uoHTLUPkVYoq96W5sBj09szmnN7l92pdX+qL0kt0JNZ5mOiptmJZSQAVX+eVDGCpCg==" saltValue="qSY3oLpqcnaP5CdzAq+SGg==" spinCount="100000" sheet="1" objects="1" scenarios="1"/>
  <pageMargins left="0.78749999999999998" right="0.78749999999999998" top="1.05277777777778" bottom="1.05277777777778" header="0.78749999999999998" footer="0.78749999999999998"/>
  <pageSetup paperSize="9" firstPageNumber="0" orientation="portrait" horizontalDpi="300" verticalDpi="300" r:id="rId1"/>
  <headerFooter>
    <oddHeader>&amp;C&amp;"Times New Roman,Regular"&amp;12&amp;A</oddHeader>
    <oddFooter>&amp;C&amp;"Times New Roman,Regular"&amp;12Page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BF86"/>
  <sheetViews>
    <sheetView showGridLines="0" topLeftCell="AG1" zoomScale="90" zoomScaleNormal="90" workbookViewId="0">
      <selection activeCell="AK7" sqref="AK7"/>
    </sheetView>
  </sheetViews>
  <sheetFormatPr defaultRowHeight="12.75" x14ac:dyDescent="0.2"/>
  <cols>
    <col min="1" max="1" width="9.7109375" customWidth="1"/>
    <col min="2" max="2" width="41" bestFit="1" customWidth="1"/>
    <col min="3" max="3" width="9.42578125" customWidth="1"/>
    <col min="4" max="4" width="22.42578125" bestFit="1" customWidth="1"/>
    <col min="5" max="5" width="20.5703125" bestFit="1" customWidth="1"/>
    <col min="6" max="6" width="21.5703125" bestFit="1" customWidth="1"/>
    <col min="7" max="8" width="11.5703125"/>
    <col min="9" max="9" width="17.85546875" bestFit="1" customWidth="1"/>
    <col min="10" max="10" width="11.5703125"/>
    <col min="11" max="11" width="22.42578125" bestFit="1" customWidth="1"/>
    <col min="12" max="12" width="20.5703125" bestFit="1" customWidth="1"/>
    <col min="13" max="13" width="21.5703125" bestFit="1" customWidth="1"/>
    <col min="14" max="15" width="11.5703125"/>
    <col min="16" max="16" width="32.140625" bestFit="1" customWidth="1"/>
    <col min="17" max="17" width="11.5703125"/>
    <col min="18" max="18" width="22.42578125" bestFit="1" customWidth="1"/>
    <col min="19" max="19" width="20.5703125" bestFit="1" customWidth="1"/>
    <col min="20" max="20" width="21.5703125" bestFit="1" customWidth="1"/>
    <col min="21" max="22" width="11.5703125"/>
    <col min="23" max="23" width="20.85546875" bestFit="1" customWidth="1"/>
    <col min="24" max="24" width="11.5703125"/>
    <col min="25" max="25" width="22.42578125" bestFit="1" customWidth="1"/>
    <col min="26" max="26" width="20.5703125" bestFit="1" customWidth="1"/>
    <col min="27" max="27" width="21.5703125" bestFit="1" customWidth="1"/>
    <col min="28" max="29" width="11.5703125"/>
    <col min="30" max="30" width="32.7109375" bestFit="1" customWidth="1"/>
    <col min="31" max="31" width="11.5703125"/>
    <col min="32" max="32" width="22.42578125" bestFit="1" customWidth="1"/>
    <col min="33" max="33" width="20.5703125" bestFit="1" customWidth="1"/>
    <col min="34" max="34" width="21.5703125" bestFit="1" customWidth="1"/>
    <col min="35" max="36" width="11.5703125"/>
    <col min="37" max="37" width="41.28515625" bestFit="1" customWidth="1"/>
    <col min="38" max="38" width="11.5703125"/>
    <col min="39" max="39" width="22.42578125" bestFit="1" customWidth="1"/>
    <col min="40" max="40" width="20.5703125" bestFit="1" customWidth="1"/>
    <col min="41" max="41" width="21.5703125" bestFit="1" customWidth="1"/>
    <col min="42" max="42" width="11.5703125"/>
    <col min="43" max="43" width="11.5703125" customWidth="1"/>
    <col min="44" max="44" width="23.28515625" customWidth="1"/>
    <col min="45" max="45" width="28.42578125" customWidth="1"/>
    <col min="46" max="46" width="22.42578125" bestFit="1" customWidth="1"/>
    <col min="47" max="47" width="20.5703125" bestFit="1" customWidth="1"/>
    <col min="48" max="48" width="21.5703125" bestFit="1" customWidth="1"/>
    <col min="49" max="54" width="11.5703125"/>
    <col min="55" max="55" width="12.42578125" bestFit="1" customWidth="1"/>
    <col min="56" max="1025" width="11.5703125"/>
  </cols>
  <sheetData>
    <row r="1" spans="1:58" x14ac:dyDescent="0.2">
      <c r="A1" t="s">
        <v>133</v>
      </c>
    </row>
    <row r="2" spans="1:58" x14ac:dyDescent="0.2">
      <c r="A2" t="s">
        <v>130</v>
      </c>
    </row>
    <row r="6" spans="1:58" x14ac:dyDescent="0.2">
      <c r="AU6" t="s">
        <v>157</v>
      </c>
      <c r="AV6" t="s">
        <v>157</v>
      </c>
      <c r="AW6" t="s">
        <v>157</v>
      </c>
    </row>
    <row r="7" spans="1:58" x14ac:dyDescent="0.2">
      <c r="AU7" s="23" t="s">
        <v>120</v>
      </c>
      <c r="AV7" s="23" t="s">
        <v>121</v>
      </c>
      <c r="AW7" s="25" t="s">
        <v>122</v>
      </c>
    </row>
    <row r="8" spans="1:58" x14ac:dyDescent="0.2">
      <c r="A8" s="13"/>
      <c r="B8" s="14"/>
      <c r="C8" s="15" t="s">
        <v>29</v>
      </c>
      <c r="D8" s="94">
        <f>SUM(D13:D46)</f>
        <v>0</v>
      </c>
      <c r="E8" s="94">
        <f>SUM(E13:E46)</f>
        <v>0</v>
      </c>
      <c r="F8" s="93">
        <f>SUM(F13:F46)</f>
        <v>0</v>
      </c>
      <c r="G8" s="88"/>
      <c r="H8" s="147"/>
      <c r="I8" s="94"/>
      <c r="J8" s="93" t="s">
        <v>29</v>
      </c>
      <c r="K8" s="94">
        <f>SUM(K13:K46)</f>
        <v>0</v>
      </c>
      <c r="L8" s="94">
        <f>SUM(L13:L46)</f>
        <v>0</v>
      </c>
      <c r="M8" s="93">
        <f>SUM(M13:M46)</f>
        <v>0</v>
      </c>
      <c r="N8" s="88"/>
      <c r="O8" s="147"/>
      <c r="P8" s="94"/>
      <c r="Q8" s="93" t="s">
        <v>29</v>
      </c>
      <c r="R8" s="94">
        <f>SUM(R13:R46)</f>
        <v>0</v>
      </c>
      <c r="S8" s="94">
        <f>SUM(S13:S46)</f>
        <v>0</v>
      </c>
      <c r="T8" s="93">
        <f>SUM(T13:T46)</f>
        <v>0</v>
      </c>
      <c r="U8" s="88"/>
      <c r="V8" s="147"/>
      <c r="W8" s="94"/>
      <c r="X8" s="93" t="s">
        <v>29</v>
      </c>
      <c r="Y8" s="94">
        <f>SUM(Y13:Y46)</f>
        <v>0</v>
      </c>
      <c r="Z8" s="94">
        <f>SUM(Z13:Z46)</f>
        <v>0</v>
      </c>
      <c r="AA8" s="93">
        <f>SUM(AA13:AA46)</f>
        <v>0</v>
      </c>
      <c r="AB8" s="88"/>
      <c r="AC8" s="147"/>
      <c r="AD8" s="94"/>
      <c r="AE8" s="93" t="s">
        <v>29</v>
      </c>
      <c r="AF8" s="94">
        <f>SUM(AF13:AF46)</f>
        <v>0</v>
      </c>
      <c r="AG8" s="94">
        <f>SUM(AG13:AG46)</f>
        <v>0</v>
      </c>
      <c r="AH8" s="93">
        <f>SUM(AH13:AH46)</f>
        <v>0</v>
      </c>
      <c r="AI8" s="88"/>
      <c r="AJ8" s="147"/>
      <c r="AK8" s="94"/>
      <c r="AL8" s="93" t="s">
        <v>29</v>
      </c>
      <c r="AM8" s="94">
        <f>SUM(AM13:AM46)</f>
        <v>0</v>
      </c>
      <c r="AN8" s="94">
        <f>SUM(AN13:AN46)</f>
        <v>0</v>
      </c>
      <c r="AO8" s="93">
        <f>SUM(AO13:AO46)</f>
        <v>0</v>
      </c>
      <c r="AP8" s="88"/>
      <c r="AQ8" s="88"/>
      <c r="AU8" s="178">
        <f>SUM(AU13:AU46)</f>
        <v>0</v>
      </c>
      <c r="AV8" s="178">
        <f>SUM(AV13:AV46)</f>
        <v>0</v>
      </c>
      <c r="AW8" s="178">
        <f>SUM(AW13:AW46)</f>
        <v>0</v>
      </c>
    </row>
    <row r="9" spans="1:58" x14ac:dyDescent="0.2">
      <c r="Y9" s="10"/>
      <c r="AR9" s="28"/>
      <c r="AS9" s="28"/>
      <c r="AT9" s="28"/>
      <c r="AU9" s="28"/>
      <c r="AV9" s="28"/>
      <c r="AW9" s="28"/>
      <c r="BD9" s="2"/>
      <c r="BE9" s="2"/>
      <c r="BF9" s="2"/>
    </row>
    <row r="10" spans="1:58" x14ac:dyDescent="0.2">
      <c r="A10" s="13" t="s">
        <v>60</v>
      </c>
      <c r="B10" s="14" t="s">
        <v>128</v>
      </c>
      <c r="C10" s="14"/>
      <c r="D10" s="14"/>
      <c r="E10" s="14"/>
      <c r="F10" s="15"/>
      <c r="G10" s="39"/>
      <c r="H10" s="13" t="s">
        <v>64</v>
      </c>
      <c r="I10" s="14" t="s">
        <v>63</v>
      </c>
      <c r="J10" s="14"/>
      <c r="K10" s="14"/>
      <c r="L10" s="14"/>
      <c r="M10" s="15"/>
      <c r="N10" s="39"/>
      <c r="O10" s="13" t="s">
        <v>65</v>
      </c>
      <c r="P10" s="14" t="s">
        <v>90</v>
      </c>
      <c r="Q10" s="14"/>
      <c r="R10" s="14"/>
      <c r="S10" s="14"/>
      <c r="T10" s="15"/>
      <c r="U10" s="39"/>
      <c r="V10" s="13" t="s">
        <v>66</v>
      </c>
      <c r="W10" s="14" t="s">
        <v>67</v>
      </c>
      <c r="X10" s="14"/>
      <c r="Y10" s="14"/>
      <c r="Z10" s="14"/>
      <c r="AA10" s="15"/>
      <c r="AB10" s="39"/>
      <c r="AC10" s="13" t="s">
        <v>92</v>
      </c>
      <c r="AD10" s="14" t="s">
        <v>129</v>
      </c>
      <c r="AE10" s="14"/>
      <c r="AF10" s="14"/>
      <c r="AG10" s="14"/>
      <c r="AH10" s="15"/>
      <c r="AI10" s="39"/>
      <c r="AJ10" s="13" t="s">
        <v>62</v>
      </c>
      <c r="AK10" s="14" t="s">
        <v>260</v>
      </c>
      <c r="AL10" s="14"/>
      <c r="AM10" s="14"/>
      <c r="AN10" s="14"/>
      <c r="AO10" s="15"/>
      <c r="AP10" s="39"/>
      <c r="AQ10" s="39"/>
      <c r="AR10" s="13" t="s">
        <v>61</v>
      </c>
      <c r="AS10" s="143" t="s">
        <v>68</v>
      </c>
      <c r="AT10" s="14"/>
      <c r="AU10" s="14"/>
      <c r="AV10" s="14"/>
      <c r="AW10" s="15"/>
      <c r="BD10" s="2"/>
      <c r="BE10" s="2"/>
      <c r="BF10" s="2"/>
    </row>
    <row r="11" spans="1:58" x14ac:dyDescent="0.2">
      <c r="A11" s="24"/>
      <c r="B11" s="39"/>
      <c r="C11" s="39"/>
      <c r="D11" s="23" t="s">
        <v>120</v>
      </c>
      <c r="E11" s="23" t="s">
        <v>121</v>
      </c>
      <c r="F11" s="25" t="s">
        <v>122</v>
      </c>
      <c r="G11" s="39"/>
      <c r="H11" s="24"/>
      <c r="I11" s="39"/>
      <c r="J11" s="39"/>
      <c r="K11" s="23" t="s">
        <v>120</v>
      </c>
      <c r="L11" s="23" t="s">
        <v>121</v>
      </c>
      <c r="M11" s="25" t="s">
        <v>122</v>
      </c>
      <c r="N11" s="39"/>
      <c r="O11" s="24"/>
      <c r="P11" s="39"/>
      <c r="Q11" s="39"/>
      <c r="R11" s="23" t="s">
        <v>120</v>
      </c>
      <c r="S11" s="23" t="s">
        <v>121</v>
      </c>
      <c r="T11" s="25" t="s">
        <v>122</v>
      </c>
      <c r="U11" s="39"/>
      <c r="V11" s="24"/>
      <c r="W11" s="39"/>
      <c r="X11" s="39"/>
      <c r="Y11" s="23" t="s">
        <v>120</v>
      </c>
      <c r="Z11" s="23" t="s">
        <v>121</v>
      </c>
      <c r="AA11" s="25" t="s">
        <v>122</v>
      </c>
      <c r="AB11" s="39"/>
      <c r="AC11" s="24"/>
      <c r="AD11" s="39"/>
      <c r="AE11" s="39"/>
      <c r="AF11" s="23" t="s">
        <v>120</v>
      </c>
      <c r="AG11" s="23" t="s">
        <v>121</v>
      </c>
      <c r="AH11" s="25" t="s">
        <v>122</v>
      </c>
      <c r="AI11" s="39"/>
      <c r="AJ11" s="24"/>
      <c r="AK11" s="39"/>
      <c r="AL11" s="39"/>
      <c r="AM11" s="23" t="s">
        <v>120</v>
      </c>
      <c r="AN11" s="23" t="s">
        <v>121</v>
      </c>
      <c r="AO11" s="25" t="s">
        <v>122</v>
      </c>
      <c r="AP11" s="39"/>
      <c r="AQ11" s="39"/>
      <c r="AR11" s="24"/>
      <c r="AS11" s="39"/>
      <c r="AT11" s="39"/>
      <c r="AU11" s="23" t="s">
        <v>120</v>
      </c>
      <c r="AV11" s="23" t="s">
        <v>121</v>
      </c>
      <c r="AW11" s="25" t="s">
        <v>122</v>
      </c>
      <c r="BD11" s="2"/>
      <c r="BE11" s="2"/>
      <c r="BF11" s="2"/>
    </row>
    <row r="12" spans="1:58" x14ac:dyDescent="0.2">
      <c r="A12" s="13" t="s">
        <v>2</v>
      </c>
      <c r="B12" s="14" t="s">
        <v>15</v>
      </c>
      <c r="C12" s="14" t="s">
        <v>16</v>
      </c>
      <c r="D12" s="21" t="s">
        <v>89</v>
      </c>
      <c r="E12" s="21" t="s">
        <v>123</v>
      </c>
      <c r="F12" s="22" t="s">
        <v>124</v>
      </c>
      <c r="G12" s="39"/>
      <c r="H12" s="13" t="s">
        <v>2</v>
      </c>
      <c r="I12" s="14" t="s">
        <v>15</v>
      </c>
      <c r="J12" s="14" t="s">
        <v>16</v>
      </c>
      <c r="K12" s="21" t="s">
        <v>89</v>
      </c>
      <c r="L12" s="21" t="s">
        <v>123</v>
      </c>
      <c r="M12" s="22" t="s">
        <v>124</v>
      </c>
      <c r="N12" s="39"/>
      <c r="O12" s="13" t="s">
        <v>2</v>
      </c>
      <c r="P12" s="14" t="s">
        <v>15</v>
      </c>
      <c r="Q12" s="14" t="s">
        <v>16</v>
      </c>
      <c r="R12" s="21" t="s">
        <v>89</v>
      </c>
      <c r="S12" s="21" t="s">
        <v>123</v>
      </c>
      <c r="T12" s="22" t="s">
        <v>124</v>
      </c>
      <c r="U12" s="39"/>
      <c r="V12" s="13" t="s">
        <v>2</v>
      </c>
      <c r="W12" s="14" t="s">
        <v>15</v>
      </c>
      <c r="X12" s="14" t="s">
        <v>16</v>
      </c>
      <c r="Y12" s="21" t="s">
        <v>89</v>
      </c>
      <c r="Z12" s="21" t="s">
        <v>123</v>
      </c>
      <c r="AA12" s="22" t="s">
        <v>124</v>
      </c>
      <c r="AB12" s="39"/>
      <c r="AC12" s="13" t="s">
        <v>2</v>
      </c>
      <c r="AD12" s="14" t="s">
        <v>15</v>
      </c>
      <c r="AE12" s="14" t="s">
        <v>16</v>
      </c>
      <c r="AF12" s="21" t="s">
        <v>89</v>
      </c>
      <c r="AG12" s="21" t="s">
        <v>123</v>
      </c>
      <c r="AH12" s="22" t="s">
        <v>124</v>
      </c>
      <c r="AI12" s="39"/>
      <c r="AJ12" s="13" t="s">
        <v>2</v>
      </c>
      <c r="AK12" s="14" t="s">
        <v>15</v>
      </c>
      <c r="AL12" s="14" t="s">
        <v>16</v>
      </c>
      <c r="AM12" s="21" t="s">
        <v>89</v>
      </c>
      <c r="AN12" s="21" t="s">
        <v>123</v>
      </c>
      <c r="AO12" s="22" t="s">
        <v>124</v>
      </c>
      <c r="AP12" s="39"/>
      <c r="AQ12" s="39"/>
      <c r="AR12" s="13"/>
      <c r="AS12" s="14" t="s">
        <v>15</v>
      </c>
      <c r="AT12" s="14" t="s">
        <v>16</v>
      </c>
      <c r="AU12" s="21" t="s">
        <v>89</v>
      </c>
      <c r="AV12" s="21" t="s">
        <v>123</v>
      </c>
      <c r="AW12" s="22" t="s">
        <v>124</v>
      </c>
      <c r="BD12" s="2"/>
      <c r="BE12" s="2"/>
      <c r="BF12" s="2"/>
    </row>
    <row r="13" spans="1:58" x14ac:dyDescent="0.2">
      <c r="A13" s="3" t="str">
        <f>Midpoints!A13</f>
        <v>BA</v>
      </c>
      <c r="B13" s="4" t="str">
        <f>Midpoints!B13</f>
        <v>Elektriciteit, grijs</v>
      </c>
      <c r="C13" s="150" t="str">
        <f>Midpoints!C13</f>
        <v>kWh</v>
      </c>
      <c r="D13" s="76">
        <f t="array" ref="D13:F23">MMULT(Midpoints!D13:I23,Coëfficienten!BW14:BY19)</f>
        <v>0</v>
      </c>
      <c r="E13" s="76">
        <v>0</v>
      </c>
      <c r="F13" s="104">
        <v>0</v>
      </c>
      <c r="G13" s="76"/>
      <c r="H13" s="103" t="str">
        <f>Coëfficienten!K13</f>
        <v>CA</v>
      </c>
      <c r="I13" s="76" t="str">
        <f>Coëfficienten!L13</f>
        <v>Diesel</v>
      </c>
      <c r="J13" s="102" t="str">
        <f>Coëfficienten!M13</f>
        <v>m3</v>
      </c>
      <c r="K13" s="8">
        <f t="array" ref="K13:M21">MMULT(Midpoints!N13:S21,Coëfficienten!BW14:BY19)</f>
        <v>0</v>
      </c>
      <c r="L13" s="77">
        <v>0</v>
      </c>
      <c r="M13" s="90">
        <v>0</v>
      </c>
      <c r="N13" s="76"/>
      <c r="O13" s="103" t="str">
        <f>Coëfficienten!U13</f>
        <v>DA</v>
      </c>
      <c r="P13" s="76" t="str">
        <f>Coëfficienten!V13</f>
        <v>Laadcapaciteit 3.5-7.5 ton, EURO 4</v>
      </c>
      <c r="Q13" s="102" t="str">
        <f>Coëfficienten!W13</f>
        <v>tkm</v>
      </c>
      <c r="R13" s="75">
        <f t="array" ref="R13:T23">MMULT(Midpoints!X13:AC23,Coëfficienten!BW14:BY19)</f>
        <v>0</v>
      </c>
      <c r="S13" s="76">
        <v>0</v>
      </c>
      <c r="T13" s="104">
        <v>0</v>
      </c>
      <c r="U13" s="76"/>
      <c r="V13" s="103" t="str">
        <f>Coëfficienten!AE13</f>
        <v>EA</v>
      </c>
      <c r="W13" s="76" t="str">
        <f>Coëfficienten!AF13</f>
        <v>Stof (fijn)</v>
      </c>
      <c r="X13" s="102" t="str">
        <f>Coëfficienten!AG13</f>
        <v>kg</v>
      </c>
      <c r="Y13" s="75">
        <v>0</v>
      </c>
      <c r="Z13" s="76">
        <f>Opdrachtnemer!E80*0.00063</f>
        <v>0</v>
      </c>
      <c r="AA13" s="104">
        <v>0</v>
      </c>
      <c r="AB13" s="76"/>
      <c r="AC13" s="103" t="str">
        <f>Coëfficienten!AO13</f>
        <v>FA</v>
      </c>
      <c r="AD13" s="104" t="str">
        <f>Coëfficienten!AP13</f>
        <v>Wastewater treatment (RWZI)</v>
      </c>
      <c r="AE13" s="76" t="str">
        <f>Coëfficienten!AQ13</f>
        <v>m3</v>
      </c>
      <c r="AF13" s="75">
        <f t="array" ref="AF13:AH14">MMULT(Midpoints!AR13:AW14,Coëfficienten!BW14:BY19)</f>
        <v>0</v>
      </c>
      <c r="AG13" s="76">
        <v>0</v>
      </c>
      <c r="AH13" s="104">
        <v>0</v>
      </c>
      <c r="AI13" s="76"/>
      <c r="AJ13" s="103" t="str">
        <f>Coëfficienten!AY13</f>
        <v>GA</v>
      </c>
      <c r="AK13" s="76" t="str">
        <f>Coëfficienten!AZ13</f>
        <v>Verbranding van niet-gevaarlijk vast afval</v>
      </c>
      <c r="AL13" s="104" t="str">
        <f>Coëfficienten!BA13</f>
        <v>ton</v>
      </c>
      <c r="AM13" s="75">
        <f t="array" ref="AM13:AO17">MMULT(Midpoints!BB13:BG17,Coëfficienten!BW14:BY19)</f>
        <v>0</v>
      </c>
      <c r="AN13" s="76">
        <v>0</v>
      </c>
      <c r="AO13" s="104">
        <v>0</v>
      </c>
      <c r="AP13" s="76"/>
      <c r="AQ13" s="76"/>
      <c r="AR13" s="237"/>
      <c r="AS13" s="238" t="str">
        <f>Midpoints!BL13</f>
        <v>[Vul in…]: [Vul in…]</v>
      </c>
      <c r="AT13" s="239" t="e">
        <f>Midpoints!BM13</f>
        <v>#N/A</v>
      </c>
      <c r="AU13" s="240">
        <f>IFERROR(MMULT(Midpoints!BN13:BS13,Resource_use),0)</f>
        <v>0</v>
      </c>
      <c r="AV13" s="240">
        <f>IFERROR(MMULT(Midpoints!BN13:BS13,Human_health),0)</f>
        <v>0</v>
      </c>
      <c r="AW13" s="240">
        <f>IFERROR(MMULT(Midpoints!BN13:BS13,eco_fresh),0)</f>
        <v>0</v>
      </c>
      <c r="AX13" s="241"/>
      <c r="BD13" s="2"/>
      <c r="BE13" s="2"/>
      <c r="BF13" s="2" t="e">
        <f>MMULT(Midpoints!BN13:BS13,Coëfficienten!$BW$14:$BW$19)</f>
        <v>#N/A</v>
      </c>
    </row>
    <row r="14" spans="1:58" x14ac:dyDescent="0.2">
      <c r="A14" s="3" t="str">
        <f>Midpoints!A14</f>
        <v>BB</v>
      </c>
      <c r="B14" s="4" t="str">
        <f>Midpoints!B14</f>
        <v>Elektriciteit, groen</v>
      </c>
      <c r="C14" s="151" t="str">
        <f>Midpoints!C14</f>
        <v>kWh</v>
      </c>
      <c r="D14" s="76">
        <v>0</v>
      </c>
      <c r="E14" s="76">
        <v>0</v>
      </c>
      <c r="F14" s="104">
        <v>0</v>
      </c>
      <c r="G14" s="76"/>
      <c r="H14" s="103" t="str">
        <f>Coëfficienten!K14</f>
        <v>CB</v>
      </c>
      <c r="I14" s="76" t="str">
        <f>Coëfficienten!L14</f>
        <v>LPG</v>
      </c>
      <c r="J14" s="104" t="str">
        <f>Coëfficienten!M14</f>
        <v>m3</v>
      </c>
      <c r="K14" s="77">
        <v>0</v>
      </c>
      <c r="L14" s="77">
        <v>0</v>
      </c>
      <c r="M14" s="90">
        <v>0</v>
      </c>
      <c r="N14" s="76"/>
      <c r="O14" s="103" t="str">
        <f>Coëfficienten!U14</f>
        <v>DB</v>
      </c>
      <c r="P14" s="76" t="str">
        <f>Coëfficienten!V14</f>
        <v>Laadcapaciteit 3.5-7.5 ton, EURO 5</v>
      </c>
      <c r="Q14" s="104" t="str">
        <f>Coëfficienten!W14</f>
        <v>tkm</v>
      </c>
      <c r="R14" s="76">
        <v>0</v>
      </c>
      <c r="S14" s="76">
        <v>0</v>
      </c>
      <c r="T14" s="104">
        <v>0</v>
      </c>
      <c r="U14" s="76"/>
      <c r="V14" s="103" t="str">
        <f>Coëfficienten!AE14</f>
        <v>EB</v>
      </c>
      <c r="W14" s="76" t="str">
        <f>Coëfficienten!AF14</f>
        <v>Koolstofdioxide (CO2)</v>
      </c>
      <c r="X14" s="102" t="str">
        <f>Coëfficienten!AG14</f>
        <v>ton</v>
      </c>
      <c r="Y14" s="76">
        <f t="array" ref="Y14:AA15">MMULT(Midpoints!AH14:AM15,Coëfficienten!BW14:BY19)</f>
        <v>0</v>
      </c>
      <c r="Z14" s="76">
        <v>0</v>
      </c>
      <c r="AA14" s="104">
        <v>0</v>
      </c>
      <c r="AB14" s="76"/>
      <c r="AC14" s="103" t="str">
        <f>Coëfficienten!AO14</f>
        <v>FB</v>
      </c>
      <c r="AD14" s="104" t="str">
        <f>Coëfficienten!AP14</f>
        <v>Afvalwaterlozing oppervlaktewater</v>
      </c>
      <c r="AE14" s="76" t="str">
        <f>Coëfficienten!AQ14</f>
        <v>m3</v>
      </c>
      <c r="AF14" s="76">
        <v>0</v>
      </c>
      <c r="AG14" s="76">
        <v>0</v>
      </c>
      <c r="AH14" s="104">
        <v>0</v>
      </c>
      <c r="AI14" s="76"/>
      <c r="AJ14" s="103" t="str">
        <f>Coëfficienten!AY14</f>
        <v>GB</v>
      </c>
      <c r="AK14" s="76" t="str">
        <f>Coëfficienten!AZ14</f>
        <v>Verbranding van gevaarlijk vast afval</v>
      </c>
      <c r="AL14" s="104" t="str">
        <f>Coëfficienten!BA14</f>
        <v>ton</v>
      </c>
      <c r="AM14" s="76">
        <v>0</v>
      </c>
      <c r="AN14" s="76">
        <v>0</v>
      </c>
      <c r="AO14" s="104">
        <v>0</v>
      </c>
      <c r="AP14" s="76"/>
      <c r="AQ14" s="76"/>
      <c r="AR14" s="239"/>
      <c r="AS14" s="238" t="str">
        <f>Midpoints!BL14</f>
        <v>[Vul in…]: [Vul in…]</v>
      </c>
      <c r="AT14" s="239" t="e">
        <f>Midpoints!BM14</f>
        <v>#N/A</v>
      </c>
      <c r="AU14" s="240">
        <f>IFERROR(MMULT(Midpoints!BN14:BS14,Resource_use),0)</f>
        <v>0</v>
      </c>
      <c r="AV14" s="240">
        <f>IFERROR(MMULT(Midpoints!BN14:BS14,Human_health),0)</f>
        <v>0</v>
      </c>
      <c r="AW14" s="240">
        <f>IFERROR(MMULT(Midpoints!BN14:BS14,eco_fresh),0)</f>
        <v>0</v>
      </c>
      <c r="AX14" s="241"/>
      <c r="BD14" s="2"/>
      <c r="BE14" s="2"/>
      <c r="BF14" s="2"/>
    </row>
    <row r="15" spans="1:58" x14ac:dyDescent="0.2">
      <c r="A15" s="3" t="str">
        <f>Midpoints!A15</f>
        <v>BC</v>
      </c>
      <c r="B15" s="4" t="str">
        <f>Midpoints!B15</f>
        <v>Elektriciteit, zonne-energie</v>
      </c>
      <c r="C15" s="151" t="str">
        <f>Midpoints!C15</f>
        <v>kWh</v>
      </c>
      <c r="D15" s="76">
        <v>0</v>
      </c>
      <c r="E15" s="76">
        <v>0</v>
      </c>
      <c r="F15" s="104">
        <v>0</v>
      </c>
      <c r="G15" s="76"/>
      <c r="H15" s="103" t="str">
        <f>Coëfficienten!K15</f>
        <v>CC</v>
      </c>
      <c r="I15" s="76" t="str">
        <f>Coëfficienten!L15</f>
        <v>LNG</v>
      </c>
      <c r="J15" s="104" t="str">
        <f>Coëfficienten!M15</f>
        <v>m3</v>
      </c>
      <c r="K15" s="77">
        <v>0</v>
      </c>
      <c r="L15" s="77">
        <v>0</v>
      </c>
      <c r="M15" s="90">
        <v>0</v>
      </c>
      <c r="N15" s="76"/>
      <c r="O15" s="103" t="str">
        <f>Coëfficienten!U15</f>
        <v>DC</v>
      </c>
      <c r="P15" s="76" t="str">
        <f>Coëfficienten!V15</f>
        <v>Laadcapaciteit 3.5-7.5 ton, EURO 6</v>
      </c>
      <c r="Q15" s="104" t="str">
        <f>Coëfficienten!W15</f>
        <v>tkm</v>
      </c>
      <c r="R15" s="76">
        <v>0</v>
      </c>
      <c r="S15" s="76">
        <v>0</v>
      </c>
      <c r="T15" s="104">
        <v>0</v>
      </c>
      <c r="U15" s="76"/>
      <c r="V15" s="103" t="str">
        <f>Coëfficienten!AE15</f>
        <v>EC</v>
      </c>
      <c r="W15" s="76" t="str">
        <f>Coëfficienten!AF15</f>
        <v>Methaan (CH4)</v>
      </c>
      <c r="X15" s="102" t="str">
        <f>Coëfficienten!AG15</f>
        <v>ton</v>
      </c>
      <c r="Y15" s="76">
        <v>0</v>
      </c>
      <c r="Z15" s="76">
        <v>0</v>
      </c>
      <c r="AA15" s="104">
        <v>0</v>
      </c>
      <c r="AB15" s="76"/>
      <c r="AC15" s="103"/>
      <c r="AD15" s="104"/>
      <c r="AE15" s="76"/>
      <c r="AF15" s="76"/>
      <c r="AG15" s="76"/>
      <c r="AH15" s="104"/>
      <c r="AI15" s="76"/>
      <c r="AJ15" s="103" t="str">
        <f>Coëfficienten!AY15</f>
        <v>GC</v>
      </c>
      <c r="AK15" s="76" t="str">
        <f>Coëfficienten!AZ15</f>
        <v>Verbranding van vloeibaar afval</v>
      </c>
      <c r="AL15" s="104" t="str">
        <f>Coëfficienten!BA15</f>
        <v>ton</v>
      </c>
      <c r="AM15" s="76">
        <v>0</v>
      </c>
      <c r="AN15" s="76">
        <v>0</v>
      </c>
      <c r="AO15" s="104">
        <v>0</v>
      </c>
      <c r="AP15" s="76"/>
      <c r="AQ15" s="76"/>
      <c r="AR15" s="239"/>
      <c r="AS15" s="238" t="str">
        <f>Midpoints!BL15</f>
        <v>[Vul in…]: [Vul in…]</v>
      </c>
      <c r="AT15" s="239" t="e">
        <f>Midpoints!BM15</f>
        <v>#N/A</v>
      </c>
      <c r="AU15" s="240">
        <f>IFERROR(MMULT(Midpoints!BN15:BS15,Resource_use),0)</f>
        <v>0</v>
      </c>
      <c r="AV15" s="240">
        <f>IFERROR(MMULT(Midpoints!BN15:BS15,Human_health),0)</f>
        <v>0</v>
      </c>
      <c r="AW15" s="240">
        <f>IFERROR(MMULT(Midpoints!BN15:BS15,eco_fresh),0)</f>
        <v>0</v>
      </c>
      <c r="AX15" s="241"/>
      <c r="BD15" s="2"/>
      <c r="BE15" s="2"/>
      <c r="BF15" s="2"/>
    </row>
    <row r="16" spans="1:58" x14ac:dyDescent="0.2">
      <c r="A16" s="3" t="str">
        <f>Midpoints!A16</f>
        <v>BD</v>
      </c>
      <c r="B16" s="4" t="str">
        <f>Midpoints!B16</f>
        <v>Electriciteit, windenergie</v>
      </c>
      <c r="C16" s="151" t="str">
        <f>Midpoints!C16</f>
        <v>kWh</v>
      </c>
      <c r="D16" s="76">
        <v>0</v>
      </c>
      <c r="E16" s="76">
        <v>0</v>
      </c>
      <c r="F16" s="104">
        <v>0</v>
      </c>
      <c r="G16" s="76"/>
      <c r="H16" s="103" t="str">
        <f>Coëfficienten!K16</f>
        <v>CD</v>
      </c>
      <c r="I16" s="76" t="str">
        <f>Coëfficienten!L16</f>
        <v>Waterstof</v>
      </c>
      <c r="J16" s="104" t="str">
        <f>Coëfficienten!M16</f>
        <v>ton</v>
      </c>
      <c r="K16" s="77">
        <v>0</v>
      </c>
      <c r="L16" s="77">
        <v>0</v>
      </c>
      <c r="M16" s="90">
        <v>0</v>
      </c>
      <c r="N16" s="76"/>
      <c r="O16" s="103" t="str">
        <f>Coëfficienten!U16</f>
        <v>DE</v>
      </c>
      <c r="P16" s="76" t="str">
        <f>Coëfficienten!V16</f>
        <v>Laadcapaciteit 7.5-16 ton, EURO 4</v>
      </c>
      <c r="Q16" s="104" t="str">
        <f>Coëfficienten!W16</f>
        <v>tkm</v>
      </c>
      <c r="R16" s="76">
        <v>0</v>
      </c>
      <c r="S16" s="76">
        <v>0</v>
      </c>
      <c r="T16" s="104">
        <v>0</v>
      </c>
      <c r="U16" s="76"/>
      <c r="V16" s="103"/>
      <c r="W16" s="76"/>
      <c r="X16" s="104"/>
      <c r="Y16" s="76"/>
      <c r="Z16" s="76"/>
      <c r="AA16" s="104"/>
      <c r="AB16" s="76"/>
      <c r="AC16" s="103"/>
      <c r="AD16" s="104"/>
      <c r="AE16" s="76"/>
      <c r="AF16" s="76"/>
      <c r="AG16" s="76"/>
      <c r="AH16" s="104"/>
      <c r="AI16" s="76"/>
      <c r="AJ16" s="103" t="str">
        <f>Coëfficienten!AY16</f>
        <v>GD</v>
      </c>
      <c r="AK16" s="76" t="str">
        <f>Coëfficienten!AZ16</f>
        <v>Storten van inert niet-gevaarlijk vast afval</v>
      </c>
      <c r="AL16" s="104" t="str">
        <f>Coëfficienten!BA16</f>
        <v>ton</v>
      </c>
      <c r="AM16" s="76">
        <v>0</v>
      </c>
      <c r="AN16" s="76">
        <v>0</v>
      </c>
      <c r="AO16" s="104">
        <v>0</v>
      </c>
      <c r="AP16" s="76"/>
      <c r="AQ16" s="76"/>
      <c r="AR16" s="239"/>
      <c r="AS16" s="238" t="str">
        <f>Midpoints!BL16</f>
        <v>[Vul in…]: [Vul in…]</v>
      </c>
      <c r="AT16" s="239" t="e">
        <f>Midpoints!BM16</f>
        <v>#N/A</v>
      </c>
      <c r="AU16" s="240">
        <f>IFERROR(MMULT(Midpoints!BN16:BS16,Resource_use),0)</f>
        <v>0</v>
      </c>
      <c r="AV16" s="240">
        <f>IFERROR(MMULT(Midpoints!BN16:BS16,Human_health),0)</f>
        <v>0</v>
      </c>
      <c r="AW16" s="240">
        <f>IFERROR(MMULT(Midpoints!BN16:BS16,eco_fresh),0)</f>
        <v>0</v>
      </c>
      <c r="AX16" s="241"/>
      <c r="BD16" s="2"/>
      <c r="BE16" s="2"/>
      <c r="BF16" s="2"/>
    </row>
    <row r="17" spans="1:58" x14ac:dyDescent="0.2">
      <c r="A17" s="3" t="str">
        <f>Midpoints!A17</f>
        <v>BE</v>
      </c>
      <c r="B17" s="4" t="str">
        <f>Midpoints!B17</f>
        <v>Elektriciteit, aardgas</v>
      </c>
      <c r="C17" s="151" t="str">
        <f>Midpoints!C17</f>
        <v>kWh</v>
      </c>
      <c r="D17" s="76">
        <v>0</v>
      </c>
      <c r="E17" s="76">
        <v>0</v>
      </c>
      <c r="F17" s="104">
        <v>0</v>
      </c>
      <c r="G17" s="76"/>
      <c r="H17" s="103" t="str">
        <f>Coëfficienten!K17</f>
        <v>CE</v>
      </c>
      <c r="I17" s="76" t="str">
        <f>Coëfficienten!L17</f>
        <v>Leiding- of drinkwater</v>
      </c>
      <c r="J17" s="104" t="str">
        <f>Coëfficienten!M17</f>
        <v>m3</v>
      </c>
      <c r="K17" s="77">
        <v>0</v>
      </c>
      <c r="L17" s="77">
        <v>0</v>
      </c>
      <c r="M17" s="90">
        <v>0</v>
      </c>
      <c r="N17" s="76"/>
      <c r="O17" s="103" t="str">
        <f>Coëfficienten!U17</f>
        <v>DF</v>
      </c>
      <c r="P17" s="76" t="str">
        <f>Coëfficienten!V17</f>
        <v>Laadcapaciteit 7.5-16 ton, EURO 5</v>
      </c>
      <c r="Q17" s="104" t="str">
        <f>Coëfficienten!W17</f>
        <v>tkm</v>
      </c>
      <c r="R17" s="76">
        <v>0</v>
      </c>
      <c r="S17" s="76">
        <v>0</v>
      </c>
      <c r="T17" s="104">
        <v>0</v>
      </c>
      <c r="U17" s="76"/>
      <c r="V17" s="103"/>
      <c r="W17" s="76"/>
      <c r="X17" s="104"/>
      <c r="Y17" s="76"/>
      <c r="Z17" s="76"/>
      <c r="AA17" s="104"/>
      <c r="AB17" s="76"/>
      <c r="AC17" s="103"/>
      <c r="AD17" s="104"/>
      <c r="AE17" s="76"/>
      <c r="AF17" s="76"/>
      <c r="AG17" s="76"/>
      <c r="AH17" s="104"/>
      <c r="AI17" s="76"/>
      <c r="AJ17" s="103" t="str">
        <f>Coëfficienten!AY17</f>
        <v>GE</v>
      </c>
      <c r="AK17" s="76" t="str">
        <f>Coëfficienten!AZ17</f>
        <v>Storten van afval op een sanitaire vast stortplaats</v>
      </c>
      <c r="AL17" s="104" t="str">
        <f>Coëfficienten!BA17</f>
        <v>ton</v>
      </c>
      <c r="AM17" s="76">
        <v>0</v>
      </c>
      <c r="AN17" s="76">
        <v>0</v>
      </c>
      <c r="AO17" s="104">
        <v>0</v>
      </c>
      <c r="AP17" s="76"/>
      <c r="AQ17" s="76"/>
      <c r="AR17" s="239"/>
      <c r="AS17" s="238" t="str">
        <f>Midpoints!BL17</f>
        <v>[Vul in…]: [Vul in…]</v>
      </c>
      <c r="AT17" s="239" t="e">
        <f>Midpoints!BM17</f>
        <v>#N/A</v>
      </c>
      <c r="AU17" s="240">
        <f>IFERROR(MMULT(Midpoints!BN17:BS17,Resource_use),0)</f>
        <v>0</v>
      </c>
      <c r="AV17" s="240">
        <f>IFERROR(MMULT(Midpoints!BN17:BS17,Human_health),0)</f>
        <v>0</v>
      </c>
      <c r="AW17" s="240">
        <f>IFERROR(MMULT(Midpoints!BN17:BS17,eco_fresh),0)</f>
        <v>0</v>
      </c>
      <c r="AX17" s="241"/>
      <c r="BD17" s="2"/>
      <c r="BE17" s="2"/>
      <c r="BF17" s="2"/>
    </row>
    <row r="18" spans="1:58" x14ac:dyDescent="0.2">
      <c r="A18" s="3" t="str">
        <f>Midpoints!A18</f>
        <v>BF</v>
      </c>
      <c r="B18" s="4" t="str">
        <f>Midpoints!B18</f>
        <v>Electriciteit, eigen opwek, wkk, bio-/groen gas, o.b.v. fictieve monostroom</v>
      </c>
      <c r="C18" s="151" t="str">
        <f>Midpoints!C18</f>
        <v>kWh</v>
      </c>
      <c r="D18" s="76">
        <v>0</v>
      </c>
      <c r="E18" s="76">
        <v>0</v>
      </c>
      <c r="F18" s="104">
        <v>0</v>
      </c>
      <c r="G18" s="76"/>
      <c r="H18" s="103" t="str">
        <f>Coëfficienten!K18</f>
        <v>CF</v>
      </c>
      <c r="I18" s="76" t="str">
        <f>Coëfficienten!L18</f>
        <v>Amines</v>
      </c>
      <c r="J18" s="104" t="str">
        <f>Coëfficienten!M18</f>
        <v>kg</v>
      </c>
      <c r="K18" s="77">
        <v>0</v>
      </c>
      <c r="L18" s="77">
        <v>0</v>
      </c>
      <c r="M18" s="90">
        <v>0</v>
      </c>
      <c r="N18" s="76"/>
      <c r="O18" s="103" t="str">
        <f>Coëfficienten!U18</f>
        <v>DG</v>
      </c>
      <c r="P18" s="76" t="str">
        <f>Coëfficienten!V18</f>
        <v>Laadcapaciteit 7.5-16 ton, EURO 6</v>
      </c>
      <c r="Q18" s="104" t="str">
        <f>Coëfficienten!W18</f>
        <v>tkm</v>
      </c>
      <c r="R18" s="76">
        <v>0</v>
      </c>
      <c r="S18" s="76">
        <v>0</v>
      </c>
      <c r="T18" s="104">
        <v>0</v>
      </c>
      <c r="U18" s="76"/>
      <c r="V18" s="103"/>
      <c r="W18" s="76"/>
      <c r="X18" s="104"/>
      <c r="Y18" s="76"/>
      <c r="Z18" s="76"/>
      <c r="AA18" s="104"/>
      <c r="AB18" s="76"/>
      <c r="AC18" s="103"/>
      <c r="AD18" s="104"/>
      <c r="AE18" s="76"/>
      <c r="AF18" s="76"/>
      <c r="AG18" s="76"/>
      <c r="AH18" s="104"/>
      <c r="AI18" s="76"/>
      <c r="AJ18" s="103"/>
      <c r="AK18" s="76"/>
      <c r="AL18" s="104"/>
      <c r="AM18" s="76"/>
      <c r="AN18" s="76"/>
      <c r="AO18" s="104"/>
      <c r="AP18" s="76"/>
      <c r="AQ18" s="76"/>
      <c r="AR18" s="239"/>
      <c r="AS18" s="238" t="str">
        <f>Midpoints!BL18</f>
        <v>[Vul in…]: [Vul in…]</v>
      </c>
      <c r="AT18" s="239" t="e">
        <f>Midpoints!BM18</f>
        <v>#N/A</v>
      </c>
      <c r="AU18" s="240">
        <f>IFERROR(MMULT(Midpoints!BN18:BS18,Resource_use),0)</f>
        <v>0</v>
      </c>
      <c r="AV18" s="240">
        <f>IFERROR(MMULT(Midpoints!BN18:BS18,Human_health),0)</f>
        <v>0</v>
      </c>
      <c r="AW18" s="240">
        <f>IFERROR(MMULT(Midpoints!BN18:BS18,eco_fresh),0)</f>
        <v>0</v>
      </c>
      <c r="AX18" s="241"/>
      <c r="BD18" s="2"/>
      <c r="BE18" s="2"/>
      <c r="BF18" s="2"/>
    </row>
    <row r="19" spans="1:58" x14ac:dyDescent="0.2">
      <c r="A19" s="3" t="str">
        <f>Midpoints!A19</f>
        <v>BG</v>
      </c>
      <c r="B19" s="4" t="str">
        <f>Midpoints!B19</f>
        <v>Warmte, aardgas, centrale verwarming</v>
      </c>
      <c r="C19" s="151" t="str">
        <f>Midpoints!C19</f>
        <v>m3</v>
      </c>
      <c r="D19" s="76">
        <v>0</v>
      </c>
      <c r="E19" s="75">
        <v>0</v>
      </c>
      <c r="F19" s="104">
        <v>0</v>
      </c>
      <c r="G19" s="76"/>
      <c r="H19" s="103" t="str">
        <f>Coëfficienten!K19</f>
        <v>CG</v>
      </c>
      <c r="I19" s="76" t="str">
        <f>Coëfficienten!L19</f>
        <v>Flocculant, NaOH</v>
      </c>
      <c r="J19" s="104" t="str">
        <f>Coëfficienten!M19</f>
        <v>kg</v>
      </c>
      <c r="K19" s="77">
        <v>0</v>
      </c>
      <c r="L19" s="77">
        <v>0</v>
      </c>
      <c r="M19" s="90">
        <v>0</v>
      </c>
      <c r="N19" s="76"/>
      <c r="O19" s="103" t="str">
        <f>Coëfficienten!U19</f>
        <v>DH</v>
      </c>
      <c r="P19" s="76" t="str">
        <f>Coëfficienten!V19</f>
        <v>Laadcapaciteit 16-32 ton, EURO 4</v>
      </c>
      <c r="Q19" s="104" t="str">
        <f>Coëfficienten!W19</f>
        <v>tkm</v>
      </c>
      <c r="R19" s="76">
        <v>0</v>
      </c>
      <c r="S19" s="76">
        <v>0</v>
      </c>
      <c r="T19" s="104">
        <v>0</v>
      </c>
      <c r="U19" s="76"/>
      <c r="V19" s="103"/>
      <c r="W19" s="76"/>
      <c r="X19" s="104"/>
      <c r="Y19" s="76"/>
      <c r="Z19" s="76"/>
      <c r="AA19" s="104"/>
      <c r="AB19" s="76"/>
      <c r="AC19" s="103"/>
      <c r="AD19" s="104"/>
      <c r="AE19" s="76"/>
      <c r="AF19" s="76"/>
      <c r="AG19" s="76"/>
      <c r="AH19" s="104"/>
      <c r="AI19" s="76"/>
      <c r="AJ19" s="103"/>
      <c r="AK19" s="76"/>
      <c r="AL19" s="104"/>
      <c r="AM19" s="76"/>
      <c r="AN19" s="76"/>
      <c r="AO19" s="104"/>
      <c r="AP19" s="76"/>
      <c r="AQ19" s="76"/>
      <c r="AR19" s="239"/>
      <c r="AS19" s="238" t="str">
        <f>Midpoints!BL19</f>
        <v>[Vul in…]: [Vul in…]</v>
      </c>
      <c r="AT19" s="239" t="e">
        <f>Midpoints!BM19</f>
        <v>#N/A</v>
      </c>
      <c r="AU19" s="240">
        <f>IFERROR(MMULT(Midpoints!BN19:BS19,Resource_use),0)</f>
        <v>0</v>
      </c>
      <c r="AV19" s="240">
        <f>IFERROR(MMULT(Midpoints!BN19:BS19,Human_health),0)</f>
        <v>0</v>
      </c>
      <c r="AW19" s="240">
        <f>IFERROR(MMULT(Midpoints!BN19:BS19,eco_fresh),0)</f>
        <v>0</v>
      </c>
      <c r="AX19" s="241"/>
      <c r="BD19" s="2"/>
      <c r="BE19" s="2"/>
      <c r="BF19" s="2"/>
    </row>
    <row r="20" spans="1:58" x14ac:dyDescent="0.2">
      <c r="A20" s="3" t="str">
        <f>Midpoints!A20</f>
        <v>BH</v>
      </c>
      <c r="B20" s="4" t="str">
        <f>Midpoints!B20</f>
        <v>Warmte, groen gas, centrale verwarming</v>
      </c>
      <c r="C20" s="151" t="str">
        <f>Midpoints!C20</f>
        <v>m3</v>
      </c>
      <c r="D20" s="76">
        <v>0</v>
      </c>
      <c r="E20" s="76">
        <v>0</v>
      </c>
      <c r="F20" s="104">
        <v>0</v>
      </c>
      <c r="G20" s="76"/>
      <c r="H20" s="103" t="str">
        <f>Coëfficienten!K20</f>
        <v>CH</v>
      </c>
      <c r="I20" s="76" t="str">
        <f>Coëfficienten!L20</f>
        <v>Flocculant, FeCl3</v>
      </c>
      <c r="J20" s="104" t="str">
        <f>Coëfficienten!M20</f>
        <v>kg</v>
      </c>
      <c r="K20" s="77">
        <v>0</v>
      </c>
      <c r="L20" s="77">
        <v>0</v>
      </c>
      <c r="M20" s="90">
        <v>0</v>
      </c>
      <c r="N20" s="76"/>
      <c r="O20" s="103" t="str">
        <f>Coëfficienten!U20</f>
        <v>DI</v>
      </c>
      <c r="P20" s="76" t="str">
        <f>Coëfficienten!V20</f>
        <v>Laadcapaciteit 16-32 ton, EURO 5</v>
      </c>
      <c r="Q20" s="104" t="str">
        <f>Coëfficienten!W20</f>
        <v>tkm</v>
      </c>
      <c r="R20" s="76">
        <v>0</v>
      </c>
      <c r="S20" s="76">
        <v>0</v>
      </c>
      <c r="T20" s="104">
        <v>0</v>
      </c>
      <c r="U20" s="76"/>
      <c r="V20" s="103"/>
      <c r="W20" s="76"/>
      <c r="X20" s="104"/>
      <c r="Y20" s="76"/>
      <c r="Z20" s="76"/>
      <c r="AA20" s="104"/>
      <c r="AB20" s="76"/>
      <c r="AC20" s="103"/>
      <c r="AD20" s="104"/>
      <c r="AE20" s="76"/>
      <c r="AF20" s="76"/>
      <c r="AG20" s="76"/>
      <c r="AH20" s="104"/>
      <c r="AI20" s="76"/>
      <c r="AJ20" s="103"/>
      <c r="AK20" s="76"/>
      <c r="AL20" s="104"/>
      <c r="AM20" s="76"/>
      <c r="AN20" s="76"/>
      <c r="AO20" s="104"/>
      <c r="AP20" s="76"/>
      <c r="AQ20" s="76"/>
      <c r="AR20" s="239"/>
      <c r="AS20" s="238" t="str">
        <f>Midpoints!BL20</f>
        <v>[Vul in…]: [Vul in…]</v>
      </c>
      <c r="AT20" s="239" t="e">
        <f>Midpoints!BM20</f>
        <v>#N/A</v>
      </c>
      <c r="AU20" s="240">
        <f>IFERROR(MMULT(Midpoints!BN20:BS20,Resource_use),0)</f>
        <v>0</v>
      </c>
      <c r="AV20" s="240">
        <f>IFERROR(MMULT(Midpoints!BN20:BS20,Human_health),0)</f>
        <v>0</v>
      </c>
      <c r="AW20" s="240">
        <f>IFERROR(MMULT(Midpoints!BN20:BS20,eco_fresh),0)</f>
        <v>0</v>
      </c>
      <c r="AX20" s="241"/>
      <c r="BD20" s="2"/>
      <c r="BE20" s="2"/>
      <c r="BF20" s="2"/>
    </row>
    <row r="21" spans="1:58" x14ac:dyDescent="0.2">
      <c r="A21" s="3" t="str">
        <f>Midpoints!A21</f>
        <v>BI</v>
      </c>
      <c r="B21" s="4" t="str">
        <f>Midpoints!B21</f>
        <v>Warmte, aardgas, industrieël</v>
      </c>
      <c r="C21" s="4" t="str">
        <f>Midpoints!C21</f>
        <v>MJ</v>
      </c>
      <c r="D21" s="76">
        <v>0</v>
      </c>
      <c r="E21" s="76">
        <v>0</v>
      </c>
      <c r="F21" s="76">
        <v>0</v>
      </c>
      <c r="G21" s="76"/>
      <c r="H21" s="103" t="str">
        <f>Coëfficienten!K21</f>
        <v>CI</v>
      </c>
      <c r="I21" s="76" t="str">
        <f>Coëfficienten!L21</f>
        <v>Geactiveerd koolstof</v>
      </c>
      <c r="J21" s="104" t="str">
        <f>Coëfficienten!M21</f>
        <v>kg</v>
      </c>
      <c r="K21" s="77">
        <v>0</v>
      </c>
      <c r="L21" s="77">
        <v>0</v>
      </c>
      <c r="M21" s="90">
        <v>0</v>
      </c>
      <c r="N21" s="76"/>
      <c r="O21" s="103" t="str">
        <f>Coëfficienten!U21</f>
        <v>DJ</v>
      </c>
      <c r="P21" s="76" t="str">
        <f>Coëfficienten!V21</f>
        <v>Laadcapaciteit 16-32 ton, EURO 6</v>
      </c>
      <c r="Q21" s="104" t="str">
        <f>Coëfficienten!W21</f>
        <v>tkm</v>
      </c>
      <c r="R21" s="76">
        <v>0</v>
      </c>
      <c r="S21" s="76">
        <v>0</v>
      </c>
      <c r="T21" s="104">
        <v>0</v>
      </c>
      <c r="U21" s="76"/>
      <c r="V21" s="103"/>
      <c r="W21" s="76"/>
      <c r="X21" s="104"/>
      <c r="Y21" s="76"/>
      <c r="Z21" s="76"/>
      <c r="AA21" s="104"/>
      <c r="AB21" s="76"/>
      <c r="AC21" s="103"/>
      <c r="AD21" s="104"/>
      <c r="AE21" s="76"/>
      <c r="AF21" s="76"/>
      <c r="AG21" s="76"/>
      <c r="AH21" s="104"/>
      <c r="AI21" s="76"/>
      <c r="AJ21" s="103"/>
      <c r="AK21" s="76"/>
      <c r="AL21" s="104"/>
      <c r="AM21" s="76"/>
      <c r="AN21" s="76"/>
      <c r="AO21" s="104"/>
      <c r="AP21" s="76"/>
      <c r="AQ21" s="76"/>
      <c r="AR21" s="239"/>
      <c r="AS21" s="238" t="str">
        <f>Midpoints!BL21</f>
        <v>[Vul in…]: [Vul in…]</v>
      </c>
      <c r="AT21" s="239" t="e">
        <f>Midpoints!BM21</f>
        <v>#N/A</v>
      </c>
      <c r="AU21" s="240">
        <f>IFERROR(MMULT(Midpoints!BN21:BS21,Resource_use),0)</f>
        <v>0</v>
      </c>
      <c r="AV21" s="240">
        <f>IFERROR(MMULT(Midpoints!BN21:BS21,Human_health),0)</f>
        <v>0</v>
      </c>
      <c r="AW21" s="240">
        <f>IFERROR(MMULT(Midpoints!BN21:BS21,eco_fresh),0)</f>
        <v>0</v>
      </c>
      <c r="AX21" s="241"/>
      <c r="BD21" s="2"/>
      <c r="BE21" s="2"/>
      <c r="BF21" s="2"/>
    </row>
    <row r="22" spans="1:58" x14ac:dyDescent="0.2">
      <c r="A22" s="3" t="str">
        <f>Midpoints!A22</f>
        <v>BJ</v>
      </c>
      <c r="B22" s="4" t="str">
        <f>Midpoints!B22</f>
        <v>Warmte, eigen opwek, wkk, bio-/groen gas, o.b.v. fictieve monostroom</v>
      </c>
      <c r="C22" s="4" t="str">
        <f>Midpoints!C22</f>
        <v>MJ</v>
      </c>
      <c r="D22" s="76">
        <v>0</v>
      </c>
      <c r="E22" s="76">
        <v>0</v>
      </c>
      <c r="F22" s="76">
        <v>0</v>
      </c>
      <c r="G22" s="76"/>
      <c r="H22" s="107"/>
      <c r="I22" s="85"/>
      <c r="J22" s="106"/>
      <c r="K22" s="141"/>
      <c r="L22" s="85"/>
      <c r="M22" s="106"/>
      <c r="N22" s="76"/>
      <c r="O22" s="103" t="str">
        <f>Coëfficienten!U22</f>
        <v>DK</v>
      </c>
      <c r="P22" s="76" t="str">
        <f>Coëfficienten!V22</f>
        <v xml:space="preserve">Watertransport: Binnenvaart </v>
      </c>
      <c r="Q22" s="104" t="str">
        <f>Coëfficienten!W22</f>
        <v>tkm</v>
      </c>
      <c r="R22" s="87">
        <v>0</v>
      </c>
      <c r="S22" s="76">
        <v>0</v>
      </c>
      <c r="T22" s="104">
        <v>0</v>
      </c>
      <c r="U22" s="76"/>
      <c r="V22" s="105"/>
      <c r="W22" s="85"/>
      <c r="X22" s="106"/>
      <c r="Y22" s="141"/>
      <c r="Z22" s="85"/>
      <c r="AA22" s="106"/>
      <c r="AB22" s="76"/>
      <c r="AC22" s="105"/>
      <c r="AD22" s="106"/>
      <c r="AE22" s="85"/>
      <c r="AF22" s="141"/>
      <c r="AG22" s="85"/>
      <c r="AH22" s="106"/>
      <c r="AI22" s="76"/>
      <c r="AJ22" s="107"/>
      <c r="AK22" s="85"/>
      <c r="AL22" s="106"/>
      <c r="AM22" s="141"/>
      <c r="AN22" s="85"/>
      <c r="AO22" s="106"/>
      <c r="AP22" s="76"/>
      <c r="AQ22" s="76"/>
      <c r="AR22" s="239"/>
      <c r="AS22" s="238" t="str">
        <f>Midpoints!BL22</f>
        <v>[Vul in…]: [Vul in…]</v>
      </c>
      <c r="AT22" s="239" t="e">
        <f>Midpoints!BM22</f>
        <v>#N/A</v>
      </c>
      <c r="AU22" s="240">
        <f>IFERROR(MMULT(Midpoints!BN22:BS22,Resource_use),0)</f>
        <v>0</v>
      </c>
      <c r="AV22" s="240">
        <f>IFERROR(MMULT(Midpoints!BN22:BS22,Human_health),0)</f>
        <v>0</v>
      </c>
      <c r="AW22" s="240">
        <f>IFERROR(MMULT(Midpoints!BN22:BS22,eco_fresh),0)</f>
        <v>0</v>
      </c>
      <c r="AX22" s="241"/>
      <c r="BD22" s="2"/>
      <c r="BE22" s="2"/>
      <c r="BF22" s="2"/>
    </row>
    <row r="23" spans="1:58" x14ac:dyDescent="0.2">
      <c r="A23" s="3" t="str">
        <f>Midpoints!A23</f>
        <v>BK</v>
      </c>
      <c r="B23" s="4" t="str">
        <f>Midpoints!B23</f>
        <v>Warmte, eigen opwek, biogasketel, o.b.v. fictieve monostroom</v>
      </c>
      <c r="C23" s="4" t="str">
        <f>Midpoints!C23</f>
        <v>MJ</v>
      </c>
      <c r="D23" s="76">
        <v>0</v>
      </c>
      <c r="E23" s="76">
        <v>0</v>
      </c>
      <c r="F23" s="76">
        <v>0</v>
      </c>
      <c r="G23" s="76"/>
      <c r="H23" s="76"/>
      <c r="I23" s="76"/>
      <c r="J23" s="76"/>
      <c r="K23" s="76"/>
      <c r="L23" s="76"/>
      <c r="M23" s="76"/>
      <c r="N23" s="76"/>
      <c r="O23" s="107" t="str">
        <f>Coëfficienten!U23</f>
        <v>DL</v>
      </c>
      <c r="P23" s="85" t="str">
        <f>Coëfficienten!V23</f>
        <v>Watertransport: Zeetransport</v>
      </c>
      <c r="Q23" s="106" t="str">
        <f>Coëfficienten!W23</f>
        <v>tkm</v>
      </c>
      <c r="R23" s="85">
        <v>0</v>
      </c>
      <c r="S23" s="85">
        <v>0</v>
      </c>
      <c r="T23" s="106">
        <v>0</v>
      </c>
      <c r="U23" s="76"/>
      <c r="V23" s="76"/>
      <c r="W23" s="76"/>
      <c r="X23" s="76"/>
      <c r="Y23" s="76"/>
      <c r="Z23" s="76"/>
      <c r="AA23" s="76"/>
      <c r="AB23" s="76"/>
      <c r="AC23" s="76"/>
      <c r="AD23" s="76"/>
      <c r="AE23" s="76"/>
      <c r="AF23" s="76"/>
      <c r="AG23" s="76"/>
      <c r="AH23" s="76"/>
      <c r="AI23" s="76"/>
      <c r="AJ23" s="76"/>
      <c r="AK23" s="76"/>
      <c r="AL23" s="76"/>
      <c r="AM23" s="76"/>
      <c r="AN23" s="76"/>
      <c r="AO23" s="76"/>
      <c r="AP23" s="76"/>
      <c r="AQ23" s="76"/>
      <c r="AR23" s="239"/>
      <c r="AS23" s="238" t="str">
        <f>Midpoints!BL23</f>
        <v>[Vul in…]: [Vul in…]</v>
      </c>
      <c r="AT23" s="239" t="e">
        <f>Midpoints!BM23</f>
        <v>#N/A</v>
      </c>
      <c r="AU23" s="240">
        <f>IFERROR(MMULT(Midpoints!BN23:BS23,Resource_use),0)</f>
        <v>0</v>
      </c>
      <c r="AV23" s="240">
        <f>IFERROR(MMULT(Midpoints!BN23:BS23,Human_health),0)</f>
        <v>0</v>
      </c>
      <c r="AW23" s="240">
        <f>IFERROR(MMULT(Midpoints!BN23:BS23,eco_fresh),0)</f>
        <v>0</v>
      </c>
      <c r="AX23" s="241"/>
      <c r="BD23" s="2"/>
      <c r="BE23" s="2"/>
      <c r="BF23" s="2"/>
    </row>
    <row r="24" spans="1:58" x14ac:dyDescent="0.2">
      <c r="A24" s="3"/>
      <c r="B24" s="4"/>
      <c r="C24" s="4"/>
      <c r="D24" s="76"/>
      <c r="E24" s="76"/>
      <c r="F24" s="76"/>
      <c r="G24" s="76"/>
      <c r="H24" s="76"/>
      <c r="I24" s="76"/>
      <c r="J24" s="76"/>
      <c r="K24" s="76"/>
      <c r="L24" s="76"/>
      <c r="M24" s="76"/>
      <c r="N24" s="76"/>
      <c r="O24" s="76"/>
      <c r="P24" s="76"/>
      <c r="Q24" s="76"/>
      <c r="R24" s="76"/>
      <c r="S24" s="76"/>
      <c r="T24" s="76"/>
      <c r="U24" s="76"/>
      <c r="V24" s="76"/>
      <c r="W24" s="76"/>
      <c r="X24" s="76"/>
      <c r="Y24" s="76"/>
      <c r="Z24" s="76"/>
      <c r="AA24" s="76"/>
      <c r="AB24" s="76"/>
      <c r="AC24" s="76"/>
      <c r="AD24" s="76"/>
      <c r="AE24" s="76"/>
      <c r="AF24" s="76"/>
      <c r="AG24" s="76"/>
      <c r="AH24" s="76"/>
      <c r="AI24" s="76"/>
      <c r="AJ24" s="76"/>
      <c r="AK24" s="76"/>
      <c r="AL24" s="76"/>
      <c r="AM24" s="76"/>
      <c r="AN24" s="76"/>
      <c r="AO24" s="76"/>
      <c r="AP24" s="76"/>
      <c r="AQ24" s="76"/>
      <c r="AR24" s="239"/>
      <c r="AS24" s="238" t="str">
        <f>Midpoints!BL24</f>
        <v>[Vul in…]: [Vul in…]</v>
      </c>
      <c r="AT24" s="239" t="e">
        <f>Midpoints!BM24</f>
        <v>#N/A</v>
      </c>
      <c r="AU24" s="240">
        <f>IFERROR(MMULT(Midpoints!BN24:BS24,Resource_use),0)</f>
        <v>0</v>
      </c>
      <c r="AV24" s="240">
        <f>IFERROR(MMULT(Midpoints!BN24:BS24,Human_health),0)</f>
        <v>0</v>
      </c>
      <c r="AW24" s="240">
        <f>IFERROR(MMULT(Midpoints!BN24:BS24,eco_fresh),0)</f>
        <v>0</v>
      </c>
      <c r="AX24" s="241"/>
      <c r="BD24" s="2"/>
      <c r="BE24" s="2"/>
      <c r="BF24" s="2"/>
    </row>
    <row r="25" spans="1:58" x14ac:dyDescent="0.2">
      <c r="A25" s="4"/>
      <c r="B25" s="4"/>
      <c r="C25" s="4"/>
      <c r="D25" s="76"/>
      <c r="E25" s="76"/>
      <c r="F25" s="76"/>
      <c r="G25" s="76"/>
      <c r="H25" s="76"/>
      <c r="I25" s="76"/>
      <c r="J25" s="76"/>
      <c r="K25" s="76"/>
      <c r="L25" s="76"/>
      <c r="M25" s="76"/>
      <c r="N25" s="76"/>
      <c r="O25" s="76"/>
      <c r="P25" s="76"/>
      <c r="Q25" s="76"/>
      <c r="R25" s="76"/>
      <c r="S25" s="76"/>
      <c r="T25" s="76"/>
      <c r="U25" s="76"/>
      <c r="V25" s="76"/>
      <c r="W25" s="76"/>
      <c r="X25" s="76"/>
      <c r="Y25" s="76"/>
      <c r="Z25" s="76"/>
      <c r="AA25" s="76"/>
      <c r="AB25" s="76"/>
      <c r="AC25" s="76"/>
      <c r="AD25" s="76"/>
      <c r="AE25" s="76"/>
      <c r="AF25" s="76"/>
      <c r="AG25" s="76"/>
      <c r="AH25" s="76"/>
      <c r="AI25" s="76"/>
      <c r="AJ25" s="76"/>
      <c r="AK25" s="76"/>
      <c r="AL25" s="76"/>
      <c r="AM25" s="76"/>
      <c r="AN25" s="76"/>
      <c r="AO25" s="76"/>
      <c r="AP25" s="76"/>
      <c r="AQ25" s="76"/>
      <c r="AR25" s="239"/>
      <c r="AS25" s="238" t="str">
        <f>Midpoints!BL25</f>
        <v>[Vul in…]: [Vul in…]</v>
      </c>
      <c r="AT25" s="239" t="e">
        <f>Midpoints!BM25</f>
        <v>#N/A</v>
      </c>
      <c r="AU25" s="240">
        <f>IFERROR(MMULT(Midpoints!BN25:BS25,Resource_use),0)</f>
        <v>0</v>
      </c>
      <c r="AV25" s="240">
        <f>IFERROR(MMULT(Midpoints!BN25:BS25,Human_health),0)</f>
        <v>0</v>
      </c>
      <c r="AW25" s="240">
        <f>IFERROR(MMULT(Midpoints!BN25:BS25,eco_fresh),0)</f>
        <v>0</v>
      </c>
      <c r="AX25" s="241"/>
      <c r="BD25" s="2"/>
      <c r="BE25" s="2"/>
      <c r="BF25" s="2"/>
    </row>
    <row r="26" spans="1:58" x14ac:dyDescent="0.2">
      <c r="A26" s="4"/>
      <c r="B26" s="4"/>
      <c r="C26" s="4"/>
      <c r="D26" s="76"/>
      <c r="E26" s="76"/>
      <c r="F26" s="76"/>
      <c r="G26" s="76"/>
      <c r="H26" s="76"/>
      <c r="I26" s="76"/>
      <c r="J26" s="76"/>
      <c r="K26" s="76"/>
      <c r="L26" s="76"/>
      <c r="M26" s="76"/>
      <c r="N26" s="76"/>
      <c r="O26" s="76"/>
      <c r="P26" s="76"/>
      <c r="Q26" s="76"/>
      <c r="R26" s="76"/>
      <c r="S26" s="76"/>
      <c r="T26" s="76"/>
      <c r="U26" s="76"/>
      <c r="V26" s="76"/>
      <c r="W26" s="76"/>
      <c r="X26" s="76"/>
      <c r="Y26" s="76"/>
      <c r="Z26" s="76"/>
      <c r="AA26" s="76"/>
      <c r="AB26" s="76"/>
      <c r="AC26" s="76"/>
      <c r="AD26" s="76"/>
      <c r="AE26" s="76"/>
      <c r="AF26" s="76"/>
      <c r="AG26" s="76"/>
      <c r="AH26" s="76"/>
      <c r="AI26" s="76"/>
      <c r="AJ26" s="76"/>
      <c r="AK26" s="76"/>
      <c r="AL26" s="76"/>
      <c r="AM26" s="76"/>
      <c r="AN26" s="76"/>
      <c r="AO26" s="76"/>
      <c r="AP26" s="76"/>
      <c r="AQ26" s="76"/>
      <c r="AR26" s="239"/>
      <c r="AS26" s="238" t="str">
        <f>Midpoints!BL26</f>
        <v>[Vul in…]: [Vul in…]</v>
      </c>
      <c r="AT26" s="239" t="e">
        <f>Midpoints!BM26</f>
        <v>#N/A</v>
      </c>
      <c r="AU26" s="240">
        <f>IFERROR(MMULT(Midpoints!BN26:BS26,Resource_use),0)</f>
        <v>0</v>
      </c>
      <c r="AV26" s="240">
        <f>IFERROR(MMULT(Midpoints!BN26:BS26,Human_health),0)</f>
        <v>0</v>
      </c>
      <c r="AW26" s="240">
        <f>IFERROR(MMULT(Midpoints!BN26:BS26,eco_fresh),0)</f>
        <v>0</v>
      </c>
      <c r="AX26" s="241"/>
      <c r="BD26" s="2"/>
      <c r="BE26" s="2"/>
      <c r="BF26" s="2"/>
    </row>
    <row r="27" spans="1:58" x14ac:dyDescent="0.2">
      <c r="A27" s="4"/>
      <c r="B27" s="4"/>
      <c r="C27" s="4"/>
      <c r="D27" s="76"/>
      <c r="E27" s="76"/>
      <c r="F27" s="76"/>
      <c r="G27" s="76"/>
      <c r="H27" s="76"/>
      <c r="I27" s="76"/>
      <c r="J27" s="76"/>
      <c r="K27" s="76"/>
      <c r="L27" s="76"/>
      <c r="M27" s="76"/>
      <c r="N27" s="76"/>
      <c r="O27" s="76"/>
      <c r="P27" s="76"/>
      <c r="Q27" s="76"/>
      <c r="R27" s="76"/>
      <c r="S27" s="76"/>
      <c r="T27" s="76"/>
      <c r="U27" s="76"/>
      <c r="V27" s="76"/>
      <c r="W27" s="76"/>
      <c r="X27" s="76"/>
      <c r="Y27" s="76"/>
      <c r="Z27" s="76"/>
      <c r="AA27" s="76"/>
      <c r="AB27" s="76"/>
      <c r="AC27" s="76"/>
      <c r="AD27" s="76"/>
      <c r="AE27" s="76"/>
      <c r="AF27" s="76"/>
      <c r="AG27" s="76"/>
      <c r="AH27" s="76"/>
      <c r="AI27" s="76"/>
      <c r="AJ27" s="76"/>
      <c r="AK27" s="76"/>
      <c r="AL27" s="76"/>
      <c r="AM27" s="76"/>
      <c r="AN27" s="76"/>
      <c r="AO27" s="76"/>
      <c r="AP27" s="76"/>
      <c r="AQ27" s="76"/>
      <c r="AR27" s="239"/>
      <c r="AS27" s="238" t="str">
        <f>Midpoints!BL27</f>
        <v>[Vul in…]: [Vul in…]</v>
      </c>
      <c r="AT27" s="239" t="e">
        <f>Midpoints!BM27</f>
        <v>#N/A</v>
      </c>
      <c r="AU27" s="240">
        <f>IFERROR(MMULT(Midpoints!BN27:BS27,Resource_use),0)</f>
        <v>0</v>
      </c>
      <c r="AV27" s="240">
        <f>IFERROR(MMULT(Midpoints!BN27:BS27,Human_health),0)</f>
        <v>0</v>
      </c>
      <c r="AW27" s="240">
        <f>IFERROR(MMULT(Midpoints!BN27:BS27,eco_fresh),0)</f>
        <v>0</v>
      </c>
      <c r="AX27" s="241"/>
      <c r="BD27" s="2"/>
      <c r="BE27" s="2"/>
      <c r="BF27" s="2"/>
    </row>
    <row r="28" spans="1:58" x14ac:dyDescent="0.2">
      <c r="A28" s="4"/>
      <c r="B28" s="4"/>
      <c r="C28" s="4"/>
      <c r="D28" s="76"/>
      <c r="E28" s="76"/>
      <c r="F28" s="76"/>
      <c r="G28" s="76"/>
      <c r="H28" s="76"/>
      <c r="I28" s="76"/>
      <c r="J28" s="76"/>
      <c r="K28" s="76"/>
      <c r="L28" s="76"/>
      <c r="M28" s="76"/>
      <c r="N28" s="76"/>
      <c r="O28" s="76"/>
      <c r="P28" s="76"/>
      <c r="Q28" s="76"/>
      <c r="R28" s="76"/>
      <c r="S28" s="76"/>
      <c r="T28" s="76"/>
      <c r="U28" s="76"/>
      <c r="V28" s="76"/>
      <c r="W28" s="76"/>
      <c r="X28" s="76"/>
      <c r="Y28" s="76"/>
      <c r="Z28" s="76"/>
      <c r="AA28" s="76"/>
      <c r="AB28" s="76"/>
      <c r="AC28" s="76"/>
      <c r="AD28" s="76"/>
      <c r="AE28" s="76"/>
      <c r="AF28" s="76"/>
      <c r="AG28" s="76"/>
      <c r="AH28" s="76"/>
      <c r="AI28" s="76"/>
      <c r="AJ28" s="76"/>
      <c r="AK28" s="76"/>
      <c r="AL28" s="76"/>
      <c r="AM28" s="76"/>
      <c r="AN28" s="76"/>
      <c r="AO28" s="76"/>
      <c r="AP28" s="76"/>
      <c r="AQ28" s="76"/>
      <c r="AR28" s="239"/>
      <c r="AS28" s="238" t="str">
        <f>Midpoints!BL28</f>
        <v>[Vul in…]: [Vul in…]</v>
      </c>
      <c r="AT28" s="239" t="e">
        <f>Midpoints!BM28</f>
        <v>#N/A</v>
      </c>
      <c r="AU28" s="240">
        <f>IFERROR(MMULT(Midpoints!BN28:BS28,Resource_use),0)</f>
        <v>0</v>
      </c>
      <c r="AV28" s="240">
        <f>IFERROR(MMULT(Midpoints!BN28:BS28,Human_health),0)</f>
        <v>0</v>
      </c>
      <c r="AW28" s="240">
        <f>IFERROR(MMULT(Midpoints!BN28:BS28,eco_fresh),0)</f>
        <v>0</v>
      </c>
      <c r="AX28" s="241"/>
      <c r="BD28" s="2"/>
      <c r="BE28" s="2"/>
      <c r="BF28" s="2"/>
    </row>
    <row r="29" spans="1:58" x14ac:dyDescent="0.2">
      <c r="A29" s="4"/>
      <c r="B29" s="4"/>
      <c r="C29" s="4"/>
      <c r="D29" s="76"/>
      <c r="E29" s="76"/>
      <c r="F29" s="76"/>
      <c r="G29" s="76"/>
      <c r="H29" s="76"/>
      <c r="I29" s="76"/>
      <c r="J29" s="76"/>
      <c r="K29" s="76"/>
      <c r="L29" s="76"/>
      <c r="M29" s="76"/>
      <c r="N29" s="76"/>
      <c r="O29" s="76"/>
      <c r="P29" s="76"/>
      <c r="Q29" s="76"/>
      <c r="R29" s="76"/>
      <c r="S29" s="76"/>
      <c r="T29" s="76"/>
      <c r="U29" s="76"/>
      <c r="V29" s="76"/>
      <c r="W29" s="76"/>
      <c r="X29" s="76"/>
      <c r="Y29" s="76"/>
      <c r="Z29" s="76"/>
      <c r="AA29" s="76"/>
      <c r="AB29" s="76"/>
      <c r="AC29" s="76"/>
      <c r="AD29" s="76"/>
      <c r="AE29" s="76"/>
      <c r="AF29" s="76"/>
      <c r="AG29" s="76"/>
      <c r="AH29" s="76"/>
      <c r="AI29" s="76"/>
      <c r="AJ29" s="76"/>
      <c r="AK29" s="76"/>
      <c r="AL29" s="76"/>
      <c r="AM29" s="76"/>
      <c r="AN29" s="76"/>
      <c r="AO29" s="76"/>
      <c r="AP29" s="76"/>
      <c r="AQ29" s="76"/>
      <c r="AR29" s="239"/>
      <c r="AS29" s="238" t="str">
        <f>Midpoints!BL29</f>
        <v>[Vul in…]: [Vul in…]</v>
      </c>
      <c r="AT29" s="239" t="e">
        <f>Midpoints!BM29</f>
        <v>#N/A</v>
      </c>
      <c r="AU29" s="240">
        <f>IFERROR(MMULT(Midpoints!BN29:BS29,Resource_use),0)</f>
        <v>0</v>
      </c>
      <c r="AV29" s="240">
        <f>IFERROR(MMULT(Midpoints!BN29:BS29,Human_health),0)</f>
        <v>0</v>
      </c>
      <c r="AW29" s="240">
        <f>IFERROR(MMULT(Midpoints!BN29:BS29,eco_fresh),0)</f>
        <v>0</v>
      </c>
      <c r="AX29" s="241"/>
      <c r="BD29" s="2"/>
      <c r="BE29" s="2"/>
      <c r="BF29" s="2"/>
    </row>
    <row r="30" spans="1:58" x14ac:dyDescent="0.2">
      <c r="A30" s="4"/>
      <c r="B30" s="4"/>
      <c r="C30" s="4"/>
      <c r="D30" s="76"/>
      <c r="E30" s="76"/>
      <c r="F30" s="76"/>
      <c r="G30" s="76"/>
      <c r="H30" s="76"/>
      <c r="I30" s="76"/>
      <c r="J30" s="76"/>
      <c r="K30" s="76"/>
      <c r="L30" s="76"/>
      <c r="M30" s="76"/>
      <c r="N30" s="76"/>
      <c r="O30" s="76"/>
      <c r="P30" s="76"/>
      <c r="Q30" s="76"/>
      <c r="R30" s="76"/>
      <c r="S30" s="76"/>
      <c r="T30" s="76"/>
      <c r="U30" s="76"/>
      <c r="V30" s="76"/>
      <c r="W30" s="76"/>
      <c r="X30" s="76"/>
      <c r="Y30" s="76"/>
      <c r="Z30" s="76"/>
      <c r="AA30" s="76"/>
      <c r="AB30" s="76"/>
      <c r="AC30" s="76"/>
      <c r="AD30" s="76"/>
      <c r="AE30" s="76"/>
      <c r="AF30" s="76"/>
      <c r="AG30" s="76"/>
      <c r="AH30" s="76"/>
      <c r="AI30" s="76"/>
      <c r="AJ30" s="76"/>
      <c r="AK30" s="76"/>
      <c r="AL30" s="76"/>
      <c r="AM30" s="76"/>
      <c r="AN30" s="76"/>
      <c r="AO30" s="76"/>
      <c r="AP30" s="76"/>
      <c r="AQ30" s="76"/>
      <c r="AR30" s="239"/>
      <c r="AS30" s="238" t="str">
        <f>Midpoints!BL30</f>
        <v>[Vul in…]: [Vul in…]</v>
      </c>
      <c r="AT30" s="239" t="e">
        <f>Midpoints!BM30</f>
        <v>#N/A</v>
      </c>
      <c r="AU30" s="240">
        <f>IFERROR(MMULT(Midpoints!BN30:BS30,Resource_use),0)</f>
        <v>0</v>
      </c>
      <c r="AV30" s="240">
        <f>IFERROR(MMULT(Midpoints!BN30:BS30,Human_health),0)</f>
        <v>0</v>
      </c>
      <c r="AW30" s="240">
        <f>IFERROR(MMULT(Midpoints!BN30:BS30,eco_fresh),0)</f>
        <v>0</v>
      </c>
      <c r="AX30" s="241"/>
      <c r="BD30" s="2"/>
      <c r="BE30" s="2"/>
      <c r="BF30" s="2"/>
    </row>
    <row r="31" spans="1:58" x14ac:dyDescent="0.2">
      <c r="A31" s="4"/>
      <c r="B31" s="4"/>
      <c r="C31" s="4"/>
      <c r="D31" s="76"/>
      <c r="E31" s="76"/>
      <c r="F31" s="76"/>
      <c r="G31" s="76"/>
      <c r="H31" s="76"/>
      <c r="I31" s="76"/>
      <c r="J31" s="76"/>
      <c r="K31" s="76"/>
      <c r="L31" s="76"/>
      <c r="M31" s="76"/>
      <c r="N31" s="76"/>
      <c r="O31" s="76"/>
      <c r="P31" s="76"/>
      <c r="Q31" s="76"/>
      <c r="R31" s="76"/>
      <c r="S31" s="76"/>
      <c r="T31" s="76"/>
      <c r="U31" s="76"/>
      <c r="V31" s="76"/>
      <c r="W31" s="76"/>
      <c r="X31" s="76"/>
      <c r="Y31" s="76"/>
      <c r="Z31" s="76"/>
      <c r="AA31" s="76"/>
      <c r="AB31" s="76"/>
      <c r="AC31" s="76"/>
      <c r="AD31" s="76"/>
      <c r="AE31" s="76"/>
      <c r="AF31" s="76"/>
      <c r="AG31" s="76"/>
      <c r="AH31" s="76"/>
      <c r="AI31" s="76"/>
      <c r="AJ31" s="76"/>
      <c r="AK31" s="76"/>
      <c r="AL31" s="76"/>
      <c r="AM31" s="76"/>
      <c r="AN31" s="76"/>
      <c r="AO31" s="76"/>
      <c r="AP31" s="76"/>
      <c r="AQ31" s="76"/>
      <c r="AR31" s="239"/>
      <c r="AS31" s="238" t="str">
        <f>Midpoints!BL31</f>
        <v>[Vul in…]: [Vul in…]</v>
      </c>
      <c r="AT31" s="239" t="e">
        <f>Midpoints!BM31</f>
        <v>#N/A</v>
      </c>
      <c r="AU31" s="240">
        <f>IFERROR(MMULT(Midpoints!BN31:BS31,Resource_use),0)</f>
        <v>0</v>
      </c>
      <c r="AV31" s="240">
        <f>IFERROR(MMULT(Midpoints!BN31:BS31,Human_health),0)</f>
        <v>0</v>
      </c>
      <c r="AW31" s="240">
        <f>IFERROR(MMULT(Midpoints!BN31:BS31,eco_fresh),0)</f>
        <v>0</v>
      </c>
      <c r="AX31" s="241"/>
      <c r="BD31" s="2"/>
      <c r="BE31" s="2"/>
      <c r="BF31" s="2"/>
    </row>
    <row r="32" spans="1:58" x14ac:dyDescent="0.2">
      <c r="A32" s="4"/>
      <c r="B32" s="4"/>
      <c r="C32" s="4"/>
      <c r="D32" s="76"/>
      <c r="E32" s="76"/>
      <c r="F32" s="76"/>
      <c r="G32" s="76"/>
      <c r="H32" s="76"/>
      <c r="I32" s="76"/>
      <c r="J32" s="76"/>
      <c r="K32" s="76"/>
      <c r="L32" s="76"/>
      <c r="M32" s="76"/>
      <c r="N32" s="76"/>
      <c r="O32" s="76"/>
      <c r="P32" s="76"/>
      <c r="Q32" s="76"/>
      <c r="R32" s="76"/>
      <c r="S32" s="76"/>
      <c r="T32" s="76"/>
      <c r="U32" s="76"/>
      <c r="V32" s="76"/>
      <c r="W32" s="76"/>
      <c r="X32" s="76"/>
      <c r="Y32" s="76"/>
      <c r="Z32" s="76"/>
      <c r="AA32" s="76"/>
      <c r="AB32" s="76"/>
      <c r="AC32" s="76"/>
      <c r="AD32" s="76"/>
      <c r="AE32" s="76"/>
      <c r="AF32" s="76"/>
      <c r="AG32" s="76"/>
      <c r="AH32" s="76"/>
      <c r="AI32" s="76"/>
      <c r="AJ32" s="76"/>
      <c r="AK32" s="76"/>
      <c r="AL32" s="76"/>
      <c r="AM32" s="76"/>
      <c r="AN32" s="76"/>
      <c r="AO32" s="76"/>
      <c r="AP32" s="76"/>
      <c r="AQ32" s="76"/>
      <c r="AR32" s="239"/>
      <c r="AS32" s="238" t="str">
        <f>Midpoints!BL32</f>
        <v>[Vul in…]: [Vul in…]</v>
      </c>
      <c r="AT32" s="239" t="e">
        <f>Midpoints!BM32</f>
        <v>#N/A</v>
      </c>
      <c r="AU32" s="240">
        <f>IFERROR(MMULT(Midpoints!BN32:BS32,Resource_use),0)</f>
        <v>0</v>
      </c>
      <c r="AV32" s="240">
        <f>IFERROR(MMULT(Midpoints!BN32:BS32,Human_health),0)</f>
        <v>0</v>
      </c>
      <c r="AW32" s="240">
        <f>IFERROR(MMULT(Midpoints!BN32:BS32,eco_fresh),0)</f>
        <v>0</v>
      </c>
      <c r="AX32" s="241"/>
      <c r="BD32" s="2"/>
      <c r="BE32" s="2"/>
      <c r="BF32" s="2"/>
    </row>
    <row r="33" spans="1:58" x14ac:dyDescent="0.2">
      <c r="A33" s="4"/>
      <c r="B33" s="4"/>
      <c r="C33" s="4"/>
      <c r="D33" s="76"/>
      <c r="E33" s="76"/>
      <c r="F33" s="76"/>
      <c r="G33" s="76"/>
      <c r="H33" s="76"/>
      <c r="I33" s="76"/>
      <c r="J33" s="76"/>
      <c r="K33" s="76"/>
      <c r="L33" s="76"/>
      <c r="M33" s="76"/>
      <c r="N33" s="76"/>
      <c r="O33" s="76"/>
      <c r="P33" s="76"/>
      <c r="Q33" s="76"/>
      <c r="R33" s="76"/>
      <c r="S33" s="76"/>
      <c r="T33" s="76"/>
      <c r="U33" s="76"/>
      <c r="V33" s="76"/>
      <c r="W33" s="76"/>
      <c r="X33" s="76"/>
      <c r="Y33" s="76"/>
      <c r="Z33" s="76"/>
      <c r="AA33" s="76"/>
      <c r="AB33" s="76"/>
      <c r="AC33" s="76"/>
      <c r="AD33" s="76"/>
      <c r="AE33" s="76"/>
      <c r="AF33" s="76"/>
      <c r="AG33" s="76"/>
      <c r="AH33" s="76"/>
      <c r="AI33" s="76"/>
      <c r="AJ33" s="76"/>
      <c r="AK33" s="76"/>
      <c r="AL33" s="76"/>
      <c r="AM33" s="76"/>
      <c r="AN33" s="76"/>
      <c r="AO33" s="76"/>
      <c r="AP33" s="76"/>
      <c r="AQ33" s="76"/>
      <c r="AR33" s="239"/>
      <c r="AS33" s="238" t="str">
        <f>Midpoints!BL33</f>
        <v>[Vul in…]: [Vul in…]</v>
      </c>
      <c r="AT33" s="239" t="e">
        <f>Midpoints!BM33</f>
        <v>#N/A</v>
      </c>
      <c r="AU33" s="240">
        <f>IFERROR(MMULT(Midpoints!BN33:BS33,Resource_use),0)</f>
        <v>0</v>
      </c>
      <c r="AV33" s="240">
        <f>IFERROR(MMULT(Midpoints!BN33:BS33,Human_health),0)</f>
        <v>0</v>
      </c>
      <c r="AW33" s="240">
        <f>IFERROR(MMULT(Midpoints!BN33:BS33,eco_fresh),0)</f>
        <v>0</v>
      </c>
      <c r="AX33" s="241"/>
      <c r="BD33" s="2"/>
      <c r="BE33" s="2"/>
      <c r="BF33" s="2"/>
    </row>
    <row r="34" spans="1:58" x14ac:dyDescent="0.2">
      <c r="A34" s="4"/>
      <c r="B34" s="4"/>
      <c r="C34" s="4"/>
      <c r="D34" s="76"/>
      <c r="E34" s="76"/>
      <c r="F34" s="76"/>
      <c r="G34" s="76"/>
      <c r="H34" s="76"/>
      <c r="I34" s="76"/>
      <c r="J34" s="76"/>
      <c r="K34" s="76"/>
      <c r="L34" s="76"/>
      <c r="M34" s="76"/>
      <c r="N34" s="76"/>
      <c r="O34" s="76"/>
      <c r="P34" s="76"/>
      <c r="Q34" s="76"/>
      <c r="R34" s="76"/>
      <c r="S34" s="76"/>
      <c r="T34" s="76"/>
      <c r="U34" s="76"/>
      <c r="V34" s="76"/>
      <c r="W34" s="76"/>
      <c r="X34" s="76"/>
      <c r="Y34" s="76"/>
      <c r="Z34" s="76"/>
      <c r="AA34" s="76"/>
      <c r="AB34" s="76"/>
      <c r="AC34" s="76"/>
      <c r="AD34" s="76"/>
      <c r="AE34" s="76"/>
      <c r="AF34" s="76"/>
      <c r="AG34" s="76"/>
      <c r="AH34" s="76"/>
      <c r="AI34" s="76"/>
      <c r="AJ34" s="76"/>
      <c r="AK34" s="76"/>
      <c r="AL34" s="76"/>
      <c r="AM34" s="76"/>
      <c r="AN34" s="76"/>
      <c r="AO34" s="76"/>
      <c r="AP34" s="76"/>
      <c r="AQ34" s="76"/>
      <c r="AR34" s="239"/>
      <c r="AS34" s="238" t="str">
        <f>Midpoints!BL34</f>
        <v>[Vul in…]: [Vul in…]</v>
      </c>
      <c r="AT34" s="239" t="e">
        <f>Midpoints!BM34</f>
        <v>#N/A</v>
      </c>
      <c r="AU34" s="240">
        <f>IFERROR(MMULT(Midpoints!BN34:BS34,Resource_use),0)</f>
        <v>0</v>
      </c>
      <c r="AV34" s="240">
        <f>IFERROR(MMULT(Midpoints!BN34:BS34,Human_health),0)</f>
        <v>0</v>
      </c>
      <c r="AW34" s="240">
        <f>IFERROR(MMULT(Midpoints!BN34:BS34,eco_fresh),0)</f>
        <v>0</v>
      </c>
      <c r="AX34" s="241"/>
      <c r="BD34" s="2"/>
      <c r="BE34" s="2"/>
      <c r="BF34" s="2"/>
    </row>
    <row r="35" spans="1:58" x14ac:dyDescent="0.2">
      <c r="A35" s="4"/>
      <c r="B35" s="4"/>
      <c r="C35" s="4"/>
      <c r="D35" s="76"/>
      <c r="E35" s="76"/>
      <c r="F35" s="76"/>
      <c r="G35" s="76"/>
      <c r="H35" s="76"/>
      <c r="I35" s="76"/>
      <c r="J35" s="76"/>
      <c r="K35" s="76"/>
      <c r="L35" s="76"/>
      <c r="M35" s="76"/>
      <c r="N35" s="76"/>
      <c r="O35" s="76"/>
      <c r="P35" s="76"/>
      <c r="Q35" s="76"/>
      <c r="R35" s="76"/>
      <c r="S35" s="76"/>
      <c r="T35" s="76"/>
      <c r="U35" s="76"/>
      <c r="V35" s="76"/>
      <c r="W35" s="76"/>
      <c r="X35" s="76"/>
      <c r="Y35" s="76"/>
      <c r="Z35" s="76"/>
      <c r="AA35" s="76"/>
      <c r="AB35" s="76"/>
      <c r="AC35" s="76"/>
      <c r="AD35" s="76"/>
      <c r="AE35" s="76"/>
      <c r="AF35" s="76"/>
      <c r="AG35" s="76"/>
      <c r="AH35" s="76"/>
      <c r="AI35" s="76"/>
      <c r="AJ35" s="76"/>
      <c r="AK35" s="76"/>
      <c r="AL35" s="76"/>
      <c r="AM35" s="76"/>
      <c r="AN35" s="76"/>
      <c r="AO35" s="76"/>
      <c r="AP35" s="76"/>
      <c r="AQ35" s="76"/>
      <c r="AR35" s="239"/>
      <c r="AS35" s="238" t="str">
        <f>Midpoints!BL35</f>
        <v>[Vul in…]: [Vul in…]</v>
      </c>
      <c r="AT35" s="239" t="e">
        <f>Midpoints!BM35</f>
        <v>#N/A</v>
      </c>
      <c r="AU35" s="240">
        <f>IFERROR(MMULT(Midpoints!BN35:BS35,Resource_use),0)</f>
        <v>0</v>
      </c>
      <c r="AV35" s="240">
        <f>IFERROR(MMULT(Midpoints!BN35:BS35,Human_health),0)</f>
        <v>0</v>
      </c>
      <c r="AW35" s="240">
        <f>IFERROR(MMULT(Midpoints!BN35:BS35,eco_fresh),0)</f>
        <v>0</v>
      </c>
      <c r="AX35" s="241"/>
      <c r="BD35" s="2"/>
      <c r="BE35" s="2"/>
      <c r="BF35" s="2"/>
    </row>
    <row r="36" spans="1:58" x14ac:dyDescent="0.2">
      <c r="A36" s="4"/>
      <c r="B36" s="4"/>
      <c r="C36" s="4"/>
      <c r="D36" s="76"/>
      <c r="E36" s="76"/>
      <c r="F36" s="76"/>
      <c r="G36" s="76"/>
      <c r="H36" s="76"/>
      <c r="I36" s="76"/>
      <c r="J36" s="76"/>
      <c r="K36" s="76"/>
      <c r="L36" s="76"/>
      <c r="M36" s="76"/>
      <c r="N36" s="76"/>
      <c r="O36" s="76"/>
      <c r="P36" s="76"/>
      <c r="Q36" s="76"/>
      <c r="R36" s="76"/>
      <c r="S36" s="76"/>
      <c r="T36" s="76"/>
      <c r="U36" s="76"/>
      <c r="V36" s="76"/>
      <c r="W36" s="76"/>
      <c r="X36" s="76"/>
      <c r="Y36" s="76"/>
      <c r="Z36" s="76"/>
      <c r="AA36" s="76"/>
      <c r="AB36" s="76"/>
      <c r="AC36" s="76"/>
      <c r="AD36" s="76"/>
      <c r="AE36" s="76"/>
      <c r="AF36" s="76"/>
      <c r="AG36" s="76"/>
      <c r="AH36" s="76"/>
      <c r="AI36" s="76"/>
      <c r="AJ36" s="76"/>
      <c r="AK36" s="76"/>
      <c r="AL36" s="76"/>
      <c r="AM36" s="76"/>
      <c r="AN36" s="76"/>
      <c r="AO36" s="76"/>
      <c r="AP36" s="76"/>
      <c r="AQ36" s="76"/>
      <c r="AR36" s="239"/>
      <c r="AS36" s="238" t="str">
        <f>Midpoints!BL36</f>
        <v>[Vul in…]: [Vul in…]</v>
      </c>
      <c r="AT36" s="239" t="e">
        <f>Midpoints!BM36</f>
        <v>#N/A</v>
      </c>
      <c r="AU36" s="240">
        <f>IFERROR(MMULT(Midpoints!BN36:BS36,Resource_use),0)</f>
        <v>0</v>
      </c>
      <c r="AV36" s="240">
        <f>IFERROR(MMULT(Midpoints!BN36:BS36,Human_health),0)</f>
        <v>0</v>
      </c>
      <c r="AW36" s="240">
        <f>IFERROR(MMULT(Midpoints!BN36:BS36,eco_fresh),0)</f>
        <v>0</v>
      </c>
      <c r="AX36" s="241"/>
      <c r="BD36" s="2"/>
      <c r="BE36" s="2"/>
      <c r="BF36" s="2"/>
    </row>
    <row r="37" spans="1:58" x14ac:dyDescent="0.2">
      <c r="A37" s="4"/>
      <c r="B37" s="4"/>
      <c r="C37" s="4"/>
      <c r="D37" s="76"/>
      <c r="E37" s="76"/>
      <c r="F37" s="76"/>
      <c r="G37" s="76"/>
      <c r="H37" s="76"/>
      <c r="I37" s="76"/>
      <c r="J37" s="76"/>
      <c r="K37" s="76"/>
      <c r="L37" s="76"/>
      <c r="M37" s="76"/>
      <c r="N37" s="76"/>
      <c r="O37" s="76"/>
      <c r="P37" s="76"/>
      <c r="Q37" s="76"/>
      <c r="R37" s="76"/>
      <c r="S37" s="76"/>
      <c r="T37" s="76"/>
      <c r="U37" s="76"/>
      <c r="V37" s="76"/>
      <c r="W37" s="76"/>
      <c r="X37" s="76"/>
      <c r="Y37" s="76"/>
      <c r="Z37" s="76"/>
      <c r="AA37" s="76"/>
      <c r="AB37" s="76"/>
      <c r="AC37" s="76"/>
      <c r="AD37" s="76"/>
      <c r="AE37" s="76"/>
      <c r="AF37" s="76"/>
      <c r="AG37" s="76"/>
      <c r="AH37" s="76"/>
      <c r="AI37" s="76"/>
      <c r="AJ37" s="76"/>
      <c r="AK37" s="76"/>
      <c r="AL37" s="76"/>
      <c r="AM37" s="76"/>
      <c r="AN37" s="76"/>
      <c r="AO37" s="76"/>
      <c r="AP37" s="76"/>
      <c r="AQ37" s="76"/>
      <c r="AR37" s="239"/>
      <c r="AS37" s="238" t="str">
        <f>Midpoints!BL37</f>
        <v>[Vul in…]: [Vul in…]</v>
      </c>
      <c r="AT37" s="239" t="e">
        <f>Midpoints!BM37</f>
        <v>#N/A</v>
      </c>
      <c r="AU37" s="240">
        <f>IFERROR(MMULT(Midpoints!BN37:BS37,Resource_use),0)</f>
        <v>0</v>
      </c>
      <c r="AV37" s="240">
        <f>IFERROR(MMULT(Midpoints!BN37:BS37,Human_health),0)</f>
        <v>0</v>
      </c>
      <c r="AW37" s="240">
        <f>IFERROR(MMULT(Midpoints!BN37:BS37,eco_fresh),0)</f>
        <v>0</v>
      </c>
      <c r="AX37" s="241"/>
      <c r="BD37" s="2"/>
      <c r="BE37" s="2"/>
      <c r="BF37" s="2"/>
    </row>
    <row r="38" spans="1:58" x14ac:dyDescent="0.2">
      <c r="A38" s="4"/>
      <c r="B38" s="4"/>
      <c r="C38" s="4"/>
      <c r="D38" s="76"/>
      <c r="E38" s="76"/>
      <c r="F38" s="76"/>
      <c r="G38" s="76"/>
      <c r="H38" s="76"/>
      <c r="I38" s="76"/>
      <c r="J38" s="76"/>
      <c r="K38" s="76"/>
      <c r="L38" s="76"/>
      <c r="M38" s="76"/>
      <c r="N38" s="76"/>
      <c r="O38" s="76"/>
      <c r="P38" s="76"/>
      <c r="Q38" s="76"/>
      <c r="R38" s="76"/>
      <c r="S38" s="76"/>
      <c r="T38" s="76"/>
      <c r="U38" s="76"/>
      <c r="V38" s="76"/>
      <c r="W38" s="76"/>
      <c r="X38" s="76"/>
      <c r="Y38" s="76"/>
      <c r="Z38" s="76"/>
      <c r="AA38" s="76"/>
      <c r="AB38" s="76"/>
      <c r="AC38" s="76"/>
      <c r="AD38" s="76"/>
      <c r="AE38" s="76"/>
      <c r="AF38" s="76"/>
      <c r="AG38" s="76"/>
      <c r="AH38" s="76"/>
      <c r="AI38" s="76"/>
      <c r="AJ38" s="76"/>
      <c r="AK38" s="76"/>
      <c r="AL38" s="76"/>
      <c r="AM38" s="76"/>
      <c r="AN38" s="76"/>
      <c r="AO38" s="76"/>
      <c r="AP38" s="76"/>
      <c r="AQ38" s="76"/>
      <c r="AR38" s="239"/>
      <c r="AS38" s="238" t="str">
        <f>Midpoints!BL38</f>
        <v>[Vul in…]: [Vul in…]</v>
      </c>
      <c r="AT38" s="239" t="e">
        <f>Midpoints!BM38</f>
        <v>#N/A</v>
      </c>
      <c r="AU38" s="240">
        <f>IFERROR(MMULT(Midpoints!BN38:BS38,Resource_use),0)</f>
        <v>0</v>
      </c>
      <c r="AV38" s="240">
        <f>IFERROR(MMULT(Midpoints!BN38:BS38,Human_health),0)</f>
        <v>0</v>
      </c>
      <c r="AW38" s="240">
        <f>IFERROR(MMULT(Midpoints!BN38:BS38,eco_fresh),0)</f>
        <v>0</v>
      </c>
      <c r="AX38" s="241"/>
      <c r="BD38" s="2"/>
      <c r="BE38" s="2"/>
      <c r="BF38" s="2"/>
    </row>
    <row r="39" spans="1:58" x14ac:dyDescent="0.2">
      <c r="A39" s="4"/>
      <c r="B39" s="4"/>
      <c r="C39" s="4"/>
      <c r="D39" s="76"/>
      <c r="E39" s="76"/>
      <c r="F39" s="76"/>
      <c r="G39" s="76"/>
      <c r="H39" s="76"/>
      <c r="I39" s="76"/>
      <c r="J39" s="76"/>
      <c r="K39" s="76"/>
      <c r="L39" s="76"/>
      <c r="M39" s="76"/>
      <c r="N39" s="76"/>
      <c r="O39" s="76"/>
      <c r="P39" s="76"/>
      <c r="Q39" s="76"/>
      <c r="R39" s="76"/>
      <c r="S39" s="76"/>
      <c r="T39" s="76"/>
      <c r="U39" s="76"/>
      <c r="V39" s="76"/>
      <c r="W39" s="76"/>
      <c r="X39" s="76"/>
      <c r="Y39" s="76"/>
      <c r="Z39" s="76"/>
      <c r="AA39" s="76"/>
      <c r="AB39" s="76"/>
      <c r="AC39" s="76"/>
      <c r="AD39" s="76"/>
      <c r="AE39" s="76"/>
      <c r="AF39" s="76"/>
      <c r="AG39" s="76"/>
      <c r="AH39" s="76"/>
      <c r="AI39" s="76"/>
      <c r="AJ39" s="76"/>
      <c r="AK39" s="76"/>
      <c r="AL39" s="76"/>
      <c r="AM39" s="76"/>
      <c r="AN39" s="76"/>
      <c r="AO39" s="76"/>
      <c r="AP39" s="76"/>
      <c r="AQ39" s="76"/>
      <c r="AR39" s="239"/>
      <c r="AS39" s="238" t="str">
        <f>Midpoints!BL39</f>
        <v>[Vul in…]: [Vul in…]</v>
      </c>
      <c r="AT39" s="239" t="e">
        <f>Midpoints!BM39</f>
        <v>#N/A</v>
      </c>
      <c r="AU39" s="240">
        <f>IFERROR(MMULT(Midpoints!BN39:BS39,Resource_use),0)</f>
        <v>0</v>
      </c>
      <c r="AV39" s="240">
        <f>IFERROR(MMULT(Midpoints!BN39:BS39,Human_health),0)</f>
        <v>0</v>
      </c>
      <c r="AW39" s="240">
        <f>IFERROR(MMULT(Midpoints!BN39:BS39,eco_fresh),0)</f>
        <v>0</v>
      </c>
      <c r="AX39" s="241"/>
      <c r="BD39" s="2"/>
      <c r="BE39" s="2"/>
      <c r="BF39" s="2"/>
    </row>
    <row r="40" spans="1:58" x14ac:dyDescent="0.2">
      <c r="A40" s="4"/>
      <c r="B40" s="4"/>
      <c r="C40" s="4"/>
      <c r="D40" s="76"/>
      <c r="E40" s="76"/>
      <c r="F40" s="76"/>
      <c r="G40" s="76"/>
      <c r="H40" s="76"/>
      <c r="I40" s="76"/>
      <c r="J40" s="76"/>
      <c r="K40" s="76"/>
      <c r="L40" s="76"/>
      <c r="M40" s="76"/>
      <c r="N40" s="76"/>
      <c r="O40" s="76"/>
      <c r="P40" s="76"/>
      <c r="Q40" s="76"/>
      <c r="R40" s="76"/>
      <c r="S40" s="76"/>
      <c r="T40" s="76"/>
      <c r="U40" s="76"/>
      <c r="V40" s="76"/>
      <c r="W40" s="76"/>
      <c r="X40" s="76"/>
      <c r="Y40" s="76"/>
      <c r="Z40" s="76"/>
      <c r="AA40" s="76"/>
      <c r="AB40" s="76"/>
      <c r="AC40" s="76"/>
      <c r="AD40" s="76"/>
      <c r="AE40" s="76"/>
      <c r="AF40" s="76"/>
      <c r="AG40" s="76"/>
      <c r="AH40" s="76"/>
      <c r="AI40" s="76"/>
      <c r="AJ40" s="76"/>
      <c r="AK40" s="76"/>
      <c r="AL40" s="76"/>
      <c r="AM40" s="76"/>
      <c r="AN40" s="76"/>
      <c r="AO40" s="76"/>
      <c r="AP40" s="76"/>
      <c r="AQ40" s="76"/>
      <c r="AR40" s="239"/>
      <c r="AS40" s="238" t="str">
        <f>Midpoints!BL40</f>
        <v>[Vul in…]: [Vul in…]</v>
      </c>
      <c r="AT40" s="239" t="e">
        <f>Midpoints!BM40</f>
        <v>#N/A</v>
      </c>
      <c r="AU40" s="240">
        <f>IFERROR(MMULT(Midpoints!BN40:BS40,Resource_use),0)</f>
        <v>0</v>
      </c>
      <c r="AV40" s="240">
        <f>IFERROR(MMULT(Midpoints!BN40:BS40,Human_health),0)</f>
        <v>0</v>
      </c>
      <c r="AW40" s="240">
        <f>IFERROR(MMULT(Midpoints!BN40:BS40,eco_fresh),0)</f>
        <v>0</v>
      </c>
      <c r="AX40" s="241"/>
      <c r="BD40" s="2"/>
      <c r="BE40" s="2"/>
      <c r="BF40" s="2"/>
    </row>
    <row r="41" spans="1:58" x14ac:dyDescent="0.2">
      <c r="A41" s="4"/>
      <c r="B41" s="4"/>
      <c r="C41" s="4"/>
      <c r="D41" s="76"/>
      <c r="E41" s="76"/>
      <c r="F41" s="76"/>
      <c r="G41" s="76"/>
      <c r="H41" s="76"/>
      <c r="I41" s="76"/>
      <c r="J41" s="76"/>
      <c r="K41" s="76"/>
      <c r="L41" s="76"/>
      <c r="M41" s="76"/>
      <c r="N41" s="76"/>
      <c r="O41" s="76"/>
      <c r="P41" s="76"/>
      <c r="Q41" s="76"/>
      <c r="R41" s="76"/>
      <c r="S41" s="76"/>
      <c r="T41" s="76"/>
      <c r="U41" s="76"/>
      <c r="V41" s="76"/>
      <c r="W41" s="76"/>
      <c r="X41" s="76"/>
      <c r="Y41" s="76"/>
      <c r="Z41" s="76"/>
      <c r="AA41" s="76"/>
      <c r="AB41" s="76"/>
      <c r="AC41" s="76"/>
      <c r="AD41" s="76"/>
      <c r="AE41" s="76"/>
      <c r="AF41" s="76"/>
      <c r="AG41" s="76"/>
      <c r="AH41" s="76"/>
      <c r="AI41" s="76"/>
      <c r="AJ41" s="76"/>
      <c r="AK41" s="76"/>
      <c r="AL41" s="76"/>
      <c r="AM41" s="76"/>
      <c r="AN41" s="76"/>
      <c r="AO41" s="76"/>
      <c r="AP41" s="76"/>
      <c r="AQ41" s="76"/>
      <c r="AR41" s="239"/>
      <c r="AS41" s="238" t="str">
        <f>Midpoints!BL41</f>
        <v>[Vul in…]: [Vul in…]</v>
      </c>
      <c r="AT41" s="239" t="e">
        <f>Midpoints!BM41</f>
        <v>#N/A</v>
      </c>
      <c r="AU41" s="240">
        <f>IFERROR(MMULT(Midpoints!BN41:BS41,Resource_use),0)</f>
        <v>0</v>
      </c>
      <c r="AV41" s="240">
        <f>IFERROR(MMULT(Midpoints!BN41:BS41,Human_health),0)</f>
        <v>0</v>
      </c>
      <c r="AW41" s="240">
        <f>IFERROR(MMULT(Midpoints!BN41:BS41,eco_fresh),0)</f>
        <v>0</v>
      </c>
      <c r="AX41" s="241"/>
      <c r="BD41" s="2"/>
      <c r="BE41" s="2"/>
      <c r="BF41" s="2"/>
    </row>
    <row r="42" spans="1:58" x14ac:dyDescent="0.2">
      <c r="A42" s="4"/>
      <c r="B42" s="4"/>
      <c r="C42" s="4"/>
      <c r="D42" s="76"/>
      <c r="E42" s="76"/>
      <c r="F42" s="76"/>
      <c r="G42" s="76"/>
      <c r="H42" s="76"/>
      <c r="I42" s="76"/>
      <c r="J42" s="76"/>
      <c r="K42" s="76"/>
      <c r="L42" s="76"/>
      <c r="M42" s="76"/>
      <c r="N42" s="76"/>
      <c r="O42" s="76"/>
      <c r="P42" s="76"/>
      <c r="Q42" s="76"/>
      <c r="R42" s="76"/>
      <c r="S42" s="76"/>
      <c r="T42" s="76"/>
      <c r="U42" s="76"/>
      <c r="V42" s="76"/>
      <c r="W42" s="76"/>
      <c r="X42" s="76"/>
      <c r="Y42" s="76"/>
      <c r="Z42" s="76"/>
      <c r="AA42" s="76"/>
      <c r="AB42" s="76"/>
      <c r="AC42" s="76"/>
      <c r="AD42" s="76"/>
      <c r="AE42" s="76"/>
      <c r="AF42" s="76"/>
      <c r="AG42" s="76"/>
      <c r="AH42" s="76"/>
      <c r="AI42" s="76"/>
      <c r="AJ42" s="76"/>
      <c r="AK42" s="76"/>
      <c r="AL42" s="76"/>
      <c r="AM42" s="76"/>
      <c r="AN42" s="76"/>
      <c r="AO42" s="76"/>
      <c r="AP42" s="76"/>
      <c r="AQ42" s="76"/>
      <c r="AR42" s="239"/>
      <c r="AS42" s="238" t="str">
        <f>Midpoints!BL42</f>
        <v>[Vul in…]: [Vul in…]</v>
      </c>
      <c r="AT42" s="239" t="e">
        <f>Midpoints!BM42</f>
        <v>#N/A</v>
      </c>
      <c r="AU42" s="240">
        <f>IFERROR(MMULT(Midpoints!BN42:BS42,Resource_use),0)</f>
        <v>0</v>
      </c>
      <c r="AV42" s="240">
        <f>IFERROR(MMULT(Midpoints!BN42:BS42,Human_health),0)</f>
        <v>0</v>
      </c>
      <c r="AW42" s="240">
        <f>IFERROR(MMULT(Midpoints!BN42:BS42,eco_fresh),0)</f>
        <v>0</v>
      </c>
      <c r="AX42" s="241"/>
      <c r="BD42" s="2"/>
      <c r="BE42" s="2"/>
      <c r="BF42" s="2"/>
    </row>
    <row r="43" spans="1:58" x14ac:dyDescent="0.2">
      <c r="A43" s="4"/>
      <c r="B43" s="4"/>
      <c r="C43" s="4"/>
      <c r="D43" s="76"/>
      <c r="E43" s="76"/>
      <c r="F43" s="76"/>
      <c r="G43" s="76"/>
      <c r="H43" s="76"/>
      <c r="I43" s="76"/>
      <c r="J43" s="76"/>
      <c r="K43" s="76"/>
      <c r="L43" s="76"/>
      <c r="M43" s="76"/>
      <c r="N43" s="76"/>
      <c r="O43" s="76"/>
      <c r="P43" s="76"/>
      <c r="Q43" s="76"/>
      <c r="R43" s="76"/>
      <c r="S43" s="76"/>
      <c r="T43" s="76"/>
      <c r="U43" s="76"/>
      <c r="V43" s="76"/>
      <c r="W43" s="76"/>
      <c r="X43" s="76"/>
      <c r="Y43" s="76"/>
      <c r="Z43" s="76"/>
      <c r="AA43" s="76"/>
      <c r="AB43" s="76"/>
      <c r="AC43" s="76"/>
      <c r="AD43" s="76"/>
      <c r="AE43" s="76"/>
      <c r="AF43" s="76"/>
      <c r="AG43" s="76"/>
      <c r="AH43" s="76"/>
      <c r="AI43" s="76"/>
      <c r="AJ43" s="76"/>
      <c r="AK43" s="76"/>
      <c r="AL43" s="76"/>
      <c r="AM43" s="76"/>
      <c r="AN43" s="76"/>
      <c r="AO43" s="76"/>
      <c r="AP43" s="76"/>
      <c r="AQ43" s="76"/>
      <c r="AR43" s="239"/>
      <c r="AS43" s="238" t="str">
        <f>Midpoints!BL43</f>
        <v>[Vul in…]: [Vul in…]</v>
      </c>
      <c r="AT43" s="239" t="e">
        <f>Midpoints!BM43</f>
        <v>#N/A</v>
      </c>
      <c r="AU43" s="240">
        <f>IFERROR(MMULT(Midpoints!BN43:BS43,Resource_use),0)</f>
        <v>0</v>
      </c>
      <c r="AV43" s="240">
        <f>IFERROR(MMULT(Midpoints!BN43:BS43,Human_health),0)</f>
        <v>0</v>
      </c>
      <c r="AW43" s="240">
        <f>IFERROR(MMULT(Midpoints!BN43:BS43,eco_fresh),0)</f>
        <v>0</v>
      </c>
      <c r="AX43" s="241"/>
      <c r="BD43" s="2"/>
      <c r="BE43" s="2"/>
      <c r="BF43" s="2"/>
    </row>
    <row r="44" spans="1:58" x14ac:dyDescent="0.2">
      <c r="A44" s="4"/>
      <c r="B44" s="4"/>
      <c r="C44" s="4"/>
      <c r="D44" s="76"/>
      <c r="E44" s="76"/>
      <c r="F44" s="76"/>
      <c r="G44" s="76"/>
      <c r="H44" s="76"/>
      <c r="I44" s="76"/>
      <c r="J44" s="76"/>
      <c r="K44" s="76"/>
      <c r="L44" s="76"/>
      <c r="M44" s="76"/>
      <c r="N44" s="76"/>
      <c r="O44" s="76"/>
      <c r="P44" s="76"/>
      <c r="Q44" s="76"/>
      <c r="R44" s="76"/>
      <c r="S44" s="76"/>
      <c r="T44" s="76"/>
      <c r="U44" s="76"/>
      <c r="V44" s="76"/>
      <c r="W44" s="76"/>
      <c r="X44" s="76"/>
      <c r="Y44" s="76"/>
      <c r="Z44" s="76"/>
      <c r="AA44" s="76"/>
      <c r="AB44" s="76"/>
      <c r="AC44" s="76"/>
      <c r="AD44" s="76"/>
      <c r="AE44" s="76"/>
      <c r="AF44" s="76"/>
      <c r="AG44" s="76"/>
      <c r="AH44" s="76"/>
      <c r="AI44" s="76"/>
      <c r="AJ44" s="76"/>
      <c r="AK44" s="76"/>
      <c r="AL44" s="76"/>
      <c r="AM44" s="76"/>
      <c r="AN44" s="76"/>
      <c r="AO44" s="76"/>
      <c r="AP44" s="76"/>
      <c r="AQ44" s="76"/>
      <c r="AR44" s="239"/>
      <c r="AS44" s="238" t="str">
        <f>Midpoints!BL44</f>
        <v>[Vul in…]: [Vul in…]</v>
      </c>
      <c r="AT44" s="239" t="e">
        <f>Midpoints!BM44</f>
        <v>#N/A</v>
      </c>
      <c r="AU44" s="240">
        <f>IFERROR(MMULT(Midpoints!BN44:BS44,Resource_use),0)</f>
        <v>0</v>
      </c>
      <c r="AV44" s="240">
        <f>IFERROR(MMULT(Midpoints!BN44:BS44,Human_health),0)</f>
        <v>0</v>
      </c>
      <c r="AW44" s="240">
        <f>IFERROR(MMULT(Midpoints!BN44:BS44,eco_fresh),0)</f>
        <v>0</v>
      </c>
      <c r="AX44" s="241"/>
      <c r="BD44" s="2"/>
      <c r="BE44" s="2"/>
      <c r="BF44" s="2"/>
    </row>
    <row r="45" spans="1:58" x14ac:dyDescent="0.2">
      <c r="A45" s="4"/>
      <c r="B45" s="4"/>
      <c r="C45" s="4"/>
      <c r="D45" s="76"/>
      <c r="E45" s="76"/>
      <c r="F45" s="76"/>
      <c r="G45" s="76"/>
      <c r="H45" s="76"/>
      <c r="I45" s="76"/>
      <c r="J45" s="76"/>
      <c r="K45" s="76"/>
      <c r="L45" s="76"/>
      <c r="M45" s="76"/>
      <c r="N45" s="76"/>
      <c r="O45" s="76"/>
      <c r="P45" s="76"/>
      <c r="Q45" s="76"/>
      <c r="R45" s="76"/>
      <c r="S45" s="76"/>
      <c r="T45" s="76"/>
      <c r="U45" s="76"/>
      <c r="V45" s="76"/>
      <c r="W45" s="76"/>
      <c r="X45" s="76"/>
      <c r="Y45" s="76"/>
      <c r="Z45" s="76"/>
      <c r="AA45" s="76"/>
      <c r="AB45" s="76"/>
      <c r="AC45" s="76"/>
      <c r="AD45" s="76"/>
      <c r="AE45" s="76"/>
      <c r="AF45" s="76"/>
      <c r="AG45" s="76"/>
      <c r="AH45" s="76"/>
      <c r="AI45" s="76"/>
      <c r="AJ45" s="76"/>
      <c r="AK45" s="76"/>
      <c r="AL45" s="76"/>
      <c r="AM45" s="76"/>
      <c r="AN45" s="76"/>
      <c r="AO45" s="76"/>
      <c r="AP45" s="76"/>
      <c r="AQ45" s="76"/>
      <c r="AR45" s="239"/>
      <c r="AS45" s="238" t="str">
        <f>Midpoints!BL45</f>
        <v>[Vul in…]: [Vul in…]</v>
      </c>
      <c r="AT45" s="239" t="e">
        <f>Midpoints!BM45</f>
        <v>#N/A</v>
      </c>
      <c r="AU45" s="240">
        <f>IFERROR(MMULT(Midpoints!BN45:BS45,Resource_use),0)</f>
        <v>0</v>
      </c>
      <c r="AV45" s="240">
        <f>IFERROR(MMULT(Midpoints!BN45:BS45,Human_health),0)</f>
        <v>0</v>
      </c>
      <c r="AW45" s="240">
        <f>IFERROR(MMULT(Midpoints!BN45:BS45,eco_fresh),0)</f>
        <v>0</v>
      </c>
      <c r="AX45" s="241"/>
      <c r="BD45" s="2"/>
      <c r="BE45" s="2"/>
      <c r="BF45" s="2"/>
    </row>
    <row r="46" spans="1:58" x14ac:dyDescent="0.2">
      <c r="A46" s="4"/>
      <c r="B46" s="4"/>
      <c r="C46" s="4"/>
      <c r="D46" s="76"/>
      <c r="E46" s="76"/>
      <c r="F46" s="76"/>
      <c r="G46" s="76"/>
      <c r="H46" s="76"/>
      <c r="I46" s="76"/>
      <c r="J46" s="76"/>
      <c r="K46" s="76"/>
      <c r="L46" s="76"/>
      <c r="M46" s="76"/>
      <c r="N46" s="76"/>
      <c r="O46" s="76"/>
      <c r="P46" s="76"/>
      <c r="Q46" s="76"/>
      <c r="R46" s="76"/>
      <c r="S46" s="76"/>
      <c r="T46" s="76"/>
      <c r="U46" s="76"/>
      <c r="V46" s="76"/>
      <c r="W46" s="76"/>
      <c r="X46" s="76"/>
      <c r="Y46" s="76"/>
      <c r="Z46" s="76"/>
      <c r="AA46" s="76"/>
      <c r="AB46" s="76"/>
      <c r="AC46" s="76"/>
      <c r="AD46" s="76"/>
      <c r="AE46" s="76"/>
      <c r="AF46" s="76"/>
      <c r="AG46" s="76"/>
      <c r="AH46" s="76"/>
      <c r="AI46" s="76"/>
      <c r="AJ46" s="76"/>
      <c r="AK46" s="76"/>
      <c r="AL46" s="76"/>
      <c r="AM46" s="76"/>
      <c r="AN46" s="76"/>
      <c r="AO46" s="76"/>
      <c r="AP46" s="76"/>
      <c r="AQ46" s="76"/>
      <c r="AR46" s="239"/>
      <c r="AS46" s="238" t="str">
        <f>Midpoints!BL46</f>
        <v>[Vul in…]: [Vul in…]</v>
      </c>
      <c r="AT46" s="239" t="e">
        <f>Midpoints!BM46</f>
        <v>#N/A</v>
      </c>
      <c r="AU46" s="240">
        <f>IFERROR(MMULT(Midpoints!BN46:BS46,Resource_use),0)</f>
        <v>0</v>
      </c>
      <c r="AV46" s="240">
        <f>IFERROR(MMULT(Midpoints!BN46:BS46,Human_health),0)</f>
        <v>0</v>
      </c>
      <c r="AW46" s="240">
        <f>IFERROR(MMULT(Midpoints!BN46:BS46,eco_fresh),0)</f>
        <v>0</v>
      </c>
      <c r="AX46" s="241"/>
      <c r="BD46" s="2"/>
      <c r="BE46" s="2"/>
      <c r="BF46" s="2"/>
    </row>
    <row r="47" spans="1:58" x14ac:dyDescent="0.2">
      <c r="A47" s="2"/>
      <c r="B47" s="2"/>
      <c r="C47" s="2"/>
      <c r="D47" s="76"/>
      <c r="E47" s="76"/>
      <c r="F47" s="76"/>
      <c r="G47" s="76"/>
      <c r="H47" s="76"/>
      <c r="I47" s="76"/>
      <c r="J47" s="76"/>
      <c r="K47" s="76"/>
      <c r="L47" s="76"/>
      <c r="M47" s="76"/>
      <c r="N47" s="76"/>
      <c r="O47" s="76"/>
      <c r="P47" s="76"/>
      <c r="Q47" s="76"/>
      <c r="R47" s="76"/>
      <c r="S47" s="76"/>
      <c r="T47" s="76"/>
      <c r="U47" s="76"/>
      <c r="V47" s="76"/>
      <c r="W47" s="76"/>
      <c r="X47" s="76"/>
      <c r="Y47" s="76"/>
      <c r="Z47" s="76"/>
      <c r="AA47" s="76"/>
      <c r="AB47" s="76"/>
      <c r="AC47" s="76"/>
      <c r="AD47" s="76"/>
      <c r="AE47" s="76"/>
      <c r="AF47" s="76"/>
      <c r="AG47" s="76"/>
      <c r="AH47" s="76"/>
      <c r="AI47" s="76"/>
      <c r="AJ47" s="76"/>
      <c r="AK47" s="76"/>
      <c r="AL47" s="76"/>
      <c r="AM47" s="76"/>
      <c r="AN47" s="76"/>
      <c r="AO47" s="76"/>
      <c r="AP47" s="76"/>
      <c r="AQ47" s="76"/>
      <c r="AR47" s="239"/>
      <c r="AS47" s="238" t="str">
        <f>Midpoints!BL47</f>
        <v>[Vul in…]: [Vul in…]</v>
      </c>
      <c r="AT47" s="239" t="e">
        <f>Midpoints!BM47</f>
        <v>#N/A</v>
      </c>
      <c r="AU47" s="240">
        <f>IFERROR(MMULT(Midpoints!BN47:BS47,Resource_use),0)</f>
        <v>0</v>
      </c>
      <c r="AV47" s="240">
        <f>IFERROR(MMULT(Midpoints!BN47:BS47,Human_health),0)</f>
        <v>0</v>
      </c>
      <c r="AW47" s="240">
        <f>IFERROR(MMULT(Midpoints!BN47:BS47,eco_fresh),0)</f>
        <v>0</v>
      </c>
      <c r="AX47" s="241"/>
      <c r="BD47" s="2"/>
      <c r="BE47" s="2"/>
      <c r="BF47" s="2"/>
    </row>
    <row r="48" spans="1:58" s="2" customFormat="1" x14ac:dyDescent="0.2">
      <c r="AR48" s="239"/>
      <c r="AS48" s="238" t="str">
        <f>Midpoints!BL48</f>
        <v>[Vul in…]: [Vul in…]</v>
      </c>
      <c r="AT48" s="239" t="e">
        <f>Midpoints!BM48</f>
        <v>#N/A</v>
      </c>
      <c r="AU48" s="240">
        <f>IFERROR(MMULT(Midpoints!BN48:BS48,Resource_use),0)</f>
        <v>0</v>
      </c>
      <c r="AV48" s="240">
        <f>IFERROR(MMULT(Midpoints!BN48:BS48,Human_health),0)</f>
        <v>0</v>
      </c>
      <c r="AW48" s="240">
        <f>IFERROR(MMULT(Midpoints!BN48:BS48,eco_fresh),0)</f>
        <v>0</v>
      </c>
      <c r="AX48" s="4"/>
    </row>
    <row r="49" spans="1:50" x14ac:dyDescent="0.2">
      <c r="A49" s="2"/>
      <c r="B49" s="2"/>
      <c r="C49" s="2"/>
      <c r="D49" s="76"/>
      <c r="E49" s="76"/>
      <c r="F49" s="76"/>
      <c r="G49" s="76"/>
      <c r="H49" s="76"/>
      <c r="I49" s="76"/>
      <c r="J49" s="76"/>
      <c r="K49" s="76"/>
      <c r="L49" s="76"/>
      <c r="M49" s="76"/>
      <c r="N49" s="76"/>
      <c r="O49" s="76"/>
      <c r="P49" s="76"/>
      <c r="Q49" s="76"/>
      <c r="R49" s="76"/>
      <c r="S49" s="76"/>
      <c r="T49" s="76"/>
      <c r="U49" s="76"/>
      <c r="V49" s="76"/>
      <c r="W49" s="76"/>
      <c r="X49" s="76"/>
      <c r="Y49" s="76"/>
      <c r="Z49" s="76"/>
      <c r="AA49" s="76"/>
      <c r="AB49" s="76"/>
      <c r="AC49" s="76"/>
      <c r="AD49" s="76"/>
      <c r="AE49" s="76"/>
      <c r="AF49" s="76"/>
      <c r="AG49" s="76"/>
      <c r="AH49" s="76"/>
      <c r="AI49" s="76"/>
      <c r="AJ49" s="76"/>
      <c r="AK49" s="76"/>
      <c r="AL49" s="76"/>
      <c r="AM49" s="76"/>
      <c r="AN49" s="76"/>
      <c r="AO49" s="76"/>
      <c r="AP49" s="76"/>
      <c r="AQ49" s="76"/>
      <c r="AR49" s="239"/>
      <c r="AS49" s="238" t="str">
        <f>Midpoints!BL49</f>
        <v>[Vul in…]: [Vul in…]</v>
      </c>
      <c r="AT49" s="239" t="e">
        <f>Midpoints!BM49</f>
        <v>#N/A</v>
      </c>
      <c r="AU49" s="240">
        <f>IFERROR(MMULT(Midpoints!BN49:BS49,Resource_use),0)</f>
        <v>0</v>
      </c>
      <c r="AV49" s="240">
        <f>IFERROR(MMULT(Midpoints!BN49:BS49,Human_health),0)</f>
        <v>0</v>
      </c>
      <c r="AW49" s="240">
        <f>IFERROR(MMULT(Midpoints!BN49:BS49,eco_fresh),0)</f>
        <v>0</v>
      </c>
      <c r="AX49" s="241"/>
    </row>
    <row r="50" spans="1:50" x14ac:dyDescent="0.2">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39"/>
      <c r="AS50" s="238" t="str">
        <f>Midpoints!BL50</f>
        <v>[Vul in…]: [Vul in…]</v>
      </c>
      <c r="AT50" s="239" t="e">
        <f>Midpoints!BM50</f>
        <v>#N/A</v>
      </c>
      <c r="AU50" s="240">
        <f>IFERROR(MMULT(Midpoints!BN50:BS50,Resource_use),0)</f>
        <v>0</v>
      </c>
      <c r="AV50" s="240">
        <f>IFERROR(MMULT(Midpoints!BN50:BS50,Human_health),0)</f>
        <v>0</v>
      </c>
      <c r="AW50" s="240">
        <f>IFERROR(MMULT(Midpoints!BN50:BS50,eco_fresh),0)</f>
        <v>0</v>
      </c>
      <c r="AX50" s="241"/>
    </row>
    <row r="51" spans="1:50" x14ac:dyDescent="0.2">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39"/>
      <c r="AS51" s="238" t="str">
        <f>Midpoints!BL51</f>
        <v>[Vul in…]: [Vul in…]</v>
      </c>
      <c r="AT51" s="239" t="e">
        <f>Midpoints!BM51</f>
        <v>#N/A</v>
      </c>
      <c r="AU51" s="240">
        <f>IFERROR(MMULT(Midpoints!BN51:BS51,Resource_use),0)</f>
        <v>0</v>
      </c>
      <c r="AV51" s="240">
        <f>IFERROR(MMULT(Midpoints!BN51:BS51,Human_health),0)</f>
        <v>0</v>
      </c>
      <c r="AW51" s="240">
        <f>IFERROR(MMULT(Midpoints!BN51:BS51,eco_fresh),0)</f>
        <v>0</v>
      </c>
      <c r="AX51" s="241"/>
    </row>
    <row r="52" spans="1:50" x14ac:dyDescent="0.2">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39"/>
      <c r="AS52" s="238" t="str">
        <f>Midpoints!BL52</f>
        <v>[Vul in…]: [Vul in…]</v>
      </c>
      <c r="AT52" s="239" t="e">
        <f>Midpoints!BM52</f>
        <v>#N/A</v>
      </c>
      <c r="AU52" s="240">
        <f>IFERROR(MMULT(Midpoints!BN52:BS52,Resource_use),0)</f>
        <v>0</v>
      </c>
      <c r="AV52" s="240">
        <f>IFERROR(MMULT(Midpoints!BN52:BS52,Human_health),0)</f>
        <v>0</v>
      </c>
      <c r="AW52" s="240">
        <f>IFERROR(MMULT(Midpoints!BN52:BS52,eco_fresh),0)</f>
        <v>0</v>
      </c>
      <c r="AX52" s="241"/>
    </row>
    <row r="53" spans="1:50" x14ac:dyDescent="0.2">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39"/>
      <c r="AS53" s="238" t="str">
        <f>Midpoints!BL53</f>
        <v>[Vul in…]: [Vul in…]</v>
      </c>
      <c r="AT53" s="239" t="e">
        <f>Midpoints!BM53</f>
        <v>#N/A</v>
      </c>
      <c r="AU53" s="240">
        <f>IFERROR(MMULT(Midpoints!BN53:BS53,Resource_use),0)</f>
        <v>0</v>
      </c>
      <c r="AV53" s="240">
        <f>IFERROR(MMULT(Midpoints!BN53:BS53,Human_health),0)</f>
        <v>0</v>
      </c>
      <c r="AW53" s="240">
        <f>IFERROR(MMULT(Midpoints!BN53:BS53,eco_fresh),0)</f>
        <v>0</v>
      </c>
      <c r="AX53" s="241"/>
    </row>
    <row r="54" spans="1:50" x14ac:dyDescent="0.2">
      <c r="AQ54" s="2"/>
      <c r="AR54" s="239"/>
      <c r="AS54" s="238" t="str">
        <f>Midpoints!BL54</f>
        <v>[Vul in…]: [Vul in…]</v>
      </c>
      <c r="AT54" s="239" t="e">
        <f>Midpoints!BM54</f>
        <v>#N/A</v>
      </c>
      <c r="AU54" s="240">
        <f>IFERROR(MMULT(Midpoints!BN54:BS54,Resource_use),0)</f>
        <v>0</v>
      </c>
      <c r="AV54" s="240">
        <f>IFERROR(MMULT(Midpoints!BN54:BS54,Human_health),0)</f>
        <v>0</v>
      </c>
      <c r="AW54" s="240">
        <f>IFERROR(MMULT(Midpoints!BN54:BS54,eco_fresh),0)</f>
        <v>0</v>
      </c>
      <c r="AX54" s="241"/>
    </row>
    <row r="55" spans="1:50" x14ac:dyDescent="0.2">
      <c r="AQ55" s="2"/>
      <c r="AR55" s="239"/>
      <c r="AS55" s="238" t="str">
        <f>Midpoints!BL55</f>
        <v>[Vul in…]: [Vul in…]</v>
      </c>
      <c r="AT55" s="239" t="e">
        <f>Midpoints!BM55</f>
        <v>#N/A</v>
      </c>
      <c r="AU55" s="240">
        <f>IFERROR(MMULT(Midpoints!BN55:BS55,Resource_use),0)</f>
        <v>0</v>
      </c>
      <c r="AV55" s="240">
        <f>IFERROR(MMULT(Midpoints!BN55:BS55,Human_health),0)</f>
        <v>0</v>
      </c>
      <c r="AW55" s="240">
        <f>IFERROR(MMULT(Midpoints!BN55:BS55,eco_fresh),0)</f>
        <v>0</v>
      </c>
      <c r="AX55" s="241"/>
    </row>
    <row r="56" spans="1:50" x14ac:dyDescent="0.2">
      <c r="AR56" s="239"/>
      <c r="AS56" s="238" t="str">
        <f>Midpoints!BL56</f>
        <v>[Vul in…]: [Vul in…]</v>
      </c>
      <c r="AT56" s="239" t="e">
        <f>Midpoints!BM56</f>
        <v>#N/A</v>
      </c>
      <c r="AU56" s="240">
        <f>IFERROR(MMULT(Midpoints!BN56:BS56,Resource_use),0)</f>
        <v>0</v>
      </c>
      <c r="AV56" s="240">
        <f>IFERROR(MMULT(Midpoints!BN56:BS56,Human_health),0)</f>
        <v>0</v>
      </c>
      <c r="AW56" s="240">
        <f>IFERROR(MMULT(Midpoints!BN56:BS56,eco_fresh),0)</f>
        <v>0</v>
      </c>
      <c r="AX56" s="241"/>
    </row>
    <row r="57" spans="1:50" x14ac:dyDescent="0.2">
      <c r="AR57" s="239"/>
      <c r="AS57" s="238" t="str">
        <f>Midpoints!BL57</f>
        <v>[Vul in…]: [Vul in…]</v>
      </c>
      <c r="AT57" s="239" t="e">
        <f>Midpoints!BM57</f>
        <v>#N/A</v>
      </c>
      <c r="AU57" s="240">
        <f>IFERROR(MMULT(Midpoints!BN57:BS57,Resource_use),0)</f>
        <v>0</v>
      </c>
      <c r="AV57" s="240">
        <f>IFERROR(MMULT(Midpoints!BN57:BS57,Human_health),0)</f>
        <v>0</v>
      </c>
      <c r="AW57" s="240">
        <f>IFERROR(MMULT(Midpoints!BN57:BS57,eco_fresh),0)</f>
        <v>0</v>
      </c>
      <c r="AX57" s="241"/>
    </row>
    <row r="58" spans="1:50" x14ac:dyDescent="0.2">
      <c r="AR58" s="239"/>
      <c r="AS58" s="238" t="str">
        <f>Midpoints!BL58</f>
        <v>[Vul in…]: [Vul in…]</v>
      </c>
      <c r="AT58" s="239" t="e">
        <f>Midpoints!BM58</f>
        <v>#N/A</v>
      </c>
      <c r="AU58" s="240">
        <f>IFERROR(MMULT(Midpoints!BN58:BS58,Resource_use),0)</f>
        <v>0</v>
      </c>
      <c r="AV58" s="240">
        <f>IFERROR(MMULT(Midpoints!BN58:BS58,Human_health),0)</f>
        <v>0</v>
      </c>
      <c r="AW58" s="240">
        <f>IFERROR(MMULT(Midpoints!BN58:BS58,eco_fresh),0)</f>
        <v>0</v>
      </c>
      <c r="AX58" s="241"/>
    </row>
    <row r="59" spans="1:50" x14ac:dyDescent="0.2">
      <c r="AR59" s="239"/>
      <c r="AS59" s="238" t="str">
        <f>Midpoints!BL59</f>
        <v>[Vul in…]: [Vul in…]</v>
      </c>
      <c r="AT59" s="239" t="e">
        <f>Midpoints!BM59</f>
        <v>#N/A</v>
      </c>
      <c r="AU59" s="240">
        <f>IFERROR(MMULT(Midpoints!BN59:BS59,Resource_use),0)</f>
        <v>0</v>
      </c>
      <c r="AV59" s="240">
        <f>IFERROR(MMULT(Midpoints!BN59:BS59,Human_health),0)</f>
        <v>0</v>
      </c>
      <c r="AW59" s="240">
        <f>IFERROR(MMULT(Midpoints!BN59:BS59,eco_fresh),0)</f>
        <v>0</v>
      </c>
      <c r="AX59" s="241"/>
    </row>
    <row r="60" spans="1:50" x14ac:dyDescent="0.2">
      <c r="AR60" s="239"/>
      <c r="AS60" s="238" t="str">
        <f>Midpoints!BL60</f>
        <v>[Vul in…]: [Vul in…]</v>
      </c>
      <c r="AT60" s="239" t="e">
        <f>Midpoints!BM60</f>
        <v>#N/A</v>
      </c>
      <c r="AU60" s="240">
        <f>IFERROR(MMULT(Midpoints!BN60:BS60,Resource_use),0)</f>
        <v>0</v>
      </c>
      <c r="AV60" s="240">
        <f>IFERROR(MMULT(Midpoints!BN60:BS60,Human_health),0)</f>
        <v>0</v>
      </c>
      <c r="AW60" s="240">
        <f>IFERROR(MMULT(Midpoints!BN60:BS60,eco_fresh),0)</f>
        <v>0</v>
      </c>
      <c r="AX60" s="241"/>
    </row>
    <row r="61" spans="1:50" x14ac:dyDescent="0.2">
      <c r="AR61" s="239"/>
      <c r="AS61" s="238" t="str">
        <f>Midpoints!BL61</f>
        <v>[Vul in…]: [Vul in…]</v>
      </c>
      <c r="AT61" s="239" t="e">
        <f>Midpoints!BM61</f>
        <v>#N/A</v>
      </c>
      <c r="AU61" s="240">
        <f>IFERROR(MMULT(Midpoints!BN61:BS61,Resource_use),0)</f>
        <v>0</v>
      </c>
      <c r="AV61" s="240">
        <f>IFERROR(MMULT(Midpoints!BN61:BS61,Human_health),0)</f>
        <v>0</v>
      </c>
      <c r="AW61" s="240">
        <f>IFERROR(MMULT(Midpoints!BN61:BS61,eco_fresh),0)</f>
        <v>0</v>
      </c>
      <c r="AX61" s="241"/>
    </row>
    <row r="62" spans="1:50" x14ac:dyDescent="0.2">
      <c r="AR62" s="239"/>
      <c r="AS62" s="238" t="str">
        <f>Midpoints!BL62</f>
        <v>[Vul in…]: [Vul in…]</v>
      </c>
      <c r="AT62" s="239" t="e">
        <f>Midpoints!BM62</f>
        <v>#N/A</v>
      </c>
      <c r="AU62" s="240">
        <f>IFERROR(MMULT(Midpoints!BN62:BS62,Resource_use),0)</f>
        <v>0</v>
      </c>
      <c r="AV62" s="240">
        <f>IFERROR(MMULT(Midpoints!BN62:BS62,Human_health),0)</f>
        <v>0</v>
      </c>
      <c r="AW62" s="240">
        <f>IFERROR(MMULT(Midpoints!BN62:BS62,eco_fresh),0)</f>
        <v>0</v>
      </c>
      <c r="AX62" s="241"/>
    </row>
    <row r="63" spans="1:50" x14ac:dyDescent="0.2">
      <c r="AR63" s="239"/>
      <c r="AS63" s="238" t="str">
        <f>Midpoints!BL63</f>
        <v>[Vul in…]: [Vul in…]</v>
      </c>
      <c r="AT63" s="239" t="e">
        <f>Midpoints!BM63</f>
        <v>#N/A</v>
      </c>
      <c r="AU63" s="240">
        <f>IFERROR(MMULT(Midpoints!BN63:BS63,Resource_use),0)</f>
        <v>0</v>
      </c>
      <c r="AV63" s="240">
        <f>IFERROR(MMULT(Midpoints!BN63:BS63,Human_health),0)</f>
        <v>0</v>
      </c>
      <c r="AW63" s="240">
        <f>IFERROR(MMULT(Midpoints!BN63:BS63,eco_fresh),0)</f>
        <v>0</v>
      </c>
      <c r="AX63" s="241"/>
    </row>
    <row r="64" spans="1:50" x14ac:dyDescent="0.2">
      <c r="AR64" s="239"/>
      <c r="AS64" s="238" t="str">
        <f>Midpoints!BL64</f>
        <v>[Vul in…]: [Vul in…]</v>
      </c>
      <c r="AT64" s="239" t="e">
        <f>Midpoints!BM64</f>
        <v>#N/A</v>
      </c>
      <c r="AU64" s="240">
        <f>IFERROR(MMULT(Midpoints!BN64:BS64,Resource_use),0)</f>
        <v>0</v>
      </c>
      <c r="AV64" s="240">
        <f>IFERROR(MMULT(Midpoints!BN64:BS64,Human_health),0)</f>
        <v>0</v>
      </c>
      <c r="AW64" s="240">
        <f>IFERROR(MMULT(Midpoints!BN64:BS64,eco_fresh),0)</f>
        <v>0</v>
      </c>
      <c r="AX64" s="241"/>
    </row>
    <row r="65" spans="44:50" x14ac:dyDescent="0.2">
      <c r="AR65" s="239"/>
      <c r="AS65" s="238" t="str">
        <f>Midpoints!BL65</f>
        <v>[Vul in…]: [Vul in…]</v>
      </c>
      <c r="AT65" s="239" t="e">
        <f>Midpoints!BM65</f>
        <v>#N/A</v>
      </c>
      <c r="AU65" s="240">
        <f>IFERROR(MMULT(Midpoints!BN65:BS65,Resource_use),0)</f>
        <v>0</v>
      </c>
      <c r="AV65" s="240">
        <f>IFERROR(MMULT(Midpoints!BN65:BS65,Human_health),0)</f>
        <v>0</v>
      </c>
      <c r="AW65" s="240">
        <f>IFERROR(MMULT(Midpoints!BN65:BS65,eco_fresh),0)</f>
        <v>0</v>
      </c>
      <c r="AX65" s="241"/>
    </row>
    <row r="66" spans="44:50" x14ac:dyDescent="0.2">
      <c r="AR66" s="239"/>
      <c r="AS66" s="238" t="str">
        <f>Midpoints!BL66</f>
        <v>[Vul in…]: [Vul in…]</v>
      </c>
      <c r="AT66" s="239" t="e">
        <f>Midpoints!BM66</f>
        <v>#N/A</v>
      </c>
      <c r="AU66" s="240">
        <f>IFERROR(MMULT(Midpoints!BN66:BS66,Resource_use),0)</f>
        <v>0</v>
      </c>
      <c r="AV66" s="240">
        <f>IFERROR(MMULT(Midpoints!BN66:BS66,Human_health),0)</f>
        <v>0</v>
      </c>
      <c r="AW66" s="240">
        <f>IFERROR(MMULT(Midpoints!BN66:BS66,eco_fresh),0)</f>
        <v>0</v>
      </c>
      <c r="AX66" s="241"/>
    </row>
    <row r="67" spans="44:50" x14ac:dyDescent="0.2">
      <c r="AR67" s="239"/>
      <c r="AS67" s="238" t="str">
        <f>Midpoints!BL67</f>
        <v>[Vul in…]: [Vul in…]</v>
      </c>
      <c r="AT67" s="239" t="e">
        <f>Midpoints!BM67</f>
        <v>#N/A</v>
      </c>
      <c r="AU67" s="240">
        <f>IFERROR(MMULT(Midpoints!BN67:BS67,Resource_use),0)</f>
        <v>0</v>
      </c>
      <c r="AV67" s="240">
        <f>IFERROR(MMULT(Midpoints!BN67:BS67,Human_health),0)</f>
        <v>0</v>
      </c>
      <c r="AW67" s="240">
        <f>IFERROR(MMULT(Midpoints!BN67:BS67,eco_fresh),0)</f>
        <v>0</v>
      </c>
      <c r="AX67" s="241"/>
    </row>
    <row r="68" spans="44:50" x14ac:dyDescent="0.2">
      <c r="AR68" s="239"/>
      <c r="AS68" s="238" t="str">
        <f>Midpoints!BL68</f>
        <v>[Vul in…]: [Vul in…]</v>
      </c>
      <c r="AT68" s="239" t="e">
        <f>Midpoints!BM68</f>
        <v>#N/A</v>
      </c>
      <c r="AU68" s="240">
        <f>IFERROR(MMULT(Midpoints!BN68:BS68,Resource_use),0)</f>
        <v>0</v>
      </c>
      <c r="AV68" s="240">
        <f>IFERROR(MMULT(Midpoints!BN68:BS68,Human_health),0)</f>
        <v>0</v>
      </c>
      <c r="AW68" s="240">
        <f>IFERROR(MMULT(Midpoints!BN68:BS68,eco_fresh),0)</f>
        <v>0</v>
      </c>
      <c r="AX68" s="241"/>
    </row>
    <row r="69" spans="44:50" x14ac:dyDescent="0.2">
      <c r="AR69" s="239"/>
      <c r="AS69" s="238" t="str">
        <f>Midpoints!BL69</f>
        <v>[Vul in…]: [Vul in…]</v>
      </c>
      <c r="AT69" s="239" t="e">
        <f>Midpoints!BM69</f>
        <v>#N/A</v>
      </c>
      <c r="AU69" s="240">
        <f>IFERROR(MMULT(Midpoints!BN69:BS69,Resource_use),0)</f>
        <v>0</v>
      </c>
      <c r="AV69" s="240">
        <f>IFERROR(MMULT(Midpoints!BN69:BS69,Human_health),0)</f>
        <v>0</v>
      </c>
      <c r="AW69" s="240">
        <f>IFERROR(MMULT(Midpoints!BN69:BS69,eco_fresh),0)</f>
        <v>0</v>
      </c>
      <c r="AX69" s="241"/>
    </row>
    <row r="70" spans="44:50" x14ac:dyDescent="0.2">
      <c r="AR70" s="239"/>
      <c r="AS70" s="238" t="str">
        <f>Midpoints!BL70</f>
        <v>[Vul in…]: [Vul in…]</v>
      </c>
      <c r="AT70" s="239" t="e">
        <f>Midpoints!BM70</f>
        <v>#N/A</v>
      </c>
      <c r="AU70" s="240">
        <f>IFERROR(MMULT(Midpoints!BN70:BS70,Resource_use),0)</f>
        <v>0</v>
      </c>
      <c r="AV70" s="240">
        <f>IFERROR(MMULT(Midpoints!BN70:BS70,Human_health),0)</f>
        <v>0</v>
      </c>
      <c r="AW70" s="240">
        <f>IFERROR(MMULT(Midpoints!BN70:BS70,eco_fresh),0)</f>
        <v>0</v>
      </c>
      <c r="AX70" s="241"/>
    </row>
    <row r="71" spans="44:50" x14ac:dyDescent="0.2">
      <c r="AR71" s="239"/>
      <c r="AS71" s="238" t="str">
        <f>Midpoints!BL71</f>
        <v>[Vul in…]: [Vul in…]</v>
      </c>
      <c r="AT71" s="239" t="e">
        <f>Midpoints!BM71</f>
        <v>#N/A</v>
      </c>
      <c r="AU71" s="240">
        <f>IFERROR(MMULT(Midpoints!BN71:BS71,Resource_use),0)</f>
        <v>0</v>
      </c>
      <c r="AV71" s="240">
        <f>IFERROR(MMULT(Midpoints!BN71:BS71,Human_health),0)</f>
        <v>0</v>
      </c>
      <c r="AW71" s="240">
        <f>IFERROR(MMULT(Midpoints!BN71:BS71,eco_fresh),0)</f>
        <v>0</v>
      </c>
      <c r="AX71" s="241"/>
    </row>
    <row r="72" spans="44:50" x14ac:dyDescent="0.2">
      <c r="AR72" s="239"/>
      <c r="AS72" s="238" t="str">
        <f>Midpoints!BL72</f>
        <v>[Vul in…]: [Vul in…]</v>
      </c>
      <c r="AT72" s="239" t="e">
        <f>Midpoints!BM72</f>
        <v>#N/A</v>
      </c>
      <c r="AU72" s="240">
        <f>IFERROR(MMULT(Midpoints!BN72:BS72,Resource_use),0)</f>
        <v>0</v>
      </c>
      <c r="AV72" s="240">
        <f>IFERROR(MMULT(Midpoints!BN72:BS72,Human_health),0)</f>
        <v>0</v>
      </c>
      <c r="AW72" s="240">
        <f>IFERROR(MMULT(Midpoints!BN72:BS72,eco_fresh),0)</f>
        <v>0</v>
      </c>
      <c r="AX72" s="241"/>
    </row>
    <row r="73" spans="44:50" x14ac:dyDescent="0.2">
      <c r="AR73" s="239"/>
      <c r="AS73" s="238" t="str">
        <f>Midpoints!BL73</f>
        <v>[Vul in…]: [Vul in…]</v>
      </c>
      <c r="AT73" s="239" t="e">
        <f>Midpoints!BM73</f>
        <v>#N/A</v>
      </c>
      <c r="AU73" s="240">
        <f>IFERROR(MMULT(Midpoints!BN73:BS73,Resource_use),0)</f>
        <v>0</v>
      </c>
      <c r="AV73" s="240">
        <f>IFERROR(MMULT(Midpoints!BN73:BS73,Human_health),0)</f>
        <v>0</v>
      </c>
      <c r="AW73" s="240">
        <f>IFERROR(MMULT(Midpoints!BN73:BS73,eco_fresh),0)</f>
        <v>0</v>
      </c>
      <c r="AX73" s="241"/>
    </row>
    <row r="74" spans="44:50" x14ac:dyDescent="0.2">
      <c r="AR74" s="239"/>
      <c r="AS74" s="238" t="str">
        <f>Midpoints!BL74</f>
        <v>[Vul in…]: [Vul in…]</v>
      </c>
      <c r="AT74" s="239" t="e">
        <f>Midpoints!BM74</f>
        <v>#N/A</v>
      </c>
      <c r="AU74" s="240">
        <f>IFERROR(MMULT(Midpoints!BN74:BS74,Resource_use),0)</f>
        <v>0</v>
      </c>
      <c r="AV74" s="240">
        <f>IFERROR(MMULT(Midpoints!BN74:BS74,Human_health),0)</f>
        <v>0</v>
      </c>
      <c r="AW74" s="240">
        <f>IFERROR(MMULT(Midpoints!BN74:BS74,eco_fresh),0)</f>
        <v>0</v>
      </c>
      <c r="AX74" s="241"/>
    </row>
    <row r="75" spans="44:50" x14ac:dyDescent="0.2">
      <c r="AR75" s="239"/>
      <c r="AS75" s="238" t="str">
        <f>Midpoints!BL75</f>
        <v>[Vul in…]: [Vul in…]</v>
      </c>
      <c r="AT75" s="239" t="e">
        <f>Midpoints!BM75</f>
        <v>#N/A</v>
      </c>
      <c r="AU75" s="240">
        <f>IFERROR(MMULT(Midpoints!BN75:BS75,Resource_use),0)</f>
        <v>0</v>
      </c>
      <c r="AV75" s="240">
        <f>IFERROR(MMULT(Midpoints!BN75:BS75,Human_health),0)</f>
        <v>0</v>
      </c>
      <c r="AW75" s="240">
        <f>IFERROR(MMULT(Midpoints!BN75:BS75,eco_fresh),0)</f>
        <v>0</v>
      </c>
      <c r="AX75" s="241"/>
    </row>
    <row r="76" spans="44:50" x14ac:dyDescent="0.2">
      <c r="AR76" s="239"/>
      <c r="AS76" s="238" t="str">
        <f>Midpoints!BL76</f>
        <v>[Vul in…]: [Vul in…]</v>
      </c>
      <c r="AT76" s="239" t="e">
        <f>Midpoints!BM76</f>
        <v>#N/A</v>
      </c>
      <c r="AU76" s="240">
        <f>IFERROR(MMULT(Midpoints!BN76:BS76,Resource_use),0)</f>
        <v>0</v>
      </c>
      <c r="AV76" s="240">
        <f>IFERROR(MMULT(Midpoints!BN76:BS76,Human_health),0)</f>
        <v>0</v>
      </c>
      <c r="AW76" s="240">
        <f>IFERROR(MMULT(Midpoints!BN76:BS76,eco_fresh),0)</f>
        <v>0</v>
      </c>
      <c r="AX76" s="241"/>
    </row>
    <row r="77" spans="44:50" x14ac:dyDescent="0.2">
      <c r="AR77" s="239"/>
      <c r="AS77" s="238" t="str">
        <f>Midpoints!BL77</f>
        <v>[Vul in…]: [Vul in…]</v>
      </c>
      <c r="AT77" s="239" t="e">
        <f>Midpoints!BM77</f>
        <v>#N/A</v>
      </c>
      <c r="AU77" s="240">
        <f>IFERROR(MMULT(Midpoints!BN77:BS77,Resource_use),0)</f>
        <v>0</v>
      </c>
      <c r="AV77" s="240">
        <f>IFERROR(MMULT(Midpoints!BN77:BS77,Human_health),0)</f>
        <v>0</v>
      </c>
      <c r="AW77" s="240">
        <f>IFERROR(MMULT(Midpoints!BN77:BS77,eco_fresh),0)</f>
        <v>0</v>
      </c>
      <c r="AX77" s="241"/>
    </row>
    <row r="78" spans="44:50" x14ac:dyDescent="0.2">
      <c r="AR78" s="239"/>
      <c r="AS78" s="238" t="str">
        <f>Midpoints!BL78</f>
        <v>[Vul in…]: [Vul in…]</v>
      </c>
      <c r="AT78" s="239" t="e">
        <f>Midpoints!BM78</f>
        <v>#N/A</v>
      </c>
      <c r="AU78" s="240">
        <f>IFERROR(MMULT(Midpoints!BN78:BS78,Resource_use),0)</f>
        <v>0</v>
      </c>
      <c r="AV78" s="240">
        <f>IFERROR(MMULT(Midpoints!BN78:BS78,Human_health),0)</f>
        <v>0</v>
      </c>
      <c r="AW78" s="240">
        <f>IFERROR(MMULT(Midpoints!BN78:BS78,eco_fresh),0)</f>
        <v>0</v>
      </c>
      <c r="AX78" s="241"/>
    </row>
    <row r="79" spans="44:50" x14ac:dyDescent="0.2">
      <c r="AR79" s="239"/>
      <c r="AS79" s="238" t="str">
        <f>Midpoints!BL79</f>
        <v>[Vul in…]: [Vul in…]</v>
      </c>
      <c r="AT79" s="239" t="e">
        <f>Midpoints!BM79</f>
        <v>#N/A</v>
      </c>
      <c r="AU79" s="240">
        <f>IFERROR(MMULT(Midpoints!BN79:BS79,Resource_use),0)</f>
        <v>0</v>
      </c>
      <c r="AV79" s="240">
        <f>IFERROR(MMULT(Midpoints!BN79:BS79,Human_health),0)</f>
        <v>0</v>
      </c>
      <c r="AW79" s="240">
        <f>IFERROR(MMULT(Midpoints!BN79:BS79,eco_fresh),0)</f>
        <v>0</v>
      </c>
      <c r="AX79" s="241"/>
    </row>
    <row r="80" spans="44:50" x14ac:dyDescent="0.2">
      <c r="AR80" s="239"/>
      <c r="AS80" s="238" t="str">
        <f>Midpoints!BL80</f>
        <v>[Vul in…]: [Vul in…]</v>
      </c>
      <c r="AT80" s="239" t="e">
        <f>Midpoints!BM80</f>
        <v>#N/A</v>
      </c>
      <c r="AU80" s="240">
        <f>IFERROR(MMULT(Midpoints!BN80:BS80,Resource_use),0)</f>
        <v>0</v>
      </c>
      <c r="AV80" s="240">
        <f>IFERROR(MMULT(Midpoints!BN80:BS80,Human_health),0)</f>
        <v>0</v>
      </c>
      <c r="AW80" s="240">
        <f>IFERROR(MMULT(Midpoints!BN80:BS80,eco_fresh),0)</f>
        <v>0</v>
      </c>
      <c r="AX80" s="241"/>
    </row>
    <row r="81" spans="44:50" x14ac:dyDescent="0.2">
      <c r="AR81" s="239"/>
      <c r="AS81" s="238" t="str">
        <f>Midpoints!BL81</f>
        <v>[Vul in…]: [Vul in…]</v>
      </c>
      <c r="AT81" s="239" t="e">
        <f>Midpoints!BM81</f>
        <v>#N/A</v>
      </c>
      <c r="AU81" s="240">
        <f>IFERROR(MMULT(Midpoints!BN81:BS81,Resource_use),0)</f>
        <v>0</v>
      </c>
      <c r="AV81" s="240">
        <f>IFERROR(MMULT(Midpoints!BN81:BS81,Human_health),0)</f>
        <v>0</v>
      </c>
      <c r="AW81" s="240">
        <f>IFERROR(MMULT(Midpoints!BN81:BS81,eco_fresh),0)</f>
        <v>0</v>
      </c>
      <c r="AX81" s="241"/>
    </row>
    <row r="82" spans="44:50" x14ac:dyDescent="0.2">
      <c r="AR82" s="239"/>
      <c r="AS82" s="238" t="str">
        <f>Midpoints!BL82</f>
        <v>[Vul in…]: [Vul in…]</v>
      </c>
      <c r="AT82" s="239" t="e">
        <f>Midpoints!BM82</f>
        <v>#N/A</v>
      </c>
      <c r="AU82" s="240">
        <f>IFERROR(MMULT(Midpoints!BN82:BS82,Resource_use),0)</f>
        <v>0</v>
      </c>
      <c r="AV82" s="240">
        <f>IFERROR(MMULT(Midpoints!BN82:BS82,Human_health),0)</f>
        <v>0</v>
      </c>
      <c r="AW82" s="240">
        <f>IFERROR(MMULT(Midpoints!BN82:BS82,eco_fresh),0)</f>
        <v>0</v>
      </c>
      <c r="AX82" s="241"/>
    </row>
    <row r="83" spans="44:50" x14ac:dyDescent="0.2">
      <c r="AR83" s="239"/>
      <c r="AS83" s="238" t="str">
        <f>Midpoints!BL83</f>
        <v>[Vul in…]: [Vul in…]</v>
      </c>
      <c r="AT83" s="239" t="e">
        <f>Midpoints!BM83</f>
        <v>#N/A</v>
      </c>
      <c r="AU83" s="240">
        <f>IFERROR(MMULT(Midpoints!BN83:BS83,Resource_use),0)</f>
        <v>0</v>
      </c>
      <c r="AV83" s="240">
        <f>IFERROR(MMULT(Midpoints!BN83:BS83,Human_health),0)</f>
        <v>0</v>
      </c>
      <c r="AW83" s="240">
        <f>IFERROR(MMULT(Midpoints!BN83:BS83,eco_fresh),0)</f>
        <v>0</v>
      </c>
      <c r="AX83" s="241"/>
    </row>
    <row r="84" spans="44:50" x14ac:dyDescent="0.2">
      <c r="AR84" s="239"/>
      <c r="AS84" s="238" t="str">
        <f>Midpoints!BL84</f>
        <v>[Vul in…]: [Vul in…]</v>
      </c>
      <c r="AT84" s="239" t="e">
        <f>Midpoints!BM84</f>
        <v>#N/A</v>
      </c>
      <c r="AU84" s="240">
        <f>IFERROR(MMULT(Midpoints!BN84:BS84,Resource_use),0)</f>
        <v>0</v>
      </c>
      <c r="AV84" s="240">
        <f>IFERROR(MMULT(Midpoints!BN84:BS84,Human_health),0)</f>
        <v>0</v>
      </c>
      <c r="AW84" s="240">
        <f>IFERROR(MMULT(Midpoints!BN84:BS84,eco_fresh),0)</f>
        <v>0</v>
      </c>
      <c r="AX84" s="241"/>
    </row>
    <row r="85" spans="44:50" x14ac:dyDescent="0.2">
      <c r="AR85" s="239"/>
      <c r="AS85" s="238" t="str">
        <f>Midpoints!BL85</f>
        <v>[Vul in…]: [Vul in…]</v>
      </c>
      <c r="AT85" s="239" t="e">
        <f>Midpoints!BM85</f>
        <v>#N/A</v>
      </c>
      <c r="AU85" s="240">
        <f>IFERROR(MMULT(Midpoints!BN85:BS85,Resource_use),0)</f>
        <v>0</v>
      </c>
      <c r="AV85" s="240">
        <f>IFERROR(MMULT(Midpoints!BN85:BS85,Human_health),0)</f>
        <v>0</v>
      </c>
      <c r="AW85" s="240">
        <f>IFERROR(MMULT(Midpoints!BN85:BS85,eco_fresh),0)</f>
        <v>0</v>
      </c>
      <c r="AX85" s="241"/>
    </row>
    <row r="86" spans="44:50" x14ac:dyDescent="0.2">
      <c r="AR86" s="241"/>
      <c r="AS86" s="241"/>
      <c r="AT86" s="241"/>
      <c r="AU86" s="241"/>
      <c r="AV86" s="241"/>
      <c r="AW86" s="241"/>
      <c r="AX86" s="241"/>
    </row>
  </sheetData>
  <sheetProtection algorithmName="SHA-512" hashValue="V6IBv55wj1N5k/y7MLg/Shb95TuLv4nxjNLKGOcJAzkOJGc/4t408vi75PWwY8mrYV8v+OdiU6wXOCi3J0XDLA==" saltValue="aocZpB9o4tcpU4xvbITm3g==" spinCount="100000" sheet="1" objects="1" scenarios="1"/>
  <pageMargins left="0.78749999999999998" right="0.78749999999999998" top="1.05277777777778" bottom="1.05277777777778" header="0.78749999999999998" footer="0.78749999999999998"/>
  <pageSetup paperSize="9" firstPageNumber="0" orientation="portrait" horizontalDpi="300" verticalDpi="300" r:id="rId1"/>
  <headerFooter>
    <oddHeader>&amp;C&amp;"Times New Roman,Regular"&amp;12&amp;A</oddHeader>
    <oddFooter>&amp;C&amp;"Times New Roman,Regular"&amp;12Page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AC9EA3-5BA4-4CD3-B17A-FAD384314C01}">
  <sheetPr codeName="Sheet6"/>
  <dimension ref="A1:N23"/>
  <sheetViews>
    <sheetView workbookViewId="0">
      <selection activeCell="E21" sqref="E21"/>
    </sheetView>
  </sheetViews>
  <sheetFormatPr defaultRowHeight="12.75" x14ac:dyDescent="0.2"/>
  <cols>
    <col min="1" max="1" width="20.42578125" bestFit="1" customWidth="1"/>
    <col min="3" max="3" width="29.140625" bestFit="1" customWidth="1"/>
    <col min="4" max="4" width="12.28515625" bestFit="1" customWidth="1"/>
    <col min="5" max="5" width="18.5703125" bestFit="1" customWidth="1"/>
    <col min="6" max="6" width="19.140625" bestFit="1" customWidth="1"/>
    <col min="7" max="7" width="9.5703125" bestFit="1" customWidth="1"/>
    <col min="8" max="8" width="26.7109375" customWidth="1"/>
    <col min="9" max="9" width="21.28515625" customWidth="1"/>
    <col min="10" max="10" width="20.7109375" customWidth="1"/>
  </cols>
  <sheetData>
    <row r="1" spans="1:14" x14ac:dyDescent="0.2">
      <c r="A1" s="10" t="s">
        <v>93</v>
      </c>
      <c r="B1" s="10"/>
      <c r="C1" s="10" t="s">
        <v>161</v>
      </c>
      <c r="E1" s="10" t="s">
        <v>165</v>
      </c>
      <c r="F1" s="10" t="s">
        <v>166</v>
      </c>
      <c r="G1" s="10" t="s">
        <v>167</v>
      </c>
      <c r="H1" s="10" t="s">
        <v>168</v>
      </c>
      <c r="I1" s="10" t="s">
        <v>170</v>
      </c>
      <c r="J1" s="10" t="s">
        <v>171</v>
      </c>
      <c r="K1" s="10" t="s">
        <v>172</v>
      </c>
      <c r="L1" s="10" t="s">
        <v>174</v>
      </c>
      <c r="M1" s="249" t="s">
        <v>173</v>
      </c>
      <c r="N1" s="10" t="s">
        <v>177</v>
      </c>
    </row>
    <row r="2" spans="1:14" x14ac:dyDescent="0.2">
      <c r="A2" s="32" t="s">
        <v>136</v>
      </c>
      <c r="C2" s="30" t="s">
        <v>175</v>
      </c>
      <c r="D2" t="s">
        <v>176</v>
      </c>
      <c r="E2" t="s">
        <v>135</v>
      </c>
      <c r="F2" t="s">
        <v>135</v>
      </c>
      <c r="G2" t="s">
        <v>135</v>
      </c>
      <c r="H2" t="s">
        <v>135</v>
      </c>
      <c r="I2" t="s">
        <v>135</v>
      </c>
      <c r="J2" t="s">
        <v>135</v>
      </c>
      <c r="K2" t="s">
        <v>135</v>
      </c>
      <c r="L2" s="32" t="s">
        <v>163</v>
      </c>
      <c r="M2" s="32" t="s">
        <v>162</v>
      </c>
      <c r="N2" s="32" t="s">
        <v>135</v>
      </c>
    </row>
    <row r="3" spans="1:14" x14ac:dyDescent="0.2">
      <c r="A3" s="30">
        <v>0</v>
      </c>
      <c r="C3" s="30" t="s">
        <v>135</v>
      </c>
      <c r="D3">
        <v>0</v>
      </c>
      <c r="E3" t="s">
        <v>226</v>
      </c>
      <c r="F3" t="s">
        <v>234</v>
      </c>
      <c r="G3" t="s">
        <v>196</v>
      </c>
      <c r="H3" s="30" t="s">
        <v>259</v>
      </c>
      <c r="I3" t="s">
        <v>258</v>
      </c>
      <c r="J3" t="s">
        <v>197</v>
      </c>
      <c r="K3" t="s">
        <v>243</v>
      </c>
      <c r="L3" t="s">
        <v>135</v>
      </c>
      <c r="M3" t="s">
        <v>135</v>
      </c>
    </row>
    <row r="4" spans="1:14" x14ac:dyDescent="0.2">
      <c r="A4" s="30">
        <v>0.05</v>
      </c>
      <c r="C4" t="s">
        <v>192</v>
      </c>
      <c r="D4">
        <v>1</v>
      </c>
      <c r="E4" t="s">
        <v>225</v>
      </c>
      <c r="G4" t="s">
        <v>188</v>
      </c>
      <c r="H4" t="s">
        <v>235</v>
      </c>
      <c r="I4" t="s">
        <v>257</v>
      </c>
      <c r="K4" t="s">
        <v>244</v>
      </c>
    </row>
    <row r="5" spans="1:14" x14ac:dyDescent="0.2">
      <c r="A5" s="30">
        <v>0.1</v>
      </c>
      <c r="C5" t="s">
        <v>193</v>
      </c>
      <c r="D5">
        <v>2</v>
      </c>
    </row>
    <row r="6" spans="1:14" x14ac:dyDescent="0.2">
      <c r="A6" s="30">
        <v>0.15</v>
      </c>
      <c r="C6" t="s">
        <v>194</v>
      </c>
      <c r="D6">
        <v>3</v>
      </c>
      <c r="G6" s="5"/>
    </row>
    <row r="7" spans="1:14" x14ac:dyDescent="0.2">
      <c r="A7" s="30">
        <v>0.2</v>
      </c>
      <c r="C7" t="s">
        <v>189</v>
      </c>
      <c r="D7">
        <v>6</v>
      </c>
      <c r="G7" s="34"/>
    </row>
    <row r="8" spans="1:14" x14ac:dyDescent="0.2">
      <c r="A8" s="30">
        <v>0.25</v>
      </c>
      <c r="C8" t="s">
        <v>195</v>
      </c>
      <c r="D8">
        <v>5</v>
      </c>
    </row>
    <row r="9" spans="1:14" x14ac:dyDescent="0.2">
      <c r="A9" s="30">
        <v>0.3</v>
      </c>
      <c r="C9" t="s">
        <v>233</v>
      </c>
      <c r="D9">
        <v>4</v>
      </c>
    </row>
    <row r="10" spans="1:14" x14ac:dyDescent="0.2">
      <c r="A10" s="30">
        <v>0.35</v>
      </c>
      <c r="C10" t="s">
        <v>242</v>
      </c>
      <c r="D10">
        <v>7</v>
      </c>
    </row>
    <row r="11" spans="1:14" x14ac:dyDescent="0.2">
      <c r="A11" s="30">
        <v>0.4</v>
      </c>
      <c r="C11" s="30"/>
    </row>
    <row r="12" spans="1:14" x14ac:dyDescent="0.2">
      <c r="A12" s="30">
        <v>0.45</v>
      </c>
      <c r="C12" s="30"/>
    </row>
    <row r="13" spans="1:14" x14ac:dyDescent="0.2">
      <c r="A13" s="30">
        <v>0.5</v>
      </c>
      <c r="C13" s="30"/>
    </row>
    <row r="14" spans="1:14" x14ac:dyDescent="0.2">
      <c r="A14" s="30">
        <v>0.55000000000000004</v>
      </c>
      <c r="C14" s="30"/>
    </row>
    <row r="15" spans="1:14" x14ac:dyDescent="0.2">
      <c r="A15" s="30">
        <v>0.6</v>
      </c>
      <c r="C15" s="30"/>
    </row>
    <row r="16" spans="1:14" x14ac:dyDescent="0.2">
      <c r="A16" s="30">
        <v>0.65</v>
      </c>
    </row>
    <row r="17" spans="3:4" x14ac:dyDescent="0.2">
      <c r="C17" s="30"/>
    </row>
    <row r="18" spans="3:4" x14ac:dyDescent="0.2">
      <c r="C18" s="30"/>
    </row>
    <row r="23" spans="3:4" x14ac:dyDescent="0.2">
      <c r="D23" s="30"/>
    </row>
  </sheetData>
  <sheetProtection algorithmName="SHA-512" hashValue="Jyg1i4vMn4mDup/avMb+uf3MeC0bt6cTlFuwNwLYQuCn8GepnMcArxeOG2mIKhTE5NPR2dSd2xcKdYQyDnk0Ig==" saltValue="9UY3N8tNeZ37iuOviuACxA==" spinCount="100000" sheet="1" objects="1" scenarios="1"/>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49A21-3275-43FE-B544-479B73B49197}">
  <sheetPr codeName="Sheet7"/>
  <dimension ref="A2:X111"/>
  <sheetViews>
    <sheetView topLeftCell="B1" workbookViewId="0">
      <selection activeCell="I32" sqref="I32"/>
    </sheetView>
  </sheetViews>
  <sheetFormatPr defaultRowHeight="12.75" x14ac:dyDescent="0.2"/>
  <cols>
    <col min="1" max="3" width="35.7109375" customWidth="1"/>
    <col min="4" max="4" width="12.42578125" bestFit="1" customWidth="1"/>
    <col min="5" max="5" width="20.42578125" customWidth="1"/>
    <col min="6" max="6" width="11.42578125" customWidth="1"/>
    <col min="7" max="7" width="20.42578125" customWidth="1"/>
    <col min="8" max="8" width="6.42578125" bestFit="1" customWidth="1"/>
    <col min="9" max="9" width="24.28515625" customWidth="1"/>
    <col min="10" max="10" width="9.7109375" bestFit="1" customWidth="1"/>
    <col min="11" max="11" width="30.28515625" customWidth="1"/>
    <col min="12" max="12" width="35.28515625" bestFit="1" customWidth="1"/>
    <col min="20" max="20" width="19.7109375" customWidth="1"/>
  </cols>
  <sheetData>
    <row r="2" spans="1:24" ht="13.5" thickBot="1" x14ac:dyDescent="0.25">
      <c r="A2" s="10" t="s">
        <v>161</v>
      </c>
      <c r="B2" s="10" t="s">
        <v>169</v>
      </c>
      <c r="C2" s="10" t="s">
        <v>15</v>
      </c>
      <c r="D2" s="10" t="s">
        <v>51</v>
      </c>
      <c r="E2" s="164" t="s">
        <v>150</v>
      </c>
      <c r="F2" s="164" t="s">
        <v>152</v>
      </c>
      <c r="G2" s="127" t="s">
        <v>94</v>
      </c>
      <c r="H2" s="164" t="s">
        <v>156</v>
      </c>
      <c r="I2" s="10"/>
      <c r="J2" s="10"/>
      <c r="K2" s="162"/>
      <c r="L2" s="163"/>
      <c r="M2" s="10"/>
      <c r="N2" s="10"/>
      <c r="O2" s="10"/>
      <c r="P2" s="10"/>
      <c r="R2" s="10"/>
      <c r="S2" s="10"/>
      <c r="T2" s="10"/>
      <c r="U2" s="10"/>
      <c r="V2" s="10"/>
      <c r="W2" s="10"/>
      <c r="X2" s="10"/>
    </row>
    <row r="3" spans="1:24" x14ac:dyDescent="0.2">
      <c r="A3" t="str">
        <f>Opdrachtnemer!L30</f>
        <v>[Vul in…]</v>
      </c>
      <c r="B3" t="str">
        <f>Opdrachtnemer!M30</f>
        <v>[Vul in…]</v>
      </c>
      <c r="C3" t="str">
        <f t="shared" ref="C3:C34" si="0">_xlfn.CONCAT(A3,": ",B3)</f>
        <v>[Vul in…]: [Vul in…]</v>
      </c>
      <c r="D3">
        <f>Opdrachtnemer!O30</f>
        <v>0</v>
      </c>
      <c r="E3" s="159">
        <f>IF(H3=1,D3*H3,0)</f>
        <v>0</v>
      </c>
      <c r="F3" s="159">
        <v>1</v>
      </c>
      <c r="G3" s="33" t="e">
        <f t="shared" ref="G3:G34" si="1">INDEX(coef_H,MATCH(C3,coef_H_beschrijving,0),MATCH($G$2,coef_H_header1,0))</f>
        <v>#N/A</v>
      </c>
      <c r="H3">
        <f t="shared" ref="H3:H34" si="2">IF(OR(A3="[Vul in…]",A3=0,ISBLANK(C3),C3=""),0,1)</f>
        <v>0</v>
      </c>
      <c r="J3" s="12"/>
      <c r="K3" s="5"/>
      <c r="L3" s="2"/>
      <c r="M3" s="7"/>
      <c r="N3" s="60"/>
      <c r="O3" s="161"/>
    </row>
    <row r="4" spans="1:24" x14ac:dyDescent="0.2">
      <c r="A4" t="str">
        <f>Opdrachtnemer!L31</f>
        <v>[Vul in…]</v>
      </c>
      <c r="B4" t="str">
        <f>Opdrachtnemer!M31</f>
        <v>[Vul in…]</v>
      </c>
      <c r="C4" t="str">
        <f t="shared" si="0"/>
        <v>[Vul in…]: [Vul in…]</v>
      </c>
      <c r="D4">
        <f>Opdrachtnemer!O31</f>
        <v>0</v>
      </c>
      <c r="E4" s="159">
        <f t="shared" ref="E4:E67" si="3">IF(H4=1,D4*H4,0)</f>
        <v>0</v>
      </c>
      <c r="F4" s="159">
        <v>2</v>
      </c>
      <c r="G4" s="33" t="e">
        <f t="shared" si="1"/>
        <v>#N/A</v>
      </c>
      <c r="H4">
        <f t="shared" si="2"/>
        <v>0</v>
      </c>
      <c r="J4" s="12"/>
      <c r="K4" s="5"/>
      <c r="L4" s="2"/>
      <c r="M4" s="7"/>
      <c r="N4" s="60"/>
      <c r="O4" s="161"/>
    </row>
    <row r="5" spans="1:24" x14ac:dyDescent="0.2">
      <c r="A5" t="str">
        <f>Opdrachtnemer!L32</f>
        <v>[Vul in…]</v>
      </c>
      <c r="B5" t="str">
        <f>Opdrachtnemer!M32</f>
        <v>[Vul in…]</v>
      </c>
      <c r="C5" t="str">
        <f t="shared" si="0"/>
        <v>[Vul in…]: [Vul in…]</v>
      </c>
      <c r="D5">
        <f>Opdrachtnemer!O32</f>
        <v>0</v>
      </c>
      <c r="E5" s="159">
        <f t="shared" si="3"/>
        <v>0</v>
      </c>
      <c r="F5" s="159">
        <v>3</v>
      </c>
      <c r="G5" s="33" t="e">
        <f t="shared" si="1"/>
        <v>#N/A</v>
      </c>
      <c r="H5">
        <f t="shared" si="2"/>
        <v>0</v>
      </c>
      <c r="J5" s="12"/>
      <c r="K5" s="5"/>
      <c r="L5" s="2"/>
      <c r="M5" s="7"/>
      <c r="N5" s="60"/>
      <c r="O5" s="161"/>
    </row>
    <row r="6" spans="1:24" x14ac:dyDescent="0.2">
      <c r="A6" t="str">
        <f>Opdrachtnemer!L33</f>
        <v>[Vul in…]</v>
      </c>
      <c r="B6" t="str">
        <f>Opdrachtnemer!M33</f>
        <v>[Vul in…]</v>
      </c>
      <c r="C6" t="str">
        <f t="shared" si="0"/>
        <v>[Vul in…]: [Vul in…]</v>
      </c>
      <c r="D6">
        <f>Opdrachtnemer!O33</f>
        <v>0</v>
      </c>
      <c r="E6" s="159">
        <f t="shared" si="3"/>
        <v>0</v>
      </c>
      <c r="F6" s="159">
        <v>4</v>
      </c>
      <c r="G6" s="33" t="e">
        <f t="shared" si="1"/>
        <v>#N/A</v>
      </c>
      <c r="H6">
        <f t="shared" si="2"/>
        <v>0</v>
      </c>
      <c r="J6" s="12"/>
      <c r="K6" s="5"/>
      <c r="L6" s="2"/>
      <c r="M6" s="7"/>
      <c r="N6" s="60"/>
      <c r="O6" s="161"/>
    </row>
    <row r="7" spans="1:24" x14ac:dyDescent="0.2">
      <c r="A7" t="str">
        <f>Opdrachtnemer!L34</f>
        <v>[Vul in…]</v>
      </c>
      <c r="B7" t="str">
        <f>Opdrachtnemer!M34</f>
        <v>[Vul in…]</v>
      </c>
      <c r="C7" t="str">
        <f t="shared" si="0"/>
        <v>[Vul in…]: [Vul in…]</v>
      </c>
      <c r="D7">
        <f>Opdrachtnemer!O34</f>
        <v>0</v>
      </c>
      <c r="E7" s="159">
        <f t="shared" si="3"/>
        <v>0</v>
      </c>
      <c r="F7" s="159">
        <v>5</v>
      </c>
      <c r="G7" s="33" t="e">
        <f t="shared" si="1"/>
        <v>#N/A</v>
      </c>
      <c r="H7">
        <f t="shared" si="2"/>
        <v>0</v>
      </c>
      <c r="J7" s="12"/>
      <c r="K7" s="5"/>
      <c r="L7" s="2"/>
      <c r="M7" s="7"/>
      <c r="N7" s="60"/>
      <c r="O7" s="161"/>
    </row>
    <row r="8" spans="1:24" x14ac:dyDescent="0.2">
      <c r="A8" t="str">
        <f>Opdrachtnemer!L35</f>
        <v>[Vul in…]</v>
      </c>
      <c r="B8" t="str">
        <f>Opdrachtnemer!M35</f>
        <v>[Vul in…]</v>
      </c>
      <c r="C8" t="str">
        <f t="shared" si="0"/>
        <v>[Vul in…]: [Vul in…]</v>
      </c>
      <c r="D8">
        <f>Opdrachtnemer!O35</f>
        <v>0</v>
      </c>
      <c r="E8" s="159">
        <f t="shared" si="3"/>
        <v>0</v>
      </c>
      <c r="F8" s="159">
        <v>6</v>
      </c>
      <c r="G8" s="33" t="e">
        <f t="shared" si="1"/>
        <v>#N/A</v>
      </c>
      <c r="H8">
        <f t="shared" si="2"/>
        <v>0</v>
      </c>
      <c r="J8" s="12"/>
      <c r="K8" s="5"/>
      <c r="L8" s="2"/>
      <c r="M8" s="7"/>
      <c r="N8" s="60"/>
      <c r="O8" s="161"/>
    </row>
    <row r="9" spans="1:24" x14ac:dyDescent="0.2">
      <c r="A9" t="str">
        <f>Opdrachtnemer!L36</f>
        <v>[Vul in…]</v>
      </c>
      <c r="B9" t="str">
        <f>Opdrachtnemer!M36</f>
        <v>[Vul in…]</v>
      </c>
      <c r="C9" t="str">
        <f t="shared" si="0"/>
        <v>[Vul in…]: [Vul in…]</v>
      </c>
      <c r="D9">
        <f>Opdrachtnemer!O36</f>
        <v>0</v>
      </c>
      <c r="E9" s="159">
        <f t="shared" si="3"/>
        <v>0</v>
      </c>
      <c r="F9" s="159">
        <v>7</v>
      </c>
      <c r="G9" s="33" t="e">
        <f t="shared" si="1"/>
        <v>#N/A</v>
      </c>
      <c r="H9">
        <f t="shared" si="2"/>
        <v>0</v>
      </c>
      <c r="J9" s="12"/>
      <c r="K9" s="5"/>
      <c r="L9" s="2"/>
      <c r="M9" s="7"/>
      <c r="N9" s="60"/>
      <c r="O9" s="161"/>
    </row>
    <row r="10" spans="1:24" x14ac:dyDescent="0.2">
      <c r="A10" t="str">
        <f>Opdrachtnemer!L37</f>
        <v>[Vul in…]</v>
      </c>
      <c r="B10" t="str">
        <f>Opdrachtnemer!M37</f>
        <v>[Vul in…]</v>
      </c>
      <c r="C10" t="str">
        <f t="shared" si="0"/>
        <v>[Vul in…]: [Vul in…]</v>
      </c>
      <c r="D10">
        <f>Opdrachtnemer!O37</f>
        <v>0</v>
      </c>
      <c r="E10" s="159">
        <f t="shared" si="3"/>
        <v>0</v>
      </c>
      <c r="F10" s="159">
        <v>8</v>
      </c>
      <c r="G10" s="33" t="e">
        <f t="shared" si="1"/>
        <v>#N/A</v>
      </c>
      <c r="H10">
        <f t="shared" si="2"/>
        <v>0</v>
      </c>
      <c r="J10" s="12"/>
      <c r="K10" s="5"/>
      <c r="L10" s="2"/>
      <c r="M10" s="7"/>
      <c r="N10" s="60"/>
      <c r="O10" s="161"/>
    </row>
    <row r="11" spans="1:24" x14ac:dyDescent="0.2">
      <c r="A11" t="str">
        <f>Opdrachtnemer!L38</f>
        <v>[Vul in…]</v>
      </c>
      <c r="B11" t="str">
        <f>Opdrachtnemer!M38</f>
        <v>[Vul in…]</v>
      </c>
      <c r="C11" t="str">
        <f t="shared" si="0"/>
        <v>[Vul in…]: [Vul in…]</v>
      </c>
      <c r="D11">
        <f>Opdrachtnemer!O38</f>
        <v>0</v>
      </c>
      <c r="E11" s="159">
        <f t="shared" si="3"/>
        <v>0</v>
      </c>
      <c r="F11" s="159">
        <v>9</v>
      </c>
      <c r="G11" s="33" t="e">
        <f t="shared" si="1"/>
        <v>#N/A</v>
      </c>
      <c r="H11">
        <f t="shared" si="2"/>
        <v>0</v>
      </c>
      <c r="J11" s="12"/>
      <c r="K11" s="5"/>
      <c r="L11" s="2"/>
      <c r="M11" s="7"/>
      <c r="N11" s="60"/>
      <c r="O11" s="161"/>
    </row>
    <row r="12" spans="1:24" x14ac:dyDescent="0.2">
      <c r="A12" t="str">
        <f>Opdrachtnemer!L39</f>
        <v>[Vul in…]</v>
      </c>
      <c r="B12" t="str">
        <f>Opdrachtnemer!M39</f>
        <v>[Vul in…]</v>
      </c>
      <c r="C12" t="str">
        <f t="shared" si="0"/>
        <v>[Vul in…]: [Vul in…]</v>
      </c>
      <c r="D12">
        <f>Opdrachtnemer!O39</f>
        <v>0</v>
      </c>
      <c r="E12" s="159">
        <f t="shared" si="3"/>
        <v>0</v>
      </c>
      <c r="F12" s="159">
        <v>10</v>
      </c>
      <c r="G12" s="33" t="e">
        <f t="shared" si="1"/>
        <v>#N/A</v>
      </c>
      <c r="H12">
        <f t="shared" si="2"/>
        <v>0</v>
      </c>
      <c r="J12" s="12"/>
      <c r="K12" s="5"/>
      <c r="L12" s="2"/>
      <c r="M12" s="7"/>
      <c r="N12" s="60"/>
      <c r="O12" s="161"/>
    </row>
    <row r="13" spans="1:24" x14ac:dyDescent="0.2">
      <c r="A13" t="str">
        <f>Opdrachtnemer!L40</f>
        <v>[Vul in…]</v>
      </c>
      <c r="B13" t="str">
        <f>Opdrachtnemer!M40</f>
        <v>[Vul in…]</v>
      </c>
      <c r="C13" t="str">
        <f t="shared" si="0"/>
        <v>[Vul in…]: [Vul in…]</v>
      </c>
      <c r="D13">
        <f>Opdrachtnemer!O40</f>
        <v>0</v>
      </c>
      <c r="E13" s="159">
        <f t="shared" si="3"/>
        <v>0</v>
      </c>
      <c r="F13" s="159">
        <v>11</v>
      </c>
      <c r="G13" s="33" t="e">
        <f t="shared" si="1"/>
        <v>#N/A</v>
      </c>
      <c r="H13">
        <f t="shared" si="2"/>
        <v>0</v>
      </c>
      <c r="J13" s="12"/>
      <c r="K13" s="5"/>
      <c r="L13" s="2"/>
      <c r="M13" s="7"/>
      <c r="N13" s="60"/>
      <c r="O13" s="161"/>
    </row>
    <row r="14" spans="1:24" x14ac:dyDescent="0.2">
      <c r="A14" t="str">
        <f>Opdrachtnemer!L41</f>
        <v>[Vul in…]</v>
      </c>
      <c r="B14" t="str">
        <f>Opdrachtnemer!M41</f>
        <v>[Vul in…]</v>
      </c>
      <c r="C14" t="str">
        <f t="shared" si="0"/>
        <v>[Vul in…]: [Vul in…]</v>
      </c>
      <c r="D14">
        <f>Opdrachtnemer!O41</f>
        <v>0</v>
      </c>
      <c r="E14" s="159">
        <f t="shared" si="3"/>
        <v>0</v>
      </c>
      <c r="F14" s="159">
        <v>12</v>
      </c>
      <c r="G14" s="33" t="e">
        <f t="shared" si="1"/>
        <v>#N/A</v>
      </c>
      <c r="H14">
        <f t="shared" si="2"/>
        <v>0</v>
      </c>
      <c r="J14" s="12"/>
      <c r="K14" s="5"/>
      <c r="L14" s="2"/>
      <c r="M14" s="7"/>
      <c r="N14" s="60"/>
      <c r="O14" s="161"/>
    </row>
    <row r="15" spans="1:24" x14ac:dyDescent="0.2">
      <c r="A15" t="str">
        <f>Opdrachtnemer!L42</f>
        <v>[Vul in…]</v>
      </c>
      <c r="B15" t="str">
        <f>Opdrachtnemer!M42</f>
        <v>[Vul in…]</v>
      </c>
      <c r="C15" t="str">
        <f t="shared" si="0"/>
        <v>[Vul in…]: [Vul in…]</v>
      </c>
      <c r="D15">
        <f>Opdrachtnemer!O42</f>
        <v>0</v>
      </c>
      <c r="E15" s="159">
        <f t="shared" si="3"/>
        <v>0</v>
      </c>
      <c r="F15" s="159">
        <v>13</v>
      </c>
      <c r="G15" s="33" t="e">
        <f t="shared" si="1"/>
        <v>#N/A</v>
      </c>
      <c r="H15">
        <f t="shared" si="2"/>
        <v>0</v>
      </c>
      <c r="J15" s="12"/>
      <c r="K15" s="5"/>
      <c r="L15" s="2"/>
      <c r="M15" s="7"/>
      <c r="N15" s="60"/>
      <c r="O15" s="161"/>
    </row>
    <row r="16" spans="1:24" x14ac:dyDescent="0.2">
      <c r="A16" t="str">
        <f>Opdrachtnemer!L43</f>
        <v>[Vul in…]</v>
      </c>
      <c r="B16" t="str">
        <f>Opdrachtnemer!M43</f>
        <v>[Vul in…]</v>
      </c>
      <c r="C16" t="str">
        <f t="shared" si="0"/>
        <v>[Vul in…]: [Vul in…]</v>
      </c>
      <c r="D16">
        <f>Opdrachtnemer!O43</f>
        <v>0</v>
      </c>
      <c r="E16" s="159">
        <f t="shared" si="3"/>
        <v>0</v>
      </c>
      <c r="F16" s="159">
        <v>14</v>
      </c>
      <c r="G16" s="33" t="e">
        <f t="shared" si="1"/>
        <v>#N/A</v>
      </c>
      <c r="H16">
        <f t="shared" si="2"/>
        <v>0</v>
      </c>
      <c r="J16" s="12"/>
      <c r="K16" s="5"/>
      <c r="L16" s="2"/>
      <c r="M16" s="7"/>
      <c r="N16" s="60"/>
      <c r="O16" s="161"/>
    </row>
    <row r="17" spans="1:15" x14ac:dyDescent="0.2">
      <c r="A17" t="str">
        <f>Opdrachtnemer!L44</f>
        <v>[Vul in…]</v>
      </c>
      <c r="B17" t="str">
        <f>Opdrachtnemer!M44</f>
        <v>[Vul in…]</v>
      </c>
      <c r="C17" t="str">
        <f t="shared" si="0"/>
        <v>[Vul in…]: [Vul in…]</v>
      </c>
      <c r="D17">
        <f>Opdrachtnemer!O44</f>
        <v>0</v>
      </c>
      <c r="E17" s="159">
        <f t="shared" si="3"/>
        <v>0</v>
      </c>
      <c r="F17" s="159">
        <v>15</v>
      </c>
      <c r="G17" s="33" t="e">
        <f t="shared" si="1"/>
        <v>#N/A</v>
      </c>
      <c r="H17">
        <f t="shared" si="2"/>
        <v>0</v>
      </c>
      <c r="J17" s="12"/>
      <c r="K17" s="5"/>
      <c r="L17" s="2"/>
      <c r="M17" s="7"/>
      <c r="N17" s="60"/>
      <c r="O17" s="161"/>
    </row>
    <row r="18" spans="1:15" x14ac:dyDescent="0.2">
      <c r="A18" t="str">
        <f>Opdrachtnemer!L45</f>
        <v>[Vul in…]</v>
      </c>
      <c r="B18" t="str">
        <f>Opdrachtnemer!M45</f>
        <v>[Vul in…]</v>
      </c>
      <c r="C18" t="str">
        <f t="shared" si="0"/>
        <v>[Vul in…]: [Vul in…]</v>
      </c>
      <c r="D18">
        <f>Opdrachtnemer!O45</f>
        <v>0</v>
      </c>
      <c r="E18" s="159">
        <f t="shared" si="3"/>
        <v>0</v>
      </c>
      <c r="F18" s="159">
        <v>16</v>
      </c>
      <c r="G18" s="33" t="e">
        <f t="shared" si="1"/>
        <v>#N/A</v>
      </c>
      <c r="H18">
        <f t="shared" si="2"/>
        <v>0</v>
      </c>
      <c r="J18" s="12"/>
      <c r="K18" s="5"/>
      <c r="L18" s="2"/>
      <c r="M18" s="7"/>
      <c r="N18" s="60"/>
      <c r="O18" s="161"/>
    </row>
    <row r="19" spans="1:15" x14ac:dyDescent="0.2">
      <c r="A19" t="str">
        <f>Opdrachtnemer!L46</f>
        <v>[Vul in…]</v>
      </c>
      <c r="B19" t="str">
        <f>Opdrachtnemer!M46</f>
        <v>[Vul in…]</v>
      </c>
      <c r="C19" t="str">
        <f t="shared" si="0"/>
        <v>[Vul in…]: [Vul in…]</v>
      </c>
      <c r="D19">
        <f>Opdrachtnemer!O46</f>
        <v>0</v>
      </c>
      <c r="E19" s="159">
        <f t="shared" si="3"/>
        <v>0</v>
      </c>
      <c r="F19" s="159">
        <v>17</v>
      </c>
      <c r="G19" s="33" t="e">
        <f t="shared" si="1"/>
        <v>#N/A</v>
      </c>
      <c r="H19">
        <f t="shared" si="2"/>
        <v>0</v>
      </c>
      <c r="J19" s="12"/>
      <c r="K19" s="5"/>
      <c r="L19" s="2"/>
      <c r="M19" s="7"/>
      <c r="N19" s="60"/>
      <c r="O19" s="161"/>
    </row>
    <row r="20" spans="1:15" x14ac:dyDescent="0.2">
      <c r="A20" t="str">
        <f>Opdrachtnemer!L47</f>
        <v>[Vul in…]</v>
      </c>
      <c r="B20" t="str">
        <f>Opdrachtnemer!M47</f>
        <v>[Vul in…]</v>
      </c>
      <c r="C20" t="str">
        <f t="shared" si="0"/>
        <v>[Vul in…]: [Vul in…]</v>
      </c>
      <c r="D20">
        <f>Opdrachtnemer!O47</f>
        <v>0</v>
      </c>
      <c r="E20" s="159">
        <f t="shared" si="3"/>
        <v>0</v>
      </c>
      <c r="F20" s="159">
        <v>18</v>
      </c>
      <c r="G20" s="33" t="e">
        <f t="shared" si="1"/>
        <v>#N/A</v>
      </c>
      <c r="H20">
        <f t="shared" si="2"/>
        <v>0</v>
      </c>
      <c r="J20" s="12"/>
      <c r="K20" s="5"/>
      <c r="L20" s="2"/>
      <c r="M20" s="7"/>
      <c r="N20" s="60"/>
      <c r="O20" s="161"/>
    </row>
    <row r="21" spans="1:15" x14ac:dyDescent="0.2">
      <c r="A21" t="str">
        <f>Opdrachtnemer!L48</f>
        <v>[Vul in…]</v>
      </c>
      <c r="B21" t="str">
        <f>Opdrachtnemer!M48</f>
        <v>[Vul in…]</v>
      </c>
      <c r="C21" t="str">
        <f t="shared" si="0"/>
        <v>[Vul in…]: [Vul in…]</v>
      </c>
      <c r="D21">
        <f>Opdrachtnemer!O48</f>
        <v>0</v>
      </c>
      <c r="E21" s="159">
        <f t="shared" si="3"/>
        <v>0</v>
      </c>
      <c r="F21" s="159">
        <v>19</v>
      </c>
      <c r="G21" s="33" t="e">
        <f t="shared" si="1"/>
        <v>#N/A</v>
      </c>
      <c r="H21">
        <f t="shared" si="2"/>
        <v>0</v>
      </c>
      <c r="J21" s="12"/>
      <c r="K21" s="5"/>
      <c r="L21" s="2"/>
      <c r="M21" s="7"/>
      <c r="N21" s="60"/>
      <c r="O21" s="161"/>
    </row>
    <row r="22" spans="1:15" x14ac:dyDescent="0.2">
      <c r="A22" t="str">
        <f>Opdrachtnemer!L49</f>
        <v>[Vul in…]</v>
      </c>
      <c r="B22" t="str">
        <f>Opdrachtnemer!M49</f>
        <v>[Vul in…]</v>
      </c>
      <c r="C22" t="str">
        <f t="shared" si="0"/>
        <v>[Vul in…]: [Vul in…]</v>
      </c>
      <c r="D22">
        <f>Opdrachtnemer!O49</f>
        <v>0</v>
      </c>
      <c r="E22" s="159">
        <f t="shared" si="3"/>
        <v>0</v>
      </c>
      <c r="F22" s="159">
        <v>20</v>
      </c>
      <c r="G22" s="33" t="e">
        <f t="shared" si="1"/>
        <v>#N/A</v>
      </c>
      <c r="H22">
        <f t="shared" si="2"/>
        <v>0</v>
      </c>
      <c r="J22" s="12"/>
      <c r="K22" s="5"/>
      <c r="L22" s="2"/>
      <c r="M22" s="7"/>
      <c r="N22" s="60"/>
      <c r="O22" s="161"/>
    </row>
    <row r="23" spans="1:15" x14ac:dyDescent="0.2">
      <c r="A23" t="str">
        <f>Opdrachtnemer!L50</f>
        <v>[Vul in…]</v>
      </c>
      <c r="B23" t="str">
        <f>Opdrachtnemer!M50</f>
        <v>[Vul in…]</v>
      </c>
      <c r="C23" t="str">
        <f t="shared" si="0"/>
        <v>[Vul in…]: [Vul in…]</v>
      </c>
      <c r="D23">
        <f>Opdrachtnemer!O50</f>
        <v>0</v>
      </c>
      <c r="E23" s="159">
        <f t="shared" si="3"/>
        <v>0</v>
      </c>
      <c r="F23" s="159">
        <v>21</v>
      </c>
      <c r="G23" s="33" t="e">
        <f t="shared" si="1"/>
        <v>#N/A</v>
      </c>
      <c r="H23">
        <f t="shared" si="2"/>
        <v>0</v>
      </c>
      <c r="J23" s="12"/>
      <c r="K23" s="5"/>
      <c r="L23" s="2"/>
      <c r="M23" s="7"/>
      <c r="N23" s="60"/>
      <c r="O23" s="161"/>
    </row>
    <row r="24" spans="1:15" x14ac:dyDescent="0.2">
      <c r="A24" t="str">
        <f>Opdrachtnemer!L51</f>
        <v>[Vul in…]</v>
      </c>
      <c r="B24" t="str">
        <f>Opdrachtnemer!M51</f>
        <v>[Vul in…]</v>
      </c>
      <c r="C24" t="str">
        <f t="shared" si="0"/>
        <v>[Vul in…]: [Vul in…]</v>
      </c>
      <c r="D24">
        <f>Opdrachtnemer!O51</f>
        <v>0</v>
      </c>
      <c r="E24" s="159">
        <f t="shared" si="3"/>
        <v>0</v>
      </c>
      <c r="F24" s="159">
        <v>22</v>
      </c>
      <c r="G24" s="33" t="e">
        <f t="shared" si="1"/>
        <v>#N/A</v>
      </c>
      <c r="H24">
        <f t="shared" si="2"/>
        <v>0</v>
      </c>
      <c r="J24" s="12"/>
      <c r="K24" s="5"/>
      <c r="L24" s="2"/>
      <c r="M24" s="7"/>
      <c r="N24" s="60"/>
      <c r="O24" s="161"/>
    </row>
    <row r="25" spans="1:15" x14ac:dyDescent="0.2">
      <c r="A25" t="str">
        <f>Opdrachtnemer!L52</f>
        <v>[Vul in…]</v>
      </c>
      <c r="B25" t="str">
        <f>Opdrachtnemer!M52</f>
        <v>[Vul in…]</v>
      </c>
      <c r="C25" t="str">
        <f t="shared" si="0"/>
        <v>[Vul in…]: [Vul in…]</v>
      </c>
      <c r="D25">
        <f>Opdrachtnemer!O52</f>
        <v>0</v>
      </c>
      <c r="E25" s="159">
        <f t="shared" si="3"/>
        <v>0</v>
      </c>
      <c r="F25" s="159">
        <v>23</v>
      </c>
      <c r="G25" s="33" t="e">
        <f t="shared" si="1"/>
        <v>#N/A</v>
      </c>
      <c r="H25">
        <f t="shared" si="2"/>
        <v>0</v>
      </c>
      <c r="J25" s="12"/>
      <c r="K25" s="5"/>
      <c r="L25" s="2"/>
      <c r="M25" s="7"/>
      <c r="N25" s="60"/>
      <c r="O25" s="161"/>
    </row>
    <row r="26" spans="1:15" x14ac:dyDescent="0.2">
      <c r="A26" t="str">
        <f>Opdrachtnemer!L53</f>
        <v>[Vul in…]</v>
      </c>
      <c r="B26" t="str">
        <f>Opdrachtnemer!M53</f>
        <v>[Vul in…]</v>
      </c>
      <c r="C26" t="str">
        <f t="shared" si="0"/>
        <v>[Vul in…]: [Vul in…]</v>
      </c>
      <c r="D26">
        <f>Opdrachtnemer!O53</f>
        <v>0</v>
      </c>
      <c r="E26" s="159">
        <f t="shared" si="3"/>
        <v>0</v>
      </c>
      <c r="F26" s="159">
        <v>24</v>
      </c>
      <c r="G26" s="33" t="e">
        <f t="shared" si="1"/>
        <v>#N/A</v>
      </c>
      <c r="H26">
        <f t="shared" si="2"/>
        <v>0</v>
      </c>
      <c r="J26" s="12"/>
      <c r="K26" s="5"/>
      <c r="L26" s="2"/>
      <c r="M26" s="7"/>
      <c r="N26" s="60"/>
      <c r="O26" s="161"/>
    </row>
    <row r="27" spans="1:15" x14ac:dyDescent="0.2">
      <c r="A27" t="str">
        <f>Opdrachtnemer!L54</f>
        <v>[Vul in…]</v>
      </c>
      <c r="B27" t="str">
        <f>Opdrachtnemer!M54</f>
        <v>[Vul in…]</v>
      </c>
      <c r="C27" t="str">
        <f t="shared" si="0"/>
        <v>[Vul in…]: [Vul in…]</v>
      </c>
      <c r="D27">
        <f>Opdrachtnemer!O54</f>
        <v>0</v>
      </c>
      <c r="E27" s="159">
        <f t="shared" si="3"/>
        <v>0</v>
      </c>
      <c r="F27" s="159">
        <v>25</v>
      </c>
      <c r="G27" s="33" t="e">
        <f t="shared" si="1"/>
        <v>#N/A</v>
      </c>
      <c r="H27">
        <f t="shared" si="2"/>
        <v>0</v>
      </c>
      <c r="J27" s="12"/>
      <c r="K27" s="5"/>
      <c r="L27" s="2"/>
      <c r="M27" s="7"/>
      <c r="N27" s="60"/>
      <c r="O27" s="161"/>
    </row>
    <row r="28" spans="1:15" x14ac:dyDescent="0.2">
      <c r="A28" t="str">
        <f>Opdrachtnemer!L55</f>
        <v>[Vul in…]</v>
      </c>
      <c r="B28" t="str">
        <f>Opdrachtnemer!M55</f>
        <v>[Vul in…]</v>
      </c>
      <c r="C28" t="str">
        <f t="shared" si="0"/>
        <v>[Vul in…]: [Vul in…]</v>
      </c>
      <c r="D28">
        <f>Opdrachtnemer!O55</f>
        <v>0</v>
      </c>
      <c r="E28" s="159">
        <f t="shared" si="3"/>
        <v>0</v>
      </c>
      <c r="F28" s="159">
        <v>26</v>
      </c>
      <c r="G28" s="33" t="e">
        <f t="shared" si="1"/>
        <v>#N/A</v>
      </c>
      <c r="H28">
        <f t="shared" si="2"/>
        <v>0</v>
      </c>
      <c r="J28" s="12"/>
      <c r="K28" s="5"/>
      <c r="L28" s="2"/>
      <c r="M28" s="7"/>
      <c r="N28" s="2"/>
      <c r="O28" s="161"/>
    </row>
    <row r="29" spans="1:15" x14ac:dyDescent="0.2">
      <c r="A29" t="str">
        <f>Opdrachtnemer!L56</f>
        <v>[Vul in…]</v>
      </c>
      <c r="B29" t="str">
        <f>Opdrachtnemer!M56</f>
        <v>[Vul in…]</v>
      </c>
      <c r="C29" t="str">
        <f t="shared" si="0"/>
        <v>[Vul in…]: [Vul in…]</v>
      </c>
      <c r="D29">
        <f>Opdrachtnemer!O56</f>
        <v>0</v>
      </c>
      <c r="E29" s="159">
        <f t="shared" si="3"/>
        <v>0</v>
      </c>
      <c r="F29" s="159">
        <v>27</v>
      </c>
      <c r="G29" s="33" t="e">
        <f t="shared" si="1"/>
        <v>#N/A</v>
      </c>
      <c r="H29">
        <f t="shared" si="2"/>
        <v>0</v>
      </c>
      <c r="J29" s="12"/>
      <c r="K29" s="5"/>
      <c r="L29" s="2"/>
      <c r="M29" s="7"/>
      <c r="N29" s="2"/>
      <c r="O29" s="161"/>
    </row>
    <row r="30" spans="1:15" x14ac:dyDescent="0.2">
      <c r="A30" t="str">
        <f>Opdrachtnemer!L57</f>
        <v>[Vul in…]</v>
      </c>
      <c r="B30" t="str">
        <f>Opdrachtnemer!M57</f>
        <v>[Vul in…]</v>
      </c>
      <c r="C30" t="str">
        <f t="shared" si="0"/>
        <v>[Vul in…]: [Vul in…]</v>
      </c>
      <c r="D30">
        <f>Opdrachtnemer!O57</f>
        <v>0</v>
      </c>
      <c r="E30" s="159">
        <f t="shared" si="3"/>
        <v>0</v>
      </c>
      <c r="F30" s="159">
        <v>28</v>
      </c>
      <c r="G30" s="33" t="e">
        <f t="shared" si="1"/>
        <v>#N/A</v>
      </c>
      <c r="H30">
        <f t="shared" si="2"/>
        <v>0</v>
      </c>
      <c r="J30" s="12"/>
      <c r="K30" s="5"/>
      <c r="L30" s="2"/>
      <c r="M30" s="7"/>
      <c r="N30" s="2"/>
      <c r="O30" s="161"/>
    </row>
    <row r="31" spans="1:15" x14ac:dyDescent="0.2">
      <c r="A31" t="str">
        <f>Opdrachtnemer!L58</f>
        <v>[Vul in…]</v>
      </c>
      <c r="B31" t="str">
        <f>Opdrachtnemer!M58</f>
        <v>[Vul in…]</v>
      </c>
      <c r="C31" t="str">
        <f t="shared" si="0"/>
        <v>[Vul in…]: [Vul in…]</v>
      </c>
      <c r="D31">
        <f>Opdrachtnemer!O58</f>
        <v>0</v>
      </c>
      <c r="E31" s="159">
        <f t="shared" si="3"/>
        <v>0</v>
      </c>
      <c r="F31" s="159">
        <v>29</v>
      </c>
      <c r="G31" s="33" t="e">
        <f t="shared" si="1"/>
        <v>#N/A</v>
      </c>
      <c r="H31">
        <f t="shared" si="2"/>
        <v>0</v>
      </c>
      <c r="J31" s="12"/>
      <c r="K31" s="5"/>
      <c r="L31" s="2"/>
      <c r="M31" s="7"/>
      <c r="N31" s="2"/>
      <c r="O31" s="161"/>
    </row>
    <row r="32" spans="1:15" x14ac:dyDescent="0.2">
      <c r="A32" t="str">
        <f>Opdrachtnemer!L59</f>
        <v>[Vul in…]</v>
      </c>
      <c r="B32" t="str">
        <f>Opdrachtnemer!M59</f>
        <v>[Vul in…]</v>
      </c>
      <c r="C32" t="str">
        <f t="shared" si="0"/>
        <v>[Vul in…]: [Vul in…]</v>
      </c>
      <c r="D32">
        <f>Opdrachtnemer!O59</f>
        <v>0</v>
      </c>
      <c r="E32" s="159">
        <f t="shared" si="3"/>
        <v>0</v>
      </c>
      <c r="F32" s="159">
        <v>30</v>
      </c>
      <c r="G32" s="33" t="e">
        <f t="shared" si="1"/>
        <v>#N/A</v>
      </c>
      <c r="H32">
        <f t="shared" si="2"/>
        <v>0</v>
      </c>
      <c r="I32" s="2"/>
      <c r="J32" s="12"/>
      <c r="K32" s="6"/>
      <c r="L32" s="2"/>
      <c r="M32" s="7"/>
      <c r="N32" s="2"/>
      <c r="O32" s="161"/>
    </row>
    <row r="33" spans="1:15" x14ac:dyDescent="0.2">
      <c r="A33" t="str">
        <f>Opdrachtnemer!L60</f>
        <v>[Vul in…]</v>
      </c>
      <c r="B33" t="str">
        <f>Opdrachtnemer!M60</f>
        <v>[Vul in…]</v>
      </c>
      <c r="C33" t="str">
        <f t="shared" si="0"/>
        <v>[Vul in…]: [Vul in…]</v>
      </c>
      <c r="D33">
        <f>Opdrachtnemer!O60</f>
        <v>0</v>
      </c>
      <c r="E33" s="159">
        <f t="shared" si="3"/>
        <v>0</v>
      </c>
      <c r="F33" s="159">
        <v>31</v>
      </c>
      <c r="G33" s="33" t="e">
        <f t="shared" si="1"/>
        <v>#N/A</v>
      </c>
      <c r="H33">
        <f t="shared" si="2"/>
        <v>0</v>
      </c>
      <c r="I33" s="2"/>
      <c r="J33" s="12"/>
      <c r="K33" s="6"/>
      <c r="L33" s="2"/>
      <c r="M33" s="7"/>
      <c r="N33" s="2"/>
      <c r="O33" s="161"/>
    </row>
    <row r="34" spans="1:15" x14ac:dyDescent="0.2">
      <c r="A34" t="str">
        <f>Opdrachtnemer!L61</f>
        <v>[Vul in…]</v>
      </c>
      <c r="B34" t="str">
        <f>Opdrachtnemer!M61</f>
        <v>[Vul in…]</v>
      </c>
      <c r="C34" t="str">
        <f t="shared" si="0"/>
        <v>[Vul in…]: [Vul in…]</v>
      </c>
      <c r="D34">
        <f>Opdrachtnemer!O61</f>
        <v>0</v>
      </c>
      <c r="E34" s="159">
        <f t="shared" si="3"/>
        <v>0</v>
      </c>
      <c r="F34" s="159">
        <v>32</v>
      </c>
      <c r="G34" s="33" t="e">
        <f t="shared" si="1"/>
        <v>#N/A</v>
      </c>
      <c r="H34">
        <f t="shared" si="2"/>
        <v>0</v>
      </c>
      <c r="I34" s="2"/>
      <c r="J34" s="12"/>
      <c r="K34" s="6"/>
      <c r="L34" s="2"/>
      <c r="M34" s="7"/>
      <c r="N34" s="2"/>
      <c r="O34" s="161"/>
    </row>
    <row r="35" spans="1:15" x14ac:dyDescent="0.2">
      <c r="A35" t="str">
        <f>Opdrachtnemer!L62</f>
        <v>[Vul in…]</v>
      </c>
      <c r="B35" t="str">
        <f>Opdrachtnemer!M62</f>
        <v>[Vul in…]</v>
      </c>
      <c r="C35" t="str">
        <f t="shared" ref="C35:C66" si="4">_xlfn.CONCAT(A35,": ",B35)</f>
        <v>[Vul in…]: [Vul in…]</v>
      </c>
      <c r="D35">
        <f>Opdrachtnemer!O62</f>
        <v>0</v>
      </c>
      <c r="E35" s="159">
        <f t="shared" si="3"/>
        <v>0</v>
      </c>
      <c r="F35" s="159">
        <v>33</v>
      </c>
      <c r="G35" s="33" t="e">
        <f t="shared" ref="G35:G66" si="5">INDEX(coef_H,MATCH(C35,coef_H_beschrijving,0),MATCH($G$2,coef_H_header1,0))</f>
        <v>#N/A</v>
      </c>
      <c r="H35">
        <f t="shared" ref="H35:H67" si="6">IF(OR(A35="[Vul in…]",A35=0,ISBLANK(C35),C35=""),0,1)</f>
        <v>0</v>
      </c>
      <c r="I35" s="2"/>
      <c r="J35" s="12"/>
      <c r="K35" s="6"/>
      <c r="L35" s="2"/>
      <c r="M35" s="7"/>
      <c r="N35" s="2"/>
      <c r="O35" s="161"/>
    </row>
    <row r="36" spans="1:15" x14ac:dyDescent="0.2">
      <c r="A36" t="str">
        <f>Opdrachtnemer!L63</f>
        <v>[Vul in…]</v>
      </c>
      <c r="B36" t="str">
        <f>Opdrachtnemer!M63</f>
        <v>[Vul in…]</v>
      </c>
      <c r="C36" t="str">
        <f t="shared" si="4"/>
        <v>[Vul in…]: [Vul in…]</v>
      </c>
      <c r="D36">
        <f>Opdrachtnemer!O63</f>
        <v>0</v>
      </c>
      <c r="E36" s="159">
        <f t="shared" si="3"/>
        <v>0</v>
      </c>
      <c r="F36" s="159">
        <v>34</v>
      </c>
      <c r="G36" s="33" t="e">
        <f t="shared" si="5"/>
        <v>#N/A</v>
      </c>
      <c r="H36">
        <f t="shared" si="6"/>
        <v>0</v>
      </c>
      <c r="I36" s="2"/>
      <c r="J36" s="2"/>
      <c r="K36" s="2"/>
      <c r="L36" s="2"/>
      <c r="M36" s="2"/>
      <c r="N36" s="2"/>
      <c r="O36" s="2"/>
    </row>
    <row r="37" spans="1:15" x14ac:dyDescent="0.2">
      <c r="A37" t="str">
        <f>Opdrachtnemer!L64</f>
        <v>[Vul in…]</v>
      </c>
      <c r="B37" t="str">
        <f>Opdrachtnemer!M64</f>
        <v>[Vul in…]</v>
      </c>
      <c r="C37" t="str">
        <f t="shared" si="4"/>
        <v>[Vul in…]: [Vul in…]</v>
      </c>
      <c r="D37">
        <f>Opdrachtnemer!O64</f>
        <v>0</v>
      </c>
      <c r="E37" s="159">
        <f t="shared" si="3"/>
        <v>0</v>
      </c>
      <c r="F37" s="159">
        <v>35</v>
      </c>
      <c r="G37" s="33" t="e">
        <f t="shared" si="5"/>
        <v>#N/A</v>
      </c>
      <c r="H37">
        <f t="shared" si="6"/>
        <v>0</v>
      </c>
      <c r="I37" s="2"/>
      <c r="J37" s="2"/>
      <c r="K37" s="2"/>
      <c r="L37" s="2"/>
      <c r="M37" s="2"/>
      <c r="N37" s="2"/>
      <c r="O37" s="2"/>
    </row>
    <row r="38" spans="1:15" x14ac:dyDescent="0.2">
      <c r="A38" t="str">
        <f>Opdrachtnemer!L65</f>
        <v>[Vul in…]</v>
      </c>
      <c r="B38" t="str">
        <f>Opdrachtnemer!M65</f>
        <v>[Vul in…]</v>
      </c>
      <c r="C38" t="str">
        <f t="shared" si="4"/>
        <v>[Vul in…]: [Vul in…]</v>
      </c>
      <c r="D38">
        <f>Opdrachtnemer!O65</f>
        <v>0</v>
      </c>
      <c r="E38" s="159">
        <f t="shared" si="3"/>
        <v>0</v>
      </c>
      <c r="F38" s="159">
        <v>36</v>
      </c>
      <c r="G38" s="33" t="e">
        <f t="shared" si="5"/>
        <v>#N/A</v>
      </c>
      <c r="H38">
        <f t="shared" si="6"/>
        <v>0</v>
      </c>
      <c r="I38" s="2"/>
      <c r="J38" s="2"/>
      <c r="K38" s="2"/>
      <c r="L38" s="2"/>
      <c r="M38" s="2"/>
      <c r="N38" s="2"/>
      <c r="O38" s="2"/>
    </row>
    <row r="39" spans="1:15" x14ac:dyDescent="0.2">
      <c r="A39" t="str">
        <f>Opdrachtnemer!L66</f>
        <v>[Vul in…]</v>
      </c>
      <c r="B39" t="str">
        <f>Opdrachtnemer!M66</f>
        <v>[Vul in…]</v>
      </c>
      <c r="C39" t="str">
        <f t="shared" si="4"/>
        <v>[Vul in…]: [Vul in…]</v>
      </c>
      <c r="D39">
        <f>Opdrachtnemer!O66</f>
        <v>0</v>
      </c>
      <c r="E39" s="159">
        <f t="shared" si="3"/>
        <v>0</v>
      </c>
      <c r="F39" s="159">
        <v>37</v>
      </c>
      <c r="G39" s="33" t="e">
        <f t="shared" si="5"/>
        <v>#N/A</v>
      </c>
      <c r="H39">
        <f t="shared" si="6"/>
        <v>0</v>
      </c>
      <c r="I39" s="2"/>
      <c r="J39" s="2"/>
      <c r="K39" s="2"/>
      <c r="L39" s="2"/>
      <c r="M39" s="2"/>
      <c r="N39" s="2"/>
      <c r="O39" s="2"/>
    </row>
    <row r="40" spans="1:15" x14ac:dyDescent="0.2">
      <c r="A40" t="str">
        <f>Opdrachtnemer!L67</f>
        <v>[Vul in…]</v>
      </c>
      <c r="B40" t="str">
        <f>Opdrachtnemer!M67</f>
        <v>[Vul in…]</v>
      </c>
      <c r="C40" t="str">
        <f t="shared" si="4"/>
        <v>[Vul in…]: [Vul in…]</v>
      </c>
      <c r="D40">
        <f>Opdrachtnemer!O67</f>
        <v>0</v>
      </c>
      <c r="E40" s="159">
        <f t="shared" si="3"/>
        <v>0</v>
      </c>
      <c r="F40" s="159">
        <v>38</v>
      </c>
      <c r="G40" s="33" t="e">
        <f t="shared" si="5"/>
        <v>#N/A</v>
      </c>
      <c r="H40">
        <f t="shared" si="6"/>
        <v>0</v>
      </c>
      <c r="I40" s="2"/>
      <c r="J40" s="2"/>
      <c r="K40" s="2"/>
    </row>
    <row r="41" spans="1:15" x14ac:dyDescent="0.2">
      <c r="A41" t="str">
        <f>Opdrachtnemer!L68</f>
        <v>[Vul in…]</v>
      </c>
      <c r="B41" t="str">
        <f>Opdrachtnemer!M68</f>
        <v>[Vul in…]</v>
      </c>
      <c r="C41" t="str">
        <f t="shared" si="4"/>
        <v>[Vul in…]: [Vul in…]</v>
      </c>
      <c r="D41">
        <f>Opdrachtnemer!O68</f>
        <v>0</v>
      </c>
      <c r="E41" s="159">
        <f t="shared" si="3"/>
        <v>0</v>
      </c>
      <c r="F41" s="159">
        <v>39</v>
      </c>
      <c r="G41" s="33" t="e">
        <f t="shared" si="5"/>
        <v>#N/A</v>
      </c>
      <c r="H41">
        <f t="shared" si="6"/>
        <v>0</v>
      </c>
      <c r="I41" s="2"/>
      <c r="J41" s="2"/>
      <c r="K41" s="2"/>
    </row>
    <row r="42" spans="1:15" x14ac:dyDescent="0.2">
      <c r="A42" t="str">
        <f>Opdrachtnemer!L69</f>
        <v>[Vul in…]</v>
      </c>
      <c r="B42" t="str">
        <f>Opdrachtnemer!M69</f>
        <v>[Vul in…]</v>
      </c>
      <c r="C42" t="str">
        <f t="shared" si="4"/>
        <v>[Vul in…]: [Vul in…]</v>
      </c>
      <c r="D42">
        <f>Opdrachtnemer!O69</f>
        <v>0</v>
      </c>
      <c r="E42" s="159">
        <f t="shared" si="3"/>
        <v>0</v>
      </c>
      <c r="F42" s="159">
        <v>40</v>
      </c>
      <c r="G42" s="33" t="e">
        <f t="shared" si="5"/>
        <v>#N/A</v>
      </c>
      <c r="H42">
        <f t="shared" si="6"/>
        <v>0</v>
      </c>
      <c r="I42" s="2"/>
      <c r="J42" s="2"/>
      <c r="K42" s="2"/>
    </row>
    <row r="43" spans="1:15" x14ac:dyDescent="0.2">
      <c r="A43" t="str">
        <f>Opdrachtnemer!L70</f>
        <v>[Vul in…]</v>
      </c>
      <c r="B43" t="str">
        <f>Opdrachtnemer!M70</f>
        <v>[Vul in…]</v>
      </c>
      <c r="C43" t="str">
        <f t="shared" si="4"/>
        <v>[Vul in…]: [Vul in…]</v>
      </c>
      <c r="D43">
        <f>Opdrachtnemer!O70</f>
        <v>0</v>
      </c>
      <c r="E43" s="159">
        <f t="shared" si="3"/>
        <v>0</v>
      </c>
      <c r="F43" s="159">
        <v>41</v>
      </c>
      <c r="G43" s="33" t="e">
        <f t="shared" si="5"/>
        <v>#N/A</v>
      </c>
      <c r="H43">
        <f t="shared" si="6"/>
        <v>0</v>
      </c>
      <c r="I43" s="2"/>
      <c r="J43" s="2"/>
      <c r="K43" s="2"/>
    </row>
    <row r="44" spans="1:15" x14ac:dyDescent="0.2">
      <c r="A44" t="str">
        <f>Opdrachtnemer!L71</f>
        <v>[Vul in…]</v>
      </c>
      <c r="B44" t="str">
        <f>Opdrachtnemer!M71</f>
        <v>[Vul in…]</v>
      </c>
      <c r="C44" t="str">
        <f t="shared" si="4"/>
        <v>[Vul in…]: [Vul in…]</v>
      </c>
      <c r="D44">
        <f>Opdrachtnemer!O71</f>
        <v>0</v>
      </c>
      <c r="E44" s="159">
        <f t="shared" si="3"/>
        <v>0</v>
      </c>
      <c r="F44" s="159">
        <v>42</v>
      </c>
      <c r="G44" s="33" t="e">
        <f t="shared" si="5"/>
        <v>#N/A</v>
      </c>
      <c r="H44">
        <f t="shared" si="6"/>
        <v>0</v>
      </c>
      <c r="I44" s="2"/>
      <c r="J44" s="2"/>
      <c r="K44" s="2"/>
    </row>
    <row r="45" spans="1:15" x14ac:dyDescent="0.2">
      <c r="A45" t="str">
        <f>Opdrachtnemer!L72</f>
        <v>[Vul in…]</v>
      </c>
      <c r="B45" t="str">
        <f>Opdrachtnemer!M72</f>
        <v>[Vul in…]</v>
      </c>
      <c r="C45" t="str">
        <f t="shared" si="4"/>
        <v>[Vul in…]: [Vul in…]</v>
      </c>
      <c r="D45">
        <f>Opdrachtnemer!O72</f>
        <v>0</v>
      </c>
      <c r="E45" s="159">
        <f t="shared" si="3"/>
        <v>0</v>
      </c>
      <c r="F45" s="159">
        <v>43</v>
      </c>
      <c r="G45" s="33" t="e">
        <f t="shared" si="5"/>
        <v>#N/A</v>
      </c>
      <c r="H45">
        <f t="shared" si="6"/>
        <v>0</v>
      </c>
      <c r="I45" s="2"/>
      <c r="J45" s="2"/>
      <c r="K45" s="2"/>
    </row>
    <row r="46" spans="1:15" x14ac:dyDescent="0.2">
      <c r="A46" t="str">
        <f>Opdrachtnemer!L73</f>
        <v>[Vul in…]</v>
      </c>
      <c r="B46" t="str">
        <f>Opdrachtnemer!M73</f>
        <v>[Vul in…]</v>
      </c>
      <c r="C46" t="str">
        <f t="shared" si="4"/>
        <v>[Vul in…]: [Vul in…]</v>
      </c>
      <c r="D46">
        <f>Opdrachtnemer!O73</f>
        <v>0</v>
      </c>
      <c r="E46" s="159">
        <f t="shared" si="3"/>
        <v>0</v>
      </c>
      <c r="F46" s="159">
        <v>44</v>
      </c>
      <c r="G46" s="33" t="e">
        <f t="shared" si="5"/>
        <v>#N/A</v>
      </c>
      <c r="H46">
        <f t="shared" si="6"/>
        <v>0</v>
      </c>
      <c r="I46" s="2"/>
      <c r="J46" s="2"/>
      <c r="K46" s="2"/>
    </row>
    <row r="47" spans="1:15" x14ac:dyDescent="0.2">
      <c r="A47" t="str">
        <f>Opdrachtnemer!L74</f>
        <v>[Vul in…]</v>
      </c>
      <c r="B47" t="str">
        <f>Opdrachtnemer!M74</f>
        <v>[Vul in…]</v>
      </c>
      <c r="C47" t="str">
        <f t="shared" si="4"/>
        <v>[Vul in…]: [Vul in…]</v>
      </c>
      <c r="D47">
        <f>Opdrachtnemer!O74</f>
        <v>0</v>
      </c>
      <c r="E47" s="159">
        <f t="shared" si="3"/>
        <v>0</v>
      </c>
      <c r="F47" s="159">
        <v>45</v>
      </c>
      <c r="G47" s="33" t="e">
        <f t="shared" si="5"/>
        <v>#N/A</v>
      </c>
      <c r="H47">
        <f t="shared" si="6"/>
        <v>0</v>
      </c>
      <c r="I47" s="2"/>
      <c r="J47" s="2"/>
      <c r="K47" s="2"/>
    </row>
    <row r="48" spans="1:15" x14ac:dyDescent="0.2">
      <c r="A48" t="str">
        <f>Opdrachtnemer!L75</f>
        <v>[Vul in…]</v>
      </c>
      <c r="B48" t="str">
        <f>Opdrachtnemer!M75</f>
        <v>[Vul in…]</v>
      </c>
      <c r="C48" t="str">
        <f t="shared" si="4"/>
        <v>[Vul in…]: [Vul in…]</v>
      </c>
      <c r="D48">
        <f>Opdrachtnemer!O75</f>
        <v>0</v>
      </c>
      <c r="E48" s="159">
        <f t="shared" si="3"/>
        <v>0</v>
      </c>
      <c r="F48" s="159">
        <v>46</v>
      </c>
      <c r="G48" s="33" t="e">
        <f t="shared" si="5"/>
        <v>#N/A</v>
      </c>
      <c r="H48">
        <f t="shared" si="6"/>
        <v>0</v>
      </c>
    </row>
    <row r="49" spans="1:8" x14ac:dyDescent="0.2">
      <c r="A49" t="str">
        <f>Opdrachtnemer!L76</f>
        <v>[Vul in…]</v>
      </c>
      <c r="B49" t="str">
        <f>Opdrachtnemer!M76</f>
        <v>[Vul in…]</v>
      </c>
      <c r="C49" t="str">
        <f t="shared" si="4"/>
        <v>[Vul in…]: [Vul in…]</v>
      </c>
      <c r="D49">
        <f>Opdrachtnemer!O76</f>
        <v>0</v>
      </c>
      <c r="E49" s="159">
        <f t="shared" si="3"/>
        <v>0</v>
      </c>
      <c r="F49" s="159">
        <v>47</v>
      </c>
      <c r="G49" s="33" t="e">
        <f t="shared" si="5"/>
        <v>#N/A</v>
      </c>
      <c r="H49">
        <f t="shared" si="6"/>
        <v>0</v>
      </c>
    </row>
    <row r="50" spans="1:8" x14ac:dyDescent="0.2">
      <c r="A50" t="str">
        <f>Opdrachtnemer!L77</f>
        <v>[Vul in…]</v>
      </c>
      <c r="B50" t="str">
        <f>Opdrachtnemer!M77</f>
        <v>[Vul in…]</v>
      </c>
      <c r="C50" t="str">
        <f t="shared" si="4"/>
        <v>[Vul in…]: [Vul in…]</v>
      </c>
      <c r="D50">
        <f>Opdrachtnemer!O77</f>
        <v>0</v>
      </c>
      <c r="E50" s="159">
        <f t="shared" si="3"/>
        <v>0</v>
      </c>
      <c r="F50" s="159">
        <v>48</v>
      </c>
      <c r="G50" s="33" t="e">
        <f t="shared" si="5"/>
        <v>#N/A</v>
      </c>
      <c r="H50">
        <f t="shared" si="6"/>
        <v>0</v>
      </c>
    </row>
    <row r="51" spans="1:8" x14ac:dyDescent="0.2">
      <c r="A51" t="str">
        <f>Opdrachtnemer!L78</f>
        <v>[Vul in…]</v>
      </c>
      <c r="B51" t="str">
        <f>Opdrachtnemer!M78</f>
        <v>[Vul in…]</v>
      </c>
      <c r="C51" t="str">
        <f t="shared" si="4"/>
        <v>[Vul in…]: [Vul in…]</v>
      </c>
      <c r="D51">
        <f>Opdrachtnemer!O78</f>
        <v>0</v>
      </c>
      <c r="E51" s="159">
        <f t="shared" si="3"/>
        <v>0</v>
      </c>
      <c r="F51" s="159">
        <v>49</v>
      </c>
      <c r="G51" s="33" t="e">
        <f t="shared" si="5"/>
        <v>#N/A</v>
      </c>
      <c r="H51">
        <f t="shared" si="6"/>
        <v>0</v>
      </c>
    </row>
    <row r="52" spans="1:8" x14ac:dyDescent="0.2">
      <c r="A52" t="str">
        <f>Opdrachtnemer!L79</f>
        <v>[Vul in…]</v>
      </c>
      <c r="B52" t="str">
        <f>Opdrachtnemer!M79</f>
        <v>[Vul in…]</v>
      </c>
      <c r="C52" t="str">
        <f t="shared" si="4"/>
        <v>[Vul in…]: [Vul in…]</v>
      </c>
      <c r="D52">
        <f>Opdrachtnemer!O79</f>
        <v>0</v>
      </c>
      <c r="E52" s="159">
        <f t="shared" si="3"/>
        <v>0</v>
      </c>
      <c r="F52" s="159">
        <v>50</v>
      </c>
      <c r="G52" s="33" t="e">
        <f t="shared" si="5"/>
        <v>#N/A</v>
      </c>
      <c r="H52">
        <f t="shared" si="6"/>
        <v>0</v>
      </c>
    </row>
    <row r="53" spans="1:8" x14ac:dyDescent="0.2">
      <c r="A53" t="str">
        <f>Opdrachtnemer!L80</f>
        <v>[Vul in…]</v>
      </c>
      <c r="B53" t="str">
        <f>Opdrachtnemer!M80</f>
        <v>[Vul in…]</v>
      </c>
      <c r="C53" t="str">
        <f t="shared" si="4"/>
        <v>[Vul in…]: [Vul in…]</v>
      </c>
      <c r="D53">
        <f>Opdrachtnemer!O80</f>
        <v>0</v>
      </c>
      <c r="E53" s="159">
        <f t="shared" si="3"/>
        <v>0</v>
      </c>
      <c r="F53" s="159">
        <v>51</v>
      </c>
      <c r="G53" s="33" t="e">
        <f t="shared" si="5"/>
        <v>#N/A</v>
      </c>
      <c r="H53">
        <f t="shared" si="6"/>
        <v>0</v>
      </c>
    </row>
    <row r="54" spans="1:8" x14ac:dyDescent="0.2">
      <c r="A54" t="str">
        <f>Opdrachtnemer!L81</f>
        <v>[Vul in…]</v>
      </c>
      <c r="B54" t="str">
        <f>Opdrachtnemer!M81</f>
        <v>[Vul in…]</v>
      </c>
      <c r="C54" t="str">
        <f t="shared" si="4"/>
        <v>[Vul in…]: [Vul in…]</v>
      </c>
      <c r="D54">
        <f>Opdrachtnemer!O81</f>
        <v>0</v>
      </c>
      <c r="E54" s="159">
        <f t="shared" si="3"/>
        <v>0</v>
      </c>
      <c r="F54" s="159">
        <v>52</v>
      </c>
      <c r="G54" s="33" t="e">
        <f t="shared" si="5"/>
        <v>#N/A</v>
      </c>
      <c r="H54">
        <f t="shared" si="6"/>
        <v>0</v>
      </c>
    </row>
    <row r="55" spans="1:8" x14ac:dyDescent="0.2">
      <c r="A55" t="str">
        <f>Opdrachtnemer!L82</f>
        <v>[Vul in…]</v>
      </c>
      <c r="B55" t="str">
        <f>Opdrachtnemer!M82</f>
        <v>[Vul in…]</v>
      </c>
      <c r="C55" t="str">
        <f t="shared" si="4"/>
        <v>[Vul in…]: [Vul in…]</v>
      </c>
      <c r="D55">
        <f>Opdrachtnemer!O82</f>
        <v>0</v>
      </c>
      <c r="E55" s="159">
        <f t="shared" si="3"/>
        <v>0</v>
      </c>
      <c r="F55" s="159">
        <v>53</v>
      </c>
      <c r="G55" s="33" t="e">
        <f t="shared" si="5"/>
        <v>#N/A</v>
      </c>
      <c r="H55">
        <f t="shared" si="6"/>
        <v>0</v>
      </c>
    </row>
    <row r="56" spans="1:8" x14ac:dyDescent="0.2">
      <c r="A56" t="str">
        <f>Opdrachtnemer!L83</f>
        <v>[Vul in…]</v>
      </c>
      <c r="B56" t="str">
        <f>Opdrachtnemer!M83</f>
        <v>[Vul in…]</v>
      </c>
      <c r="C56" t="str">
        <f t="shared" si="4"/>
        <v>[Vul in…]: [Vul in…]</v>
      </c>
      <c r="D56">
        <f>Opdrachtnemer!O83</f>
        <v>0</v>
      </c>
      <c r="E56" s="159">
        <f t="shared" si="3"/>
        <v>0</v>
      </c>
      <c r="F56" s="159">
        <v>54</v>
      </c>
      <c r="G56" s="33" t="e">
        <f t="shared" si="5"/>
        <v>#N/A</v>
      </c>
      <c r="H56">
        <f t="shared" si="6"/>
        <v>0</v>
      </c>
    </row>
    <row r="57" spans="1:8" x14ac:dyDescent="0.2">
      <c r="A57" t="str">
        <f>Opdrachtnemer!L84</f>
        <v>[Vul in…]</v>
      </c>
      <c r="B57" t="str">
        <f>Opdrachtnemer!M84</f>
        <v>[Vul in…]</v>
      </c>
      <c r="C57" t="str">
        <f t="shared" si="4"/>
        <v>[Vul in…]: [Vul in…]</v>
      </c>
      <c r="D57">
        <f>Opdrachtnemer!O84</f>
        <v>0</v>
      </c>
      <c r="E57" s="159">
        <f t="shared" si="3"/>
        <v>0</v>
      </c>
      <c r="F57" s="159">
        <v>55</v>
      </c>
      <c r="G57" s="33" t="e">
        <f t="shared" si="5"/>
        <v>#N/A</v>
      </c>
      <c r="H57">
        <f t="shared" si="6"/>
        <v>0</v>
      </c>
    </row>
    <row r="58" spans="1:8" x14ac:dyDescent="0.2">
      <c r="A58" t="str">
        <f>Opdrachtnemer!L85</f>
        <v>[Vul in…]</v>
      </c>
      <c r="B58" t="str">
        <f>Opdrachtnemer!M85</f>
        <v>[Vul in…]</v>
      </c>
      <c r="C58" t="str">
        <f t="shared" si="4"/>
        <v>[Vul in…]: [Vul in…]</v>
      </c>
      <c r="D58">
        <f>Opdrachtnemer!O85</f>
        <v>0</v>
      </c>
      <c r="E58" s="159">
        <f t="shared" si="3"/>
        <v>0</v>
      </c>
      <c r="F58" s="159">
        <v>56</v>
      </c>
      <c r="G58" s="33" t="e">
        <f t="shared" si="5"/>
        <v>#N/A</v>
      </c>
      <c r="H58">
        <f t="shared" si="6"/>
        <v>0</v>
      </c>
    </row>
    <row r="59" spans="1:8" x14ac:dyDescent="0.2">
      <c r="A59" t="str">
        <f>Opdrachtnemer!L86</f>
        <v>[Vul in…]</v>
      </c>
      <c r="B59" t="str">
        <f>Opdrachtnemer!M86</f>
        <v>[Vul in…]</v>
      </c>
      <c r="C59" t="str">
        <f t="shared" si="4"/>
        <v>[Vul in…]: [Vul in…]</v>
      </c>
      <c r="D59">
        <f>Opdrachtnemer!O86</f>
        <v>0</v>
      </c>
      <c r="E59" s="159">
        <f t="shared" si="3"/>
        <v>0</v>
      </c>
      <c r="F59" s="159">
        <v>57</v>
      </c>
      <c r="G59" s="33" t="e">
        <f t="shared" si="5"/>
        <v>#N/A</v>
      </c>
      <c r="H59">
        <f t="shared" si="6"/>
        <v>0</v>
      </c>
    </row>
    <row r="60" spans="1:8" x14ac:dyDescent="0.2">
      <c r="A60" t="str">
        <f>Opdrachtnemer!L87</f>
        <v>[Vul in…]</v>
      </c>
      <c r="B60" t="str">
        <f>Opdrachtnemer!M87</f>
        <v>[Vul in…]</v>
      </c>
      <c r="C60" t="str">
        <f t="shared" si="4"/>
        <v>[Vul in…]: [Vul in…]</v>
      </c>
      <c r="D60">
        <f>Opdrachtnemer!O87</f>
        <v>0</v>
      </c>
      <c r="E60" s="159">
        <f t="shared" si="3"/>
        <v>0</v>
      </c>
      <c r="F60" s="159">
        <v>58</v>
      </c>
      <c r="G60" s="33" t="e">
        <f t="shared" si="5"/>
        <v>#N/A</v>
      </c>
      <c r="H60">
        <f t="shared" si="6"/>
        <v>0</v>
      </c>
    </row>
    <row r="61" spans="1:8" x14ac:dyDescent="0.2">
      <c r="A61" t="str">
        <f>Opdrachtnemer!L88</f>
        <v>[Vul in…]</v>
      </c>
      <c r="B61" t="str">
        <f>Opdrachtnemer!M88</f>
        <v>[Vul in…]</v>
      </c>
      <c r="C61" t="str">
        <f t="shared" si="4"/>
        <v>[Vul in…]: [Vul in…]</v>
      </c>
      <c r="D61">
        <f>Opdrachtnemer!O88</f>
        <v>0</v>
      </c>
      <c r="E61" s="159">
        <f t="shared" si="3"/>
        <v>0</v>
      </c>
      <c r="F61" s="159">
        <v>59</v>
      </c>
      <c r="G61" s="33" t="e">
        <f t="shared" si="5"/>
        <v>#N/A</v>
      </c>
      <c r="H61">
        <f t="shared" si="6"/>
        <v>0</v>
      </c>
    </row>
    <row r="62" spans="1:8" x14ac:dyDescent="0.2">
      <c r="A62" t="str">
        <f>Opdrachtnemer!L89</f>
        <v>[Vul in…]</v>
      </c>
      <c r="B62" t="str">
        <f>Opdrachtnemer!M89</f>
        <v>[Vul in…]</v>
      </c>
      <c r="C62" t="str">
        <f t="shared" si="4"/>
        <v>[Vul in…]: [Vul in…]</v>
      </c>
      <c r="D62">
        <f>Opdrachtnemer!O89</f>
        <v>0</v>
      </c>
      <c r="E62" s="159">
        <f t="shared" si="3"/>
        <v>0</v>
      </c>
      <c r="F62" s="159">
        <v>60</v>
      </c>
      <c r="G62" s="33" t="e">
        <f t="shared" si="5"/>
        <v>#N/A</v>
      </c>
      <c r="H62">
        <f t="shared" si="6"/>
        <v>0</v>
      </c>
    </row>
    <row r="63" spans="1:8" x14ac:dyDescent="0.2">
      <c r="A63" t="str">
        <f>Opdrachtnemer!L90</f>
        <v>[Vul in…]</v>
      </c>
      <c r="B63" t="str">
        <f>Opdrachtnemer!M90</f>
        <v>[Vul in…]</v>
      </c>
      <c r="C63" t="str">
        <f t="shared" si="4"/>
        <v>[Vul in…]: [Vul in…]</v>
      </c>
      <c r="D63">
        <f>Opdrachtnemer!O90</f>
        <v>0</v>
      </c>
      <c r="E63" s="159">
        <f t="shared" si="3"/>
        <v>0</v>
      </c>
      <c r="F63" s="159">
        <v>61</v>
      </c>
      <c r="G63" s="33" t="e">
        <f t="shared" si="5"/>
        <v>#N/A</v>
      </c>
      <c r="H63">
        <f t="shared" si="6"/>
        <v>0</v>
      </c>
    </row>
    <row r="64" spans="1:8" x14ac:dyDescent="0.2">
      <c r="A64" t="str">
        <f>Opdrachtnemer!L91</f>
        <v>[Vul in…]</v>
      </c>
      <c r="B64" t="str">
        <f>Opdrachtnemer!M91</f>
        <v>[Vul in…]</v>
      </c>
      <c r="C64" t="str">
        <f t="shared" si="4"/>
        <v>[Vul in…]: [Vul in…]</v>
      </c>
      <c r="D64">
        <f>Opdrachtnemer!O91</f>
        <v>0</v>
      </c>
      <c r="E64" s="159">
        <f t="shared" si="3"/>
        <v>0</v>
      </c>
      <c r="F64" s="159">
        <v>62</v>
      </c>
      <c r="G64" s="33" t="e">
        <f t="shared" si="5"/>
        <v>#N/A</v>
      </c>
      <c r="H64">
        <f t="shared" si="6"/>
        <v>0</v>
      </c>
    </row>
    <row r="65" spans="1:8" x14ac:dyDescent="0.2">
      <c r="A65" t="str">
        <f>Opdrachtnemer!L92</f>
        <v>[Vul in…]</v>
      </c>
      <c r="B65" t="str">
        <f>Opdrachtnemer!M92</f>
        <v>[Vul in…]</v>
      </c>
      <c r="C65" t="str">
        <f t="shared" si="4"/>
        <v>[Vul in…]: [Vul in…]</v>
      </c>
      <c r="D65">
        <f>Opdrachtnemer!O92</f>
        <v>0</v>
      </c>
      <c r="E65" s="159">
        <f t="shared" si="3"/>
        <v>0</v>
      </c>
      <c r="F65" s="159">
        <v>63</v>
      </c>
      <c r="G65" s="33" t="e">
        <f t="shared" si="5"/>
        <v>#N/A</v>
      </c>
      <c r="H65">
        <f t="shared" si="6"/>
        <v>0</v>
      </c>
    </row>
    <row r="66" spans="1:8" x14ac:dyDescent="0.2">
      <c r="A66" t="str">
        <f>Opdrachtnemer!L93</f>
        <v>[Vul in…]</v>
      </c>
      <c r="B66" t="str">
        <f>Opdrachtnemer!M93</f>
        <v>[Vul in…]</v>
      </c>
      <c r="C66" t="str">
        <f t="shared" si="4"/>
        <v>[Vul in…]: [Vul in…]</v>
      </c>
      <c r="D66">
        <f>Opdrachtnemer!O93</f>
        <v>0</v>
      </c>
      <c r="E66" s="159">
        <f t="shared" si="3"/>
        <v>0</v>
      </c>
      <c r="F66" s="159">
        <v>64</v>
      </c>
      <c r="G66" s="33" t="e">
        <f t="shared" si="5"/>
        <v>#N/A</v>
      </c>
      <c r="H66">
        <f t="shared" si="6"/>
        <v>0</v>
      </c>
    </row>
    <row r="67" spans="1:8" x14ac:dyDescent="0.2">
      <c r="A67" t="str">
        <f>Opdrachtnemer!L94</f>
        <v>[Vul in…]</v>
      </c>
      <c r="B67" t="str">
        <f>Opdrachtnemer!M94</f>
        <v>[Vul in…]</v>
      </c>
      <c r="C67" t="str">
        <f t="shared" ref="C67:C97" si="7">_xlfn.CONCAT(A67,": ",B67)</f>
        <v>[Vul in…]: [Vul in…]</v>
      </c>
      <c r="D67">
        <f>Opdrachtnemer!O94</f>
        <v>0</v>
      </c>
      <c r="E67" s="159">
        <f t="shared" si="3"/>
        <v>0</v>
      </c>
      <c r="F67" s="159">
        <v>65</v>
      </c>
      <c r="G67" s="33" t="e">
        <f t="shared" ref="G67:G97" si="8">INDEX(coef_H,MATCH(C67,coef_H_beschrijving,0),MATCH($G$2,coef_H_header1,0))</f>
        <v>#N/A</v>
      </c>
      <c r="H67">
        <f t="shared" si="6"/>
        <v>0</v>
      </c>
    </row>
    <row r="68" spans="1:8" x14ac:dyDescent="0.2">
      <c r="A68" t="str">
        <f>Opdrachtnemer!L95</f>
        <v>[Vul in…]</v>
      </c>
      <c r="B68" t="str">
        <f>Opdrachtnemer!M95</f>
        <v>[Vul in…]</v>
      </c>
      <c r="C68" t="str">
        <f t="shared" si="7"/>
        <v>[Vul in…]: [Vul in…]</v>
      </c>
      <c r="D68">
        <f>Opdrachtnemer!O95</f>
        <v>0</v>
      </c>
      <c r="E68" s="159">
        <f t="shared" ref="E68:E97" si="9">IF(H68=1,D68*H68,0)</f>
        <v>0</v>
      </c>
      <c r="F68" s="159">
        <v>66</v>
      </c>
      <c r="G68" s="33" t="e">
        <f t="shared" si="8"/>
        <v>#N/A</v>
      </c>
      <c r="H68">
        <f t="shared" ref="H68:H97" si="10">IF(OR(A68="[Vul in…]",A68=0,ISBLANK(C68),C68=""),0,1)</f>
        <v>0</v>
      </c>
    </row>
    <row r="69" spans="1:8" x14ac:dyDescent="0.2">
      <c r="A69" t="str">
        <f>Opdrachtnemer!L96</f>
        <v>[Vul in…]</v>
      </c>
      <c r="B69" t="str">
        <f>Opdrachtnemer!M96</f>
        <v>[Vul in…]</v>
      </c>
      <c r="C69" t="str">
        <f t="shared" si="7"/>
        <v>[Vul in…]: [Vul in…]</v>
      </c>
      <c r="D69">
        <f>Opdrachtnemer!O96</f>
        <v>0</v>
      </c>
      <c r="E69" s="159">
        <f t="shared" si="9"/>
        <v>0</v>
      </c>
      <c r="F69" s="159">
        <v>67</v>
      </c>
      <c r="G69" s="33" t="e">
        <f t="shared" si="8"/>
        <v>#N/A</v>
      </c>
      <c r="H69">
        <f t="shared" si="10"/>
        <v>0</v>
      </c>
    </row>
    <row r="70" spans="1:8" x14ac:dyDescent="0.2">
      <c r="A70" t="str">
        <f>Opdrachtnemer!L97</f>
        <v>[Vul in…]</v>
      </c>
      <c r="B70" t="str">
        <f>Opdrachtnemer!M97</f>
        <v>[Vul in…]</v>
      </c>
      <c r="C70" t="str">
        <f t="shared" si="7"/>
        <v>[Vul in…]: [Vul in…]</v>
      </c>
      <c r="D70">
        <f>Opdrachtnemer!O97</f>
        <v>0</v>
      </c>
      <c r="E70" s="159">
        <f t="shared" si="9"/>
        <v>0</v>
      </c>
      <c r="F70" s="159">
        <v>68</v>
      </c>
      <c r="G70" s="33" t="e">
        <f t="shared" si="8"/>
        <v>#N/A</v>
      </c>
      <c r="H70">
        <f t="shared" si="10"/>
        <v>0</v>
      </c>
    </row>
    <row r="71" spans="1:8" x14ac:dyDescent="0.2">
      <c r="A71" t="str">
        <f>Opdrachtnemer!L98</f>
        <v>[Vul in…]</v>
      </c>
      <c r="B71" t="str">
        <f>Opdrachtnemer!M98</f>
        <v>[Vul in…]</v>
      </c>
      <c r="C71" t="str">
        <f t="shared" si="7"/>
        <v>[Vul in…]: [Vul in…]</v>
      </c>
      <c r="D71">
        <f>Opdrachtnemer!O98</f>
        <v>0</v>
      </c>
      <c r="E71" s="159">
        <f t="shared" si="9"/>
        <v>0</v>
      </c>
      <c r="F71" s="159">
        <v>69</v>
      </c>
      <c r="G71" s="33" t="e">
        <f t="shared" si="8"/>
        <v>#N/A</v>
      </c>
      <c r="H71">
        <f t="shared" si="10"/>
        <v>0</v>
      </c>
    </row>
    <row r="72" spans="1:8" x14ac:dyDescent="0.2">
      <c r="A72" t="str">
        <f>Opdrachtnemer!L99</f>
        <v>[Vul in…]</v>
      </c>
      <c r="B72" t="str">
        <f>Opdrachtnemer!M99</f>
        <v>[Vul in…]</v>
      </c>
      <c r="C72" t="str">
        <f t="shared" si="7"/>
        <v>[Vul in…]: [Vul in…]</v>
      </c>
      <c r="D72">
        <f>Opdrachtnemer!O99</f>
        <v>0</v>
      </c>
      <c r="E72" s="159">
        <f t="shared" si="9"/>
        <v>0</v>
      </c>
      <c r="F72" s="159">
        <v>70</v>
      </c>
      <c r="G72" s="33" t="e">
        <f t="shared" si="8"/>
        <v>#N/A</v>
      </c>
      <c r="H72">
        <f t="shared" si="10"/>
        <v>0</v>
      </c>
    </row>
    <row r="73" spans="1:8" x14ac:dyDescent="0.2">
      <c r="A73" t="str">
        <f>Opdrachtnemer!L100</f>
        <v>[Vul in…]</v>
      </c>
      <c r="B73" t="str">
        <f>Opdrachtnemer!M100</f>
        <v>[Vul in…]</v>
      </c>
      <c r="C73" t="str">
        <f t="shared" si="7"/>
        <v>[Vul in…]: [Vul in…]</v>
      </c>
      <c r="D73">
        <f>Opdrachtnemer!O100</f>
        <v>0</v>
      </c>
      <c r="E73" s="159">
        <f t="shared" si="9"/>
        <v>0</v>
      </c>
      <c r="F73" s="159">
        <v>71</v>
      </c>
      <c r="G73" s="33" t="e">
        <f t="shared" si="8"/>
        <v>#N/A</v>
      </c>
      <c r="H73">
        <f t="shared" si="10"/>
        <v>0</v>
      </c>
    </row>
    <row r="74" spans="1:8" x14ac:dyDescent="0.2">
      <c r="A74" t="str">
        <f>Opdrachtnemer!L101</f>
        <v>[Vul in…]</v>
      </c>
      <c r="B74" t="str">
        <f>Opdrachtnemer!M101</f>
        <v>[Vul in…]</v>
      </c>
      <c r="C74" t="str">
        <f t="shared" si="7"/>
        <v>[Vul in…]: [Vul in…]</v>
      </c>
      <c r="D74">
        <f>Opdrachtnemer!O101</f>
        <v>0</v>
      </c>
      <c r="E74" s="159">
        <f t="shared" si="9"/>
        <v>0</v>
      </c>
      <c r="F74" s="159">
        <v>72</v>
      </c>
      <c r="G74" s="33" t="e">
        <f t="shared" si="8"/>
        <v>#N/A</v>
      </c>
      <c r="H74">
        <f t="shared" si="10"/>
        <v>0</v>
      </c>
    </row>
    <row r="75" spans="1:8" x14ac:dyDescent="0.2">
      <c r="A75" t="str">
        <f>Opdrachtnemer!L102</f>
        <v>[Vul in…]</v>
      </c>
      <c r="B75" t="str">
        <f>Opdrachtnemer!M102</f>
        <v>[Vul in…]</v>
      </c>
      <c r="C75" t="str">
        <f t="shared" si="7"/>
        <v>[Vul in…]: [Vul in…]</v>
      </c>
      <c r="D75">
        <f>Opdrachtnemer!O102</f>
        <v>0</v>
      </c>
      <c r="E75" s="159">
        <f t="shared" si="9"/>
        <v>0</v>
      </c>
      <c r="F75" s="159">
        <v>73</v>
      </c>
      <c r="G75" s="33" t="e">
        <f t="shared" si="8"/>
        <v>#N/A</v>
      </c>
      <c r="H75">
        <f t="shared" si="10"/>
        <v>0</v>
      </c>
    </row>
    <row r="76" spans="1:8" x14ac:dyDescent="0.2">
      <c r="A76" t="str">
        <f>Opdrachtnemer!L103</f>
        <v>[Vul in…]</v>
      </c>
      <c r="B76" t="str">
        <f>Opdrachtnemer!M103</f>
        <v>[Vul in…]</v>
      </c>
      <c r="C76" t="str">
        <f t="shared" si="7"/>
        <v>[Vul in…]: [Vul in…]</v>
      </c>
      <c r="D76">
        <f>Opdrachtnemer!O103</f>
        <v>0</v>
      </c>
      <c r="E76" s="159">
        <f t="shared" si="9"/>
        <v>0</v>
      </c>
      <c r="F76" s="159">
        <v>74</v>
      </c>
      <c r="G76" s="33" t="e">
        <f t="shared" si="8"/>
        <v>#N/A</v>
      </c>
      <c r="H76">
        <f t="shared" si="10"/>
        <v>0</v>
      </c>
    </row>
    <row r="77" spans="1:8" x14ac:dyDescent="0.2">
      <c r="A77" t="str">
        <f>Opdrachtnemer!L104</f>
        <v>[Vul in…]</v>
      </c>
      <c r="B77" t="str">
        <f>Opdrachtnemer!M104</f>
        <v>[Vul in…]</v>
      </c>
      <c r="C77" t="str">
        <f t="shared" si="7"/>
        <v>[Vul in…]: [Vul in…]</v>
      </c>
      <c r="D77">
        <f>Opdrachtnemer!O104</f>
        <v>0</v>
      </c>
      <c r="E77" s="159">
        <f t="shared" si="9"/>
        <v>0</v>
      </c>
      <c r="F77" s="159">
        <v>75</v>
      </c>
      <c r="G77" s="33" t="e">
        <f t="shared" si="8"/>
        <v>#N/A</v>
      </c>
      <c r="H77">
        <f t="shared" si="10"/>
        <v>0</v>
      </c>
    </row>
    <row r="78" spans="1:8" x14ac:dyDescent="0.2">
      <c r="A78" t="str">
        <f>Opdrachtnemer!L105</f>
        <v>[Vul in…]</v>
      </c>
      <c r="B78" t="str">
        <f>Opdrachtnemer!M105</f>
        <v>[Vul in…]</v>
      </c>
      <c r="C78" t="str">
        <f t="shared" si="7"/>
        <v>[Vul in…]: [Vul in…]</v>
      </c>
      <c r="D78">
        <f>Opdrachtnemer!O105</f>
        <v>0</v>
      </c>
      <c r="E78" s="159">
        <f t="shared" si="9"/>
        <v>0</v>
      </c>
      <c r="F78" s="159">
        <v>76</v>
      </c>
      <c r="G78" s="33" t="e">
        <f t="shared" si="8"/>
        <v>#N/A</v>
      </c>
      <c r="H78">
        <f t="shared" si="10"/>
        <v>0</v>
      </c>
    </row>
    <row r="79" spans="1:8" x14ac:dyDescent="0.2">
      <c r="A79" t="str">
        <f>Opdrachtnemer!L106</f>
        <v>[Vul in…]</v>
      </c>
      <c r="B79" t="str">
        <f>Opdrachtnemer!M106</f>
        <v>[Vul in…]</v>
      </c>
      <c r="C79" t="str">
        <f t="shared" si="7"/>
        <v>[Vul in…]: [Vul in…]</v>
      </c>
      <c r="D79">
        <f>Opdrachtnemer!O106</f>
        <v>0</v>
      </c>
      <c r="E79" s="159">
        <f t="shared" si="9"/>
        <v>0</v>
      </c>
      <c r="F79" s="159">
        <v>77</v>
      </c>
      <c r="G79" s="33" t="e">
        <f t="shared" si="8"/>
        <v>#N/A</v>
      </c>
      <c r="H79">
        <f t="shared" si="10"/>
        <v>0</v>
      </c>
    </row>
    <row r="80" spans="1:8" x14ac:dyDescent="0.2">
      <c r="A80" t="str">
        <f>Opdrachtnemer!L107</f>
        <v>[Vul in…]</v>
      </c>
      <c r="B80" t="str">
        <f>Opdrachtnemer!M107</f>
        <v>[Vul in…]</v>
      </c>
      <c r="C80" t="str">
        <f t="shared" si="7"/>
        <v>[Vul in…]: [Vul in…]</v>
      </c>
      <c r="D80">
        <f>Opdrachtnemer!O107</f>
        <v>0</v>
      </c>
      <c r="E80" s="159">
        <f t="shared" si="9"/>
        <v>0</v>
      </c>
      <c r="F80" s="159">
        <v>78</v>
      </c>
      <c r="G80" s="33" t="e">
        <f t="shared" si="8"/>
        <v>#N/A</v>
      </c>
      <c r="H80">
        <f t="shared" si="10"/>
        <v>0</v>
      </c>
    </row>
    <row r="81" spans="1:8" x14ac:dyDescent="0.2">
      <c r="A81" t="str">
        <f>Opdrachtnemer!L108</f>
        <v>[Vul in…]</v>
      </c>
      <c r="B81" t="str">
        <f>Opdrachtnemer!M108</f>
        <v>[Vul in…]</v>
      </c>
      <c r="C81" t="str">
        <f t="shared" si="7"/>
        <v>[Vul in…]: [Vul in…]</v>
      </c>
      <c r="D81">
        <f>Opdrachtnemer!O108</f>
        <v>0</v>
      </c>
      <c r="E81" s="159">
        <f t="shared" si="9"/>
        <v>0</v>
      </c>
      <c r="F81" s="159">
        <v>79</v>
      </c>
      <c r="G81" s="33" t="e">
        <f t="shared" si="8"/>
        <v>#N/A</v>
      </c>
      <c r="H81">
        <f t="shared" si="10"/>
        <v>0</v>
      </c>
    </row>
    <row r="82" spans="1:8" x14ac:dyDescent="0.2">
      <c r="A82" t="str">
        <f>Opdrachtnemer!L109</f>
        <v>[Vul in…]</v>
      </c>
      <c r="B82" t="str">
        <f>Opdrachtnemer!M109</f>
        <v>[Vul in…]</v>
      </c>
      <c r="C82" t="str">
        <f t="shared" si="7"/>
        <v>[Vul in…]: [Vul in…]</v>
      </c>
      <c r="D82">
        <f>Opdrachtnemer!O109</f>
        <v>0</v>
      </c>
      <c r="E82" s="159">
        <f t="shared" si="9"/>
        <v>0</v>
      </c>
      <c r="F82" s="159">
        <v>80</v>
      </c>
      <c r="G82" s="33" t="e">
        <f t="shared" si="8"/>
        <v>#N/A</v>
      </c>
      <c r="H82">
        <f t="shared" si="10"/>
        <v>0</v>
      </c>
    </row>
    <row r="83" spans="1:8" x14ac:dyDescent="0.2">
      <c r="A83" t="str">
        <f>Opdrachtnemer!L110</f>
        <v>[Vul in…]</v>
      </c>
      <c r="B83" t="str">
        <f>Opdrachtnemer!M110</f>
        <v>[Vul in…]</v>
      </c>
      <c r="C83" t="str">
        <f t="shared" si="7"/>
        <v>[Vul in…]: [Vul in…]</v>
      </c>
      <c r="D83">
        <f>Opdrachtnemer!O110</f>
        <v>0</v>
      </c>
      <c r="E83" s="159">
        <f t="shared" si="9"/>
        <v>0</v>
      </c>
      <c r="F83" s="159">
        <v>81</v>
      </c>
      <c r="G83" s="33" t="e">
        <f t="shared" si="8"/>
        <v>#N/A</v>
      </c>
      <c r="H83">
        <f t="shared" si="10"/>
        <v>0</v>
      </c>
    </row>
    <row r="84" spans="1:8" x14ac:dyDescent="0.2">
      <c r="A84" t="str">
        <f>Opdrachtnemer!L111</f>
        <v>[Vul in…]</v>
      </c>
      <c r="B84" t="str">
        <f>Opdrachtnemer!M111</f>
        <v>[Vul in…]</v>
      </c>
      <c r="C84" t="str">
        <f t="shared" si="7"/>
        <v>[Vul in…]: [Vul in…]</v>
      </c>
      <c r="D84">
        <f>Opdrachtnemer!O111</f>
        <v>0</v>
      </c>
      <c r="E84" s="159">
        <f t="shared" si="9"/>
        <v>0</v>
      </c>
      <c r="F84" s="159">
        <v>82</v>
      </c>
      <c r="G84" s="33" t="e">
        <f t="shared" si="8"/>
        <v>#N/A</v>
      </c>
      <c r="H84">
        <f t="shared" si="10"/>
        <v>0</v>
      </c>
    </row>
    <row r="85" spans="1:8" x14ac:dyDescent="0.2">
      <c r="A85" t="str">
        <f>Opdrachtnemer!L112</f>
        <v>[Vul in…]</v>
      </c>
      <c r="B85" t="str">
        <f>Opdrachtnemer!M112</f>
        <v>[Vul in…]</v>
      </c>
      <c r="C85" t="str">
        <f t="shared" si="7"/>
        <v>[Vul in…]: [Vul in…]</v>
      </c>
      <c r="D85">
        <f>Opdrachtnemer!O112</f>
        <v>0</v>
      </c>
      <c r="E85" s="159">
        <f t="shared" si="9"/>
        <v>0</v>
      </c>
      <c r="F85" s="159">
        <v>83</v>
      </c>
      <c r="G85" s="33" t="e">
        <f t="shared" si="8"/>
        <v>#N/A</v>
      </c>
      <c r="H85">
        <f t="shared" si="10"/>
        <v>0</v>
      </c>
    </row>
    <row r="86" spans="1:8" x14ac:dyDescent="0.2">
      <c r="A86" t="str">
        <f>Opdrachtnemer!L113</f>
        <v>[Vul in…]</v>
      </c>
      <c r="B86" t="str">
        <f>Opdrachtnemer!M113</f>
        <v>[Vul in…]</v>
      </c>
      <c r="C86" t="str">
        <f t="shared" si="7"/>
        <v>[Vul in…]: [Vul in…]</v>
      </c>
      <c r="D86">
        <f>Opdrachtnemer!O113</f>
        <v>0</v>
      </c>
      <c r="E86" s="159">
        <f t="shared" si="9"/>
        <v>0</v>
      </c>
      <c r="F86" s="159">
        <v>84</v>
      </c>
      <c r="G86" s="33" t="e">
        <f t="shared" si="8"/>
        <v>#N/A</v>
      </c>
      <c r="H86">
        <f t="shared" si="10"/>
        <v>0</v>
      </c>
    </row>
    <row r="87" spans="1:8" x14ac:dyDescent="0.2">
      <c r="A87" t="str">
        <f>Opdrachtnemer!L114</f>
        <v>[Vul in…]</v>
      </c>
      <c r="B87" t="str">
        <f>Opdrachtnemer!M114</f>
        <v>[Vul in…]</v>
      </c>
      <c r="C87" t="str">
        <f t="shared" si="7"/>
        <v>[Vul in…]: [Vul in…]</v>
      </c>
      <c r="D87">
        <f>Opdrachtnemer!O114</f>
        <v>0</v>
      </c>
      <c r="E87" s="159">
        <f t="shared" si="9"/>
        <v>0</v>
      </c>
      <c r="F87" s="159">
        <v>85</v>
      </c>
      <c r="G87" s="33" t="e">
        <f t="shared" si="8"/>
        <v>#N/A</v>
      </c>
      <c r="H87">
        <f t="shared" si="10"/>
        <v>0</v>
      </c>
    </row>
    <row r="88" spans="1:8" x14ac:dyDescent="0.2">
      <c r="A88" t="str">
        <f>Opdrachtnemer!L115</f>
        <v>[Vul in…]</v>
      </c>
      <c r="B88" t="str">
        <f>Opdrachtnemer!M115</f>
        <v>[Vul in…]</v>
      </c>
      <c r="C88" t="str">
        <f t="shared" si="7"/>
        <v>[Vul in…]: [Vul in…]</v>
      </c>
      <c r="D88">
        <f>Opdrachtnemer!O115</f>
        <v>0</v>
      </c>
      <c r="E88" s="159">
        <f t="shared" si="9"/>
        <v>0</v>
      </c>
      <c r="F88" s="159">
        <v>86</v>
      </c>
      <c r="G88" s="33" t="e">
        <f t="shared" si="8"/>
        <v>#N/A</v>
      </c>
      <c r="H88">
        <f t="shared" si="10"/>
        <v>0</v>
      </c>
    </row>
    <row r="89" spans="1:8" x14ac:dyDescent="0.2">
      <c r="A89" t="str">
        <f>Opdrachtnemer!L116</f>
        <v>[Vul in…]</v>
      </c>
      <c r="B89" t="str">
        <f>Opdrachtnemer!M116</f>
        <v>[Vul in…]</v>
      </c>
      <c r="C89" t="str">
        <f t="shared" si="7"/>
        <v>[Vul in…]: [Vul in…]</v>
      </c>
      <c r="D89">
        <f>Opdrachtnemer!O116</f>
        <v>0</v>
      </c>
      <c r="E89" s="159">
        <f t="shared" si="9"/>
        <v>0</v>
      </c>
      <c r="F89" s="159">
        <v>87</v>
      </c>
      <c r="G89" s="33" t="e">
        <f t="shared" si="8"/>
        <v>#N/A</v>
      </c>
      <c r="H89">
        <f t="shared" si="10"/>
        <v>0</v>
      </c>
    </row>
    <row r="90" spans="1:8" x14ac:dyDescent="0.2">
      <c r="A90" t="str">
        <f>Opdrachtnemer!L117</f>
        <v>[Vul in…]</v>
      </c>
      <c r="B90" t="str">
        <f>Opdrachtnemer!M117</f>
        <v>[Vul in…]</v>
      </c>
      <c r="C90" t="str">
        <f t="shared" si="7"/>
        <v>[Vul in…]: [Vul in…]</v>
      </c>
      <c r="D90">
        <f>Opdrachtnemer!O117</f>
        <v>0</v>
      </c>
      <c r="E90" s="159">
        <f t="shared" si="9"/>
        <v>0</v>
      </c>
      <c r="F90" s="159">
        <v>88</v>
      </c>
      <c r="G90" s="33" t="e">
        <f t="shared" si="8"/>
        <v>#N/A</v>
      </c>
      <c r="H90">
        <f t="shared" si="10"/>
        <v>0</v>
      </c>
    </row>
    <row r="91" spans="1:8" x14ac:dyDescent="0.2">
      <c r="A91" t="str">
        <f>Opdrachtnemer!L118</f>
        <v>[Vul in…]</v>
      </c>
      <c r="B91" t="str">
        <f>Opdrachtnemer!M118</f>
        <v>[Vul in…]</v>
      </c>
      <c r="C91" t="str">
        <f t="shared" si="7"/>
        <v>[Vul in…]: [Vul in…]</v>
      </c>
      <c r="D91">
        <f>Opdrachtnemer!O118</f>
        <v>0</v>
      </c>
      <c r="E91" s="159">
        <f t="shared" si="9"/>
        <v>0</v>
      </c>
      <c r="F91" s="159">
        <v>89</v>
      </c>
      <c r="G91" s="33" t="e">
        <f t="shared" si="8"/>
        <v>#N/A</v>
      </c>
      <c r="H91">
        <f t="shared" si="10"/>
        <v>0</v>
      </c>
    </row>
    <row r="92" spans="1:8" x14ac:dyDescent="0.2">
      <c r="A92" t="str">
        <f>Opdrachtnemer!L119</f>
        <v>[Vul in…]</v>
      </c>
      <c r="B92" t="str">
        <f>Opdrachtnemer!M119</f>
        <v>[Vul in…]</v>
      </c>
      <c r="C92" t="str">
        <f t="shared" si="7"/>
        <v>[Vul in…]: [Vul in…]</v>
      </c>
      <c r="D92">
        <f>Opdrachtnemer!O119</f>
        <v>0</v>
      </c>
      <c r="E92" s="159">
        <f t="shared" si="9"/>
        <v>0</v>
      </c>
      <c r="F92" s="159">
        <v>90</v>
      </c>
      <c r="G92" s="33" t="e">
        <f t="shared" si="8"/>
        <v>#N/A</v>
      </c>
      <c r="H92">
        <f t="shared" si="10"/>
        <v>0</v>
      </c>
    </row>
    <row r="93" spans="1:8" x14ac:dyDescent="0.2">
      <c r="A93" t="str">
        <f>Opdrachtnemer!L120</f>
        <v>[Vul in…]</v>
      </c>
      <c r="B93" t="str">
        <f>Opdrachtnemer!M120</f>
        <v>[Vul in…]</v>
      </c>
      <c r="C93" t="str">
        <f t="shared" si="7"/>
        <v>[Vul in…]: [Vul in…]</v>
      </c>
      <c r="D93">
        <f>Opdrachtnemer!O120</f>
        <v>0</v>
      </c>
      <c r="E93" s="159">
        <f t="shared" si="9"/>
        <v>0</v>
      </c>
      <c r="F93" s="159">
        <v>91</v>
      </c>
      <c r="G93" s="33" t="e">
        <f t="shared" si="8"/>
        <v>#N/A</v>
      </c>
      <c r="H93">
        <f t="shared" si="10"/>
        <v>0</v>
      </c>
    </row>
    <row r="94" spans="1:8" x14ac:dyDescent="0.2">
      <c r="A94" t="str">
        <f>Opdrachtnemer!L121</f>
        <v>[Vul in…]</v>
      </c>
      <c r="B94" t="str">
        <f>Opdrachtnemer!M121</f>
        <v>[Vul in…]</v>
      </c>
      <c r="C94" t="str">
        <f t="shared" si="7"/>
        <v>[Vul in…]: [Vul in…]</v>
      </c>
      <c r="D94">
        <f>Opdrachtnemer!O121</f>
        <v>0</v>
      </c>
      <c r="E94" s="159">
        <f t="shared" si="9"/>
        <v>0</v>
      </c>
      <c r="F94" s="159">
        <v>92</v>
      </c>
      <c r="G94" s="33" t="e">
        <f t="shared" si="8"/>
        <v>#N/A</v>
      </c>
      <c r="H94">
        <f t="shared" si="10"/>
        <v>0</v>
      </c>
    </row>
    <row r="95" spans="1:8" x14ac:dyDescent="0.2">
      <c r="A95" t="str">
        <f>Opdrachtnemer!L122</f>
        <v>[Vul in…]</v>
      </c>
      <c r="B95" t="str">
        <f>Opdrachtnemer!M122</f>
        <v>[Vul in…]</v>
      </c>
      <c r="C95" t="str">
        <f t="shared" si="7"/>
        <v>[Vul in…]: [Vul in…]</v>
      </c>
      <c r="D95">
        <f>Opdrachtnemer!O122</f>
        <v>0</v>
      </c>
      <c r="E95" s="159">
        <f t="shared" si="9"/>
        <v>0</v>
      </c>
      <c r="F95" s="159">
        <v>93</v>
      </c>
      <c r="G95" s="33" t="e">
        <f t="shared" si="8"/>
        <v>#N/A</v>
      </c>
      <c r="H95">
        <f t="shared" si="10"/>
        <v>0</v>
      </c>
    </row>
    <row r="96" spans="1:8" x14ac:dyDescent="0.2">
      <c r="A96" t="str">
        <f>Opdrachtnemer!L123</f>
        <v>[Vul in…]</v>
      </c>
      <c r="B96" t="str">
        <f>Opdrachtnemer!M123</f>
        <v>[Vul in…]</v>
      </c>
      <c r="C96" t="str">
        <f t="shared" si="7"/>
        <v>[Vul in…]: [Vul in…]</v>
      </c>
      <c r="D96">
        <f>Opdrachtnemer!O123</f>
        <v>0</v>
      </c>
      <c r="E96" s="159">
        <f t="shared" si="9"/>
        <v>0</v>
      </c>
      <c r="F96" s="159">
        <v>94</v>
      </c>
      <c r="G96" s="33" t="e">
        <f t="shared" si="8"/>
        <v>#N/A</v>
      </c>
      <c r="H96">
        <f t="shared" si="10"/>
        <v>0</v>
      </c>
    </row>
    <row r="97" spans="1:8" x14ac:dyDescent="0.2">
      <c r="A97" t="str">
        <f>Opdrachtnemer!L124</f>
        <v>[Vul in…]</v>
      </c>
      <c r="B97" t="str">
        <f>Opdrachtnemer!M124</f>
        <v>[Vul in…]</v>
      </c>
      <c r="C97" t="str">
        <f t="shared" si="7"/>
        <v>[Vul in…]: [Vul in…]</v>
      </c>
      <c r="D97">
        <f>Opdrachtnemer!O124</f>
        <v>0</v>
      </c>
      <c r="E97" s="159">
        <f t="shared" si="9"/>
        <v>0</v>
      </c>
      <c r="F97" s="159">
        <v>95</v>
      </c>
      <c r="G97" s="33" t="e">
        <f t="shared" si="8"/>
        <v>#N/A</v>
      </c>
      <c r="H97">
        <f t="shared" si="10"/>
        <v>0</v>
      </c>
    </row>
    <row r="98" spans="1:8" x14ac:dyDescent="0.2">
      <c r="E98" s="159"/>
      <c r="F98" s="159"/>
      <c r="G98" s="33"/>
    </row>
    <row r="99" spans="1:8" x14ac:dyDescent="0.2">
      <c r="E99" s="159"/>
      <c r="F99" s="159"/>
      <c r="G99" s="33"/>
    </row>
    <row r="100" spans="1:8" x14ac:dyDescent="0.2">
      <c r="E100" s="159"/>
      <c r="F100" s="159"/>
      <c r="G100" s="33"/>
    </row>
    <row r="101" spans="1:8" x14ac:dyDescent="0.2">
      <c r="E101" s="159"/>
      <c r="F101" s="159"/>
      <c r="G101" s="33"/>
    </row>
    <row r="102" spans="1:8" x14ac:dyDescent="0.2">
      <c r="E102" s="159"/>
      <c r="F102" s="159"/>
      <c r="G102" s="33"/>
    </row>
    <row r="103" spans="1:8" x14ac:dyDescent="0.2">
      <c r="E103" s="159"/>
      <c r="F103" s="159"/>
      <c r="G103" s="33"/>
    </row>
    <row r="104" spans="1:8" x14ac:dyDescent="0.2">
      <c r="E104" s="159"/>
      <c r="F104" s="159"/>
      <c r="G104" s="33"/>
    </row>
    <row r="105" spans="1:8" x14ac:dyDescent="0.2">
      <c r="E105" s="159"/>
      <c r="F105" s="159"/>
      <c r="G105" s="33"/>
    </row>
    <row r="106" spans="1:8" x14ac:dyDescent="0.2">
      <c r="E106" s="159"/>
      <c r="F106" s="159"/>
      <c r="G106" s="33"/>
    </row>
    <row r="107" spans="1:8" x14ac:dyDescent="0.2">
      <c r="E107" s="159"/>
      <c r="F107" s="159"/>
      <c r="G107" s="33"/>
    </row>
    <row r="108" spans="1:8" x14ac:dyDescent="0.2">
      <c r="E108" s="159"/>
      <c r="F108" s="159"/>
      <c r="G108" s="33"/>
    </row>
    <row r="109" spans="1:8" x14ac:dyDescent="0.2">
      <c r="E109" s="159"/>
      <c r="F109" s="159"/>
      <c r="G109" s="33"/>
    </row>
    <row r="110" spans="1:8" x14ac:dyDescent="0.2">
      <c r="E110" s="159"/>
      <c r="F110" s="159"/>
      <c r="G110" s="33"/>
    </row>
    <row r="111" spans="1:8" x14ac:dyDescent="0.2">
      <c r="E111" s="159"/>
      <c r="F111" s="159"/>
      <c r="G111" s="33"/>
    </row>
  </sheetData>
  <sheetProtection algorithmName="SHA-512" hashValue="3WyL4AKW0eDOHFZExDfLvy8zu6X6ILWuSnSwJHk/5QgalbtreO+ffYldUYspBKBvo3Keyill+I3mQBrnPbxqMA==" saltValue="HeZJGhPNBfx+jxUZEmvcZw==" spinCount="100000" sheet="1" objects="1" scenarios="1"/>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Worksheets</vt:lpstr>
      </vt:variant>
      <vt:variant>
        <vt:i4>9</vt:i4>
      </vt:variant>
      <vt:variant>
        <vt:lpstr>Named Ranges</vt:lpstr>
      </vt:variant>
      <vt:variant>
        <vt:i4>30</vt:i4>
      </vt:variant>
    </vt:vector>
  </HeadingPairs>
  <TitlesOfParts>
    <vt:vector size="39" baseType="lpstr">
      <vt:lpstr>Achtergrond en Disclaimer</vt:lpstr>
      <vt:lpstr>Opdrachtnemer</vt:lpstr>
      <vt:lpstr>Resultaten</vt:lpstr>
      <vt:lpstr>Afzet</vt:lpstr>
      <vt:lpstr>Coëfficienten</vt:lpstr>
      <vt:lpstr>Midpoints</vt:lpstr>
      <vt:lpstr>Endpoints</vt:lpstr>
      <vt:lpstr>Dropdown menu's</vt:lpstr>
      <vt:lpstr>UserInput</vt:lpstr>
      <vt:lpstr>afzet</vt:lpstr>
      <vt:lpstr>afzet_header</vt:lpstr>
      <vt:lpstr>afzet_item</vt:lpstr>
      <vt:lpstr>coef_H</vt:lpstr>
      <vt:lpstr>coef_H_beschrijving</vt:lpstr>
      <vt:lpstr>coef_H_header1</vt:lpstr>
      <vt:lpstr>dropdown_1</vt:lpstr>
      <vt:lpstr>dropdown_matrix</vt:lpstr>
      <vt:lpstr>eco_fresh</vt:lpstr>
      <vt:lpstr>end_grondstoffen</vt:lpstr>
      <vt:lpstr>end_humaan</vt:lpstr>
      <vt:lpstr>end_milieu</vt:lpstr>
      <vt:lpstr>Human_health</vt:lpstr>
      <vt:lpstr>lijst_0</vt:lpstr>
      <vt:lpstr>lijst_1</vt:lpstr>
      <vt:lpstr>lijst_2</vt:lpstr>
      <vt:lpstr>Lijst_3</vt:lpstr>
      <vt:lpstr>Lijst_4</vt:lpstr>
      <vt:lpstr>Lijst_5</vt:lpstr>
      <vt:lpstr>Lijst_6</vt:lpstr>
      <vt:lpstr>Lijst_7</vt:lpstr>
      <vt:lpstr>Lijst_8</vt:lpstr>
      <vt:lpstr>Lijst_9</vt:lpstr>
      <vt:lpstr>Resource_use</vt:lpstr>
      <vt:lpstr>tot_carcinogeen</vt:lpstr>
      <vt:lpstr>tot_eco</vt:lpstr>
      <vt:lpstr>tot_fossiel</vt:lpstr>
      <vt:lpstr>tot_klimaat</vt:lpstr>
      <vt:lpstr>tot_minerale</vt:lpstr>
      <vt:lpstr>tot_nonCarcinogeen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RIVM</dc:creator>
  <dc:description/>
  <cp:lastModifiedBy>Elias de Valk</cp:lastModifiedBy>
  <cp:revision>15</cp:revision>
  <dcterms:created xsi:type="dcterms:W3CDTF">2020-06-19T17:23:09Z</dcterms:created>
  <dcterms:modified xsi:type="dcterms:W3CDTF">2021-01-18T16:11:58Z</dcterms:modified>
  <dc:language>en-US</dc:language>
</cp:coreProperties>
</file>