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IUC\02 Inkoop boven EU\14. Cat afval\Aanbestedingen Monostromen\Fase 1\SWILL 202001083\5 Aanbestedingdocument\"/>
    </mc:Choice>
  </mc:AlternateContent>
  <xr:revisionPtr revIDLastSave="0" documentId="13_ncr:1_{42103FCF-C146-4408-BB8E-3165D13D77E4}" xr6:coauthVersionLast="45" xr6:coauthVersionMax="45" xr10:uidLastSave="{00000000-0000-0000-0000-000000000000}"/>
  <bookViews>
    <workbookView xWindow="315" yWindow="1110" windowWidth="21240" windowHeight="14625" xr2:uid="{111DFE92-884C-49E2-8D51-C0CEAFF497C1}"/>
  </bookViews>
  <sheets>
    <sheet name="SWILL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6" i="1" l="1"/>
  <c r="D22" i="1"/>
  <c r="E22" i="1"/>
  <c r="F22" i="1"/>
  <c r="G22" i="1"/>
  <c r="H22" i="1"/>
  <c r="I22" i="1"/>
  <c r="J22" i="1"/>
  <c r="K22" i="1"/>
  <c r="L22" i="1"/>
  <c r="M22" i="1"/>
  <c r="N22" i="1"/>
  <c r="O22" i="1"/>
  <c r="C22" i="1"/>
  <c r="N18" i="1"/>
  <c r="O8" i="1" l="1"/>
  <c r="O11" i="1"/>
  <c r="O7" i="1"/>
  <c r="L13" i="1"/>
  <c r="L26" i="1" s="1"/>
  <c r="N10" i="1"/>
  <c r="N13" i="1" s="1"/>
  <c r="N26" i="1" s="1"/>
  <c r="M10" i="1"/>
  <c r="M13" i="1" s="1"/>
  <c r="M26" i="1" s="1"/>
  <c r="L10" i="1"/>
  <c r="K10" i="1"/>
  <c r="K13" i="1" s="1"/>
  <c r="K26" i="1" s="1"/>
  <c r="J10" i="1"/>
  <c r="J13" i="1" s="1"/>
  <c r="J26" i="1" s="1"/>
  <c r="I10" i="1"/>
  <c r="H10" i="1"/>
  <c r="G10" i="1"/>
  <c r="F10" i="1"/>
  <c r="E10" i="1"/>
  <c r="D10" i="1"/>
  <c r="C10" i="1"/>
  <c r="O10" i="1" s="1"/>
  <c r="I9" i="1"/>
  <c r="H9" i="1"/>
  <c r="G9" i="1"/>
  <c r="F9" i="1"/>
  <c r="F13" i="1" s="1"/>
  <c r="F26" i="1" s="1"/>
  <c r="E9" i="1"/>
  <c r="D9" i="1"/>
  <c r="C9" i="1"/>
  <c r="H13" i="1" l="1"/>
  <c r="H26" i="1" s="1"/>
  <c r="D13" i="1"/>
  <c r="D26" i="1" s="1"/>
  <c r="E13" i="1"/>
  <c r="E26" i="1" s="1"/>
  <c r="I13" i="1"/>
  <c r="I26" i="1" s="1"/>
  <c r="C13" i="1"/>
  <c r="C26" i="1" s="1"/>
  <c r="G13" i="1"/>
  <c r="G26" i="1" s="1"/>
  <c r="O9" i="1"/>
  <c r="O13" i="1"/>
</calcChain>
</file>

<file path=xl/sharedStrings.xml><?xml version="1.0" encoding="utf-8"?>
<sst xmlns="http://schemas.openxmlformats.org/spreadsheetml/2006/main" count="67" uniqueCount="34">
  <si>
    <t>Jaar</t>
  </si>
  <si>
    <t>Afvalstroom</t>
  </si>
  <si>
    <t>Swill</t>
  </si>
  <si>
    <t>Eindtotaal</t>
  </si>
  <si>
    <t>Gebruikelijke_naam</t>
  </si>
  <si>
    <t>bio afbr keuk&amp;kant afv cat3, swill route</t>
  </si>
  <si>
    <t>nb</t>
  </si>
  <si>
    <t>swill, route</t>
  </si>
  <si>
    <t>voedings- en genotmiddelen ongeschikt voor cons.,</t>
  </si>
  <si>
    <t>Maand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</si>
  <si>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</si>
  <si>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</si>
  <si>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</si>
  <si>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</si>
  <si>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</si>
  <si>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</si>
  <si>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</si>
  <si>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</si>
  <si>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</si>
  <si>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</si>
  <si>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</si>
  <si>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</si>
  <si>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Aantal van Gewicht (KG)</t>
  </si>
  <si>
    <t>maand</t>
  </si>
  <si>
    <t>Afvalsoort detail</t>
  </si>
  <si>
    <t>Koffiedik</t>
  </si>
  <si>
    <t>Swill (keukenafval) cat 3</t>
  </si>
  <si>
    <t>Subtotaal</t>
  </si>
  <si>
    <t xml:space="preserve">Eind Totaal </t>
  </si>
  <si>
    <t>Rijksoverheid</t>
  </si>
  <si>
    <t>Swill (keukenafval) cat. 3</t>
  </si>
  <si>
    <t>Huidige leverancier 1</t>
  </si>
  <si>
    <t>Huidige leverancier 2</t>
  </si>
  <si>
    <t>Bijlage 11 Aanbod SWILL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</si>
</sst>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  <xf numFmtId="1" fontId="0" fillId="0" borderId="1" xfId="0" applyNumberFormat="1" applyBorder="1"/>
    <xf numFmtId="0" fontId="0" fillId="0" borderId="0" xfId="0" applyBorder="1"/>
    <xf numFmtId="0" fontId="1" fillId="0" borderId="1" xfId="0" applyFont="1" applyBorder="1"/>
    <xf numFmtId="3" fontId="0" fillId="0" borderId="0" xfId="0" applyNumberFormat="1"/>
    <xf numFmtId="3" fontId="2" fillId="0" borderId="0" xfId="0" applyNumberFormat="1" applyFont="1"/>
    <xf numFmtId="0" fontId="3" fillId="0" borderId="0" xfId="0" applyFont="1"/>
    <xf numFmtId="2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0F16A-7CA1-4B23-BE91-A44F377881F8}">
  <dimension ref="A1:O31"/>
  <sheetViews>
    <sheetView tabSelected="1" topLeftCell="B1" workbookViewId="0">
      <selection activeCell="I29" sqref="I29"/>
    </sheetView>
  </sheetViews>
  <sheetFormatPr defaultRowHeight="15" x14ac:dyDescent="0.25"/>
  <cols>
    <col min="1" max="1" width="21.85546875" customWidth="1"/>
    <col min="2" max="2" width="47.85546875" bestFit="1" customWidth="1"/>
    <col min="3" max="10" width="9.42578125" customWidth="1"/>
    <col min="11" max="11" width="10.7109375" customWidth="1"/>
    <col min="12" max="12" width="9.42578125" customWidth="1"/>
    <col min="13" max="13" width="10.7109375" customWidth="1"/>
    <col min="14" max="14" width="10.28515625" customWidth="1"/>
    <col min="15" max="15" width="11.7109375" customWidth="1"/>
  </cols>
  <sheetData>
    <row r="1" spans="1:15" ht="21" x14ac:dyDescent="0.35">
      <c r="A1" s="11" t="s">
        <v>33</v>
      </c>
    </row>
    <row r="2" spans="1:15" x14ac:dyDescent="0.25">
      <c r="A2" s="3" t="s">
        <v>0</v>
      </c>
      <c r="B2" s="3">
        <v>2019</v>
      </c>
    </row>
    <row r="4" spans="1:15" x14ac:dyDescent="0.25">
      <c r="A4" s="1"/>
      <c r="B4" s="3" t="s">
        <v>31</v>
      </c>
      <c r="C4" s="1" t="s">
        <v>9</v>
      </c>
    </row>
    <row r="5" spans="1:15" x14ac:dyDescent="0.25">
      <c r="A5" s="1" t="s">
        <v>1</v>
      </c>
      <c r="B5" s="1" t="s">
        <v>4</v>
      </c>
      <c r="C5" s="1" t="s">
        <v>10</v>
      </c>
      <c r="D5" s="1" t="s">
        <v>11</v>
      </c>
      <c r="E5" s="1" t="s">
        <v>12</v>
      </c>
      <c r="F5" s="1" t="s">
        <v>13</v>
      </c>
      <c r="G5" s="1" t="s">
        <v>14</v>
      </c>
      <c r="H5" s="1" t="s">
        <v>15</v>
      </c>
      <c r="I5" s="1" t="s">
        <v>16</v>
      </c>
      <c r="J5" s="1" t="s">
        <v>17</v>
      </c>
      <c r="K5" s="1" t="s">
        <v>18</v>
      </c>
      <c r="L5" s="1" t="s">
        <v>19</v>
      </c>
      <c r="M5" s="1" t="s">
        <v>20</v>
      </c>
      <c r="N5" s="1" t="s">
        <v>21</v>
      </c>
      <c r="O5" s="1" t="s">
        <v>3</v>
      </c>
    </row>
    <row r="6" spans="1:15" x14ac:dyDescent="0.25">
      <c r="A6" s="2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5">
      <c r="A7" s="2"/>
      <c r="B7" s="2" t="s">
        <v>5</v>
      </c>
      <c r="C7" s="2"/>
      <c r="D7" s="2"/>
      <c r="E7" s="2"/>
      <c r="F7" s="2"/>
      <c r="G7" s="2"/>
      <c r="H7" s="2"/>
      <c r="I7" s="2">
        <v>2458</v>
      </c>
      <c r="J7" s="2">
        <v>9959</v>
      </c>
      <c r="K7" s="2">
        <v>15068</v>
      </c>
      <c r="L7" s="2">
        <v>21164</v>
      </c>
      <c r="M7" s="6">
        <v>21072</v>
      </c>
      <c r="N7" s="6">
        <v>17937</v>
      </c>
      <c r="O7" s="6">
        <f>SUM(C7:N7)</f>
        <v>87658</v>
      </c>
    </row>
    <row r="8" spans="1:15" x14ac:dyDescent="0.25">
      <c r="A8" s="2"/>
      <c r="B8" s="2" t="s">
        <v>6</v>
      </c>
      <c r="C8" s="2">
        <v>5000</v>
      </c>
      <c r="D8" s="2">
        <v>2500</v>
      </c>
      <c r="E8" s="2">
        <v>7500</v>
      </c>
      <c r="F8" s="2">
        <v>5000</v>
      </c>
      <c r="G8" s="2">
        <v>2500</v>
      </c>
      <c r="H8" s="2">
        <v>5000</v>
      </c>
      <c r="I8" s="2">
        <v>7500</v>
      </c>
      <c r="J8" s="2">
        <v>5000</v>
      </c>
      <c r="K8" s="2">
        <v>5000</v>
      </c>
      <c r="L8" s="2">
        <v>2500</v>
      </c>
      <c r="M8" s="6">
        <v>5000</v>
      </c>
      <c r="N8" s="6">
        <v>5000</v>
      </c>
      <c r="O8" s="6">
        <f t="shared" ref="O8:O11" si="0">SUM(C8:N8)</f>
        <v>57500</v>
      </c>
    </row>
    <row r="9" spans="1:15" x14ac:dyDescent="0.25">
      <c r="A9" s="2"/>
      <c r="B9" s="2" t="s">
        <v>2</v>
      </c>
      <c r="C9" s="2">
        <f>4020+1680</f>
        <v>5700</v>
      </c>
      <c r="D9" s="2">
        <f>3900+1400</f>
        <v>5300</v>
      </c>
      <c r="E9" s="2">
        <f>4179+1400</f>
        <v>5579</v>
      </c>
      <c r="F9" s="2">
        <f>3069+1540</f>
        <v>4609</v>
      </c>
      <c r="G9" s="2">
        <f>4984+2030</f>
        <v>7014</v>
      </c>
      <c r="H9" s="2">
        <f>7890+1330</f>
        <v>9220</v>
      </c>
      <c r="I9" s="2">
        <f>7510+1610</f>
        <v>9120</v>
      </c>
      <c r="J9" s="2">
        <v>1820</v>
      </c>
      <c r="K9" s="2">
        <v>1750</v>
      </c>
      <c r="L9" s="2">
        <v>1470</v>
      </c>
      <c r="M9" s="6">
        <v>1890</v>
      </c>
      <c r="N9" s="6">
        <v>1190</v>
      </c>
      <c r="O9" s="6">
        <f t="shared" si="0"/>
        <v>54662</v>
      </c>
    </row>
    <row r="10" spans="1:15" x14ac:dyDescent="0.25">
      <c r="A10" s="2"/>
      <c r="B10" s="2" t="s">
        <v>7</v>
      </c>
      <c r="C10" s="2">
        <f>87415+1680</f>
        <v>89095</v>
      </c>
      <c r="D10" s="2">
        <f>88817+1400</f>
        <v>90217</v>
      </c>
      <c r="E10" s="2">
        <f>96478+1400</f>
        <v>97878</v>
      </c>
      <c r="F10" s="2">
        <f>105562+1540</f>
        <v>107102</v>
      </c>
      <c r="G10" s="2">
        <f>101046+2030</f>
        <v>103076</v>
      </c>
      <c r="H10" s="2">
        <f>86815+1330</f>
        <v>88145</v>
      </c>
      <c r="I10" s="2">
        <f>95855+1610</f>
        <v>97465</v>
      </c>
      <c r="J10" s="2">
        <f>68740+1820</f>
        <v>70560</v>
      </c>
      <c r="K10" s="2">
        <f>80548+1750</f>
        <v>82298</v>
      </c>
      <c r="L10" s="2">
        <f>98713+1470</f>
        <v>100183</v>
      </c>
      <c r="M10" s="6">
        <f>82695.0986842105+1890</f>
        <v>84585.098684210505</v>
      </c>
      <c r="N10" s="6">
        <f>72896.5098684211+1190</f>
        <v>74086.509868421097</v>
      </c>
      <c r="O10" s="6">
        <f t="shared" si="0"/>
        <v>1084690.6085526317</v>
      </c>
    </row>
    <row r="11" spans="1:15" x14ac:dyDescent="0.25">
      <c r="A11" s="2"/>
      <c r="B11" s="2" t="s">
        <v>8</v>
      </c>
      <c r="C11" s="2">
        <v>5014</v>
      </c>
      <c r="D11" s="2">
        <v>7489</v>
      </c>
      <c r="E11" s="2">
        <v>6835</v>
      </c>
      <c r="F11" s="2">
        <v>7112</v>
      </c>
      <c r="G11" s="2">
        <v>7579</v>
      </c>
      <c r="H11" s="2">
        <v>7792</v>
      </c>
      <c r="I11" s="2">
        <v>7877</v>
      </c>
      <c r="J11" s="2">
        <v>7252</v>
      </c>
      <c r="K11" s="2">
        <v>7429</v>
      </c>
      <c r="L11" s="2">
        <v>13366</v>
      </c>
      <c r="M11" s="6">
        <v>7752</v>
      </c>
      <c r="N11" s="6">
        <v>6808</v>
      </c>
      <c r="O11" s="6">
        <f t="shared" si="0"/>
        <v>92305</v>
      </c>
    </row>
    <row r="12" spans="1: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6"/>
      <c r="N12" s="6"/>
      <c r="O12" s="6"/>
    </row>
    <row r="13" spans="1:15" x14ac:dyDescent="0.25">
      <c r="A13" s="2" t="s">
        <v>27</v>
      </c>
      <c r="B13" s="2"/>
      <c r="C13" s="2">
        <f t="shared" ref="C13:O13" si="1">SUM(C6:C12)</f>
        <v>104809</v>
      </c>
      <c r="D13" s="2">
        <f t="shared" si="1"/>
        <v>105506</v>
      </c>
      <c r="E13" s="2">
        <f t="shared" si="1"/>
        <v>117792</v>
      </c>
      <c r="F13" s="2">
        <f t="shared" si="1"/>
        <v>123823</v>
      </c>
      <c r="G13" s="2">
        <f t="shared" si="1"/>
        <v>120169</v>
      </c>
      <c r="H13" s="2">
        <f t="shared" si="1"/>
        <v>110157</v>
      </c>
      <c r="I13" s="2">
        <f t="shared" si="1"/>
        <v>124420</v>
      </c>
      <c r="J13" s="2">
        <f t="shared" si="1"/>
        <v>94591</v>
      </c>
      <c r="K13" s="2">
        <f t="shared" si="1"/>
        <v>111545</v>
      </c>
      <c r="L13" s="2">
        <f t="shared" si="1"/>
        <v>138683</v>
      </c>
      <c r="M13" s="6">
        <f t="shared" si="1"/>
        <v>120299.0986842105</v>
      </c>
      <c r="N13" s="6">
        <f t="shared" si="1"/>
        <v>105021.5098684211</v>
      </c>
      <c r="O13" s="6">
        <f t="shared" si="1"/>
        <v>1376815.6085526317</v>
      </c>
    </row>
    <row r="16" spans="1:15" x14ac:dyDescent="0.25">
      <c r="A16" s="4"/>
      <c r="B16" s="5" t="s">
        <v>32</v>
      </c>
      <c r="C16" s="4" t="s">
        <v>23</v>
      </c>
    </row>
    <row r="17" spans="1:15" x14ac:dyDescent="0.25">
      <c r="A17" s="1" t="s">
        <v>1</v>
      </c>
      <c r="B17" s="1" t="s">
        <v>24</v>
      </c>
      <c r="C17" s="1" t="s">
        <v>10</v>
      </c>
      <c r="D17" s="1" t="s">
        <v>11</v>
      </c>
      <c r="E17" s="1" t="s">
        <v>12</v>
      </c>
      <c r="F17" s="1" t="s">
        <v>13</v>
      </c>
      <c r="G17" s="1" t="s">
        <v>14</v>
      </c>
      <c r="H17" s="1" t="s">
        <v>15</v>
      </c>
      <c r="I17" s="1" t="s">
        <v>16</v>
      </c>
      <c r="J17" s="1" t="s">
        <v>17</v>
      </c>
      <c r="K17" s="1" t="s">
        <v>18</v>
      </c>
      <c r="L17" s="1" t="s">
        <v>19</v>
      </c>
      <c r="M17" s="1" t="s">
        <v>20</v>
      </c>
      <c r="N17" s="1" t="s">
        <v>21</v>
      </c>
      <c r="O17" s="1" t="s">
        <v>3</v>
      </c>
    </row>
    <row r="18" spans="1:15" x14ac:dyDescent="0.25">
      <c r="A18" s="2" t="s">
        <v>25</v>
      </c>
      <c r="B18" s="2" t="s">
        <v>25</v>
      </c>
      <c r="C18" s="2">
        <v>16</v>
      </c>
      <c r="D18" s="2">
        <v>22</v>
      </c>
      <c r="E18" s="2">
        <v>32</v>
      </c>
      <c r="F18" s="2">
        <v>51</v>
      </c>
      <c r="G18" s="2">
        <v>44</v>
      </c>
      <c r="H18" s="2">
        <v>34</v>
      </c>
      <c r="I18" s="2">
        <v>52</v>
      </c>
      <c r="J18" s="2">
        <v>38</v>
      </c>
      <c r="K18" s="2">
        <v>54</v>
      </c>
      <c r="L18" s="2">
        <v>96</v>
      </c>
      <c r="M18" s="2">
        <v>87</v>
      </c>
      <c r="N18" s="2">
        <f>94+2690</f>
        <v>2784</v>
      </c>
      <c r="O18" s="2">
        <v>3310</v>
      </c>
    </row>
    <row r="19" spans="1:15" x14ac:dyDescent="0.25">
      <c r="A19" s="2" t="s">
        <v>2</v>
      </c>
      <c r="B19" s="2" t="s">
        <v>26</v>
      </c>
      <c r="C19" s="2">
        <v>320</v>
      </c>
      <c r="D19" s="2">
        <v>359</v>
      </c>
      <c r="E19" s="2">
        <v>367</v>
      </c>
      <c r="F19" s="2">
        <v>342</v>
      </c>
      <c r="G19" s="2">
        <v>344</v>
      </c>
      <c r="H19" s="2">
        <v>272</v>
      </c>
      <c r="I19" s="2">
        <v>335</v>
      </c>
      <c r="J19" s="2">
        <v>325</v>
      </c>
      <c r="K19" s="2">
        <v>353</v>
      </c>
      <c r="L19" s="2">
        <v>424</v>
      </c>
      <c r="M19" s="2">
        <v>425</v>
      </c>
      <c r="N19" s="2">
        <v>383</v>
      </c>
      <c r="O19" s="2">
        <v>4249</v>
      </c>
    </row>
    <row r="20" spans="1:15" x14ac:dyDescent="0.25">
      <c r="A20" s="2"/>
      <c r="B20" s="2" t="s">
        <v>30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>
        <v>2820</v>
      </c>
      <c r="O20" s="2">
        <v>2820</v>
      </c>
    </row>
    <row r="21" spans="1:15" x14ac:dyDescent="0.25">
      <c r="A21" s="8" t="s">
        <v>2</v>
      </c>
      <c r="B21" s="2" t="s">
        <v>26</v>
      </c>
      <c r="C21" s="2">
        <v>14310.599999999993</v>
      </c>
      <c r="D21" s="2">
        <v>19058.999999999956</v>
      </c>
      <c r="E21" s="2">
        <v>17757.399999999987</v>
      </c>
      <c r="F21" s="2">
        <v>14268.999999999987</v>
      </c>
      <c r="G21" s="2">
        <v>13305.000000000007</v>
      </c>
      <c r="H21" s="2">
        <v>10911.499999999998</v>
      </c>
      <c r="I21" s="2">
        <v>12828.000000000005</v>
      </c>
      <c r="J21" s="2">
        <v>12041.499999999991</v>
      </c>
      <c r="K21" s="2">
        <v>13997.300000000037</v>
      </c>
      <c r="L21" s="2">
        <v>17592.800000000014</v>
      </c>
      <c r="M21" s="2">
        <v>16532.099999999991</v>
      </c>
      <c r="N21" s="2">
        <v>14379.19999999999</v>
      </c>
      <c r="O21" s="2">
        <v>176983.39999999994</v>
      </c>
    </row>
    <row r="22" spans="1:15" x14ac:dyDescent="0.25">
      <c r="A22" s="2" t="s">
        <v>3</v>
      </c>
      <c r="B22" s="2"/>
      <c r="C22" s="2">
        <f>SUM(C18:C21)</f>
        <v>14646.599999999993</v>
      </c>
      <c r="D22" s="2">
        <f t="shared" ref="D22:O22" si="2">SUM(D18:D21)</f>
        <v>19439.999999999956</v>
      </c>
      <c r="E22" s="2">
        <f t="shared" si="2"/>
        <v>18156.399999999987</v>
      </c>
      <c r="F22" s="2">
        <f t="shared" si="2"/>
        <v>14661.999999999987</v>
      </c>
      <c r="G22" s="2">
        <f t="shared" si="2"/>
        <v>13693.000000000007</v>
      </c>
      <c r="H22" s="2">
        <f t="shared" si="2"/>
        <v>11217.499999999998</v>
      </c>
      <c r="I22" s="2">
        <f t="shared" si="2"/>
        <v>13215.000000000005</v>
      </c>
      <c r="J22" s="2">
        <f t="shared" si="2"/>
        <v>12404.499999999991</v>
      </c>
      <c r="K22" s="2">
        <f t="shared" si="2"/>
        <v>14404.300000000037</v>
      </c>
      <c r="L22" s="2">
        <f t="shared" si="2"/>
        <v>18112.800000000014</v>
      </c>
      <c r="M22" s="2">
        <f t="shared" si="2"/>
        <v>17044.099999999991</v>
      </c>
      <c r="N22" s="2">
        <f t="shared" si="2"/>
        <v>20366.19999999999</v>
      </c>
      <c r="O22" s="2">
        <f t="shared" si="2"/>
        <v>187362.39999999994</v>
      </c>
    </row>
    <row r="23" spans="1:15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5" spans="1:15" x14ac:dyDescent="0.25">
      <c r="A25" s="4" t="s">
        <v>22</v>
      </c>
      <c r="B25" s="3" t="s">
        <v>29</v>
      </c>
      <c r="C25" s="1" t="s">
        <v>10</v>
      </c>
      <c r="D25" s="1" t="s">
        <v>11</v>
      </c>
      <c r="E25" s="1" t="s">
        <v>12</v>
      </c>
      <c r="F25" s="1" t="s">
        <v>13</v>
      </c>
      <c r="G25" s="1" t="s">
        <v>14</v>
      </c>
      <c r="H25" s="1" t="s">
        <v>15</v>
      </c>
      <c r="I25" s="1" t="s">
        <v>16</v>
      </c>
      <c r="J25" s="1" t="s">
        <v>17</v>
      </c>
      <c r="K25" s="1" t="s">
        <v>18</v>
      </c>
      <c r="L25" s="1" t="s">
        <v>19</v>
      </c>
      <c r="M25" s="1" t="s">
        <v>20</v>
      </c>
      <c r="N25" s="1" t="s">
        <v>21</v>
      </c>
      <c r="O25" s="1" t="s">
        <v>3</v>
      </c>
    </row>
    <row r="26" spans="1:15" x14ac:dyDescent="0.25">
      <c r="A26" s="2" t="s">
        <v>28</v>
      </c>
      <c r="B26" s="2"/>
      <c r="C26" s="6">
        <f t="shared" ref="C26:O26" si="3">C13+C22</f>
        <v>119455.59999999999</v>
      </c>
      <c r="D26" s="6">
        <f t="shared" si="3"/>
        <v>124945.99999999996</v>
      </c>
      <c r="E26" s="6">
        <f t="shared" si="3"/>
        <v>135948.4</v>
      </c>
      <c r="F26" s="6">
        <f t="shared" si="3"/>
        <v>138485</v>
      </c>
      <c r="G26" s="6">
        <f t="shared" si="3"/>
        <v>133862</v>
      </c>
      <c r="H26" s="6">
        <f t="shared" si="3"/>
        <v>121374.5</v>
      </c>
      <c r="I26" s="6">
        <f t="shared" si="3"/>
        <v>137635</v>
      </c>
      <c r="J26" s="6">
        <f t="shared" si="3"/>
        <v>106995.49999999999</v>
      </c>
      <c r="K26" s="6">
        <f t="shared" si="3"/>
        <v>125949.30000000003</v>
      </c>
      <c r="L26" s="6">
        <f t="shared" si="3"/>
        <v>156795.80000000002</v>
      </c>
      <c r="M26" s="6">
        <f t="shared" si="3"/>
        <v>137343.19868421048</v>
      </c>
      <c r="N26" s="6">
        <f t="shared" si="3"/>
        <v>125387.70986842108</v>
      </c>
      <c r="O26" s="6">
        <f t="shared" si="3"/>
        <v>1564178.0085526316</v>
      </c>
    </row>
    <row r="27" spans="1:15" x14ac:dyDescent="0.25">
      <c r="O27" s="10"/>
    </row>
    <row r="28" spans="1:15" x14ac:dyDescent="0.25">
      <c r="O28" s="9"/>
    </row>
    <row r="31" spans="1:15" x14ac:dyDescent="0.25">
      <c r="M31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SWILL 2019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Goudsmith, M.M.J. (Maurice)</dc:creator>
  <cp:lastModifiedBy>Stuut, G.A. (Gwendolyn)</cp:lastModifiedBy>
  <dcterms:created xsi:type="dcterms:W3CDTF">2020-11-26T13:21:53Z</dcterms:created>
  <dcterms:modified xsi:type="dcterms:W3CDTF">2020-12-04T09:54:46Z</dcterms:modified>
</cp:coreProperties>
</file>