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hidePivotFieldList="1" defaultThemeVersion="166925"/>
  <mc:AlternateContent xmlns:mc="http://schemas.openxmlformats.org/markup-compatibility/2006">
    <mc:Choice Requires="x15">
      <x15ac:absPath xmlns:x15ac="http://schemas.microsoft.com/office/spreadsheetml/2010/11/ac" url="https://gemehv-my.sharepoint.com/personal/i_van_leeuwen_eindhoven_nl/Documents/Aanbestedingen/Schoonmaakmiddelen/"/>
    </mc:Choice>
  </mc:AlternateContent>
  <xr:revisionPtr revIDLastSave="2" documentId="8_{766E903A-521E-41F3-8EAA-272B1D3CE4FD}" xr6:coauthVersionLast="45" xr6:coauthVersionMax="45" xr10:uidLastSave="{AC84BB10-B2E6-4454-AF91-A644BB572E86}"/>
  <bookViews>
    <workbookView xWindow="-110" yWindow="-110" windowWidth="22780" windowHeight="14660" xr2:uid="{236918CD-F228-413A-AD7D-3EDD254E3F42}"/>
  </bookViews>
  <sheets>
    <sheet name="TTL Overzich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4" i="1" l="1"/>
  <c r="X33" i="1"/>
  <c r="X32" i="1"/>
  <c r="X31" i="1"/>
  <c r="X30" i="1"/>
  <c r="X29" i="1"/>
  <c r="X28" i="1"/>
  <c r="X27" i="1"/>
  <c r="X26" i="1"/>
  <c r="X25" i="1"/>
  <c r="X24" i="1"/>
  <c r="X23" i="1"/>
  <c r="X22" i="1"/>
  <c r="X21" i="1"/>
  <c r="X20" i="1"/>
  <c r="X19" i="1"/>
  <c r="X18" i="1"/>
  <c r="U34" i="1" l="1"/>
  <c r="U33" i="1"/>
  <c r="U32" i="1"/>
  <c r="U31" i="1"/>
  <c r="U30" i="1"/>
  <c r="U29" i="1"/>
  <c r="U28" i="1"/>
  <c r="U27" i="1"/>
  <c r="U26" i="1"/>
  <c r="U25" i="1"/>
  <c r="U24" i="1"/>
  <c r="U23" i="1"/>
  <c r="U22" i="1"/>
  <c r="U21" i="1"/>
  <c r="U20" i="1"/>
  <c r="U19" i="1"/>
  <c r="L19" i="1"/>
  <c r="N19" i="1" s="1"/>
  <c r="H19" i="1"/>
  <c r="V16" i="1" l="1"/>
  <c r="V15" i="1"/>
  <c r="V14" i="1"/>
  <c r="M16" i="1"/>
  <c r="M15" i="1"/>
  <c r="M14" i="1"/>
  <c r="K15" i="1"/>
  <c r="K14" i="1"/>
  <c r="V4" i="1"/>
  <c r="X4" i="1" s="1"/>
  <c r="M4" i="1"/>
  <c r="K4" i="1"/>
  <c r="X15" i="1" l="1"/>
  <c r="X14" i="1"/>
  <c r="X16" i="1"/>
  <c r="K11" i="1"/>
  <c r="K9" i="1"/>
  <c r="K7" i="1"/>
  <c r="K6" i="1"/>
  <c r="K5" i="1"/>
  <c r="V13" i="1" l="1"/>
  <c r="V12" i="1"/>
  <c r="V11" i="1"/>
  <c r="V10" i="1"/>
  <c r="V9" i="1"/>
  <c r="V8" i="1"/>
  <c r="V7" i="1"/>
  <c r="V6" i="1"/>
  <c r="V5" i="1"/>
  <c r="N4" i="1"/>
  <c r="M13" i="1"/>
  <c r="M12" i="1"/>
  <c r="X12" i="1" s="1"/>
  <c r="M11" i="1"/>
  <c r="M10" i="1"/>
  <c r="X10" i="1" s="1"/>
  <c r="M9" i="1"/>
  <c r="M8" i="1"/>
  <c r="X8" i="1" s="1"/>
  <c r="M7" i="1"/>
  <c r="X7" i="1" s="1"/>
  <c r="M6" i="1"/>
  <c r="M5" i="1"/>
  <c r="X11" i="1" l="1"/>
  <c r="X9" i="1"/>
  <c r="X5" i="1"/>
  <c r="X13" i="1"/>
  <c r="X6" i="1"/>
  <c r="N9" i="1"/>
  <c r="N13" i="1"/>
  <c r="N6" i="1"/>
  <c r="N7" i="1"/>
  <c r="N8" i="1"/>
  <c r="N11" i="1"/>
  <c r="N5" i="1"/>
  <c r="L18" i="1"/>
  <c r="U18" i="1"/>
  <c r="L34" i="1"/>
  <c r="L33" i="1"/>
  <c r="L32" i="1"/>
  <c r="L31" i="1"/>
  <c r="L30" i="1"/>
  <c r="L29" i="1"/>
  <c r="L28" i="1"/>
  <c r="L27" i="1"/>
  <c r="L26" i="1"/>
  <c r="L25" i="1"/>
  <c r="L24" i="1"/>
  <c r="L23" i="1"/>
  <c r="L22" i="1"/>
  <c r="L21" i="1"/>
  <c r="L20" i="1"/>
  <c r="H8" i="1"/>
  <c r="K8" i="1" s="1"/>
  <c r="H10" i="1"/>
  <c r="K10" i="1" s="1"/>
  <c r="H16" i="1"/>
  <c r="K16" i="1" s="1"/>
  <c r="H13" i="1"/>
  <c r="K13" i="1" s="1"/>
  <c r="H12" i="1"/>
  <c r="H18" i="1"/>
  <c r="K12" i="1" l="1"/>
  <c r="N12" i="1"/>
  <c r="N10" i="1"/>
  <c r="N16" i="1"/>
  <c r="N15" i="1"/>
  <c r="N14" i="1"/>
  <c r="N34" i="1" l="1"/>
  <c r="N33" i="1"/>
  <c r="N32" i="1"/>
  <c r="N31" i="1"/>
  <c r="N30" i="1"/>
  <c r="N29" i="1"/>
  <c r="N28" i="1"/>
  <c r="N27" i="1"/>
  <c r="N26" i="1"/>
  <c r="N25" i="1"/>
  <c r="N24" i="1"/>
  <c r="N23" i="1"/>
  <c r="N22" i="1"/>
  <c r="N20" i="1"/>
  <c r="N18" i="1"/>
  <c r="H21" i="1" l="1"/>
  <c r="N21" i="1" l="1"/>
  <c r="X36" i="1"/>
</calcChain>
</file>

<file path=xl/sharedStrings.xml><?xml version="1.0" encoding="utf-8"?>
<sst xmlns="http://schemas.openxmlformats.org/spreadsheetml/2006/main" count="209" uniqueCount="106">
  <si>
    <t>Indien Alternatief</t>
  </si>
  <si>
    <t>NR</t>
  </si>
  <si>
    <t>Categorie</t>
  </si>
  <si>
    <t>Algemene omschrijving</t>
  </si>
  <si>
    <t>Artikel naam</t>
  </si>
  <si>
    <t>PH</t>
  </si>
  <si>
    <t>Volume</t>
  </si>
  <si>
    <t>Eenheid</t>
  </si>
  <si>
    <t>Aantal</t>
  </si>
  <si>
    <t>Prijs</t>
  </si>
  <si>
    <t>Prijs per eenheid</t>
  </si>
  <si>
    <t>Bedrag</t>
  </si>
  <si>
    <t>Locatie</t>
  </si>
  <si>
    <t>Merk</t>
  </si>
  <si>
    <t>Artikelomschrijving</t>
  </si>
  <si>
    <t>Omgerekende prijs per eenheid</t>
  </si>
  <si>
    <t>Middelen</t>
  </si>
  <si>
    <t>Keuken ontvetter</t>
  </si>
  <si>
    <t>Green Care GREASE Perfect 5L</t>
  </si>
  <si>
    <t>L</t>
  </si>
  <si>
    <t>Zwem</t>
  </si>
  <si>
    <t>Multifunctionele reiniger voor zwembaden</t>
  </si>
  <si>
    <t>Tana SANET Pools 10L</t>
  </si>
  <si>
    <t>&lt; 0,6</t>
  </si>
  <si>
    <t>Universele reiniger</t>
  </si>
  <si>
    <t>Green Care TANET Karacho 5L</t>
  </si>
  <si>
    <t>8,5-10,5</t>
  </si>
  <si>
    <t>Vloerreinigingsmiddel</t>
  </si>
  <si>
    <t>PURE Ultra Fix 10L</t>
  </si>
  <si>
    <t>Sanitair onderhoudsreiniger</t>
  </si>
  <si>
    <t>Green Care SANET Power Quick &amp; Easy 325ml</t>
  </si>
  <si>
    <t>circa 0</t>
  </si>
  <si>
    <t>Op basis van waterstofperoxide</t>
  </si>
  <si>
    <t>Huwa-San TR-50 desinfectie (25 KG) NL</t>
  </si>
  <si>
    <t>0,4 – 1,8</t>
  </si>
  <si>
    <t>kg</t>
  </si>
  <si>
    <t>Universele oppervlakken reiniger</t>
  </si>
  <si>
    <t>Green Care TANET Interior Quick &amp; Easy 325ml</t>
  </si>
  <si>
    <t>stuks</t>
  </si>
  <si>
    <t>Krachtige sanitairreiniger</t>
  </si>
  <si>
    <t>Green Care SANET Zitrotan 5L</t>
  </si>
  <si>
    <t>Sport</t>
  </si>
  <si>
    <t>Sanitairreinigingsmiddel</t>
  </si>
  <si>
    <t>Sanitairreiniger</t>
  </si>
  <si>
    <t xml:space="preserve">Vive Sanitary Gel </t>
  </si>
  <si>
    <t>Zuur reinigingsmiddel</t>
  </si>
  <si>
    <t>Sanidur</t>
  </si>
  <si>
    <t>Kleur</t>
  </si>
  <si>
    <t>Maat</t>
  </si>
  <si>
    <t>Papier poetsrollen mini</t>
  </si>
  <si>
    <t>Afvalbak</t>
  </si>
  <si>
    <t>Afvalbak Curver swing 50L</t>
  </si>
  <si>
    <t>50L</t>
  </si>
  <si>
    <t>Microvezeldoek</t>
  </si>
  <si>
    <t>Wecoline microvezeldoek 40x40 cm</t>
  </si>
  <si>
    <t>Blauw, Rood</t>
  </si>
  <si>
    <t>40 x 40cm</t>
  </si>
  <si>
    <t>Mop</t>
  </si>
  <si>
    <t>Triple-T MicroStar 380 blauw (mop 45 x 13)</t>
  </si>
  <si>
    <t>45 x 13cm</t>
  </si>
  <si>
    <t>Glasdoek</t>
  </si>
  <si>
    <t>Vloertrekker</t>
  </si>
  <si>
    <t>Vloertrekker metaal 75 cm</t>
  </si>
  <si>
    <t>75cm</t>
  </si>
  <si>
    <t>Handschoenen</t>
  </si>
  <si>
    <t>S-M-L-XL-XXL</t>
  </si>
  <si>
    <t>Mopframe</t>
  </si>
  <si>
    <t>Vileda US Pro Double Bucket starterkit 25/12L</t>
  </si>
  <si>
    <t>25/12L</t>
  </si>
  <si>
    <t>Vileda US trio mop 40 cm</t>
  </si>
  <si>
    <t>40cm</t>
  </si>
  <si>
    <t>Hotelblikset</t>
  </si>
  <si>
    <t>Unger Ergo Schop Hotelblikset</t>
  </si>
  <si>
    <t>Werklaars</t>
  </si>
  <si>
    <t>Bekina Werklaars S4</t>
  </si>
  <si>
    <t>wit</t>
  </si>
  <si>
    <t>36-44</t>
  </si>
  <si>
    <t>Steel</t>
  </si>
  <si>
    <t>Steel aluminium 150 cm met conus</t>
  </si>
  <si>
    <t>150cm</t>
  </si>
  <si>
    <t>Trolley</t>
  </si>
  <si>
    <t>Mobilox Sprayer 12L (trolley sprayer op wielen)</t>
  </si>
  <si>
    <t>12L</t>
  </si>
  <si>
    <t>Borstels</t>
  </si>
  <si>
    <t>Luiwagen kunststof Union 25 cm</t>
  </si>
  <si>
    <t>25cm</t>
  </si>
  <si>
    <t>Unger Ergo toiletborstel</t>
  </si>
  <si>
    <t>Unger Ergo toiletborstel + houder</t>
  </si>
  <si>
    <t>Stuks</t>
  </si>
  <si>
    <t>Handschoen Nitril ongepoederd blauw 100 stuks</t>
  </si>
  <si>
    <t>Materialen</t>
  </si>
  <si>
    <t>Minirol zonder koker 1-lg cellulose</t>
  </si>
  <si>
    <t>Microglass blauw (glasdoek 40 x 40)</t>
  </si>
  <si>
    <t>VOORBEELD</t>
  </si>
  <si>
    <t>Exal-S 5L</t>
  </si>
  <si>
    <t>Periosan 5L</t>
  </si>
  <si>
    <t>Sanidur 2½L</t>
  </si>
  <si>
    <t>schoonmaakmiddel 10L</t>
  </si>
  <si>
    <t>Mengverhouding</t>
  </si>
  <si>
    <t>Totaal gereed product (L)</t>
  </si>
  <si>
    <t>Omgerekende prijs per Gereed Product (1L)</t>
  </si>
  <si>
    <t>Prijs per gereed Product (1L)</t>
  </si>
  <si>
    <t>INSCHRIJFPRIJS</t>
  </si>
  <si>
    <t>Clean 'n Easy ethanol navulling 150 stuks (PH = 7)</t>
  </si>
  <si>
    <r>
      <t xml:space="preserve">1) Daar waar merknamen genoemd worden, leest u 'of vergelijkbaar'.
2) U offreert de prijs voor het onderstaand artikel </t>
    </r>
    <r>
      <rPr>
        <b/>
        <sz val="11"/>
        <color theme="1"/>
        <rFont val="Calibri"/>
        <family val="2"/>
        <scheme val="minor"/>
      </rPr>
      <t>OF</t>
    </r>
    <r>
      <rPr>
        <sz val="11"/>
        <color theme="1"/>
        <rFont val="Calibri"/>
        <family val="2"/>
        <scheme val="minor"/>
      </rPr>
      <t xml:space="preserve">  voor het door u aangeboden alternatief in de daarvoor bestemde oranje gemarkeerde cellen. Bij een alternatief geeft u ook het merk, artikelomschrijving, de volume per eenheid en de mengverhouding van het alternatieve product op, zodat de prijs per eenheid of prijs per gereed product berekend kan worden opdat prijzen vergelijkbaar zijn. </t>
    </r>
    <r>
      <rPr>
        <b/>
        <sz val="11"/>
        <color theme="1"/>
        <rFont val="Calibri"/>
        <family val="2"/>
        <scheme val="minor"/>
      </rPr>
      <t>Prijzen zijn exclusief BTW</t>
    </r>
    <r>
      <rPr>
        <sz val="11"/>
        <color theme="1"/>
        <rFont val="Calibri"/>
        <family val="2"/>
        <scheme val="minor"/>
      </rPr>
      <t xml:space="preserve">.
3) Indien er naar een mengverhouding wordt gevraagd geeft u het percentage schoonmaakmiddel op per 1 liter gereed product tbv een toepassing voor licht to matige vervuiling.  (bijv: 2% = 20ml schoonmaakmiddel op 1 liter gereed product; 100% = 1000ml schoonmaakmiddel op 1 liter gereed product, zijnde onverdund)
4) Aantallen zijn fictief, gebaseerd op de vraag van de hardlopers over twee (2) jaar. </t>
    </r>
  </si>
  <si>
    <t>Bedrag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</si>
</sst>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11"/>
      <name val="Calibri"/>
      <family val="2"/>
      <scheme val="minor"/>
    </font>
    <font>
      <b/>
      <sz val="10"/>
      <color theme="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rgb="FFFFC0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9" fontId="1" fillId="0" borderId="0" applyFont="0" applyFill="0" applyBorder="0" applyAlignment="0" applyProtection="0"/>
  </cellStyleXfs>
  <cellXfs count="39">
    <xf numFmtId="0" fontId="0" fillId="0" borderId="0" xfId="0"/>
    <xf numFmtId="44" fontId="0" fillId="6" borderId="1" xfId="1" applyFont="1" applyFill="1" applyBorder="1" applyProtection="1">
      <protection locked="0"/>
    </xf>
    <xf numFmtId="0" fontId="0" fillId="6" borderId="1" xfId="0" applyFill="1" applyBorder="1" applyProtection="1">
      <protection locked="0"/>
    </xf>
    <xf numFmtId="2" fontId="0" fillId="6" borderId="1" xfId="1" applyNumberFormat="1" applyFont="1" applyFill="1" applyBorder="1" applyProtection="1">
      <protection locked="0"/>
    </xf>
    <xf numFmtId="0" fontId="0" fillId="0" borderId="0" xfId="0" applyProtection="1"/>
    <xf numFmtId="0" fontId="3" fillId="0" borderId="0" xfId="0" applyFont="1" applyAlignment="1" applyProtection="1">
      <alignment horizontal="left" vertical="center" wrapText="1"/>
    </xf>
    <xf numFmtId="0" fontId="2" fillId="3" borderId="0" xfId="0" applyFont="1" applyFill="1" applyProtection="1"/>
    <xf numFmtId="0" fontId="2" fillId="3" borderId="0" xfId="0" applyFont="1" applyFill="1" applyAlignment="1" applyProtection="1">
      <alignment wrapText="1"/>
    </xf>
    <xf numFmtId="44" fontId="6" fillId="5" borderId="1" xfId="1" applyFont="1" applyFill="1" applyBorder="1" applyAlignment="1" applyProtection="1">
      <alignment horizontal="left" vertical="center"/>
    </xf>
    <xf numFmtId="44" fontId="6" fillId="5" borderId="1" xfId="1" applyFont="1" applyFill="1" applyBorder="1" applyAlignment="1" applyProtection="1">
      <alignment horizontal="right" vertical="center"/>
    </xf>
    <xf numFmtId="44" fontId="6" fillId="5" borderId="1" xfId="1" applyFont="1" applyFill="1" applyBorder="1" applyAlignment="1" applyProtection="1">
      <alignment horizontal="right" vertical="center" wrapText="1"/>
    </xf>
    <xf numFmtId="44" fontId="6" fillId="5" borderId="0" xfId="1" applyFont="1" applyFill="1" applyBorder="1" applyAlignment="1" applyProtection="1">
      <alignment horizontal="right" vertical="center" wrapText="1"/>
    </xf>
    <xf numFmtId="0" fontId="2" fillId="3" borderId="0" xfId="0" applyFont="1" applyFill="1" applyAlignment="1" applyProtection="1">
      <alignment horizontal="center" vertical="center"/>
    </xf>
    <xf numFmtId="0" fontId="0" fillId="2" borderId="1" xfId="0" applyFill="1" applyBorder="1" applyProtection="1"/>
    <xf numFmtId="0" fontId="0" fillId="2" borderId="1" xfId="0" applyFill="1" applyBorder="1" applyAlignment="1" applyProtection="1">
      <alignment horizontal="center"/>
    </xf>
    <xf numFmtId="164" fontId="0" fillId="2" borderId="1" xfId="1" applyNumberFormat="1" applyFont="1" applyFill="1" applyBorder="1" applyProtection="1"/>
    <xf numFmtId="3" fontId="0" fillId="2" borderId="1" xfId="1" applyNumberFormat="1" applyFont="1" applyFill="1" applyBorder="1" applyProtection="1"/>
    <xf numFmtId="44" fontId="0" fillId="7" borderId="1" xfId="1" applyFont="1" applyFill="1" applyBorder="1" applyProtection="1"/>
    <xf numFmtId="44" fontId="0" fillId="2" borderId="1" xfId="1" applyFont="1" applyFill="1" applyBorder="1" applyProtection="1"/>
    <xf numFmtId="44" fontId="0" fillId="0" borderId="0" xfId="1" applyFont="1" applyProtection="1"/>
    <xf numFmtId="164" fontId="0" fillId="2" borderId="1" xfId="3" applyNumberFormat="1" applyFont="1" applyFill="1" applyBorder="1" applyProtection="1"/>
    <xf numFmtId="9" fontId="0" fillId="2" borderId="1" xfId="1" applyNumberFormat="1" applyFont="1" applyFill="1" applyBorder="1" applyProtection="1"/>
    <xf numFmtId="0" fontId="0" fillId="4" borderId="1" xfId="0" applyFill="1" applyBorder="1" applyProtection="1"/>
    <xf numFmtId="0" fontId="5" fillId="4" borderId="1" xfId="0" applyFont="1" applyFill="1" applyBorder="1" applyProtection="1"/>
    <xf numFmtId="0" fontId="0" fillId="4" borderId="3" xfId="0" applyFill="1" applyBorder="1" applyProtection="1"/>
    <xf numFmtId="0" fontId="2" fillId="7" borderId="0" xfId="0" applyFont="1" applyFill="1" applyProtection="1"/>
    <xf numFmtId="0" fontId="0" fillId="7" borderId="1" xfId="0" applyFill="1" applyBorder="1" applyProtection="1"/>
    <xf numFmtId="44" fontId="0" fillId="4" borderId="4" xfId="1" applyFont="1" applyFill="1" applyBorder="1" applyProtection="1"/>
    <xf numFmtId="0" fontId="0" fillId="4" borderId="1" xfId="0" applyFont="1" applyFill="1" applyBorder="1" applyProtection="1"/>
    <xf numFmtId="44" fontId="0" fillId="0" borderId="0" xfId="0" applyNumberFormat="1" applyProtection="1"/>
    <xf numFmtId="0" fontId="0" fillId="0" borderId="6" xfId="0" applyBorder="1" applyProtection="1"/>
    <xf numFmtId="44" fontId="3" fillId="0" borderId="7" xfId="0" applyNumberFormat="1" applyFont="1" applyBorder="1" applyProtection="1"/>
    <xf numFmtId="0" fontId="3" fillId="0" borderId="5" xfId="0" applyFont="1" applyBorder="1" applyProtection="1"/>
    <xf numFmtId="164" fontId="0" fillId="6" borderId="1" xfId="3" applyNumberFormat="1" applyFont="1" applyFill="1" applyBorder="1" applyProtection="1">
      <protection locked="0"/>
    </xf>
    <xf numFmtId="0" fontId="0" fillId="0" borderId="0" xfId="0" applyFont="1" applyAlignment="1" applyProtection="1">
      <alignment horizontal="left" vertical="center" wrapText="1"/>
    </xf>
    <xf numFmtId="0" fontId="3" fillId="2" borderId="1" xfId="0" applyFont="1" applyFill="1" applyBorder="1" applyAlignment="1" applyProtection="1">
      <alignment horizontal="center" vertical="center" textRotation="90"/>
    </xf>
    <xf numFmtId="0" fontId="3" fillId="4" borderId="1" xfId="0" applyFont="1" applyFill="1" applyBorder="1" applyAlignment="1" applyProtection="1">
      <alignment horizontal="center" vertical="center" textRotation="90"/>
    </xf>
    <xf numFmtId="0" fontId="2" fillId="3" borderId="0" xfId="0" applyFont="1" applyFill="1" applyAlignment="1" applyProtection="1">
      <alignment horizontal="center"/>
    </xf>
    <xf numFmtId="44" fontId="6" fillId="5" borderId="2" xfId="1" applyFont="1" applyFill="1" applyBorder="1" applyAlignment="1" applyProtection="1">
      <alignment horizontal="center" wrapText="1"/>
    </xf>
  </cellXfs>
  <cellStyles count="4">
    <cellStyle name="Normal" xfId="2" xr:uid="{C8113D9B-C582-4753-8F1B-04FDD22801CF}"/>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3077-A2FA-43BF-9D69-19C6C58624F9}">
  <dimension ref="A1:X36"/>
  <sheetViews>
    <sheetView tabSelected="1" zoomScale="85" zoomScaleNormal="85" workbookViewId="0">
      <pane ySplit="3" topLeftCell="A4" activePane="bottomLeft" state="frozen"/>
      <selection pane="bottomLeft" activeCell="R6" sqref="R6"/>
    </sheetView>
  </sheetViews>
  <sheetFormatPr defaultRowHeight="14.5" x14ac:dyDescent="0.35"/>
  <cols>
    <col min="1" max="1" width="3.1796875" style="4" bestFit="1" customWidth="1"/>
    <col min="2" max="2" width="8.81640625" style="4" customWidth="1"/>
    <col min="3" max="3" width="37.54296875" style="4" customWidth="1"/>
    <col min="4" max="4" width="51.54296875" style="4" customWidth="1"/>
    <col min="5" max="5" width="12.26953125" style="4" customWidth="1"/>
    <col min="6" max="7" width="12.1796875" style="4" customWidth="1"/>
    <col min="8" max="8" width="6.26953125" style="4" bestFit="1" customWidth="1"/>
    <col min="9" max="9" width="10.7265625" style="4" customWidth="1"/>
    <col min="10" max="10" width="15.08984375" style="4" bestFit="1" customWidth="1"/>
    <col min="11" max="11" width="15.08984375" style="4" customWidth="1"/>
    <col min="12" max="12" width="14.36328125" style="4" customWidth="1"/>
    <col min="13" max="13" width="13.90625" style="4" customWidth="1"/>
    <col min="14" max="14" width="16.54296875" style="4" bestFit="1" customWidth="1"/>
    <col min="15" max="15" width="16" style="4" customWidth="1"/>
    <col min="16" max="16" width="14.54296875" style="4" customWidth="1"/>
    <col min="17" max="17" width="33.54296875" style="4" customWidth="1"/>
    <col min="18" max="19" width="14.54296875" style="4" customWidth="1"/>
    <col min="20" max="20" width="15.90625" style="4" customWidth="1"/>
    <col min="21" max="21" width="15.90625" style="4" bestFit="1" customWidth="1"/>
    <col min="22" max="22" width="15" style="4" customWidth="1"/>
    <col min="23" max="24" width="14.54296875" style="4" customWidth="1"/>
    <col min="25" max="25" width="14.08984375" style="4" customWidth="1"/>
    <col min="26" max="16384" width="8.7265625" style="4"/>
  </cols>
  <sheetData>
    <row r="1" spans="1:24" ht="96.75" customHeight="1" x14ac:dyDescent="0.35">
      <c r="B1" s="34" t="s">
        <v>104</v>
      </c>
      <c r="C1" s="34"/>
      <c r="D1" s="34"/>
      <c r="E1" s="34"/>
      <c r="F1" s="34"/>
      <c r="G1" s="34"/>
      <c r="H1" s="34"/>
      <c r="I1" s="34"/>
      <c r="J1" s="34"/>
      <c r="K1" s="34"/>
      <c r="L1" s="34"/>
      <c r="M1" s="5"/>
    </row>
    <row r="2" spans="1:24" ht="14.5" customHeight="1" x14ac:dyDescent="0.35">
      <c r="A2" s="6"/>
      <c r="B2" s="6"/>
      <c r="C2" s="6"/>
      <c r="D2" s="37"/>
      <c r="E2" s="37"/>
      <c r="F2" s="37"/>
      <c r="G2" s="37"/>
      <c r="H2" s="37"/>
      <c r="I2" s="37"/>
      <c r="J2" s="37"/>
      <c r="K2" s="37"/>
      <c r="L2" s="37"/>
      <c r="M2" s="37"/>
      <c r="N2" s="37"/>
      <c r="O2" s="6"/>
      <c r="P2" s="38" t="s">
        <v>0</v>
      </c>
      <c r="Q2" s="38"/>
      <c r="R2" s="38"/>
      <c r="S2" s="38"/>
      <c r="T2" s="38"/>
      <c r="U2" s="38"/>
      <c r="V2" s="38"/>
      <c r="W2" s="38"/>
      <c r="X2" s="38"/>
    </row>
    <row r="3" spans="1:24" ht="43.5" x14ac:dyDescent="0.35">
      <c r="A3" s="6" t="s">
        <v>1</v>
      </c>
      <c r="B3" s="6" t="s">
        <v>2</v>
      </c>
      <c r="C3" s="6" t="s">
        <v>3</v>
      </c>
      <c r="D3" s="6"/>
      <c r="E3" s="6" t="s">
        <v>5</v>
      </c>
      <c r="F3" s="6" t="s">
        <v>6</v>
      </c>
      <c r="G3" s="6" t="s">
        <v>7</v>
      </c>
      <c r="H3" s="6" t="s">
        <v>8</v>
      </c>
      <c r="I3" s="6" t="s">
        <v>9</v>
      </c>
      <c r="J3" s="6" t="s">
        <v>98</v>
      </c>
      <c r="K3" s="7" t="s">
        <v>99</v>
      </c>
      <c r="L3" s="7" t="s">
        <v>10</v>
      </c>
      <c r="M3" s="7" t="s">
        <v>101</v>
      </c>
      <c r="N3" s="6" t="s">
        <v>11</v>
      </c>
      <c r="O3" s="6" t="s">
        <v>12</v>
      </c>
      <c r="P3" s="8" t="s">
        <v>13</v>
      </c>
      <c r="Q3" s="8" t="s">
        <v>14</v>
      </c>
      <c r="R3" s="9" t="s">
        <v>9</v>
      </c>
      <c r="S3" s="9" t="s">
        <v>6</v>
      </c>
      <c r="T3" s="9" t="s">
        <v>98</v>
      </c>
      <c r="U3" s="10" t="s">
        <v>15</v>
      </c>
      <c r="V3" s="11" t="s">
        <v>100</v>
      </c>
      <c r="W3" s="12" t="s">
        <v>7</v>
      </c>
      <c r="X3" s="10" t="s">
        <v>105</v>
      </c>
    </row>
    <row r="4" spans="1:24" ht="14.5" customHeight="1" x14ac:dyDescent="0.35">
      <c r="A4" s="13">
        <v>1</v>
      </c>
      <c r="B4" s="35" t="s">
        <v>16</v>
      </c>
      <c r="C4" s="13" t="s">
        <v>17</v>
      </c>
      <c r="D4" s="13" t="s">
        <v>18</v>
      </c>
      <c r="E4" s="14">
        <v>11.2</v>
      </c>
      <c r="F4" s="14">
        <v>5</v>
      </c>
      <c r="G4" s="14" t="s">
        <v>19</v>
      </c>
      <c r="H4" s="13">
        <v>672</v>
      </c>
      <c r="I4" s="1"/>
      <c r="J4" s="15">
        <v>2.5000000000000001E-2</v>
      </c>
      <c r="K4" s="16">
        <f>(H4/J4)*F4</f>
        <v>134400</v>
      </c>
      <c r="L4" s="17"/>
      <c r="M4" s="18">
        <f>(I4/F4)*J4</f>
        <v>0</v>
      </c>
      <c r="N4" s="18">
        <f t="shared" ref="N4:N16" si="0">IF(M4&gt;0,M4*K4,L4*F4*H4)</f>
        <v>0</v>
      </c>
      <c r="O4" s="13" t="s">
        <v>20</v>
      </c>
      <c r="P4" s="2" t="s">
        <v>93</v>
      </c>
      <c r="Q4" s="2" t="s">
        <v>97</v>
      </c>
      <c r="R4" s="1">
        <v>100</v>
      </c>
      <c r="S4" s="3">
        <v>10</v>
      </c>
      <c r="T4" s="33">
        <v>0.02</v>
      </c>
      <c r="U4" s="17"/>
      <c r="V4" s="18">
        <f>IFERROR((R4/S4)*T4,0)</f>
        <v>0.2</v>
      </c>
      <c r="W4" s="14" t="s">
        <v>19</v>
      </c>
      <c r="X4" s="19">
        <f>IF(R4&gt;0,V4*K4,M4*K4)</f>
        <v>26880</v>
      </c>
    </row>
    <row r="5" spans="1:24" x14ac:dyDescent="0.35">
      <c r="A5" s="13">
        <v>2</v>
      </c>
      <c r="B5" s="35"/>
      <c r="C5" s="13" t="s">
        <v>21</v>
      </c>
      <c r="D5" s="13" t="s">
        <v>22</v>
      </c>
      <c r="E5" s="14" t="s">
        <v>23</v>
      </c>
      <c r="F5" s="14">
        <v>10</v>
      </c>
      <c r="G5" s="14" t="s">
        <v>19</v>
      </c>
      <c r="H5" s="13">
        <v>240</v>
      </c>
      <c r="I5" s="1"/>
      <c r="J5" s="15">
        <v>2.5000000000000001E-2</v>
      </c>
      <c r="K5" s="16">
        <f t="shared" ref="K5:K10" si="1">(H5/J5)*F5</f>
        <v>96000</v>
      </c>
      <c r="L5" s="17"/>
      <c r="M5" s="18">
        <f t="shared" ref="M5:M10" si="2">(I5/F5)*J5</f>
        <v>0</v>
      </c>
      <c r="N5" s="18">
        <f t="shared" si="0"/>
        <v>0</v>
      </c>
      <c r="O5" s="13" t="s">
        <v>20</v>
      </c>
      <c r="P5" s="2"/>
      <c r="Q5" s="2"/>
      <c r="R5" s="1"/>
      <c r="S5" s="3"/>
      <c r="T5" s="33"/>
      <c r="U5" s="17"/>
      <c r="V5" s="18">
        <f t="shared" ref="V5:V10" si="3">IFERROR((R5/S5)*T5,0)</f>
        <v>0</v>
      </c>
      <c r="W5" s="14" t="s">
        <v>19</v>
      </c>
      <c r="X5" s="19">
        <f t="shared" ref="X5:X16" si="4">IF(R5&gt;0,V5*K5,M5*K5)</f>
        <v>0</v>
      </c>
    </row>
    <row r="6" spans="1:24" x14ac:dyDescent="0.35">
      <c r="A6" s="13">
        <v>3</v>
      </c>
      <c r="B6" s="35"/>
      <c r="C6" s="13" t="s">
        <v>24</v>
      </c>
      <c r="D6" s="13" t="s">
        <v>25</v>
      </c>
      <c r="E6" s="14" t="s">
        <v>26</v>
      </c>
      <c r="F6" s="14">
        <v>5</v>
      </c>
      <c r="G6" s="14" t="s">
        <v>19</v>
      </c>
      <c r="H6" s="13">
        <v>328</v>
      </c>
      <c r="I6" s="1"/>
      <c r="J6" s="15">
        <v>0.01</v>
      </c>
      <c r="K6" s="16">
        <f t="shared" si="1"/>
        <v>164000</v>
      </c>
      <c r="L6" s="17"/>
      <c r="M6" s="18">
        <f t="shared" si="2"/>
        <v>0</v>
      </c>
      <c r="N6" s="18">
        <f t="shared" si="0"/>
        <v>0</v>
      </c>
      <c r="O6" s="13" t="s">
        <v>20</v>
      </c>
      <c r="P6" s="2"/>
      <c r="Q6" s="2"/>
      <c r="R6" s="1"/>
      <c r="S6" s="3"/>
      <c r="T6" s="33"/>
      <c r="U6" s="17"/>
      <c r="V6" s="18">
        <f t="shared" si="3"/>
        <v>0</v>
      </c>
      <c r="W6" s="14" t="s">
        <v>19</v>
      </c>
      <c r="X6" s="19">
        <f t="shared" si="4"/>
        <v>0</v>
      </c>
    </row>
    <row r="7" spans="1:24" x14ac:dyDescent="0.35">
      <c r="A7" s="13">
        <v>4</v>
      </c>
      <c r="B7" s="35"/>
      <c r="C7" s="13" t="s">
        <v>27</v>
      </c>
      <c r="D7" s="13" t="s">
        <v>28</v>
      </c>
      <c r="E7" s="14">
        <v>7.5</v>
      </c>
      <c r="F7" s="14">
        <v>10</v>
      </c>
      <c r="G7" s="14" t="s">
        <v>19</v>
      </c>
      <c r="H7" s="13">
        <v>150</v>
      </c>
      <c r="I7" s="1"/>
      <c r="J7" s="15">
        <v>0.01</v>
      </c>
      <c r="K7" s="16">
        <f t="shared" si="1"/>
        <v>150000</v>
      </c>
      <c r="L7" s="17"/>
      <c r="M7" s="18">
        <f t="shared" si="2"/>
        <v>0</v>
      </c>
      <c r="N7" s="18">
        <f t="shared" si="0"/>
        <v>0</v>
      </c>
      <c r="O7" s="13" t="s">
        <v>20</v>
      </c>
      <c r="P7" s="2"/>
      <c r="Q7" s="2"/>
      <c r="R7" s="1"/>
      <c r="S7" s="3"/>
      <c r="T7" s="33"/>
      <c r="U7" s="17"/>
      <c r="V7" s="18">
        <f t="shared" si="3"/>
        <v>0</v>
      </c>
      <c r="W7" s="14" t="s">
        <v>19</v>
      </c>
      <c r="X7" s="19">
        <f t="shared" si="4"/>
        <v>0</v>
      </c>
    </row>
    <row r="8" spans="1:24" x14ac:dyDescent="0.35">
      <c r="A8" s="13">
        <v>5</v>
      </c>
      <c r="B8" s="35"/>
      <c r="C8" s="13" t="s">
        <v>29</v>
      </c>
      <c r="D8" s="13" t="s">
        <v>30</v>
      </c>
      <c r="E8" s="14" t="s">
        <v>31</v>
      </c>
      <c r="F8" s="14">
        <v>0.32500000000000001</v>
      </c>
      <c r="G8" s="14" t="s">
        <v>19</v>
      </c>
      <c r="H8" s="13">
        <f>216</f>
        <v>216</v>
      </c>
      <c r="I8" s="1"/>
      <c r="J8" s="15">
        <v>1.4999999999999999E-2</v>
      </c>
      <c r="K8" s="16">
        <f t="shared" si="1"/>
        <v>4680</v>
      </c>
      <c r="L8" s="17"/>
      <c r="M8" s="18">
        <f t="shared" si="2"/>
        <v>0</v>
      </c>
      <c r="N8" s="18">
        <f t="shared" si="0"/>
        <v>0</v>
      </c>
      <c r="O8" s="13" t="s">
        <v>20</v>
      </c>
      <c r="P8" s="2"/>
      <c r="Q8" s="2"/>
      <c r="R8" s="1"/>
      <c r="S8" s="3"/>
      <c r="T8" s="33"/>
      <c r="U8" s="17"/>
      <c r="V8" s="18">
        <f t="shared" si="3"/>
        <v>0</v>
      </c>
      <c r="W8" s="14" t="s">
        <v>19</v>
      </c>
      <c r="X8" s="19">
        <f t="shared" si="4"/>
        <v>0</v>
      </c>
    </row>
    <row r="9" spans="1:24" x14ac:dyDescent="0.35">
      <c r="A9" s="13">
        <v>6</v>
      </c>
      <c r="B9" s="35"/>
      <c r="C9" s="13" t="s">
        <v>32</v>
      </c>
      <c r="D9" s="13" t="s">
        <v>33</v>
      </c>
      <c r="E9" s="14" t="s">
        <v>34</v>
      </c>
      <c r="F9" s="14">
        <v>25</v>
      </c>
      <c r="G9" s="14" t="s">
        <v>35</v>
      </c>
      <c r="H9" s="13">
        <v>17</v>
      </c>
      <c r="I9" s="1"/>
      <c r="J9" s="15">
        <v>0.01</v>
      </c>
      <c r="K9" s="16">
        <f t="shared" si="1"/>
        <v>42500</v>
      </c>
      <c r="L9" s="17"/>
      <c r="M9" s="18">
        <f t="shared" si="2"/>
        <v>0</v>
      </c>
      <c r="N9" s="18">
        <f t="shared" si="0"/>
        <v>0</v>
      </c>
      <c r="O9" s="13" t="s">
        <v>20</v>
      </c>
      <c r="P9" s="2"/>
      <c r="Q9" s="2"/>
      <c r="R9" s="1"/>
      <c r="S9" s="3"/>
      <c r="T9" s="33"/>
      <c r="U9" s="17"/>
      <c r="V9" s="18">
        <f t="shared" si="3"/>
        <v>0</v>
      </c>
      <c r="W9" s="14" t="s">
        <v>35</v>
      </c>
      <c r="X9" s="19">
        <f t="shared" si="4"/>
        <v>0</v>
      </c>
    </row>
    <row r="10" spans="1:24" x14ac:dyDescent="0.35">
      <c r="A10" s="13">
        <v>7</v>
      </c>
      <c r="B10" s="35"/>
      <c r="C10" s="13" t="s">
        <v>36</v>
      </c>
      <c r="D10" s="13" t="s">
        <v>37</v>
      </c>
      <c r="E10" s="14">
        <v>7</v>
      </c>
      <c r="F10" s="14">
        <v>0.32500000000000001</v>
      </c>
      <c r="G10" s="14" t="s">
        <v>19</v>
      </c>
      <c r="H10" s="13">
        <f>156</f>
        <v>156</v>
      </c>
      <c r="I10" s="1"/>
      <c r="J10" s="20">
        <v>1.4999999999999999E-2</v>
      </c>
      <c r="K10" s="16">
        <f t="shared" si="1"/>
        <v>3380</v>
      </c>
      <c r="L10" s="17"/>
      <c r="M10" s="18">
        <f t="shared" si="2"/>
        <v>0</v>
      </c>
      <c r="N10" s="18">
        <f t="shared" si="0"/>
        <v>0</v>
      </c>
      <c r="O10" s="13" t="s">
        <v>20</v>
      </c>
      <c r="P10" s="2"/>
      <c r="Q10" s="2"/>
      <c r="R10" s="1"/>
      <c r="S10" s="3"/>
      <c r="T10" s="33"/>
      <c r="U10" s="17"/>
      <c r="V10" s="18">
        <f t="shared" si="3"/>
        <v>0</v>
      </c>
      <c r="W10" s="14" t="s">
        <v>19</v>
      </c>
      <c r="X10" s="19">
        <f t="shared" si="4"/>
        <v>0</v>
      </c>
    </row>
    <row r="11" spans="1:24" x14ac:dyDescent="0.35">
      <c r="A11" s="13">
        <v>9</v>
      </c>
      <c r="B11" s="35"/>
      <c r="C11" s="13" t="s">
        <v>39</v>
      </c>
      <c r="D11" s="13" t="s">
        <v>40</v>
      </c>
      <c r="E11" s="14">
        <v>2.4</v>
      </c>
      <c r="F11" s="14">
        <v>5</v>
      </c>
      <c r="G11" s="14" t="s">
        <v>19</v>
      </c>
      <c r="H11" s="13">
        <v>51</v>
      </c>
      <c r="I11" s="1"/>
      <c r="J11" s="15">
        <v>0.01</v>
      </c>
      <c r="K11" s="16">
        <f t="shared" ref="K11:K16" si="5">(H11/J11)*F11</f>
        <v>25500</v>
      </c>
      <c r="L11" s="17"/>
      <c r="M11" s="18">
        <f t="shared" ref="M11:M16" si="6">(I11/F11)*J11</f>
        <v>0</v>
      </c>
      <c r="N11" s="18">
        <f t="shared" si="0"/>
        <v>0</v>
      </c>
      <c r="O11" s="13" t="s">
        <v>20</v>
      </c>
      <c r="P11" s="2"/>
      <c r="Q11" s="2"/>
      <c r="R11" s="1"/>
      <c r="S11" s="3"/>
      <c r="T11" s="33"/>
      <c r="U11" s="17"/>
      <c r="V11" s="18">
        <f t="shared" ref="V11:V16" si="7">IFERROR((R11/S11)*T11,0)</f>
        <v>0</v>
      </c>
      <c r="W11" s="14" t="s">
        <v>19</v>
      </c>
      <c r="X11" s="19">
        <f t="shared" si="4"/>
        <v>0</v>
      </c>
    </row>
    <row r="12" spans="1:24" ht="14.5" customHeight="1" x14ac:dyDescent="0.35">
      <c r="A12" s="13">
        <v>10</v>
      </c>
      <c r="B12" s="35"/>
      <c r="C12" s="13" t="s">
        <v>27</v>
      </c>
      <c r="D12" s="13" t="s">
        <v>94</v>
      </c>
      <c r="E12" s="14">
        <v>10.5</v>
      </c>
      <c r="F12" s="14">
        <v>5</v>
      </c>
      <c r="G12" s="14" t="s">
        <v>19</v>
      </c>
      <c r="H12" s="13">
        <f>576</f>
        <v>576</v>
      </c>
      <c r="I12" s="1"/>
      <c r="J12" s="15">
        <v>2.5000000000000001E-2</v>
      </c>
      <c r="K12" s="16">
        <f t="shared" si="5"/>
        <v>115200</v>
      </c>
      <c r="L12" s="17"/>
      <c r="M12" s="18">
        <f t="shared" si="6"/>
        <v>0</v>
      </c>
      <c r="N12" s="18">
        <f t="shared" si="0"/>
        <v>0</v>
      </c>
      <c r="O12" s="13" t="s">
        <v>41</v>
      </c>
      <c r="P12" s="2"/>
      <c r="Q12" s="2"/>
      <c r="R12" s="1"/>
      <c r="S12" s="3"/>
      <c r="T12" s="33"/>
      <c r="U12" s="17"/>
      <c r="V12" s="18">
        <f t="shared" si="7"/>
        <v>0</v>
      </c>
      <c r="W12" s="14" t="s">
        <v>19</v>
      </c>
      <c r="X12" s="19">
        <f t="shared" si="4"/>
        <v>0</v>
      </c>
    </row>
    <row r="13" spans="1:24" x14ac:dyDescent="0.35">
      <c r="A13" s="13">
        <v>11</v>
      </c>
      <c r="B13" s="35"/>
      <c r="C13" s="13" t="s">
        <v>42</v>
      </c>
      <c r="D13" s="13" t="s">
        <v>95</v>
      </c>
      <c r="E13" s="14">
        <v>10.5</v>
      </c>
      <c r="F13" s="14">
        <v>5</v>
      </c>
      <c r="G13" s="14" t="s">
        <v>19</v>
      </c>
      <c r="H13" s="13">
        <f>96</f>
        <v>96</v>
      </c>
      <c r="I13" s="1"/>
      <c r="J13" s="15">
        <v>0.01</v>
      </c>
      <c r="K13" s="16">
        <f t="shared" si="5"/>
        <v>48000</v>
      </c>
      <c r="L13" s="17"/>
      <c r="M13" s="18">
        <f t="shared" si="6"/>
        <v>0</v>
      </c>
      <c r="N13" s="18">
        <f t="shared" si="0"/>
        <v>0</v>
      </c>
      <c r="O13" s="13" t="s">
        <v>41</v>
      </c>
      <c r="P13" s="2"/>
      <c r="Q13" s="2"/>
      <c r="R13" s="1"/>
      <c r="S13" s="3"/>
      <c r="T13" s="33"/>
      <c r="U13" s="17"/>
      <c r="V13" s="18">
        <f t="shared" si="7"/>
        <v>0</v>
      </c>
      <c r="W13" s="14" t="s">
        <v>19</v>
      </c>
      <c r="X13" s="19">
        <f t="shared" si="4"/>
        <v>0</v>
      </c>
    </row>
    <row r="14" spans="1:24" x14ac:dyDescent="0.35">
      <c r="A14" s="13">
        <v>12</v>
      </c>
      <c r="B14" s="35"/>
      <c r="C14" s="13" t="s">
        <v>43</v>
      </c>
      <c r="D14" s="13" t="s">
        <v>44</v>
      </c>
      <c r="E14" s="14">
        <v>3.5</v>
      </c>
      <c r="F14" s="14">
        <v>0.75</v>
      </c>
      <c r="G14" s="14" t="s">
        <v>19</v>
      </c>
      <c r="H14" s="13">
        <v>255</v>
      </c>
      <c r="I14" s="1"/>
      <c r="J14" s="21">
        <v>1</v>
      </c>
      <c r="K14" s="16">
        <f t="shared" si="5"/>
        <v>191.25</v>
      </c>
      <c r="L14" s="17"/>
      <c r="M14" s="18">
        <f t="shared" si="6"/>
        <v>0</v>
      </c>
      <c r="N14" s="18">
        <f t="shared" si="0"/>
        <v>0</v>
      </c>
      <c r="O14" s="13" t="s">
        <v>41</v>
      </c>
      <c r="P14" s="2"/>
      <c r="Q14" s="2"/>
      <c r="R14" s="1"/>
      <c r="S14" s="3"/>
      <c r="T14" s="33"/>
      <c r="U14" s="17"/>
      <c r="V14" s="18">
        <f t="shared" si="7"/>
        <v>0</v>
      </c>
      <c r="W14" s="14" t="s">
        <v>19</v>
      </c>
      <c r="X14" s="19">
        <f t="shared" si="4"/>
        <v>0</v>
      </c>
    </row>
    <row r="15" spans="1:24" x14ac:dyDescent="0.35">
      <c r="A15" s="13">
        <v>13</v>
      </c>
      <c r="B15" s="35"/>
      <c r="C15" s="13" t="s">
        <v>45</v>
      </c>
      <c r="D15" s="13" t="s">
        <v>46</v>
      </c>
      <c r="E15" s="14">
        <v>0.5</v>
      </c>
      <c r="F15" s="14">
        <v>0.75</v>
      </c>
      <c r="G15" s="14" t="s">
        <v>19</v>
      </c>
      <c r="H15" s="13">
        <v>300</v>
      </c>
      <c r="I15" s="1"/>
      <c r="J15" s="21">
        <v>1</v>
      </c>
      <c r="K15" s="16">
        <f t="shared" si="5"/>
        <v>225</v>
      </c>
      <c r="L15" s="17"/>
      <c r="M15" s="18">
        <f t="shared" si="6"/>
        <v>0</v>
      </c>
      <c r="N15" s="18">
        <f t="shared" si="0"/>
        <v>0</v>
      </c>
      <c r="O15" s="13" t="s">
        <v>41</v>
      </c>
      <c r="P15" s="2"/>
      <c r="Q15" s="2"/>
      <c r="R15" s="1"/>
      <c r="S15" s="3"/>
      <c r="T15" s="33"/>
      <c r="U15" s="17"/>
      <c r="V15" s="18">
        <f t="shared" si="7"/>
        <v>0</v>
      </c>
      <c r="W15" s="14" t="s">
        <v>19</v>
      </c>
      <c r="X15" s="19">
        <f t="shared" si="4"/>
        <v>0</v>
      </c>
    </row>
    <row r="16" spans="1:24" x14ac:dyDescent="0.35">
      <c r="A16" s="13">
        <v>14</v>
      </c>
      <c r="B16" s="35"/>
      <c r="C16" s="13" t="s">
        <v>45</v>
      </c>
      <c r="D16" s="13" t="s">
        <v>96</v>
      </c>
      <c r="E16" s="14">
        <v>0.5</v>
      </c>
      <c r="F16" s="14">
        <v>2.5</v>
      </c>
      <c r="G16" s="14" t="s">
        <v>19</v>
      </c>
      <c r="H16" s="13">
        <f>56</f>
        <v>56</v>
      </c>
      <c r="I16" s="1"/>
      <c r="J16" s="21">
        <v>1</v>
      </c>
      <c r="K16" s="16">
        <f t="shared" si="5"/>
        <v>140</v>
      </c>
      <c r="L16" s="17"/>
      <c r="M16" s="18">
        <f t="shared" si="6"/>
        <v>0</v>
      </c>
      <c r="N16" s="18">
        <f t="shared" si="0"/>
        <v>0</v>
      </c>
      <c r="O16" s="13" t="s">
        <v>41</v>
      </c>
      <c r="P16" s="2"/>
      <c r="Q16" s="2"/>
      <c r="R16" s="1"/>
      <c r="S16" s="3"/>
      <c r="T16" s="33"/>
      <c r="U16" s="17"/>
      <c r="V16" s="18">
        <f t="shared" si="7"/>
        <v>0</v>
      </c>
      <c r="W16" s="14" t="s">
        <v>19</v>
      </c>
      <c r="X16" s="19">
        <f t="shared" si="4"/>
        <v>0</v>
      </c>
    </row>
    <row r="17" spans="1:24" x14ac:dyDescent="0.35">
      <c r="A17" s="6" t="s">
        <v>1</v>
      </c>
      <c r="B17" s="6" t="s">
        <v>2</v>
      </c>
      <c r="C17" s="6" t="s">
        <v>3</v>
      </c>
      <c r="D17" s="6" t="s">
        <v>4</v>
      </c>
      <c r="E17" s="6" t="s">
        <v>47</v>
      </c>
      <c r="F17" s="6" t="s">
        <v>48</v>
      </c>
      <c r="G17" s="6"/>
      <c r="H17" s="6" t="s">
        <v>8</v>
      </c>
      <c r="I17" s="6" t="s">
        <v>9</v>
      </c>
      <c r="J17" s="6"/>
      <c r="K17" s="6"/>
      <c r="L17" s="6" t="s">
        <v>10</v>
      </c>
      <c r="M17" s="6"/>
      <c r="N17" s="6" t="s">
        <v>11</v>
      </c>
      <c r="O17" s="6" t="s">
        <v>12</v>
      </c>
      <c r="P17" s="6"/>
      <c r="Q17" s="6"/>
      <c r="R17" s="6"/>
      <c r="S17" s="6"/>
      <c r="T17" s="6"/>
      <c r="U17" s="6"/>
      <c r="V17" s="6"/>
      <c r="W17" s="6"/>
      <c r="X17" s="6"/>
    </row>
    <row r="18" spans="1:24" ht="15" customHeight="1" x14ac:dyDescent="0.35">
      <c r="A18" s="22">
        <v>17</v>
      </c>
      <c r="B18" s="36" t="s">
        <v>90</v>
      </c>
      <c r="C18" s="22" t="s">
        <v>49</v>
      </c>
      <c r="D18" s="23" t="s">
        <v>91</v>
      </c>
      <c r="E18" s="24"/>
      <c r="F18" s="22"/>
      <c r="G18" s="14" t="s">
        <v>88</v>
      </c>
      <c r="H18" s="22">
        <f>28*12</f>
        <v>336</v>
      </c>
      <c r="I18" s="2"/>
      <c r="J18" s="25"/>
      <c r="K18" s="25"/>
      <c r="L18" s="18">
        <f t="shared" ref="L18:L34" si="8">I18</f>
        <v>0</v>
      </c>
      <c r="M18" s="26"/>
      <c r="N18" s="27">
        <f t="shared" ref="N18:N34" si="9">I18*H18</f>
        <v>0</v>
      </c>
      <c r="O18" s="22" t="s">
        <v>20</v>
      </c>
      <c r="P18" s="2"/>
      <c r="Q18" s="2"/>
      <c r="R18" s="2"/>
      <c r="S18" s="2"/>
      <c r="T18" s="2"/>
      <c r="U18" s="18">
        <f>IF(R18=0,0,R18/S18)</f>
        <v>0</v>
      </c>
      <c r="V18" s="17"/>
      <c r="W18" s="14" t="s">
        <v>88</v>
      </c>
      <c r="X18" s="19">
        <f>IF(R18&gt;0,U18*H18,L18*H18)</f>
        <v>0</v>
      </c>
    </row>
    <row r="19" spans="1:24" ht="15" customHeight="1" x14ac:dyDescent="0.35">
      <c r="A19" s="22"/>
      <c r="B19" s="36"/>
      <c r="C19" s="22" t="s">
        <v>36</v>
      </c>
      <c r="D19" s="23" t="s">
        <v>103</v>
      </c>
      <c r="E19" s="24"/>
      <c r="F19" s="22"/>
      <c r="G19" s="14" t="s">
        <v>38</v>
      </c>
      <c r="H19" s="22">
        <f>13*3</f>
        <v>39</v>
      </c>
      <c r="I19" s="2"/>
      <c r="J19" s="25"/>
      <c r="K19" s="25"/>
      <c r="L19" s="18">
        <f t="shared" si="8"/>
        <v>0</v>
      </c>
      <c r="M19" s="26"/>
      <c r="N19" s="27">
        <f t="shared" ref="N19" si="10">IF(M19&gt;0,M19*K19,L19*F19*H19)</f>
        <v>0</v>
      </c>
      <c r="O19" s="22" t="s">
        <v>20</v>
      </c>
      <c r="P19" s="2"/>
      <c r="Q19" s="2"/>
      <c r="R19" s="2"/>
      <c r="S19" s="2"/>
      <c r="T19" s="2"/>
      <c r="U19" s="18">
        <f t="shared" ref="U19:U34" si="11">IF(R19=0,0,R19/S19)</f>
        <v>0</v>
      </c>
      <c r="V19" s="17"/>
      <c r="W19" s="14" t="s">
        <v>38</v>
      </c>
      <c r="X19" s="19">
        <f t="shared" ref="X19:X34" si="12">IF(R19&gt;0,U19*H19,L19*H19)</f>
        <v>0</v>
      </c>
    </row>
    <row r="20" spans="1:24" x14ac:dyDescent="0.35">
      <c r="A20" s="22">
        <v>18</v>
      </c>
      <c r="B20" s="36"/>
      <c r="C20" s="22" t="s">
        <v>50</v>
      </c>
      <c r="D20" s="22" t="s">
        <v>51</v>
      </c>
      <c r="E20" s="24"/>
      <c r="F20" s="22" t="s">
        <v>52</v>
      </c>
      <c r="G20" s="14" t="s">
        <v>88</v>
      </c>
      <c r="H20" s="22">
        <v>40</v>
      </c>
      <c r="I20" s="2"/>
      <c r="J20" s="25"/>
      <c r="K20" s="25"/>
      <c r="L20" s="18">
        <f t="shared" si="8"/>
        <v>0</v>
      </c>
      <c r="M20" s="26"/>
      <c r="N20" s="27">
        <f t="shared" si="9"/>
        <v>0</v>
      </c>
      <c r="O20" s="22" t="s">
        <v>20</v>
      </c>
      <c r="P20" s="2"/>
      <c r="Q20" s="2"/>
      <c r="R20" s="2"/>
      <c r="S20" s="2"/>
      <c r="T20" s="2"/>
      <c r="U20" s="18">
        <f t="shared" si="11"/>
        <v>0</v>
      </c>
      <c r="V20" s="17"/>
      <c r="W20" s="14" t="s">
        <v>88</v>
      </c>
      <c r="X20" s="19">
        <f t="shared" si="12"/>
        <v>0</v>
      </c>
    </row>
    <row r="21" spans="1:24" x14ac:dyDescent="0.35">
      <c r="A21" s="22">
        <v>19</v>
      </c>
      <c r="B21" s="36"/>
      <c r="C21" s="22" t="s">
        <v>53</v>
      </c>
      <c r="D21" s="23" t="s">
        <v>54</v>
      </c>
      <c r="E21" s="24" t="s">
        <v>55</v>
      </c>
      <c r="F21" s="22" t="s">
        <v>56</v>
      </c>
      <c r="G21" s="14" t="s">
        <v>88</v>
      </c>
      <c r="H21" s="22">
        <f>(290*5)+700</f>
        <v>2150</v>
      </c>
      <c r="I21" s="2"/>
      <c r="J21" s="25"/>
      <c r="K21" s="25"/>
      <c r="L21" s="18">
        <f t="shared" si="8"/>
        <v>0</v>
      </c>
      <c r="M21" s="26"/>
      <c r="N21" s="27">
        <f t="shared" si="9"/>
        <v>0</v>
      </c>
      <c r="O21" s="22" t="s">
        <v>20</v>
      </c>
      <c r="P21" s="2"/>
      <c r="Q21" s="2"/>
      <c r="R21" s="2"/>
      <c r="S21" s="2"/>
      <c r="T21" s="2"/>
      <c r="U21" s="18">
        <f t="shared" si="11"/>
        <v>0</v>
      </c>
      <c r="V21" s="17"/>
      <c r="W21" s="14" t="s">
        <v>88</v>
      </c>
      <c r="X21" s="19">
        <f t="shared" si="12"/>
        <v>0</v>
      </c>
    </row>
    <row r="22" spans="1:24" x14ac:dyDescent="0.35">
      <c r="A22" s="22">
        <v>23</v>
      </c>
      <c r="B22" s="36"/>
      <c r="C22" s="22" t="s">
        <v>57</v>
      </c>
      <c r="D22" s="23" t="s">
        <v>58</v>
      </c>
      <c r="E22" s="24"/>
      <c r="F22" s="22" t="s">
        <v>59</v>
      </c>
      <c r="G22" s="14" t="s">
        <v>88</v>
      </c>
      <c r="H22" s="22">
        <v>175</v>
      </c>
      <c r="I22" s="2"/>
      <c r="J22" s="25"/>
      <c r="K22" s="25"/>
      <c r="L22" s="18">
        <f t="shared" si="8"/>
        <v>0</v>
      </c>
      <c r="M22" s="26"/>
      <c r="N22" s="27">
        <f t="shared" si="9"/>
        <v>0</v>
      </c>
      <c r="O22" s="22" t="s">
        <v>41</v>
      </c>
      <c r="P22" s="2"/>
      <c r="Q22" s="2"/>
      <c r="R22" s="2"/>
      <c r="S22" s="2"/>
      <c r="T22" s="2"/>
      <c r="U22" s="18">
        <f t="shared" si="11"/>
        <v>0</v>
      </c>
      <c r="V22" s="17"/>
      <c r="W22" s="14" t="s">
        <v>88</v>
      </c>
      <c r="X22" s="19">
        <f t="shared" si="12"/>
        <v>0</v>
      </c>
    </row>
    <row r="23" spans="1:24" x14ac:dyDescent="0.35">
      <c r="A23" s="22">
        <v>24</v>
      </c>
      <c r="B23" s="36"/>
      <c r="C23" s="22" t="s">
        <v>60</v>
      </c>
      <c r="D23" s="23" t="s">
        <v>92</v>
      </c>
      <c r="E23" s="24"/>
      <c r="F23" s="22" t="s">
        <v>56</v>
      </c>
      <c r="G23" s="14" t="s">
        <v>88</v>
      </c>
      <c r="H23" s="22">
        <v>125</v>
      </c>
      <c r="I23" s="2"/>
      <c r="J23" s="25"/>
      <c r="K23" s="25"/>
      <c r="L23" s="18">
        <f t="shared" si="8"/>
        <v>0</v>
      </c>
      <c r="M23" s="26"/>
      <c r="N23" s="27">
        <f t="shared" si="9"/>
        <v>0</v>
      </c>
      <c r="O23" s="22" t="s">
        <v>41</v>
      </c>
      <c r="P23" s="2"/>
      <c r="Q23" s="2"/>
      <c r="R23" s="2"/>
      <c r="S23" s="2"/>
      <c r="T23" s="2"/>
      <c r="U23" s="18">
        <f t="shared" si="11"/>
        <v>0</v>
      </c>
      <c r="V23" s="17"/>
      <c r="W23" s="14" t="s">
        <v>88</v>
      </c>
      <c r="X23" s="19">
        <f t="shared" si="12"/>
        <v>0</v>
      </c>
    </row>
    <row r="24" spans="1:24" x14ac:dyDescent="0.35">
      <c r="A24" s="22">
        <v>25</v>
      </c>
      <c r="B24" s="36"/>
      <c r="C24" s="22" t="s">
        <v>61</v>
      </c>
      <c r="D24" s="23" t="s">
        <v>62</v>
      </c>
      <c r="E24" s="24"/>
      <c r="F24" s="22" t="s">
        <v>63</v>
      </c>
      <c r="G24" s="14" t="s">
        <v>88</v>
      </c>
      <c r="H24" s="22">
        <v>70</v>
      </c>
      <c r="I24" s="2"/>
      <c r="J24" s="25"/>
      <c r="K24" s="25"/>
      <c r="L24" s="18">
        <f t="shared" si="8"/>
        <v>0</v>
      </c>
      <c r="M24" s="26"/>
      <c r="N24" s="27">
        <f t="shared" si="9"/>
        <v>0</v>
      </c>
      <c r="O24" s="22" t="s">
        <v>20</v>
      </c>
      <c r="P24" s="2"/>
      <c r="Q24" s="2"/>
      <c r="R24" s="2"/>
      <c r="S24" s="2"/>
      <c r="T24" s="2"/>
      <c r="U24" s="18">
        <f t="shared" si="11"/>
        <v>0</v>
      </c>
      <c r="V24" s="17"/>
      <c r="W24" s="14" t="s">
        <v>88</v>
      </c>
      <c r="X24" s="19">
        <f t="shared" si="12"/>
        <v>0</v>
      </c>
    </row>
    <row r="25" spans="1:24" x14ac:dyDescent="0.35">
      <c r="A25" s="22">
        <v>28</v>
      </c>
      <c r="B25" s="36"/>
      <c r="C25" s="28" t="s">
        <v>64</v>
      </c>
      <c r="D25" s="28" t="s">
        <v>89</v>
      </c>
      <c r="E25" s="24"/>
      <c r="F25" s="22" t="s">
        <v>65</v>
      </c>
      <c r="G25" s="14" t="s">
        <v>88</v>
      </c>
      <c r="H25" s="22">
        <v>342</v>
      </c>
      <c r="I25" s="2"/>
      <c r="J25" s="25"/>
      <c r="K25" s="25"/>
      <c r="L25" s="18">
        <f t="shared" si="8"/>
        <v>0</v>
      </c>
      <c r="M25" s="26"/>
      <c r="N25" s="27">
        <f t="shared" si="9"/>
        <v>0</v>
      </c>
      <c r="O25" s="22" t="s">
        <v>20</v>
      </c>
      <c r="P25" s="2"/>
      <c r="Q25" s="2"/>
      <c r="R25" s="2"/>
      <c r="S25" s="2"/>
      <c r="T25" s="2"/>
      <c r="U25" s="18">
        <f t="shared" si="11"/>
        <v>0</v>
      </c>
      <c r="V25" s="17"/>
      <c r="W25" s="14" t="s">
        <v>88</v>
      </c>
      <c r="X25" s="19">
        <f t="shared" si="12"/>
        <v>0</v>
      </c>
    </row>
    <row r="26" spans="1:24" x14ac:dyDescent="0.35">
      <c r="A26" s="22">
        <v>30</v>
      </c>
      <c r="B26" s="36"/>
      <c r="C26" s="22" t="s">
        <v>66</v>
      </c>
      <c r="D26" s="22" t="s">
        <v>67</v>
      </c>
      <c r="E26" s="24"/>
      <c r="F26" s="22" t="s">
        <v>68</v>
      </c>
      <c r="G26" s="14" t="s">
        <v>88</v>
      </c>
      <c r="H26" s="22">
        <v>5</v>
      </c>
      <c r="I26" s="2"/>
      <c r="J26" s="25"/>
      <c r="K26" s="25"/>
      <c r="L26" s="18">
        <f t="shared" si="8"/>
        <v>0</v>
      </c>
      <c r="M26" s="26"/>
      <c r="N26" s="27">
        <f t="shared" si="9"/>
        <v>0</v>
      </c>
      <c r="O26" s="22" t="s">
        <v>20</v>
      </c>
      <c r="P26" s="2"/>
      <c r="Q26" s="2"/>
      <c r="R26" s="2"/>
      <c r="S26" s="2"/>
      <c r="T26" s="2"/>
      <c r="U26" s="18">
        <f t="shared" si="11"/>
        <v>0</v>
      </c>
      <c r="V26" s="17"/>
      <c r="W26" s="14" t="s">
        <v>88</v>
      </c>
      <c r="X26" s="19">
        <f t="shared" si="12"/>
        <v>0</v>
      </c>
    </row>
    <row r="27" spans="1:24" x14ac:dyDescent="0.35">
      <c r="A27" s="22">
        <v>31</v>
      </c>
      <c r="B27" s="36"/>
      <c r="C27" s="22" t="s">
        <v>57</v>
      </c>
      <c r="D27" s="22" t="s">
        <v>69</v>
      </c>
      <c r="E27" s="24"/>
      <c r="F27" s="22" t="s">
        <v>70</v>
      </c>
      <c r="G27" s="14" t="s">
        <v>88</v>
      </c>
      <c r="H27" s="22">
        <v>70</v>
      </c>
      <c r="I27" s="2"/>
      <c r="J27" s="25"/>
      <c r="K27" s="25"/>
      <c r="L27" s="18">
        <f t="shared" si="8"/>
        <v>0</v>
      </c>
      <c r="M27" s="26"/>
      <c r="N27" s="27">
        <f t="shared" si="9"/>
        <v>0</v>
      </c>
      <c r="O27" s="22" t="s">
        <v>20</v>
      </c>
      <c r="P27" s="2"/>
      <c r="Q27" s="2"/>
      <c r="R27" s="2"/>
      <c r="S27" s="2"/>
      <c r="T27" s="2"/>
      <c r="U27" s="18">
        <f t="shared" si="11"/>
        <v>0</v>
      </c>
      <c r="V27" s="17"/>
      <c r="W27" s="14" t="s">
        <v>88</v>
      </c>
      <c r="X27" s="19">
        <f t="shared" si="12"/>
        <v>0</v>
      </c>
    </row>
    <row r="28" spans="1:24" x14ac:dyDescent="0.35">
      <c r="A28" s="22">
        <v>32</v>
      </c>
      <c r="B28" s="36"/>
      <c r="C28" s="22" t="s">
        <v>71</v>
      </c>
      <c r="D28" s="22" t="s">
        <v>72</v>
      </c>
      <c r="E28" s="24"/>
      <c r="F28" s="22"/>
      <c r="G28" s="14" t="s">
        <v>88</v>
      </c>
      <c r="H28" s="22">
        <v>10</v>
      </c>
      <c r="I28" s="2"/>
      <c r="J28" s="25"/>
      <c r="K28" s="25"/>
      <c r="L28" s="18">
        <f t="shared" si="8"/>
        <v>0</v>
      </c>
      <c r="M28" s="26"/>
      <c r="N28" s="27">
        <f t="shared" si="9"/>
        <v>0</v>
      </c>
      <c r="O28" s="22" t="s">
        <v>20</v>
      </c>
      <c r="P28" s="2"/>
      <c r="Q28" s="2"/>
      <c r="R28" s="2"/>
      <c r="S28" s="2"/>
      <c r="T28" s="2"/>
      <c r="U28" s="18">
        <f t="shared" si="11"/>
        <v>0</v>
      </c>
      <c r="V28" s="17"/>
      <c r="W28" s="14" t="s">
        <v>88</v>
      </c>
      <c r="X28" s="19">
        <f t="shared" si="12"/>
        <v>0</v>
      </c>
    </row>
    <row r="29" spans="1:24" x14ac:dyDescent="0.35">
      <c r="A29" s="22">
        <v>35</v>
      </c>
      <c r="B29" s="36"/>
      <c r="C29" s="22" t="s">
        <v>73</v>
      </c>
      <c r="D29" s="22" t="s">
        <v>74</v>
      </c>
      <c r="E29" s="24" t="s">
        <v>75</v>
      </c>
      <c r="F29" s="22" t="s">
        <v>76</v>
      </c>
      <c r="G29" s="14" t="s">
        <v>88</v>
      </c>
      <c r="H29" s="22">
        <v>11</v>
      </c>
      <c r="I29" s="2"/>
      <c r="J29" s="25"/>
      <c r="K29" s="25"/>
      <c r="L29" s="18">
        <f t="shared" si="8"/>
        <v>0</v>
      </c>
      <c r="M29" s="26"/>
      <c r="N29" s="27">
        <f t="shared" si="9"/>
        <v>0</v>
      </c>
      <c r="O29" s="22" t="s">
        <v>20</v>
      </c>
      <c r="P29" s="2"/>
      <c r="Q29" s="2"/>
      <c r="R29" s="2"/>
      <c r="S29" s="2"/>
      <c r="T29" s="2"/>
      <c r="U29" s="18">
        <f t="shared" si="11"/>
        <v>0</v>
      </c>
      <c r="V29" s="17"/>
      <c r="W29" s="14" t="s">
        <v>88</v>
      </c>
      <c r="X29" s="19">
        <f t="shared" si="12"/>
        <v>0</v>
      </c>
    </row>
    <row r="30" spans="1:24" x14ac:dyDescent="0.35">
      <c r="A30" s="22">
        <v>36</v>
      </c>
      <c r="B30" s="36"/>
      <c r="C30" s="22" t="s">
        <v>77</v>
      </c>
      <c r="D30" s="23" t="s">
        <v>78</v>
      </c>
      <c r="E30" s="24"/>
      <c r="F30" s="22" t="s">
        <v>79</v>
      </c>
      <c r="G30" s="14" t="s">
        <v>88</v>
      </c>
      <c r="H30" s="22">
        <v>59</v>
      </c>
      <c r="I30" s="2"/>
      <c r="J30" s="25"/>
      <c r="K30" s="25"/>
      <c r="L30" s="18">
        <f t="shared" si="8"/>
        <v>0</v>
      </c>
      <c r="M30" s="26"/>
      <c r="N30" s="27">
        <f t="shared" si="9"/>
        <v>0</v>
      </c>
      <c r="O30" s="22" t="s">
        <v>20</v>
      </c>
      <c r="P30" s="2"/>
      <c r="Q30" s="2"/>
      <c r="R30" s="2"/>
      <c r="S30" s="2"/>
      <c r="T30" s="2"/>
      <c r="U30" s="18">
        <f t="shared" si="11"/>
        <v>0</v>
      </c>
      <c r="V30" s="17"/>
      <c r="W30" s="14" t="s">
        <v>88</v>
      </c>
      <c r="X30" s="19">
        <f t="shared" si="12"/>
        <v>0</v>
      </c>
    </row>
    <row r="31" spans="1:24" x14ac:dyDescent="0.35">
      <c r="A31" s="22">
        <v>37</v>
      </c>
      <c r="B31" s="36"/>
      <c r="C31" s="22" t="s">
        <v>80</v>
      </c>
      <c r="D31" s="22" t="s">
        <v>81</v>
      </c>
      <c r="E31" s="24"/>
      <c r="F31" s="22" t="s">
        <v>82</v>
      </c>
      <c r="G31" s="14" t="s">
        <v>88</v>
      </c>
      <c r="H31" s="22">
        <v>5</v>
      </c>
      <c r="I31" s="2"/>
      <c r="J31" s="25"/>
      <c r="K31" s="25"/>
      <c r="L31" s="18">
        <f t="shared" si="8"/>
        <v>0</v>
      </c>
      <c r="M31" s="26"/>
      <c r="N31" s="27">
        <f t="shared" si="9"/>
        <v>0</v>
      </c>
      <c r="O31" s="22" t="s">
        <v>20</v>
      </c>
      <c r="P31" s="2"/>
      <c r="Q31" s="2"/>
      <c r="R31" s="2"/>
      <c r="S31" s="2"/>
      <c r="T31" s="2"/>
      <c r="U31" s="18">
        <f t="shared" si="11"/>
        <v>0</v>
      </c>
      <c r="V31" s="17"/>
      <c r="W31" s="14" t="s">
        <v>88</v>
      </c>
      <c r="X31" s="19">
        <f t="shared" si="12"/>
        <v>0</v>
      </c>
    </row>
    <row r="32" spans="1:24" x14ac:dyDescent="0.35">
      <c r="A32" s="22">
        <v>38</v>
      </c>
      <c r="B32" s="36"/>
      <c r="C32" s="22" t="s">
        <v>83</v>
      </c>
      <c r="D32" s="22" t="s">
        <v>84</v>
      </c>
      <c r="E32" s="24"/>
      <c r="F32" s="22" t="s">
        <v>85</v>
      </c>
      <c r="G32" s="14" t="s">
        <v>88</v>
      </c>
      <c r="H32" s="22">
        <v>46</v>
      </c>
      <c r="I32" s="2"/>
      <c r="J32" s="25"/>
      <c r="K32" s="25"/>
      <c r="L32" s="18">
        <f t="shared" si="8"/>
        <v>0</v>
      </c>
      <c r="M32" s="26"/>
      <c r="N32" s="27">
        <f t="shared" si="9"/>
        <v>0</v>
      </c>
      <c r="O32" s="22" t="s">
        <v>20</v>
      </c>
      <c r="P32" s="2"/>
      <c r="Q32" s="2"/>
      <c r="R32" s="2"/>
      <c r="S32" s="2"/>
      <c r="T32" s="2"/>
      <c r="U32" s="18">
        <f t="shared" si="11"/>
        <v>0</v>
      </c>
      <c r="V32" s="17"/>
      <c r="W32" s="14" t="s">
        <v>88</v>
      </c>
      <c r="X32" s="19">
        <f t="shared" si="12"/>
        <v>0</v>
      </c>
    </row>
    <row r="33" spans="1:24" x14ac:dyDescent="0.35">
      <c r="A33" s="22">
        <v>39</v>
      </c>
      <c r="B33" s="36"/>
      <c r="C33" s="22" t="s">
        <v>83</v>
      </c>
      <c r="D33" s="22" t="s">
        <v>86</v>
      </c>
      <c r="E33" s="24"/>
      <c r="F33" s="22"/>
      <c r="G33" s="14" t="s">
        <v>88</v>
      </c>
      <c r="H33" s="22">
        <v>9</v>
      </c>
      <c r="I33" s="2"/>
      <c r="J33" s="25"/>
      <c r="K33" s="25"/>
      <c r="L33" s="18">
        <f t="shared" si="8"/>
        <v>0</v>
      </c>
      <c r="M33" s="26"/>
      <c r="N33" s="27">
        <f t="shared" si="9"/>
        <v>0</v>
      </c>
      <c r="O33" s="22" t="s">
        <v>20</v>
      </c>
      <c r="P33" s="2"/>
      <c r="Q33" s="2"/>
      <c r="R33" s="2"/>
      <c r="S33" s="2"/>
      <c r="T33" s="2"/>
      <c r="U33" s="18">
        <f t="shared" si="11"/>
        <v>0</v>
      </c>
      <c r="V33" s="17"/>
      <c r="W33" s="14" t="s">
        <v>88</v>
      </c>
      <c r="X33" s="19">
        <f t="shared" si="12"/>
        <v>0</v>
      </c>
    </row>
    <row r="34" spans="1:24" x14ac:dyDescent="0.35">
      <c r="A34" s="22">
        <v>40</v>
      </c>
      <c r="B34" s="36"/>
      <c r="C34" s="22" t="s">
        <v>83</v>
      </c>
      <c r="D34" s="22" t="s">
        <v>87</v>
      </c>
      <c r="E34" s="24"/>
      <c r="F34" s="22"/>
      <c r="G34" s="14" t="s">
        <v>88</v>
      </c>
      <c r="H34" s="22">
        <v>5</v>
      </c>
      <c r="I34" s="2"/>
      <c r="J34" s="25"/>
      <c r="K34" s="25"/>
      <c r="L34" s="18">
        <f t="shared" si="8"/>
        <v>0</v>
      </c>
      <c r="M34" s="26"/>
      <c r="N34" s="27">
        <f t="shared" si="9"/>
        <v>0</v>
      </c>
      <c r="O34" s="22" t="s">
        <v>20</v>
      </c>
      <c r="P34" s="2"/>
      <c r="Q34" s="2"/>
      <c r="R34" s="2"/>
      <c r="S34" s="2"/>
      <c r="T34" s="2"/>
      <c r="U34" s="18">
        <f t="shared" si="11"/>
        <v>0</v>
      </c>
      <c r="V34" s="17"/>
      <c r="W34" s="14" t="s">
        <v>88</v>
      </c>
      <c r="X34" s="19">
        <f t="shared" si="12"/>
        <v>0</v>
      </c>
    </row>
    <row r="35" spans="1:24" ht="15" thickBot="1" x14ac:dyDescent="0.4"/>
    <row r="36" spans="1:24" ht="15" thickBot="1" x14ac:dyDescent="0.4">
      <c r="N36" s="29"/>
      <c r="V36" s="32" t="s">
        <v>102</v>
      </c>
      <c r="W36" s="30"/>
      <c r="X36" s="31">
        <f>SUM(X4:X16,X18:X34)</f>
        <v>26880</v>
      </c>
    </row>
  </sheetData>
  <sheetProtection algorithmName="SHA-512" hashValue="LxxM5UflAUTfx7k2LIhqETK3nASRtG8DeJNmRwEA+fv9hLMXHpYNH+tqJjM+CZMH1BjBExPPuSTEUWhwbQZvSQ==" saltValue="6PeypQ+t7p9+CRi9FDagTg==" spinCount="100000" sheet="1" objects="1" scenarios="1"/>
  <mergeCells count="5">
    <mergeCell ref="B1:L1"/>
    <mergeCell ref="B4:B16"/>
    <mergeCell ref="B18:B34"/>
    <mergeCell ref="D2:N2"/>
    <mergeCell ref="P2:X2"/>
  </mergeCells>
  <dataValidations count="1">
    <dataValidation type="decimal" operator="greaterThan" allowBlank="1" showInputMessage="1" showErrorMessage="1" errorTitle="Voer een getal in" error="Getal moet boven de 0 zijn" sqref="R20:T34 I20:I34 I4:K16 I18 R18:T18 M18 M20:M34 I19:K19 R19:S19 R4:T16" xr:uid="{A40847BF-1098-4E68-BC86-2C66D719D096}">
      <formula1>0</formula1>
    </dataValidation>
  </dataValidations>
  <pageMargins left="0.7" right="0.7" top="0.75" bottom="0.75" header="0.3" footer="0.3"/>
  <pageSetup paperSize="9" orientation="portrait" r:id="rId1"/>
  <ignoredErrors>
    <ignoredError sqref="K4 K5:K10 K11:K1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E2A599BAD6F445B9794C424A84F984" ma:contentTypeVersion="4" ma:contentTypeDescription="Een nieuw document maken." ma:contentTypeScope="" ma:versionID="e9fa9ebd41b8063cb704d61b7e311c77">
  <xsd:schema xmlns:xsd="http://www.w3.org/2001/XMLSchema" xmlns:xs="http://www.w3.org/2001/XMLSchema" xmlns:p="http://schemas.microsoft.com/office/2006/metadata/properties" xmlns:ns2="79a22786-8864-4675-9903-7c7a4a0ef1e5" xmlns:ns3="93d0778c-fbe3-498b-b98d-e66096c5b919" targetNamespace="http://schemas.microsoft.com/office/2006/metadata/properties" ma:root="true" ma:fieldsID="22e4b5a8c09cddcb9d8beddff2ce1527" ns2:_="" ns3:_="">
    <xsd:import namespace="79a22786-8864-4675-9903-7c7a4a0ef1e5"/>
    <xsd:import namespace="93d0778c-fbe3-498b-b98d-e66096c5b9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22786-8864-4675-9903-7c7a4a0ef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d0778c-fbe3-498b-b98d-e66096c5b91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53A8AC-82B9-4709-BFC5-130107028CA7}">
  <ds:schemaRefs>
    <ds:schemaRef ds:uri="http://purl.org/dc/dcmitype/"/>
    <ds:schemaRef ds:uri="93d0778c-fbe3-498b-b98d-e66096c5b919"/>
    <ds:schemaRef ds:uri="http://purl.org/dc/elements/1.1/"/>
    <ds:schemaRef ds:uri="http://schemas.microsoft.com/office/2006/metadata/properties"/>
    <ds:schemaRef ds:uri="http://schemas.microsoft.com/office/2006/documentManagement/types"/>
    <ds:schemaRef ds:uri="http://purl.org/dc/terms/"/>
    <ds:schemaRef ds:uri="79a22786-8864-4675-9903-7c7a4a0ef1e5"/>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FF8D3BB-54BB-4E2B-A99D-A8B8129E3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22786-8864-4675-9903-7c7a4a0ef1e5"/>
    <ds:schemaRef ds:uri="93d0778c-fbe3-498b-b98d-e66096c5b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6B38AB-693F-491D-A451-A92B905577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TTL Overzicht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van Leeuwen</dc:creator>
  <cp:keywords/>
  <dc:description/>
  <cp:lastModifiedBy>Ivo van Leeuwen</cp:lastModifiedBy>
  <cp:revision/>
  <dcterms:created xsi:type="dcterms:W3CDTF">2020-07-09T06:43:01Z</dcterms:created>
  <dcterms:modified xsi:type="dcterms:W3CDTF">2020-11-20T13:25:39Z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0x01010086E2A599BAD6F445B9794C424A84F984</vt:lpwstr>
  </property>
</Properties>
</file>