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defaultThemeVersion="166925"/>
  <mc:AlternateContent xmlns:mc="http://schemas.openxmlformats.org/markup-compatibility/2006">
    <mc:Choice Requires="x15">
      <x15ac:absPath xmlns:x15ac="http://schemas.microsoft.com/office/spreadsheetml/2010/11/ac" url="https://gemehv.sharepoint.com/sites/prj_AanbestedingSchoonmaakmiddelen/Gedeelde documenten/General/"/>
    </mc:Choice>
  </mc:AlternateContent>
  <xr:revisionPtr revIDLastSave="355" documentId="8_{4C7693C2-DD40-46B5-B010-E89E5F70904C}" xr6:coauthVersionLast="45" xr6:coauthVersionMax="45" xr10:uidLastSave="{552812FF-2A15-46B9-A8CA-4E258BE1B591}"/>
  <bookViews>
    <workbookView xWindow="-110" yWindow="-110" windowWidth="22780" windowHeight="14660" xr2:uid="{236918CD-F228-413A-AD7D-3EDD254E3F42}"/>
  </bookViews>
  <sheets>
    <sheet name="TTL Overzich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 l="1"/>
  <c r="Q34" i="1"/>
  <c r="Q33" i="1"/>
  <c r="Q32" i="1"/>
  <c r="Q31" i="1"/>
  <c r="Q30" i="1"/>
  <c r="Q29" i="1"/>
  <c r="Q28" i="1"/>
  <c r="Q27" i="1"/>
  <c r="Q26" i="1"/>
  <c r="Q25" i="1"/>
  <c r="Q24" i="1"/>
  <c r="Q23" i="1"/>
  <c r="Q22" i="1"/>
  <c r="Q21" i="1"/>
  <c r="Q20" i="1"/>
  <c r="Q19" i="1"/>
  <c r="Q4" i="1"/>
  <c r="S4" i="1" s="1"/>
  <c r="Q17" i="1"/>
  <c r="S17" i="1" s="1"/>
  <c r="Q16" i="1"/>
  <c r="S16" i="1" s="1"/>
  <c r="Q15" i="1"/>
  <c r="Q14" i="1"/>
  <c r="Q13" i="1"/>
  <c r="S13" i="1" s="1"/>
  <c r="Q12" i="1"/>
  <c r="Q11" i="1"/>
  <c r="Q10" i="1"/>
  <c r="S10" i="1" s="1"/>
  <c r="Q9" i="1"/>
  <c r="Q8" i="1"/>
  <c r="Q7" i="1"/>
  <c r="S7" i="1" s="1"/>
  <c r="Q6" i="1"/>
  <c r="Q5" i="1"/>
  <c r="S15" i="1"/>
  <c r="S14" i="1"/>
  <c r="S12" i="1"/>
  <c r="S11" i="1"/>
  <c r="S9" i="1"/>
  <c r="J34" i="1"/>
  <c r="J33" i="1"/>
  <c r="J32" i="1"/>
  <c r="J31" i="1"/>
  <c r="J30" i="1"/>
  <c r="J29" i="1"/>
  <c r="J28" i="1"/>
  <c r="J27" i="1"/>
  <c r="J26" i="1"/>
  <c r="J25" i="1"/>
  <c r="J24" i="1"/>
  <c r="J23" i="1"/>
  <c r="J22" i="1"/>
  <c r="J21" i="1"/>
  <c r="J20" i="1"/>
  <c r="H11" i="1"/>
  <c r="H8" i="1"/>
  <c r="H10" i="1"/>
  <c r="H17" i="1"/>
  <c r="H14" i="1"/>
  <c r="H13" i="1"/>
  <c r="H19" i="1"/>
  <c r="J4" i="1"/>
  <c r="K4" i="1" s="1"/>
  <c r="J17" i="1" l="1"/>
  <c r="J16" i="1"/>
  <c r="J15" i="1"/>
  <c r="J14" i="1"/>
  <c r="J13" i="1"/>
  <c r="J12" i="1"/>
  <c r="J11" i="1"/>
  <c r="J10" i="1"/>
  <c r="J9" i="1"/>
  <c r="J8" i="1"/>
  <c r="J7" i="1"/>
  <c r="J6" i="1"/>
  <c r="J5" i="1"/>
  <c r="S34" i="1" l="1"/>
  <c r="S33" i="1"/>
  <c r="S32" i="1"/>
  <c r="S31" i="1"/>
  <c r="S30" i="1"/>
  <c r="S29" i="1"/>
  <c r="S28" i="1"/>
  <c r="S27" i="1"/>
  <c r="S26" i="1"/>
  <c r="S25" i="1"/>
  <c r="S24" i="1"/>
  <c r="S23" i="1"/>
  <c r="S22" i="1"/>
  <c r="S20" i="1"/>
  <c r="S19" i="1"/>
  <c r="K16" i="1"/>
  <c r="K15" i="1"/>
  <c r="K34" i="1"/>
  <c r="K33" i="1"/>
  <c r="K32" i="1"/>
  <c r="K31" i="1"/>
  <c r="K30" i="1"/>
  <c r="K29" i="1"/>
  <c r="K28" i="1"/>
  <c r="K27" i="1"/>
  <c r="K26" i="1"/>
  <c r="K25" i="1"/>
  <c r="K24" i="1"/>
  <c r="K23" i="1"/>
  <c r="K22" i="1"/>
  <c r="K20" i="1"/>
  <c r="K19" i="1"/>
  <c r="K17" i="1"/>
  <c r="K14" i="1"/>
  <c r="K13" i="1"/>
  <c r="K12" i="1"/>
  <c r="K11" i="1"/>
  <c r="K10" i="1"/>
  <c r="K9" i="1"/>
  <c r="K8" i="1"/>
  <c r="S8" i="1" s="1"/>
  <c r="K7" i="1"/>
  <c r="K6" i="1"/>
  <c r="S6" i="1" s="1"/>
  <c r="K5" i="1"/>
  <c r="S5" i="1" s="1"/>
  <c r="S36" i="1" l="1"/>
  <c r="H21" i="1"/>
  <c r="K21" i="1" l="1"/>
  <c r="S21" i="1"/>
</calcChain>
</file>

<file path=xl/sharedStrings.xml><?xml version="1.0" encoding="utf-8"?>
<sst xmlns="http://schemas.openxmlformats.org/spreadsheetml/2006/main" count="204" uniqueCount="101">
  <si>
    <t>Indien Alternatief</t>
  </si>
  <si>
    <t>NR</t>
  </si>
  <si>
    <t>Categorie</t>
  </si>
  <si>
    <t>Algemene omschrijving</t>
  </si>
  <si>
    <t>Artikel naam</t>
  </si>
  <si>
    <t>PH</t>
  </si>
  <si>
    <t>Volume</t>
  </si>
  <si>
    <t>Eenheid</t>
  </si>
  <si>
    <t>Aantal</t>
  </si>
  <si>
    <t>Prijs</t>
  </si>
  <si>
    <t>Prijs per eenheid</t>
  </si>
  <si>
    <t>Bedrag</t>
  </si>
  <si>
    <t>Locatie</t>
  </si>
  <si>
    <t>Merk</t>
  </si>
  <si>
    <t>Artikelomschrijving</t>
  </si>
  <si>
    <t>Omgerekende prijs per eenheid</t>
  </si>
  <si>
    <t>Middelen</t>
  </si>
  <si>
    <t>Keuken ontvetter</t>
  </si>
  <si>
    <t>Green Care GREASE Perfect 5L</t>
  </si>
  <si>
    <t>L</t>
  </si>
  <si>
    <t>Zwem</t>
  </si>
  <si>
    <t>Multifunctionele reiniger voor zwembaden</t>
  </si>
  <si>
    <t>Tana SANET Pools 10L</t>
  </si>
  <si>
    <t>&lt; 0,6</t>
  </si>
  <si>
    <t>Universele reiniger</t>
  </si>
  <si>
    <t>Green Care TANET Karacho 5L</t>
  </si>
  <si>
    <t>8,5-10,5</t>
  </si>
  <si>
    <t>Vloerreinigingsmiddel</t>
  </si>
  <si>
    <t>PURE Ultra Fix 10L</t>
  </si>
  <si>
    <t>Sanitair onderhoudsreiniger</t>
  </si>
  <si>
    <t>Green Care SANET Power Quick &amp; Easy 325ml</t>
  </si>
  <si>
    <t>circa 0</t>
  </si>
  <si>
    <t>Op basis van waterstofperoxide</t>
  </si>
  <si>
    <t>Huwa-San TR-50 desinfectie (25 KG) NL</t>
  </si>
  <si>
    <t>0,4 – 1,8</t>
  </si>
  <si>
    <t>kg</t>
  </si>
  <si>
    <t>Universele oppervlakken reiniger</t>
  </si>
  <si>
    <t>Green Care TANET Interior Quick &amp; Easy 325ml</t>
  </si>
  <si>
    <t>stuks</t>
  </si>
  <si>
    <t>Krachtige sanitairreiniger</t>
  </si>
  <si>
    <t>Green Care SANET Zitrotan 5L</t>
  </si>
  <si>
    <t>Sport</t>
  </si>
  <si>
    <t>Sanitairreinigingsmiddel</t>
  </si>
  <si>
    <t>Sanitairreiniger</t>
  </si>
  <si>
    <t xml:space="preserve">Vive Sanitary Gel </t>
  </si>
  <si>
    <t>Zuur reinigingsmiddel</t>
  </si>
  <si>
    <t>Sanidur</t>
  </si>
  <si>
    <t>Kleur</t>
  </si>
  <si>
    <t>Maat</t>
  </si>
  <si>
    <t>Papier poetsrollen mini</t>
  </si>
  <si>
    <t>Afvalbak</t>
  </si>
  <si>
    <t>Afvalbak Curver swing 50L</t>
  </si>
  <si>
    <t>50L</t>
  </si>
  <si>
    <t>Microvezeldoek</t>
  </si>
  <si>
    <t>Wecoline microvezeldoek 40x40 cm</t>
  </si>
  <si>
    <t>Blauw, Rood</t>
  </si>
  <si>
    <t>40 x 40cm</t>
  </si>
  <si>
    <t>Mop</t>
  </si>
  <si>
    <t>Triple-T MicroStar 380 blauw (mop 45 x 13)</t>
  </si>
  <si>
    <t>45 x 13cm</t>
  </si>
  <si>
    <t>Glasdoek</t>
  </si>
  <si>
    <t>Vloertrekker</t>
  </si>
  <si>
    <t>Vloertrekker metaal 75 cm</t>
  </si>
  <si>
    <t>75cm</t>
  </si>
  <si>
    <t>Handschoenen</t>
  </si>
  <si>
    <t>S-M-L-XL-XXL</t>
  </si>
  <si>
    <t>Mopframe</t>
  </si>
  <si>
    <t>Vileda US Pro Double Bucket starterkit 25/12L</t>
  </si>
  <si>
    <t>25/12L</t>
  </si>
  <si>
    <t>Vileda US trio mop 40 cm</t>
  </si>
  <si>
    <t>40cm</t>
  </si>
  <si>
    <t>Hotelblikset</t>
  </si>
  <si>
    <t>Unger Ergo Schop Hotelblikset</t>
  </si>
  <si>
    <t>Werklaars</t>
  </si>
  <si>
    <t>Bekina Werklaars S4</t>
  </si>
  <si>
    <t>wit</t>
  </si>
  <si>
    <t>36-44</t>
  </si>
  <si>
    <t>Steel</t>
  </si>
  <si>
    <t>Steel aluminium 150 cm met conus</t>
  </si>
  <si>
    <t>150cm</t>
  </si>
  <si>
    <t>Trolley</t>
  </si>
  <si>
    <t>Mobilox Sprayer 12L (trolley sprayer op wielen)</t>
  </si>
  <si>
    <t>12L</t>
  </si>
  <si>
    <t>Borstels</t>
  </si>
  <si>
    <t>Luiwagen kunststof Union 25 cm</t>
  </si>
  <si>
    <t>25cm</t>
  </si>
  <si>
    <t>Unger Ergo toiletborstel</t>
  </si>
  <si>
    <t>Unger Ergo toiletborstel + houder</t>
  </si>
  <si>
    <t>Stuks</t>
  </si>
  <si>
    <t>Handschoen Nitril ongepoederd blauw 100 stuks</t>
  </si>
  <si>
    <t>Materialen</t>
  </si>
  <si>
    <t>Minirol zonder koker 1-lg cellulose</t>
  </si>
  <si>
    <t>Microglass blauw (glasdoek 40 x 40)</t>
  </si>
  <si>
    <t>Clean 'n Easy ethanol navulling 150 stuks</t>
  </si>
  <si>
    <t>VOORBEELD</t>
  </si>
  <si>
    <t>Exal-S 5L</t>
  </si>
  <si>
    <t>Periosan 5L</t>
  </si>
  <si>
    <t>Sanidur 2½L</t>
  </si>
  <si>
    <t>Totaalbedrag (excl BTW)</t>
  </si>
  <si>
    <t xml:space="preserve">1) Daar waar merknamen genoemd worden, leest u 'of vergelijkbaar'.
2) U offreert de prijs voor het onderstaand artikel of  voor het door u aangeboden alternatief in de daarvoor bestemde oranje gemarkeerde cellen. Bij een alternatief geeft u ook het merk, artikelomschrijving én de volume per eenheid van het alternatieve product op, zodat de prijs per eenheid berekend kan worden opdat prijzen vergelijkbaar zijn. Prijzen zijn exclusief BTW.
3) Aantallen zijn fictief, gebaseerd op de vraag van de hardlopers over twee (2) jaar. </t>
  </si>
  <si>
    <t>schoonmaakmiddel 10L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</si>
</sst>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sz val="11"/>
      <name val="Calibri"/>
      <family val="2"/>
      <scheme val="minor"/>
    </font>
    <font>
      <sz val="11"/>
      <color rgb="FF000000"/>
      <name val="Calibri"/>
      <family val="2"/>
      <scheme val="minor"/>
    </font>
    <font>
      <b/>
      <sz val="10"/>
      <color theme="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3" tint="-0.249977111117893"/>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4" fillId="0" borderId="0"/>
  </cellStyleXfs>
  <cellXfs count="26">
    <xf numFmtId="0" fontId="0" fillId="0" borderId="0" xfId="0"/>
    <xf numFmtId="0" fontId="2" fillId="3" borderId="0" xfId="0" applyFont="1" applyFill="1"/>
    <xf numFmtId="0" fontId="0" fillId="2" borderId="1" xfId="0" applyFill="1" applyBorder="1"/>
    <xf numFmtId="44" fontId="0" fillId="2" borderId="1" xfId="1" applyFont="1" applyFill="1" applyBorder="1"/>
    <xf numFmtId="0" fontId="0" fillId="4" borderId="1" xfId="0" applyFill="1" applyBorder="1"/>
    <xf numFmtId="0" fontId="0" fillId="2" borderId="1" xfId="0" applyFill="1" applyBorder="1" applyAlignment="1">
      <alignment horizontal="center"/>
    </xf>
    <xf numFmtId="44" fontId="0" fillId="0" borderId="0" xfId="0" applyNumberFormat="1"/>
    <xf numFmtId="0" fontId="0" fillId="4" borderId="1" xfId="0" applyFont="1" applyFill="1" applyBorder="1"/>
    <xf numFmtId="0" fontId="5" fillId="4" borderId="1" xfId="0" applyFont="1" applyFill="1" applyBorder="1"/>
    <xf numFmtId="0" fontId="6" fillId="2" borderId="1" xfId="0" applyFont="1" applyFill="1" applyBorder="1" applyAlignment="1">
      <alignment horizontal="center"/>
    </xf>
    <xf numFmtId="44" fontId="7" fillId="5" borderId="1" xfId="1" applyFont="1" applyFill="1" applyBorder="1" applyAlignment="1">
      <alignment horizontal="left" vertical="center"/>
    </xf>
    <xf numFmtId="44" fontId="7" fillId="5" borderId="1" xfId="1" applyFont="1" applyFill="1" applyBorder="1" applyAlignment="1">
      <alignment horizontal="right" vertical="center"/>
    </xf>
    <xf numFmtId="44" fontId="7" fillId="5" borderId="1" xfId="1" applyFont="1" applyFill="1" applyBorder="1" applyAlignment="1">
      <alignment horizontal="right" vertical="center" wrapText="1"/>
    </xf>
    <xf numFmtId="0" fontId="0" fillId="4" borderId="3" xfId="0" applyFill="1" applyBorder="1"/>
    <xf numFmtId="44" fontId="0" fillId="4" borderId="4" xfId="1" applyFont="1" applyFill="1" applyBorder="1"/>
    <xf numFmtId="0" fontId="2" fillId="3" borderId="0" xfId="0" applyFont="1" applyFill="1" applyAlignment="1">
      <alignment horizontal="center" vertical="center"/>
    </xf>
    <xf numFmtId="44" fontId="0" fillId="0" borderId="0" xfId="1" applyFont="1"/>
    <xf numFmtId="44" fontId="0" fillId="6" borderId="1" xfId="1" applyFont="1" applyFill="1" applyBorder="1" applyProtection="1">
      <protection locked="0"/>
    </xf>
    <xf numFmtId="0" fontId="0" fillId="6" borderId="1" xfId="0" applyFill="1" applyBorder="1" applyProtection="1">
      <protection locked="0"/>
    </xf>
    <xf numFmtId="2" fontId="0" fillId="6" borderId="1" xfId="1" applyNumberFormat="1" applyFont="1" applyFill="1" applyBorder="1" applyProtection="1">
      <protection locked="0"/>
    </xf>
    <xf numFmtId="44" fontId="3" fillId="0" borderId="0" xfId="0" applyNumberFormat="1" applyFont="1"/>
    <xf numFmtId="0" fontId="3" fillId="0" borderId="0" xfId="0" applyFont="1" applyAlignment="1">
      <alignment horizontal="left" vertical="center" wrapText="1"/>
    </xf>
    <xf numFmtId="0" fontId="3" fillId="2" borderId="1" xfId="0" applyFont="1" applyFill="1" applyBorder="1" applyAlignment="1">
      <alignment horizontal="center" vertical="center" textRotation="90"/>
    </xf>
    <xf numFmtId="0" fontId="3" fillId="4" borderId="1" xfId="0" applyFont="1" applyFill="1" applyBorder="1" applyAlignment="1">
      <alignment horizontal="center" vertical="center" textRotation="90"/>
    </xf>
    <xf numFmtId="0" fontId="2" fillId="3" borderId="0" xfId="0" applyFont="1" applyFill="1" applyAlignment="1">
      <alignment horizontal="center"/>
    </xf>
    <xf numFmtId="44" fontId="7" fillId="5" borderId="2" xfId="1" applyFont="1" applyFill="1" applyBorder="1" applyAlignment="1">
      <alignment horizontal="center" wrapText="1"/>
    </xf>
  </cellXfs>
  <cellStyles count="3">
    <cellStyle name="Normal" xfId="2" xr:uid="{C8113D9B-C582-4753-8F1B-04FDD22801CF}"/>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3077-A2FA-43BF-9D69-19C6C58624F9}">
  <dimension ref="A1:S36"/>
  <sheetViews>
    <sheetView tabSelected="1" zoomScaleNormal="100" workbookViewId="0">
      <pane ySplit="3" topLeftCell="A4" activePane="bottomLeft" state="frozen"/>
      <selection pane="bottomLeft" activeCell="I8" sqref="I8"/>
    </sheetView>
  </sheetViews>
  <sheetFormatPr defaultRowHeight="14.5" x14ac:dyDescent="0.35"/>
  <cols>
    <col min="1" max="1" width="3.1796875" bestFit="1" customWidth="1"/>
    <col min="2" max="2" width="8.81640625" customWidth="1"/>
    <col min="3" max="3" width="37.54296875" customWidth="1"/>
    <col min="4" max="4" width="51.54296875" customWidth="1"/>
    <col min="5" max="5" width="12.26953125" customWidth="1"/>
    <col min="6" max="7" width="12.1796875" customWidth="1"/>
    <col min="8" max="8" width="6.26953125" bestFit="1" customWidth="1"/>
    <col min="9" max="9" width="8.6328125" bestFit="1" customWidth="1"/>
    <col min="10" max="10" width="15" bestFit="1" customWidth="1"/>
    <col min="11" max="11" width="16.54296875" bestFit="1" customWidth="1"/>
    <col min="12" max="12" width="16" customWidth="1"/>
    <col min="13" max="13" width="14.54296875" customWidth="1"/>
    <col min="14" max="14" width="33.54296875" customWidth="1"/>
    <col min="15" max="19" width="14.54296875" customWidth="1"/>
  </cols>
  <sheetData>
    <row r="1" spans="1:19" ht="55" customHeight="1" x14ac:dyDescent="0.35">
      <c r="B1" s="21" t="s">
        <v>99</v>
      </c>
      <c r="C1" s="21"/>
      <c r="D1" s="21"/>
      <c r="E1" s="21"/>
      <c r="F1" s="21"/>
      <c r="G1" s="21"/>
      <c r="H1" s="21"/>
      <c r="I1" s="21"/>
      <c r="J1" s="21"/>
    </row>
    <row r="2" spans="1:19" ht="14.5" customHeight="1" x14ac:dyDescent="0.35">
      <c r="A2" s="1"/>
      <c r="B2" s="1"/>
      <c r="C2" s="1"/>
      <c r="D2" s="24"/>
      <c r="E2" s="24"/>
      <c r="F2" s="24"/>
      <c r="G2" s="24"/>
      <c r="H2" s="24"/>
      <c r="I2" s="24"/>
      <c r="J2" s="24"/>
      <c r="K2" s="24"/>
      <c r="L2" s="1"/>
      <c r="M2" s="25" t="s">
        <v>0</v>
      </c>
      <c r="N2" s="25"/>
      <c r="O2" s="25"/>
      <c r="P2" s="25"/>
      <c r="Q2" s="25"/>
      <c r="R2" s="25"/>
      <c r="S2" s="25"/>
    </row>
    <row r="3" spans="1:19" ht="39" x14ac:dyDescent="0.35">
      <c r="A3" s="1" t="s">
        <v>1</v>
      </c>
      <c r="B3" s="1" t="s">
        <v>2</v>
      </c>
      <c r="C3" s="1" t="s">
        <v>3</v>
      </c>
      <c r="D3" s="1" t="s">
        <v>4</v>
      </c>
      <c r="E3" s="1" t="s">
        <v>5</v>
      </c>
      <c r="F3" s="1" t="s">
        <v>6</v>
      </c>
      <c r="G3" s="1" t="s">
        <v>7</v>
      </c>
      <c r="H3" s="1" t="s">
        <v>8</v>
      </c>
      <c r="I3" s="1" t="s">
        <v>9</v>
      </c>
      <c r="J3" s="1" t="s">
        <v>10</v>
      </c>
      <c r="K3" s="1" t="s">
        <v>11</v>
      </c>
      <c r="L3" s="1" t="s">
        <v>12</v>
      </c>
      <c r="M3" s="10" t="s">
        <v>13</v>
      </c>
      <c r="N3" s="10" t="s">
        <v>14</v>
      </c>
      <c r="O3" s="11" t="s">
        <v>9</v>
      </c>
      <c r="P3" s="11" t="s">
        <v>6</v>
      </c>
      <c r="Q3" s="12" t="s">
        <v>15</v>
      </c>
      <c r="R3" s="15" t="s">
        <v>7</v>
      </c>
      <c r="S3" s="12" t="s">
        <v>98</v>
      </c>
    </row>
    <row r="4" spans="1:19" ht="14.5" customHeight="1" x14ac:dyDescent="0.35">
      <c r="A4" s="2">
        <v>1</v>
      </c>
      <c r="B4" s="22" t="s">
        <v>16</v>
      </c>
      <c r="C4" s="2" t="s">
        <v>17</v>
      </c>
      <c r="D4" s="2" t="s">
        <v>18</v>
      </c>
      <c r="E4" s="5">
        <v>11.2</v>
      </c>
      <c r="F4" s="5">
        <v>5</v>
      </c>
      <c r="G4" s="5" t="s">
        <v>19</v>
      </c>
      <c r="H4" s="2">
        <v>672</v>
      </c>
      <c r="I4" s="17"/>
      <c r="J4" s="3">
        <f t="shared" ref="J4:J17" si="0">I4/F4</f>
        <v>0</v>
      </c>
      <c r="K4" s="3">
        <f>J4*H4*F4</f>
        <v>0</v>
      </c>
      <c r="L4" s="2" t="s">
        <v>20</v>
      </c>
      <c r="M4" s="18" t="s">
        <v>94</v>
      </c>
      <c r="N4" s="18" t="s">
        <v>100</v>
      </c>
      <c r="O4" s="17">
        <v>10</v>
      </c>
      <c r="P4" s="19">
        <v>10</v>
      </c>
      <c r="Q4" s="3">
        <f>IF(O4=0,0,O4/P4)</f>
        <v>1</v>
      </c>
      <c r="R4" s="5" t="s">
        <v>19</v>
      </c>
      <c r="S4" s="16">
        <f>IF(I4="",Q4*H4*F4,K4)</f>
        <v>3360</v>
      </c>
    </row>
    <row r="5" spans="1:19" x14ac:dyDescent="0.35">
      <c r="A5" s="2">
        <v>2</v>
      </c>
      <c r="B5" s="22"/>
      <c r="C5" s="2" t="s">
        <v>21</v>
      </c>
      <c r="D5" s="2" t="s">
        <v>22</v>
      </c>
      <c r="E5" s="5" t="s">
        <v>23</v>
      </c>
      <c r="F5" s="5">
        <v>10</v>
      </c>
      <c r="G5" s="5" t="s">
        <v>19</v>
      </c>
      <c r="H5" s="2">
        <v>240</v>
      </c>
      <c r="I5" s="17"/>
      <c r="J5" s="3">
        <f t="shared" si="0"/>
        <v>0</v>
      </c>
      <c r="K5" s="3">
        <f t="shared" ref="K5:K17" si="1">I5*H5</f>
        <v>0</v>
      </c>
      <c r="L5" s="2" t="s">
        <v>20</v>
      </c>
      <c r="M5" s="18"/>
      <c r="N5" s="18"/>
      <c r="O5" s="17"/>
      <c r="P5" s="17"/>
      <c r="Q5" s="3">
        <f>IF(O5=0,0,O5/P5)</f>
        <v>0</v>
      </c>
      <c r="R5" s="5" t="s">
        <v>19</v>
      </c>
      <c r="S5" s="16">
        <f t="shared" ref="S5:S17" si="2">IF(I5="",Q5*H5*F5,K5)</f>
        <v>0</v>
      </c>
    </row>
    <row r="6" spans="1:19" x14ac:dyDescent="0.35">
      <c r="A6" s="2">
        <v>3</v>
      </c>
      <c r="B6" s="22"/>
      <c r="C6" s="2" t="s">
        <v>24</v>
      </c>
      <c r="D6" s="2" t="s">
        <v>25</v>
      </c>
      <c r="E6" s="5" t="s">
        <v>26</v>
      </c>
      <c r="F6" s="5">
        <v>5</v>
      </c>
      <c r="G6" s="5" t="s">
        <v>19</v>
      </c>
      <c r="H6" s="2">
        <v>328</v>
      </c>
      <c r="I6" s="17"/>
      <c r="J6" s="3">
        <f t="shared" si="0"/>
        <v>0</v>
      </c>
      <c r="K6" s="3">
        <f t="shared" si="1"/>
        <v>0</v>
      </c>
      <c r="L6" s="2" t="s">
        <v>20</v>
      </c>
      <c r="M6" s="18"/>
      <c r="N6" s="18"/>
      <c r="O6" s="17"/>
      <c r="P6" s="17"/>
      <c r="Q6" s="3">
        <f t="shared" ref="Q6:Q17" si="3">IF(O6=0,0,O6/P6)</f>
        <v>0</v>
      </c>
      <c r="R6" s="5" t="s">
        <v>19</v>
      </c>
      <c r="S6" s="16">
        <f t="shared" si="2"/>
        <v>0</v>
      </c>
    </row>
    <row r="7" spans="1:19" x14ac:dyDescent="0.35">
      <c r="A7" s="2">
        <v>4</v>
      </c>
      <c r="B7" s="22"/>
      <c r="C7" s="2" t="s">
        <v>27</v>
      </c>
      <c r="D7" s="2" t="s">
        <v>28</v>
      </c>
      <c r="E7" s="5">
        <v>7.5</v>
      </c>
      <c r="F7" s="5">
        <v>10</v>
      </c>
      <c r="G7" s="5" t="s">
        <v>19</v>
      </c>
      <c r="H7" s="2">
        <v>150</v>
      </c>
      <c r="I7" s="17"/>
      <c r="J7" s="3">
        <f t="shared" si="0"/>
        <v>0</v>
      </c>
      <c r="K7" s="3">
        <f t="shared" si="1"/>
        <v>0</v>
      </c>
      <c r="L7" s="2" t="s">
        <v>20</v>
      </c>
      <c r="M7" s="18"/>
      <c r="N7" s="18"/>
      <c r="O7" s="17"/>
      <c r="P7" s="17"/>
      <c r="Q7" s="3">
        <f t="shared" si="3"/>
        <v>0</v>
      </c>
      <c r="R7" s="5" t="s">
        <v>19</v>
      </c>
      <c r="S7" s="16">
        <f t="shared" si="2"/>
        <v>0</v>
      </c>
    </row>
    <row r="8" spans="1:19" x14ac:dyDescent="0.35">
      <c r="A8" s="2">
        <v>5</v>
      </c>
      <c r="B8" s="22"/>
      <c r="C8" s="2" t="s">
        <v>29</v>
      </c>
      <c r="D8" s="2" t="s">
        <v>30</v>
      </c>
      <c r="E8" s="5" t="s">
        <v>31</v>
      </c>
      <c r="F8" s="5">
        <v>0.32500000000000001</v>
      </c>
      <c r="G8" s="5" t="s">
        <v>19</v>
      </c>
      <c r="H8" s="2">
        <f>216</f>
        <v>216</v>
      </c>
      <c r="I8" s="17"/>
      <c r="J8" s="3">
        <f t="shared" si="0"/>
        <v>0</v>
      </c>
      <c r="K8" s="3">
        <f t="shared" si="1"/>
        <v>0</v>
      </c>
      <c r="L8" s="2" t="s">
        <v>20</v>
      </c>
      <c r="M8" s="18"/>
      <c r="N8" s="18"/>
      <c r="O8" s="17"/>
      <c r="P8" s="17"/>
      <c r="Q8" s="3">
        <f t="shared" si="3"/>
        <v>0</v>
      </c>
      <c r="R8" s="5" t="s">
        <v>19</v>
      </c>
      <c r="S8" s="16">
        <f t="shared" si="2"/>
        <v>0</v>
      </c>
    </row>
    <row r="9" spans="1:19" x14ac:dyDescent="0.35">
      <c r="A9" s="2">
        <v>6</v>
      </c>
      <c r="B9" s="22"/>
      <c r="C9" s="2" t="s">
        <v>32</v>
      </c>
      <c r="D9" s="2" t="s">
        <v>33</v>
      </c>
      <c r="E9" s="5" t="s">
        <v>34</v>
      </c>
      <c r="F9" s="5">
        <v>25</v>
      </c>
      <c r="G9" s="5" t="s">
        <v>35</v>
      </c>
      <c r="H9" s="2">
        <v>17</v>
      </c>
      <c r="I9" s="17"/>
      <c r="J9" s="3">
        <f t="shared" si="0"/>
        <v>0</v>
      </c>
      <c r="K9" s="3">
        <f t="shared" si="1"/>
        <v>0</v>
      </c>
      <c r="L9" s="2" t="s">
        <v>20</v>
      </c>
      <c r="M9" s="18"/>
      <c r="N9" s="18"/>
      <c r="O9" s="17"/>
      <c r="P9" s="17"/>
      <c r="Q9" s="3">
        <f t="shared" si="3"/>
        <v>0</v>
      </c>
      <c r="R9" s="5" t="s">
        <v>35</v>
      </c>
      <c r="S9" s="16">
        <f t="shared" si="2"/>
        <v>0</v>
      </c>
    </row>
    <row r="10" spans="1:19" x14ac:dyDescent="0.35">
      <c r="A10" s="2">
        <v>7</v>
      </c>
      <c r="B10" s="22"/>
      <c r="C10" s="2" t="s">
        <v>36</v>
      </c>
      <c r="D10" s="2" t="s">
        <v>37</v>
      </c>
      <c r="E10" s="5">
        <v>7</v>
      </c>
      <c r="F10" s="5">
        <v>0.32500000000000001</v>
      </c>
      <c r="G10" s="5" t="s">
        <v>19</v>
      </c>
      <c r="H10" s="2">
        <f>156</f>
        <v>156</v>
      </c>
      <c r="I10" s="17"/>
      <c r="J10" s="3">
        <f t="shared" si="0"/>
        <v>0</v>
      </c>
      <c r="K10" s="3">
        <f t="shared" si="1"/>
        <v>0</v>
      </c>
      <c r="L10" s="2" t="s">
        <v>20</v>
      </c>
      <c r="M10" s="18"/>
      <c r="N10" s="18"/>
      <c r="O10" s="17"/>
      <c r="P10" s="17"/>
      <c r="Q10" s="3">
        <f t="shared" si="3"/>
        <v>0</v>
      </c>
      <c r="R10" s="5" t="s">
        <v>19</v>
      </c>
      <c r="S10" s="16">
        <f t="shared" si="2"/>
        <v>0</v>
      </c>
    </row>
    <row r="11" spans="1:19" x14ac:dyDescent="0.35">
      <c r="A11" s="2">
        <v>8</v>
      </c>
      <c r="B11" s="22"/>
      <c r="C11" s="2" t="s">
        <v>36</v>
      </c>
      <c r="D11" s="2" t="s">
        <v>93</v>
      </c>
      <c r="E11" s="5">
        <v>7</v>
      </c>
      <c r="F11" s="9">
        <v>1</v>
      </c>
      <c r="G11" s="9" t="s">
        <v>38</v>
      </c>
      <c r="H11" s="2">
        <f>13*3</f>
        <v>39</v>
      </c>
      <c r="I11" s="17"/>
      <c r="J11" s="3">
        <f t="shared" si="0"/>
        <v>0</v>
      </c>
      <c r="K11" s="3">
        <f t="shared" si="1"/>
        <v>0</v>
      </c>
      <c r="L11" s="2" t="s">
        <v>20</v>
      </c>
      <c r="M11" s="18"/>
      <c r="N11" s="18"/>
      <c r="O11" s="17"/>
      <c r="P11" s="17"/>
      <c r="Q11" s="3">
        <f t="shared" si="3"/>
        <v>0</v>
      </c>
      <c r="R11" s="9" t="s">
        <v>38</v>
      </c>
      <c r="S11" s="16">
        <f t="shared" si="2"/>
        <v>0</v>
      </c>
    </row>
    <row r="12" spans="1:19" x14ac:dyDescent="0.35">
      <c r="A12" s="2">
        <v>9</v>
      </c>
      <c r="B12" s="22"/>
      <c r="C12" s="2" t="s">
        <v>39</v>
      </c>
      <c r="D12" s="2" t="s">
        <v>40</v>
      </c>
      <c r="E12" s="5">
        <v>2.4</v>
      </c>
      <c r="F12" s="5">
        <v>5</v>
      </c>
      <c r="G12" s="5" t="s">
        <v>19</v>
      </c>
      <c r="H12" s="2">
        <v>51</v>
      </c>
      <c r="I12" s="17"/>
      <c r="J12" s="3">
        <f t="shared" si="0"/>
        <v>0</v>
      </c>
      <c r="K12" s="3">
        <f t="shared" si="1"/>
        <v>0</v>
      </c>
      <c r="L12" s="2" t="s">
        <v>20</v>
      </c>
      <c r="M12" s="18"/>
      <c r="N12" s="18"/>
      <c r="O12" s="17"/>
      <c r="P12" s="17"/>
      <c r="Q12" s="3">
        <f t="shared" si="3"/>
        <v>0</v>
      </c>
      <c r="R12" s="5" t="s">
        <v>19</v>
      </c>
      <c r="S12" s="16">
        <f t="shared" si="2"/>
        <v>0</v>
      </c>
    </row>
    <row r="13" spans="1:19" ht="14.5" customHeight="1" x14ac:dyDescent="0.35">
      <c r="A13" s="2">
        <v>10</v>
      </c>
      <c r="B13" s="22"/>
      <c r="C13" s="2" t="s">
        <v>27</v>
      </c>
      <c r="D13" s="2" t="s">
        <v>95</v>
      </c>
      <c r="E13" s="5">
        <v>10.5</v>
      </c>
      <c r="F13" s="5">
        <v>5</v>
      </c>
      <c r="G13" s="5" t="s">
        <v>19</v>
      </c>
      <c r="H13" s="2">
        <f>576</f>
        <v>576</v>
      </c>
      <c r="I13" s="17"/>
      <c r="J13" s="3">
        <f t="shared" si="0"/>
        <v>0</v>
      </c>
      <c r="K13" s="3">
        <f t="shared" si="1"/>
        <v>0</v>
      </c>
      <c r="L13" s="2" t="s">
        <v>41</v>
      </c>
      <c r="M13" s="18"/>
      <c r="N13" s="18"/>
      <c r="O13" s="17"/>
      <c r="P13" s="17"/>
      <c r="Q13" s="3">
        <f t="shared" si="3"/>
        <v>0</v>
      </c>
      <c r="R13" s="5" t="s">
        <v>19</v>
      </c>
      <c r="S13" s="16">
        <f t="shared" si="2"/>
        <v>0</v>
      </c>
    </row>
    <row r="14" spans="1:19" x14ac:dyDescent="0.35">
      <c r="A14" s="2">
        <v>11</v>
      </c>
      <c r="B14" s="22"/>
      <c r="C14" s="2" t="s">
        <v>42</v>
      </c>
      <c r="D14" s="2" t="s">
        <v>96</v>
      </c>
      <c r="E14" s="5">
        <v>10.5</v>
      </c>
      <c r="F14" s="5">
        <v>5</v>
      </c>
      <c r="G14" s="5" t="s">
        <v>19</v>
      </c>
      <c r="H14" s="2">
        <f>96</f>
        <v>96</v>
      </c>
      <c r="I14" s="17"/>
      <c r="J14" s="3">
        <f t="shared" si="0"/>
        <v>0</v>
      </c>
      <c r="K14" s="3">
        <f t="shared" si="1"/>
        <v>0</v>
      </c>
      <c r="L14" s="2" t="s">
        <v>41</v>
      </c>
      <c r="M14" s="18"/>
      <c r="N14" s="18"/>
      <c r="O14" s="17"/>
      <c r="P14" s="17"/>
      <c r="Q14" s="3">
        <f t="shared" si="3"/>
        <v>0</v>
      </c>
      <c r="R14" s="5" t="s">
        <v>19</v>
      </c>
      <c r="S14" s="16">
        <f t="shared" si="2"/>
        <v>0</v>
      </c>
    </row>
    <row r="15" spans="1:19" x14ac:dyDescent="0.35">
      <c r="A15" s="2">
        <v>12</v>
      </c>
      <c r="B15" s="22"/>
      <c r="C15" s="2" t="s">
        <v>43</v>
      </c>
      <c r="D15" s="2" t="s">
        <v>44</v>
      </c>
      <c r="E15" s="5">
        <v>3.5</v>
      </c>
      <c r="F15" s="5">
        <v>0.75</v>
      </c>
      <c r="G15" s="5" t="s">
        <v>19</v>
      </c>
      <c r="H15" s="2">
        <v>255</v>
      </c>
      <c r="I15" s="17"/>
      <c r="J15" s="3">
        <f t="shared" si="0"/>
        <v>0</v>
      </c>
      <c r="K15" s="3">
        <f t="shared" si="1"/>
        <v>0</v>
      </c>
      <c r="L15" s="2" t="s">
        <v>41</v>
      </c>
      <c r="M15" s="18"/>
      <c r="N15" s="18"/>
      <c r="O15" s="17"/>
      <c r="P15" s="17"/>
      <c r="Q15" s="3">
        <f t="shared" si="3"/>
        <v>0</v>
      </c>
      <c r="R15" s="5" t="s">
        <v>19</v>
      </c>
      <c r="S15" s="16">
        <f t="shared" si="2"/>
        <v>0</v>
      </c>
    </row>
    <row r="16" spans="1:19" x14ac:dyDescent="0.35">
      <c r="A16" s="2">
        <v>13</v>
      </c>
      <c r="B16" s="22"/>
      <c r="C16" s="2" t="s">
        <v>45</v>
      </c>
      <c r="D16" s="2" t="s">
        <v>46</v>
      </c>
      <c r="E16" s="5">
        <v>0.5</v>
      </c>
      <c r="F16" s="5">
        <v>0.75</v>
      </c>
      <c r="G16" s="5" t="s">
        <v>19</v>
      </c>
      <c r="H16" s="2">
        <v>300</v>
      </c>
      <c r="I16" s="17"/>
      <c r="J16" s="3">
        <f t="shared" si="0"/>
        <v>0</v>
      </c>
      <c r="K16" s="3">
        <f t="shared" si="1"/>
        <v>0</v>
      </c>
      <c r="L16" s="2" t="s">
        <v>41</v>
      </c>
      <c r="M16" s="18"/>
      <c r="N16" s="18"/>
      <c r="O16" s="17"/>
      <c r="P16" s="17"/>
      <c r="Q16" s="3">
        <f t="shared" si="3"/>
        <v>0</v>
      </c>
      <c r="R16" s="5" t="s">
        <v>19</v>
      </c>
      <c r="S16" s="16">
        <f t="shared" si="2"/>
        <v>0</v>
      </c>
    </row>
    <row r="17" spans="1:19" x14ac:dyDescent="0.35">
      <c r="A17" s="2">
        <v>14</v>
      </c>
      <c r="B17" s="22"/>
      <c r="C17" s="2" t="s">
        <v>45</v>
      </c>
      <c r="D17" s="2" t="s">
        <v>97</v>
      </c>
      <c r="E17" s="5">
        <v>0.5</v>
      </c>
      <c r="F17" s="5">
        <v>2.5</v>
      </c>
      <c r="G17" s="5" t="s">
        <v>19</v>
      </c>
      <c r="H17" s="2">
        <f>56</f>
        <v>56</v>
      </c>
      <c r="I17" s="17"/>
      <c r="J17" s="3">
        <f t="shared" si="0"/>
        <v>0</v>
      </c>
      <c r="K17" s="3">
        <f t="shared" si="1"/>
        <v>0</v>
      </c>
      <c r="L17" s="2" t="s">
        <v>41</v>
      </c>
      <c r="M17" s="18"/>
      <c r="N17" s="18"/>
      <c r="O17" s="17"/>
      <c r="P17" s="17"/>
      <c r="Q17" s="3">
        <f t="shared" si="3"/>
        <v>0</v>
      </c>
      <c r="R17" s="5" t="s">
        <v>19</v>
      </c>
      <c r="S17" s="16">
        <f t="shared" si="2"/>
        <v>0</v>
      </c>
    </row>
    <row r="18" spans="1:19" x14ac:dyDescent="0.35">
      <c r="A18" s="1" t="s">
        <v>1</v>
      </c>
      <c r="B18" s="1" t="s">
        <v>2</v>
      </c>
      <c r="C18" s="1" t="s">
        <v>3</v>
      </c>
      <c r="D18" s="1" t="s">
        <v>4</v>
      </c>
      <c r="E18" s="1" t="s">
        <v>47</v>
      </c>
      <c r="F18" s="1" t="s">
        <v>48</v>
      </c>
      <c r="G18" s="1"/>
      <c r="H18" s="1" t="s">
        <v>8</v>
      </c>
      <c r="I18" s="1" t="s">
        <v>9</v>
      </c>
      <c r="J18" s="1" t="s">
        <v>10</v>
      </c>
      <c r="K18" s="1" t="s">
        <v>11</v>
      </c>
      <c r="L18" s="1" t="s">
        <v>12</v>
      </c>
      <c r="M18" s="1"/>
      <c r="N18" s="1"/>
      <c r="O18" s="1"/>
      <c r="P18" s="1"/>
      <c r="Q18" s="1"/>
      <c r="R18" s="1"/>
      <c r="S18" s="1"/>
    </row>
    <row r="19" spans="1:19" x14ac:dyDescent="0.35">
      <c r="A19" s="4">
        <v>17</v>
      </c>
      <c r="B19" s="23" t="s">
        <v>90</v>
      </c>
      <c r="C19" s="4" t="s">
        <v>49</v>
      </c>
      <c r="D19" s="8" t="s">
        <v>91</v>
      </c>
      <c r="E19" s="13"/>
      <c r="F19" s="4"/>
      <c r="G19" s="5" t="s">
        <v>88</v>
      </c>
      <c r="H19" s="4">
        <f>28*12</f>
        <v>336</v>
      </c>
      <c r="I19" s="18"/>
      <c r="J19" s="3">
        <f>I19</f>
        <v>0</v>
      </c>
      <c r="K19" s="14">
        <f t="shared" ref="K19:K34" si="4">I19*H19</f>
        <v>0</v>
      </c>
      <c r="L19" s="4" t="s">
        <v>20</v>
      </c>
      <c r="M19" s="18"/>
      <c r="N19" s="18"/>
      <c r="O19" s="18"/>
      <c r="P19" s="18"/>
      <c r="Q19" s="3">
        <f>IF(O19=0,0,O19/P19)</f>
        <v>0</v>
      </c>
      <c r="R19" s="5" t="s">
        <v>88</v>
      </c>
      <c r="S19" s="16">
        <f t="shared" ref="S19:S34" si="5">IF(I19="",O19*H19,K19)</f>
        <v>0</v>
      </c>
    </row>
    <row r="20" spans="1:19" x14ac:dyDescent="0.35">
      <c r="A20" s="4">
        <v>18</v>
      </c>
      <c r="B20" s="23"/>
      <c r="C20" s="4" t="s">
        <v>50</v>
      </c>
      <c r="D20" s="4" t="s">
        <v>51</v>
      </c>
      <c r="E20" s="13"/>
      <c r="F20" s="4" t="s">
        <v>52</v>
      </c>
      <c r="G20" s="5" t="s">
        <v>88</v>
      </c>
      <c r="H20" s="4">
        <v>40</v>
      </c>
      <c r="I20" s="18"/>
      <c r="J20" s="3">
        <f t="shared" ref="J20:J34" si="6">I20</f>
        <v>0</v>
      </c>
      <c r="K20" s="14">
        <f t="shared" si="4"/>
        <v>0</v>
      </c>
      <c r="L20" s="4" t="s">
        <v>20</v>
      </c>
      <c r="M20" s="18"/>
      <c r="N20" s="18"/>
      <c r="O20" s="18"/>
      <c r="P20" s="18"/>
      <c r="Q20" s="3">
        <f t="shared" ref="Q20:Q34" si="7">IF(O20=0,0,O20/P20)</f>
        <v>0</v>
      </c>
      <c r="R20" s="5" t="s">
        <v>88</v>
      </c>
      <c r="S20" s="16">
        <f t="shared" si="5"/>
        <v>0</v>
      </c>
    </row>
    <row r="21" spans="1:19" x14ac:dyDescent="0.35">
      <c r="A21" s="4">
        <v>19</v>
      </c>
      <c r="B21" s="23"/>
      <c r="C21" s="4" t="s">
        <v>53</v>
      </c>
      <c r="D21" s="8" t="s">
        <v>54</v>
      </c>
      <c r="E21" s="13" t="s">
        <v>55</v>
      </c>
      <c r="F21" s="4" t="s">
        <v>56</v>
      </c>
      <c r="G21" s="5" t="s">
        <v>88</v>
      </c>
      <c r="H21" s="4">
        <f>(290*5)+700</f>
        <v>2150</v>
      </c>
      <c r="I21" s="18"/>
      <c r="J21" s="3">
        <f t="shared" si="6"/>
        <v>0</v>
      </c>
      <c r="K21" s="14">
        <f t="shared" si="4"/>
        <v>0</v>
      </c>
      <c r="L21" s="4" t="s">
        <v>20</v>
      </c>
      <c r="M21" s="18"/>
      <c r="N21" s="18"/>
      <c r="O21" s="18"/>
      <c r="P21" s="18"/>
      <c r="Q21" s="3">
        <f t="shared" si="7"/>
        <v>0</v>
      </c>
      <c r="R21" s="5" t="s">
        <v>88</v>
      </c>
      <c r="S21" s="16">
        <f t="shared" si="5"/>
        <v>0</v>
      </c>
    </row>
    <row r="22" spans="1:19" x14ac:dyDescent="0.35">
      <c r="A22" s="4">
        <v>23</v>
      </c>
      <c r="B22" s="23"/>
      <c r="C22" s="4" t="s">
        <v>57</v>
      </c>
      <c r="D22" s="8" t="s">
        <v>58</v>
      </c>
      <c r="E22" s="13"/>
      <c r="F22" s="4" t="s">
        <v>59</v>
      </c>
      <c r="G22" s="5" t="s">
        <v>88</v>
      </c>
      <c r="H22" s="4">
        <v>175</v>
      </c>
      <c r="I22" s="18"/>
      <c r="J22" s="3">
        <f t="shared" si="6"/>
        <v>0</v>
      </c>
      <c r="K22" s="14">
        <f t="shared" si="4"/>
        <v>0</v>
      </c>
      <c r="L22" s="4" t="s">
        <v>41</v>
      </c>
      <c r="M22" s="18"/>
      <c r="N22" s="18"/>
      <c r="O22" s="18"/>
      <c r="P22" s="18"/>
      <c r="Q22" s="3">
        <f t="shared" si="7"/>
        <v>0</v>
      </c>
      <c r="R22" s="5" t="s">
        <v>88</v>
      </c>
      <c r="S22" s="16">
        <f t="shared" si="5"/>
        <v>0</v>
      </c>
    </row>
    <row r="23" spans="1:19" x14ac:dyDescent="0.35">
      <c r="A23" s="4">
        <v>24</v>
      </c>
      <c r="B23" s="23"/>
      <c r="C23" s="4" t="s">
        <v>60</v>
      </c>
      <c r="D23" s="8" t="s">
        <v>92</v>
      </c>
      <c r="E23" s="13"/>
      <c r="F23" s="4" t="s">
        <v>56</v>
      </c>
      <c r="G23" s="5" t="s">
        <v>88</v>
      </c>
      <c r="H23" s="4">
        <v>125</v>
      </c>
      <c r="I23" s="18"/>
      <c r="J23" s="3">
        <f t="shared" si="6"/>
        <v>0</v>
      </c>
      <c r="K23" s="14">
        <f t="shared" si="4"/>
        <v>0</v>
      </c>
      <c r="L23" s="4" t="s">
        <v>41</v>
      </c>
      <c r="M23" s="18"/>
      <c r="N23" s="18"/>
      <c r="O23" s="18"/>
      <c r="P23" s="18"/>
      <c r="Q23" s="3">
        <f t="shared" si="7"/>
        <v>0</v>
      </c>
      <c r="R23" s="5" t="s">
        <v>88</v>
      </c>
      <c r="S23" s="16">
        <f t="shared" si="5"/>
        <v>0</v>
      </c>
    </row>
    <row r="24" spans="1:19" x14ac:dyDescent="0.35">
      <c r="A24" s="4">
        <v>25</v>
      </c>
      <c r="B24" s="23"/>
      <c r="C24" s="4" t="s">
        <v>61</v>
      </c>
      <c r="D24" s="8" t="s">
        <v>62</v>
      </c>
      <c r="E24" s="13"/>
      <c r="F24" s="4" t="s">
        <v>63</v>
      </c>
      <c r="G24" s="5" t="s">
        <v>88</v>
      </c>
      <c r="H24" s="4">
        <v>70</v>
      </c>
      <c r="I24" s="18"/>
      <c r="J24" s="3">
        <f t="shared" si="6"/>
        <v>0</v>
      </c>
      <c r="K24" s="14">
        <f t="shared" si="4"/>
        <v>0</v>
      </c>
      <c r="L24" s="4" t="s">
        <v>20</v>
      </c>
      <c r="M24" s="18"/>
      <c r="N24" s="18"/>
      <c r="O24" s="18"/>
      <c r="P24" s="18"/>
      <c r="Q24" s="3">
        <f t="shared" si="7"/>
        <v>0</v>
      </c>
      <c r="R24" s="5" t="s">
        <v>88</v>
      </c>
      <c r="S24" s="16">
        <f t="shared" si="5"/>
        <v>0</v>
      </c>
    </row>
    <row r="25" spans="1:19" x14ac:dyDescent="0.35">
      <c r="A25" s="4">
        <v>28</v>
      </c>
      <c r="B25" s="23"/>
      <c r="C25" s="7" t="s">
        <v>64</v>
      </c>
      <c r="D25" s="7" t="s">
        <v>89</v>
      </c>
      <c r="E25" s="13"/>
      <c r="F25" s="4" t="s">
        <v>65</v>
      </c>
      <c r="G25" s="5" t="s">
        <v>88</v>
      </c>
      <c r="H25" s="4">
        <v>342</v>
      </c>
      <c r="I25" s="18"/>
      <c r="J25" s="3">
        <f t="shared" si="6"/>
        <v>0</v>
      </c>
      <c r="K25" s="14">
        <f t="shared" si="4"/>
        <v>0</v>
      </c>
      <c r="L25" s="4" t="s">
        <v>20</v>
      </c>
      <c r="M25" s="18"/>
      <c r="N25" s="18"/>
      <c r="O25" s="18"/>
      <c r="P25" s="18"/>
      <c r="Q25" s="3">
        <f t="shared" si="7"/>
        <v>0</v>
      </c>
      <c r="R25" s="5" t="s">
        <v>88</v>
      </c>
      <c r="S25" s="16">
        <f t="shared" si="5"/>
        <v>0</v>
      </c>
    </row>
    <row r="26" spans="1:19" x14ac:dyDescent="0.35">
      <c r="A26" s="4">
        <v>30</v>
      </c>
      <c r="B26" s="23"/>
      <c r="C26" s="4" t="s">
        <v>66</v>
      </c>
      <c r="D26" s="4" t="s">
        <v>67</v>
      </c>
      <c r="E26" s="13"/>
      <c r="F26" s="4" t="s">
        <v>68</v>
      </c>
      <c r="G26" s="5" t="s">
        <v>88</v>
      </c>
      <c r="H26" s="4">
        <v>5</v>
      </c>
      <c r="I26" s="18"/>
      <c r="J26" s="3">
        <f t="shared" si="6"/>
        <v>0</v>
      </c>
      <c r="K26" s="14">
        <f t="shared" si="4"/>
        <v>0</v>
      </c>
      <c r="L26" s="4" t="s">
        <v>20</v>
      </c>
      <c r="M26" s="18"/>
      <c r="N26" s="18"/>
      <c r="O26" s="18"/>
      <c r="P26" s="18"/>
      <c r="Q26" s="3">
        <f t="shared" si="7"/>
        <v>0</v>
      </c>
      <c r="R26" s="5" t="s">
        <v>88</v>
      </c>
      <c r="S26" s="16">
        <f t="shared" si="5"/>
        <v>0</v>
      </c>
    </row>
    <row r="27" spans="1:19" x14ac:dyDescent="0.35">
      <c r="A27" s="4">
        <v>31</v>
      </c>
      <c r="B27" s="23"/>
      <c r="C27" s="4" t="s">
        <v>57</v>
      </c>
      <c r="D27" s="4" t="s">
        <v>69</v>
      </c>
      <c r="E27" s="13"/>
      <c r="F27" s="4" t="s">
        <v>70</v>
      </c>
      <c r="G27" s="5" t="s">
        <v>88</v>
      </c>
      <c r="H27" s="4">
        <v>70</v>
      </c>
      <c r="I27" s="18"/>
      <c r="J27" s="3">
        <f t="shared" si="6"/>
        <v>0</v>
      </c>
      <c r="K27" s="14">
        <f t="shared" si="4"/>
        <v>0</v>
      </c>
      <c r="L27" s="4" t="s">
        <v>20</v>
      </c>
      <c r="M27" s="18"/>
      <c r="N27" s="18"/>
      <c r="O27" s="18"/>
      <c r="P27" s="18"/>
      <c r="Q27" s="3">
        <f t="shared" si="7"/>
        <v>0</v>
      </c>
      <c r="R27" s="5" t="s">
        <v>88</v>
      </c>
      <c r="S27" s="16">
        <f t="shared" si="5"/>
        <v>0</v>
      </c>
    </row>
    <row r="28" spans="1:19" x14ac:dyDescent="0.35">
      <c r="A28" s="4">
        <v>32</v>
      </c>
      <c r="B28" s="23"/>
      <c r="C28" s="4" t="s">
        <v>71</v>
      </c>
      <c r="D28" s="4" t="s">
        <v>72</v>
      </c>
      <c r="E28" s="13"/>
      <c r="F28" s="4"/>
      <c r="G28" s="5" t="s">
        <v>88</v>
      </c>
      <c r="H28" s="4">
        <v>10</v>
      </c>
      <c r="I28" s="18"/>
      <c r="J28" s="3">
        <f t="shared" si="6"/>
        <v>0</v>
      </c>
      <c r="K28" s="14">
        <f t="shared" si="4"/>
        <v>0</v>
      </c>
      <c r="L28" s="4" t="s">
        <v>20</v>
      </c>
      <c r="M28" s="18"/>
      <c r="N28" s="18"/>
      <c r="O28" s="18"/>
      <c r="P28" s="18"/>
      <c r="Q28" s="3">
        <f t="shared" si="7"/>
        <v>0</v>
      </c>
      <c r="R28" s="5" t="s">
        <v>88</v>
      </c>
      <c r="S28" s="16">
        <f t="shared" si="5"/>
        <v>0</v>
      </c>
    </row>
    <row r="29" spans="1:19" x14ac:dyDescent="0.35">
      <c r="A29" s="4">
        <v>35</v>
      </c>
      <c r="B29" s="23"/>
      <c r="C29" s="4" t="s">
        <v>73</v>
      </c>
      <c r="D29" s="4" t="s">
        <v>74</v>
      </c>
      <c r="E29" s="13" t="s">
        <v>75</v>
      </c>
      <c r="F29" s="4" t="s">
        <v>76</v>
      </c>
      <c r="G29" s="5" t="s">
        <v>88</v>
      </c>
      <c r="H29" s="4">
        <v>11</v>
      </c>
      <c r="I29" s="18"/>
      <c r="J29" s="3">
        <f t="shared" si="6"/>
        <v>0</v>
      </c>
      <c r="K29" s="14">
        <f t="shared" si="4"/>
        <v>0</v>
      </c>
      <c r="L29" s="4" t="s">
        <v>20</v>
      </c>
      <c r="M29" s="18"/>
      <c r="N29" s="18"/>
      <c r="O29" s="18"/>
      <c r="P29" s="18"/>
      <c r="Q29" s="3">
        <f t="shared" si="7"/>
        <v>0</v>
      </c>
      <c r="R29" s="5" t="s">
        <v>88</v>
      </c>
      <c r="S29" s="16">
        <f t="shared" si="5"/>
        <v>0</v>
      </c>
    </row>
    <row r="30" spans="1:19" x14ac:dyDescent="0.35">
      <c r="A30" s="4">
        <v>36</v>
      </c>
      <c r="B30" s="23"/>
      <c r="C30" s="4" t="s">
        <v>77</v>
      </c>
      <c r="D30" s="8" t="s">
        <v>78</v>
      </c>
      <c r="E30" s="13"/>
      <c r="F30" s="4" t="s">
        <v>79</v>
      </c>
      <c r="G30" s="5" t="s">
        <v>88</v>
      </c>
      <c r="H30" s="4">
        <v>59</v>
      </c>
      <c r="I30" s="18"/>
      <c r="J30" s="3">
        <f t="shared" si="6"/>
        <v>0</v>
      </c>
      <c r="K30" s="14">
        <f t="shared" si="4"/>
        <v>0</v>
      </c>
      <c r="L30" s="4" t="s">
        <v>20</v>
      </c>
      <c r="M30" s="18"/>
      <c r="N30" s="18"/>
      <c r="O30" s="18"/>
      <c r="P30" s="18"/>
      <c r="Q30" s="3">
        <f t="shared" si="7"/>
        <v>0</v>
      </c>
      <c r="R30" s="5" t="s">
        <v>88</v>
      </c>
      <c r="S30" s="16">
        <f t="shared" si="5"/>
        <v>0</v>
      </c>
    </row>
    <row r="31" spans="1:19" x14ac:dyDescent="0.35">
      <c r="A31" s="4">
        <v>37</v>
      </c>
      <c r="B31" s="23"/>
      <c r="C31" s="4" t="s">
        <v>80</v>
      </c>
      <c r="D31" s="4" t="s">
        <v>81</v>
      </c>
      <c r="E31" s="13"/>
      <c r="F31" s="4" t="s">
        <v>82</v>
      </c>
      <c r="G31" s="5" t="s">
        <v>88</v>
      </c>
      <c r="H31" s="4">
        <v>5</v>
      </c>
      <c r="I31" s="18"/>
      <c r="J31" s="3">
        <f t="shared" si="6"/>
        <v>0</v>
      </c>
      <c r="K31" s="14">
        <f t="shared" si="4"/>
        <v>0</v>
      </c>
      <c r="L31" s="4" t="s">
        <v>20</v>
      </c>
      <c r="M31" s="18"/>
      <c r="N31" s="18"/>
      <c r="O31" s="18"/>
      <c r="P31" s="18"/>
      <c r="Q31" s="3">
        <f t="shared" si="7"/>
        <v>0</v>
      </c>
      <c r="R31" s="5" t="s">
        <v>88</v>
      </c>
      <c r="S31" s="16">
        <f t="shared" si="5"/>
        <v>0</v>
      </c>
    </row>
    <row r="32" spans="1:19" x14ac:dyDescent="0.35">
      <c r="A32" s="4">
        <v>38</v>
      </c>
      <c r="B32" s="23"/>
      <c r="C32" s="4" t="s">
        <v>83</v>
      </c>
      <c r="D32" s="4" t="s">
        <v>84</v>
      </c>
      <c r="E32" s="13"/>
      <c r="F32" s="4" t="s">
        <v>85</v>
      </c>
      <c r="G32" s="5" t="s">
        <v>88</v>
      </c>
      <c r="H32" s="4">
        <v>46</v>
      </c>
      <c r="I32" s="18"/>
      <c r="J32" s="3">
        <f t="shared" si="6"/>
        <v>0</v>
      </c>
      <c r="K32" s="14">
        <f t="shared" si="4"/>
        <v>0</v>
      </c>
      <c r="L32" s="4" t="s">
        <v>20</v>
      </c>
      <c r="M32" s="18"/>
      <c r="N32" s="18"/>
      <c r="O32" s="18"/>
      <c r="P32" s="18"/>
      <c r="Q32" s="3">
        <f t="shared" si="7"/>
        <v>0</v>
      </c>
      <c r="R32" s="5" t="s">
        <v>88</v>
      </c>
      <c r="S32" s="16">
        <f t="shared" si="5"/>
        <v>0</v>
      </c>
    </row>
    <row r="33" spans="1:19" x14ac:dyDescent="0.35">
      <c r="A33" s="4">
        <v>39</v>
      </c>
      <c r="B33" s="23"/>
      <c r="C33" s="4" t="s">
        <v>83</v>
      </c>
      <c r="D33" s="4" t="s">
        <v>86</v>
      </c>
      <c r="E33" s="13"/>
      <c r="F33" s="4"/>
      <c r="G33" s="5" t="s">
        <v>88</v>
      </c>
      <c r="H33" s="4">
        <v>9</v>
      </c>
      <c r="I33" s="18"/>
      <c r="J33" s="3">
        <f t="shared" si="6"/>
        <v>0</v>
      </c>
      <c r="K33" s="14">
        <f t="shared" si="4"/>
        <v>0</v>
      </c>
      <c r="L33" s="4" t="s">
        <v>20</v>
      </c>
      <c r="M33" s="18"/>
      <c r="N33" s="18"/>
      <c r="O33" s="18"/>
      <c r="P33" s="18"/>
      <c r="Q33" s="3">
        <f t="shared" si="7"/>
        <v>0</v>
      </c>
      <c r="R33" s="5" t="s">
        <v>88</v>
      </c>
      <c r="S33" s="16">
        <f t="shared" si="5"/>
        <v>0</v>
      </c>
    </row>
    <row r="34" spans="1:19" x14ac:dyDescent="0.35">
      <c r="A34" s="4">
        <v>40</v>
      </c>
      <c r="B34" s="23"/>
      <c r="C34" s="4" t="s">
        <v>83</v>
      </c>
      <c r="D34" s="4" t="s">
        <v>87</v>
      </c>
      <c r="E34" s="13"/>
      <c r="F34" s="4"/>
      <c r="G34" s="5" t="s">
        <v>88</v>
      </c>
      <c r="H34" s="4">
        <v>5</v>
      </c>
      <c r="I34" s="18"/>
      <c r="J34" s="3">
        <f t="shared" si="6"/>
        <v>0</v>
      </c>
      <c r="K34" s="14">
        <f t="shared" si="4"/>
        <v>0</v>
      </c>
      <c r="L34" s="4" t="s">
        <v>20</v>
      </c>
      <c r="M34" s="18"/>
      <c r="N34" s="18"/>
      <c r="O34" s="18"/>
      <c r="P34" s="18"/>
      <c r="Q34" s="3">
        <f t="shared" si="7"/>
        <v>0</v>
      </c>
      <c r="R34" s="5" t="s">
        <v>88</v>
      </c>
      <c r="S34" s="16">
        <f t="shared" si="5"/>
        <v>0</v>
      </c>
    </row>
    <row r="36" spans="1:19" x14ac:dyDescent="0.35">
      <c r="K36" s="6"/>
      <c r="S36" s="20">
        <f>SUM(S4:S17,S19:S34)</f>
        <v>3360</v>
      </c>
    </row>
  </sheetData>
  <sheetProtection algorithmName="SHA-512" hashValue="zsw+F4LT9xQO8Tl/bV7fdkkLzoKqDMhAMDzmkeyg76Xa+IuPEDjd2LfjBpyx5maQNKVNn7uyJRGKKv3HQEMk4g==" saltValue="+RqdaNWxw6pBbRgEa7jaiw==" spinCount="100000" sheet="1" objects="1" scenarios="1"/>
  <mergeCells count="5">
    <mergeCell ref="B1:J1"/>
    <mergeCell ref="B4:B17"/>
    <mergeCell ref="B19:B34"/>
    <mergeCell ref="D2:K2"/>
    <mergeCell ref="M2:S2"/>
  </mergeCells>
  <dataValidations count="1">
    <dataValidation type="decimal" operator="greaterThan" allowBlank="1" showInputMessage="1" showErrorMessage="1" errorTitle="Voer een getal in" error="Getal moet boven de 0 zijn" sqref="I4:I17 I19:I34 O19:P34 O4:P17" xr:uid="{A40847BF-1098-4E68-BC86-2C66D719D096}">
      <formula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E2A599BAD6F445B9794C424A84F984" ma:contentTypeVersion="4" ma:contentTypeDescription="Een nieuw document maken." ma:contentTypeScope="" ma:versionID="e9fa9ebd41b8063cb704d61b7e311c77">
  <xsd:schema xmlns:xsd="http://www.w3.org/2001/XMLSchema" xmlns:xs="http://www.w3.org/2001/XMLSchema" xmlns:p="http://schemas.microsoft.com/office/2006/metadata/properties" xmlns:ns2="79a22786-8864-4675-9903-7c7a4a0ef1e5" xmlns:ns3="93d0778c-fbe3-498b-b98d-e66096c5b919" targetNamespace="http://schemas.microsoft.com/office/2006/metadata/properties" ma:root="true" ma:fieldsID="22e4b5a8c09cddcb9d8beddff2ce1527" ns2:_="" ns3:_="">
    <xsd:import namespace="79a22786-8864-4675-9903-7c7a4a0ef1e5"/>
    <xsd:import namespace="93d0778c-fbe3-498b-b98d-e66096c5b9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22786-8864-4675-9903-7c7a4a0ef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d0778c-fbe3-498b-b98d-e66096c5b91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F8D3BB-54BB-4E2B-A99D-A8B8129E3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22786-8864-4675-9903-7c7a4a0ef1e5"/>
    <ds:schemaRef ds:uri="93d0778c-fbe3-498b-b98d-e66096c5b9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53A8AC-82B9-4709-BFC5-130107028CA7}">
  <ds:schemaRefs>
    <ds:schemaRef ds:uri="http://purl.org/dc/elements/1.1/"/>
    <ds:schemaRef ds:uri="http://schemas.microsoft.com/office/2006/metadata/properties"/>
    <ds:schemaRef ds:uri="http://purl.org/dc/terms/"/>
    <ds:schemaRef ds:uri="79a22786-8864-4675-9903-7c7a4a0ef1e5"/>
    <ds:schemaRef ds:uri="http://schemas.microsoft.com/office/2006/documentManagement/types"/>
    <ds:schemaRef ds:uri="93d0778c-fbe3-498b-b98d-e66096c5b919"/>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96B38AB-693F-491D-A451-A92B905577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TTL Overzicht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 van Leeuwen</dc:creator>
  <cp:keywords/>
  <dc:description/>
  <cp:lastModifiedBy>Ivo van Leeuwen</cp:lastModifiedBy>
  <cp:revision/>
  <dcterms:created xsi:type="dcterms:W3CDTF">2020-07-09T06:43:01Z</dcterms:created>
  <dcterms:modified xsi:type="dcterms:W3CDTF">2020-10-26T11:43:56Z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0x01010086E2A599BAD6F445B9794C424A84F984</vt:lpwstr>
  </property>
</Properties>
</file>