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jn Drive\Gemeente Purmerend\NL.SO.20.00971 Begeleiding MFA Aanbesteding\WIP Purmerend\004 Aanbestedingsleidraad\013 Aangepaste gepubliceerde versie na ronde 2\"/>
    </mc:Choice>
  </mc:AlternateContent>
  <xr:revisionPtr revIDLastSave="0" documentId="13_ncr:1_{1EEA091B-DF0D-4848-B832-8942264597FF}" xr6:coauthVersionLast="45" xr6:coauthVersionMax="45" xr10:uidLastSave="{00000000-0000-0000-0000-000000000000}"/>
  <bookViews>
    <workbookView xWindow="10800" yWindow="25812" windowWidth="23256" windowHeight="12576" xr2:uid="{00000000-000D-0000-FFFF-FFFF00000000}"/>
  </bookViews>
  <sheets>
    <sheet name="Beoordelingsmodel Purmerprint" sheetId="1" r:id="rId1"/>
  </sheets>
  <definedNames>
    <definedName name="_xlnm.Print_Area" localSheetId="0">'Beoordelingsmodel Purmerprint'!$A$1:$Q$60</definedName>
    <definedName name="Gunningscriteria1" localSheetId="0">'Beoordelingsmodel Purmerprint'!$O$14:$P$18</definedName>
    <definedName name="Gunningscriteria2" localSheetId="0">'Beoordelingsmodel Purmerprint'!$O$21:$P$25</definedName>
    <definedName name="Gunningscriteria3" localSheetId="0">'Beoordelingsmodel Purmerprint'!$O$28:$P$32</definedName>
    <definedName name="Gunningscriteria4" localSheetId="0">'Beoordelingsmodel Purmerprint'!$O$35:$P$39</definedName>
    <definedName name="Gunningscriteria5">'Beoordelingsmodel Purmerprint'!#REF!</definedName>
    <definedName name="Gunningscriteria6">'Beoordelingsmodel Purmerprint'!#REF!</definedName>
    <definedName name="score">'Beoordelingsmodel Purmerprint'!$O$14:$O$18</definedName>
  </definedNames>
  <calcPr calcId="191029"/>
</workbook>
</file>

<file path=xl/calcChain.xml><?xml version="1.0" encoding="utf-8"?>
<calcChain xmlns="http://schemas.openxmlformats.org/spreadsheetml/2006/main">
  <c r="G30" i="1" l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2" i="1"/>
  <c r="F32" i="1"/>
  <c r="E32" i="1"/>
  <c r="G31" i="1"/>
  <c r="F31" i="1"/>
  <c r="E31" i="1"/>
  <c r="F30" i="1"/>
  <c r="E30" i="1"/>
  <c r="G29" i="1"/>
  <c r="F29" i="1"/>
  <c r="E29" i="1"/>
  <c r="G28" i="1"/>
  <c r="F28" i="1"/>
  <c r="E28" i="1"/>
  <c r="G25" i="1"/>
  <c r="F25" i="1"/>
  <c r="E25" i="1"/>
  <c r="G24" i="1"/>
  <c r="F24" i="1"/>
  <c r="E24" i="1"/>
  <c r="G23" i="1"/>
  <c r="F23" i="1"/>
  <c r="E23" i="1"/>
  <c r="G22" i="1"/>
  <c r="F22" i="1"/>
  <c r="E22" i="1"/>
  <c r="G21" i="1"/>
  <c r="F21" i="1"/>
  <c r="E21" i="1"/>
  <c r="G18" i="1"/>
  <c r="F18" i="1"/>
  <c r="E18" i="1"/>
  <c r="E15" i="1"/>
  <c r="F15" i="1"/>
  <c r="G15" i="1"/>
  <c r="E16" i="1"/>
  <c r="F16" i="1"/>
  <c r="G16" i="1"/>
  <c r="E17" i="1"/>
  <c r="F17" i="1"/>
  <c r="G17" i="1"/>
  <c r="G14" i="1"/>
  <c r="F14" i="1"/>
  <c r="E14" i="1"/>
  <c r="C40" i="1" l="1"/>
  <c r="M34" i="1" l="1"/>
  <c r="L34" i="1"/>
  <c r="K34" i="1"/>
  <c r="J34" i="1"/>
  <c r="I34" i="1"/>
  <c r="M27" i="1"/>
  <c r="L27" i="1"/>
  <c r="K27" i="1"/>
  <c r="J27" i="1"/>
  <c r="I27" i="1"/>
  <c r="M20" i="1"/>
  <c r="L20" i="1"/>
  <c r="K20" i="1"/>
  <c r="J20" i="1"/>
  <c r="I20" i="1"/>
  <c r="A18" i="1"/>
  <c r="A17" i="1"/>
  <c r="A16" i="1"/>
  <c r="A15" i="1"/>
  <c r="A14" i="1"/>
  <c r="P14" i="1" l="1"/>
  <c r="P35" i="1" l="1"/>
  <c r="P39" i="1" l="1"/>
  <c r="P38" i="1"/>
  <c r="P37" i="1"/>
  <c r="Q35" i="1"/>
  <c r="P36" i="1"/>
  <c r="A39" i="1"/>
  <c r="A38" i="1"/>
  <c r="A37" i="1"/>
  <c r="A36" i="1"/>
  <c r="A35" i="1"/>
  <c r="C37" i="1" l="1"/>
  <c r="C35" i="1"/>
  <c r="Q38" i="1"/>
  <c r="C38" i="1"/>
  <c r="Q39" i="1"/>
  <c r="C39" i="1"/>
  <c r="Q36" i="1"/>
  <c r="C36" i="1"/>
  <c r="Q37" i="1"/>
  <c r="A44" i="1"/>
  <c r="A48" i="1" l="1"/>
  <c r="A47" i="1"/>
  <c r="A32" i="1"/>
  <c r="A31" i="1"/>
  <c r="A25" i="1"/>
  <c r="A24" i="1"/>
  <c r="A46" i="1" l="1"/>
  <c r="A45" i="1"/>
  <c r="P32" i="1"/>
  <c r="P31" i="1"/>
  <c r="A30" i="1"/>
  <c r="P30" i="1"/>
  <c r="A29" i="1"/>
  <c r="P29" i="1"/>
  <c r="A28" i="1"/>
  <c r="P28" i="1"/>
  <c r="P25" i="1"/>
  <c r="P24" i="1"/>
  <c r="A23" i="1"/>
  <c r="P23" i="1"/>
  <c r="C23" i="1" s="1"/>
  <c r="A22" i="1"/>
  <c r="P22" i="1"/>
  <c r="A21" i="1"/>
  <c r="P21" i="1"/>
  <c r="P18" i="1"/>
  <c r="P17" i="1"/>
  <c r="P16" i="1"/>
  <c r="C14" i="1" s="1"/>
  <c r="P15" i="1"/>
  <c r="C28" i="1" l="1"/>
  <c r="Q24" i="1"/>
  <c r="C24" i="1"/>
  <c r="Q21" i="1"/>
  <c r="C21" i="1"/>
  <c r="C44" i="1" s="1"/>
  <c r="Q25" i="1"/>
  <c r="C25" i="1"/>
  <c r="Q22" i="1"/>
  <c r="C22" i="1"/>
  <c r="Q29" i="1"/>
  <c r="C29" i="1"/>
  <c r="Q18" i="1"/>
  <c r="Q28" i="1"/>
  <c r="Q32" i="1"/>
  <c r="C32" i="1"/>
  <c r="Q17" i="1"/>
  <c r="Q15" i="1"/>
  <c r="C30" i="1"/>
  <c r="Q14" i="1"/>
  <c r="Q31" i="1"/>
  <c r="C31" i="1"/>
  <c r="C15" i="1"/>
  <c r="Q23" i="1"/>
  <c r="C16" i="1"/>
  <c r="C46" i="1" s="1"/>
  <c r="C18" i="1"/>
  <c r="C17" i="1"/>
  <c r="Q16" i="1"/>
  <c r="Q30" i="1"/>
  <c r="C45" i="1" l="1"/>
  <c r="C48" i="1"/>
  <c r="C47" i="1"/>
</calcChain>
</file>

<file path=xl/sharedStrings.xml><?xml version="1.0" encoding="utf-8"?>
<sst xmlns="http://schemas.openxmlformats.org/spreadsheetml/2006/main" count="53" uniqueCount="41">
  <si>
    <t>Vul één cijfer in per leverancier per onderdeel.</t>
  </si>
  <si>
    <t>Beoordeling leveranciers</t>
  </si>
  <si>
    <t>kwaliteitswaarde</t>
  </si>
  <si>
    <t>Convergentie</t>
  </si>
  <si>
    <t>Individuele Scores</t>
  </si>
  <si>
    <t>Scoremogelijkheden</t>
  </si>
  <si>
    <t>Consensus</t>
  </si>
  <si>
    <t>Modus</t>
  </si>
  <si>
    <t>Mediaan</t>
  </si>
  <si>
    <t>Gemiddelde</t>
  </si>
  <si>
    <t>Leverancier</t>
  </si>
  <si>
    <t>Eindscore (kwalitatief + kwantitatief)</t>
  </si>
  <si>
    <t>Totaal fictieve waarde</t>
  </si>
  <si>
    <t>Proces bij gelijke score</t>
  </si>
  <si>
    <t>Cijfer</t>
  </si>
  <si>
    <t>Waardering</t>
  </si>
  <si>
    <t>Zie Leidraad</t>
  </si>
  <si>
    <t>Alpha</t>
  </si>
  <si>
    <t>Bravo</t>
  </si>
  <si>
    <t>Charlie</t>
  </si>
  <si>
    <t>Delta</t>
  </si>
  <si>
    <t>Echo</t>
  </si>
  <si>
    <t>Fictieve waarde tbv beoordeling</t>
  </si>
  <si>
    <t>Beoordeling</t>
  </si>
  <si>
    <t>Aspecten uitstekende inzichtelijk gemaakt, veel vertrouwen dat aan de verwachtingen wordt voldaan.</t>
  </si>
  <si>
    <t>Aspecten in meer dan gemiddelde mate inzichtelijk gemaakt, vertrouwen dat aan de verwachtingen wordt voldaan.</t>
  </si>
  <si>
    <t>Aspecten in gemiddelde mate inzichtelijk gemaakt, redelijk vertrouwen dat aan de verwachtingen wordt voldaan.</t>
  </si>
  <si>
    <t>Aspecten in minder gemiddelde mate inzichtelijk gemaakt, onvoldoende vertrouwen dat aan de verwachtingen wordt voldaan.</t>
  </si>
  <si>
    <t>Aspecten in onvoldoende tot slechte mate inzichtelijk gemaakt, geen vertrouwen dat aan de verwachtingen wordt voldaan.</t>
  </si>
  <si>
    <t>De Inschrijving wordt beoordeeld op basis van de mate van vertrouwen die Opdrachtgever krijgt door de beschrijving van de verschillende aspecten en de mate waarin wordt voldaan aan de beschreven verwachtingen.</t>
  </si>
  <si>
    <t>3 Innovatie</t>
  </si>
  <si>
    <t>1 Transitie</t>
  </si>
  <si>
    <t>2 Dienstverlening</t>
  </si>
  <si>
    <t>4 Interview</t>
  </si>
  <si>
    <t>Projectleiding</t>
  </si>
  <si>
    <t>Systeembeheer</t>
  </si>
  <si>
    <t>Contractmanagement</t>
  </si>
  <si>
    <t>Afd. burgerzaken</t>
  </si>
  <si>
    <t>Top 10-gebruikers</t>
  </si>
  <si>
    <t>Inschrijfbedrag</t>
  </si>
  <si>
    <t>Inschrijver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</si>
</sst>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&quot;€&quot;\ * #,##0_ ;_ &quot;€&quot;\ * \-#,##0_ ;_ &quot;€&quot;\ * &quot;-&quot;??_ ;_ @_ "/>
    <numFmt numFmtId="165" formatCode="0.0"/>
    <numFmt numFmtId="166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2" borderId="2" xfId="0" applyFont="1" applyFill="1" applyBorder="1" applyAlignment="1">
      <alignment horizontal="left" vertical="center"/>
    </xf>
    <xf numFmtId="44" fontId="0" fillId="3" borderId="4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vertical="center"/>
    </xf>
    <xf numFmtId="0" fontId="4" fillId="4" borderId="3" xfId="0" applyFont="1" applyFill="1" applyBorder="1" applyAlignment="1">
      <alignment horizontal="center" vertical="center"/>
    </xf>
    <xf numFmtId="9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left" vertical="center"/>
    </xf>
    <xf numFmtId="164" fontId="0" fillId="0" borderId="5" xfId="0" applyNumberFormat="1" applyBorder="1" applyAlignment="1">
      <alignment horizontal="left" vertical="center"/>
    </xf>
    <xf numFmtId="9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44" fontId="0" fillId="0" borderId="4" xfId="0" applyNumberFormat="1" applyFon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164" fontId="0" fillId="0" borderId="4" xfId="0" applyNumberFormat="1" applyBorder="1" applyAlignment="1">
      <alignment horizontal="left" vertical="center"/>
    </xf>
    <xf numFmtId="0" fontId="8" fillId="4" borderId="1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65" fontId="4" fillId="4" borderId="3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0" fontId="3" fillId="5" borderId="0" xfId="0" applyFont="1" applyFill="1" applyAlignment="1">
      <alignment horizontal="left" vertical="center"/>
    </xf>
    <xf numFmtId="0" fontId="0" fillId="5" borderId="0" xfId="0" applyFill="1" applyBorder="1" applyAlignment="1">
      <alignment horizontal="left" vertical="center"/>
    </xf>
    <xf numFmtId="44" fontId="0" fillId="5" borderId="0" xfId="0" applyNumberFormat="1" applyFill="1" applyAlignment="1">
      <alignment vertical="center"/>
    </xf>
    <xf numFmtId="0" fontId="4" fillId="5" borderId="0" xfId="0" applyFont="1" applyFill="1" applyAlignment="1">
      <alignment horizontal="left" vertical="center"/>
    </xf>
    <xf numFmtId="0" fontId="0" fillId="5" borderId="0" xfId="0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165" fontId="0" fillId="5" borderId="0" xfId="0" applyNumberFormat="1" applyFill="1" applyBorder="1" applyAlignment="1">
      <alignment horizontal="center" vertical="center"/>
    </xf>
    <xf numFmtId="165" fontId="0" fillId="5" borderId="0" xfId="0" applyNumberFormat="1" applyFill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0" fillId="5" borderId="0" xfId="0" applyFill="1"/>
    <xf numFmtId="0" fontId="0" fillId="5" borderId="0" xfId="0" applyFont="1" applyFill="1" applyBorder="1" applyAlignment="1">
      <alignment horizontal="center" vertical="center"/>
    </xf>
    <xf numFmtId="0" fontId="6" fillId="5" borderId="0" xfId="0" applyFont="1" applyFill="1" applyAlignment="1">
      <alignment vertical="center"/>
    </xf>
    <xf numFmtId="0" fontId="10" fillId="5" borderId="0" xfId="0" applyFont="1" applyFill="1" applyAlignment="1">
      <alignment horizontal="left" vertical="center"/>
    </xf>
    <xf numFmtId="9" fontId="0" fillId="5" borderId="0" xfId="0" applyNumberFormat="1" applyFill="1" applyBorder="1" applyAlignment="1">
      <alignment vertical="center"/>
    </xf>
    <xf numFmtId="0" fontId="9" fillId="5" borderId="0" xfId="0" applyFont="1" applyFill="1" applyBorder="1" applyAlignment="1">
      <alignment horizontal="left" vertical="center"/>
    </xf>
    <xf numFmtId="166" fontId="9" fillId="5" borderId="0" xfId="1" applyNumberFormat="1" applyFont="1" applyFill="1" applyBorder="1" applyAlignment="1">
      <alignment horizontal="center" vertical="center"/>
    </xf>
    <xf numFmtId="0" fontId="8" fillId="5" borderId="0" xfId="0" applyFont="1" applyFill="1" applyBorder="1" applyAlignment="1">
      <alignment horizontal="left" vertical="center"/>
    </xf>
    <xf numFmtId="0" fontId="0" fillId="5" borderId="0" xfId="0" quotePrefix="1" applyFill="1" applyAlignment="1">
      <alignment vertical="center"/>
    </xf>
    <xf numFmtId="0" fontId="4" fillId="5" borderId="0" xfId="0" quotePrefix="1" applyFont="1" applyFill="1" applyAlignment="1">
      <alignment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5" borderId="0" xfId="0" applyFont="1" applyFill="1" applyAlignment="1">
      <alignment horizontal="center" vertical="center"/>
    </xf>
    <xf numFmtId="0" fontId="0" fillId="5" borderId="7" xfId="0" applyFill="1" applyBorder="1" applyAlignment="1">
      <alignment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5" borderId="0" xfId="0" applyFill="1" applyAlignment="1">
      <alignment horizontal="left" vertical="center" wrapText="1"/>
    </xf>
    <xf numFmtId="0" fontId="2" fillId="2" borderId="0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9" fillId="5" borderId="2" xfId="0" applyFont="1" applyFill="1" applyBorder="1" applyAlignment="1">
      <alignment horizontal="left" vertical="center"/>
    </xf>
    <xf numFmtId="43" fontId="9" fillId="5" borderId="1" xfId="1" applyFont="1" applyFill="1" applyBorder="1" applyAlignment="1">
      <alignment horizontal="center" vertical="center"/>
    </xf>
    <xf numFmtId="43" fontId="9" fillId="5" borderId="2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right" vertical="center"/>
    </xf>
    <xf numFmtId="0" fontId="8" fillId="4" borderId="2" xfId="0" applyFont="1" applyFill="1" applyBorder="1" applyAlignment="1">
      <alignment horizontal="right" vertical="center"/>
    </xf>
    <xf numFmtId="0" fontId="0" fillId="3" borderId="1" xfId="0" applyFill="1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44" fontId="0" fillId="3" borderId="1" xfId="0" applyNumberFormat="1" applyFill="1" applyBorder="1" applyAlignment="1">
      <alignment horizontal="center" vertical="center"/>
    </xf>
    <xf numFmtId="44" fontId="0" fillId="3" borderId="2" xfId="0" applyNumberFormat="1" applyFill="1" applyBorder="1" applyAlignment="1">
      <alignment horizontal="center" vertical="center"/>
    </xf>
  </cellXfs>
  <cellStyles count="2">
    <cellStyle name="Komma" xfId="1" builtinId="3"/>
    <cellStyle name="Standaard" xfId="0" builtinId="0"/>
  </cellStyles>
  <dxfs count="114"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524934</xdr:colOff>
      <xdr:row>0</xdr:row>
      <xdr:rowOff>110067</xdr:rowOff>
    </xdr:from>
    <xdr:to>
      <xdr:col>16</xdr:col>
      <xdr:colOff>671408</xdr:colOff>
      <xdr:row>3</xdr:row>
      <xdr:rowOff>96732</xdr:rowOff>
    </xdr:to>
    <xdr:pic>
      <xdr:nvPicPr>
        <xdr:cNvPr id="2" name="Afbeelding 1" descr="Gemeente Purmerend - Gemeentelijk Vastgoed">
          <a:extLst>
            <a:ext uri="{FF2B5EF4-FFF2-40B4-BE49-F238E27FC236}">
              <a16:creationId xmlns:a16="http://schemas.microsoft.com/office/drawing/2014/main" id="{97CAC978-24B5-4E85-97FE-E4EFB7BF2A9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19201" y="110067"/>
          <a:ext cx="1352550" cy="5429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"/>
  <sheetViews>
    <sheetView tabSelected="1" zoomScale="90" zoomScaleNormal="90" workbookViewId="0">
      <selection activeCell="A3" sqref="A3"/>
    </sheetView>
  </sheetViews>
  <sheetFormatPr defaultColWidth="9.1796875" defaultRowHeight="14.5" x14ac:dyDescent="0.35"/>
  <cols>
    <col min="1" max="1" width="18.1796875" style="30" customWidth="1"/>
    <col min="2" max="2" width="10.54296875" style="28" customWidth="1"/>
    <col min="3" max="3" width="24.453125" style="28" customWidth="1"/>
    <col min="4" max="4" width="2.26953125" style="28" bestFit="1" customWidth="1"/>
    <col min="5" max="5" width="8.7265625" style="28" customWidth="1"/>
    <col min="6" max="6" width="8.81640625" style="28" customWidth="1"/>
    <col min="7" max="7" width="12.1796875" style="28" customWidth="1"/>
    <col min="8" max="8" width="1.26953125" style="28" customWidth="1"/>
    <col min="9" max="9" width="16.1796875" style="28" customWidth="1"/>
    <col min="10" max="10" width="20.81640625" style="28" customWidth="1"/>
    <col min="11" max="11" width="19.08984375" style="28" customWidth="1"/>
    <col min="12" max="12" width="21.36328125" style="28" customWidth="1"/>
    <col min="13" max="13" width="21.90625" style="28" customWidth="1"/>
    <col min="14" max="14" width="2.1796875" style="29" customWidth="1"/>
    <col min="15" max="15" width="3.453125" style="29" customWidth="1"/>
    <col min="16" max="16" width="17.1796875" style="29" bestFit="1" customWidth="1"/>
    <col min="17" max="17" width="9.7265625" style="29" customWidth="1"/>
    <col min="18" max="16384" width="9.1796875" style="30"/>
  </cols>
  <sheetData>
    <row r="1" spans="1:21" x14ac:dyDescent="0.35">
      <c r="A1" s="64" t="s">
        <v>22</v>
      </c>
      <c r="B1" s="66"/>
    </row>
    <row r="2" spans="1:21" x14ac:dyDescent="0.35">
      <c r="A2" s="74">
        <v>550000</v>
      </c>
      <c r="B2" s="75"/>
    </row>
    <row r="4" spans="1:21" x14ac:dyDescent="0.35">
      <c r="A4" s="71" t="s">
        <v>40</v>
      </c>
      <c r="B4" s="72"/>
      <c r="C4" s="1" t="s">
        <v>39</v>
      </c>
      <c r="F4" s="30"/>
      <c r="G4" s="30"/>
    </row>
    <row r="5" spans="1:21" x14ac:dyDescent="0.35">
      <c r="A5" s="69" t="s">
        <v>17</v>
      </c>
      <c r="B5" s="70"/>
      <c r="C5" s="2">
        <v>0</v>
      </c>
      <c r="D5" s="29"/>
      <c r="F5" s="30"/>
      <c r="G5" s="30"/>
    </row>
    <row r="6" spans="1:21" x14ac:dyDescent="0.35">
      <c r="A6" s="69" t="s">
        <v>18</v>
      </c>
      <c r="B6" s="70"/>
      <c r="C6" s="2">
        <v>0</v>
      </c>
      <c r="D6" s="29"/>
    </row>
    <row r="7" spans="1:21" x14ac:dyDescent="0.35">
      <c r="A7" s="69" t="s">
        <v>19</v>
      </c>
      <c r="B7" s="70"/>
      <c r="C7" s="2">
        <v>0</v>
      </c>
      <c r="D7" s="29"/>
      <c r="F7" s="31"/>
    </row>
    <row r="8" spans="1:21" x14ac:dyDescent="0.35">
      <c r="A8" s="69" t="s">
        <v>20</v>
      </c>
      <c r="B8" s="70"/>
      <c r="C8" s="2">
        <v>0</v>
      </c>
      <c r="D8" s="29"/>
      <c r="F8" s="31"/>
    </row>
    <row r="9" spans="1:21" x14ac:dyDescent="0.35">
      <c r="A9" s="69" t="s">
        <v>21</v>
      </c>
      <c r="B9" s="70"/>
      <c r="C9" s="2">
        <v>0</v>
      </c>
      <c r="D9" s="29"/>
      <c r="F9" s="31"/>
    </row>
    <row r="10" spans="1:21" x14ac:dyDescent="0.35">
      <c r="A10" s="41"/>
      <c r="B10" s="42"/>
      <c r="C10" s="43"/>
    </row>
    <row r="11" spans="1:21" x14ac:dyDescent="0.35">
      <c r="A11" s="44" t="s">
        <v>0</v>
      </c>
    </row>
    <row r="12" spans="1:21" x14ac:dyDescent="0.35">
      <c r="A12" s="71" t="s">
        <v>1</v>
      </c>
      <c r="B12" s="72"/>
      <c r="C12" s="3" t="s">
        <v>2</v>
      </c>
      <c r="D12" s="35"/>
      <c r="E12" s="73" t="s">
        <v>3</v>
      </c>
      <c r="F12" s="73"/>
      <c r="G12" s="73"/>
      <c r="H12" s="35"/>
      <c r="I12" s="73" t="s">
        <v>4</v>
      </c>
      <c r="J12" s="73"/>
      <c r="K12" s="73"/>
      <c r="L12" s="73"/>
      <c r="M12" s="73"/>
    </row>
    <row r="13" spans="1:21" x14ac:dyDescent="0.35">
      <c r="A13" s="4" t="s">
        <v>31</v>
      </c>
      <c r="B13" s="5" t="s">
        <v>6</v>
      </c>
      <c r="C13" s="6">
        <v>0.3</v>
      </c>
      <c r="D13" s="36"/>
      <c r="E13" s="7" t="s">
        <v>7</v>
      </c>
      <c r="F13" s="5" t="s">
        <v>8</v>
      </c>
      <c r="G13" s="8" t="s">
        <v>9</v>
      </c>
      <c r="H13" s="36"/>
      <c r="I13" s="7" t="s">
        <v>34</v>
      </c>
      <c r="J13" s="5" t="s">
        <v>35</v>
      </c>
      <c r="K13" s="5" t="s">
        <v>36</v>
      </c>
      <c r="L13" s="5" t="s">
        <v>37</v>
      </c>
      <c r="M13" s="8" t="s">
        <v>38</v>
      </c>
      <c r="O13" s="64" t="s">
        <v>5</v>
      </c>
      <c r="P13" s="65"/>
      <c r="Q13" s="66"/>
    </row>
    <row r="14" spans="1:21" x14ac:dyDescent="0.35">
      <c r="A14" s="12" t="str">
        <f>$A$5</f>
        <v>Alpha</v>
      </c>
      <c r="B14" s="13">
        <v>6</v>
      </c>
      <c r="C14" s="14">
        <f>VLOOKUP(B14,Gunningscriteria1,2,0)</f>
        <v>0</v>
      </c>
      <c r="D14" s="35"/>
      <c r="E14" s="15">
        <f>IFERROR(MODE(I14:M14),"")</f>
        <v>6</v>
      </c>
      <c r="F14" s="15">
        <f>IFERROR(MEDIAN(I14:M14),"")</f>
        <v>6</v>
      </c>
      <c r="G14" s="15">
        <f>IFERROR(AVERAGE(I14:M14),"")</f>
        <v>6</v>
      </c>
      <c r="H14" s="37"/>
      <c r="I14" s="16">
        <v>6</v>
      </c>
      <c r="J14" s="17">
        <v>6</v>
      </c>
      <c r="K14" s="17">
        <v>6</v>
      </c>
      <c r="L14" s="17">
        <v>6</v>
      </c>
      <c r="M14" s="18">
        <v>6</v>
      </c>
      <c r="O14" s="9">
        <v>2</v>
      </c>
      <c r="P14" s="10">
        <f>1*$C$13*$A$2</f>
        <v>165000</v>
      </c>
      <c r="Q14" s="11">
        <f>P14/$A$2</f>
        <v>0.3</v>
      </c>
    </row>
    <row r="15" spans="1:21" x14ac:dyDescent="0.35">
      <c r="A15" s="12" t="str">
        <f>$A$6</f>
        <v>Bravo</v>
      </c>
      <c r="B15" s="13">
        <v>6</v>
      </c>
      <c r="C15" s="14">
        <f>VLOOKUP(B15,Gunningscriteria1,2,0)</f>
        <v>0</v>
      </c>
      <c r="D15" s="35"/>
      <c r="E15" s="15">
        <f t="shared" ref="E15:E17" si="0">IFERROR(MODE(I15:M15),"")</f>
        <v>6</v>
      </c>
      <c r="F15" s="15">
        <f t="shared" ref="F15:F17" si="1">IFERROR(MEDIAN(I15:M15),"")</f>
        <v>6</v>
      </c>
      <c r="G15" s="15">
        <f t="shared" ref="G15:G17" si="2">IFERROR(AVERAGE(I15:M15),"")</f>
        <v>6</v>
      </c>
      <c r="H15" s="37"/>
      <c r="I15" s="16">
        <v>6</v>
      </c>
      <c r="J15" s="17">
        <v>6</v>
      </c>
      <c r="K15" s="17">
        <v>6</v>
      </c>
      <c r="L15" s="17">
        <v>6</v>
      </c>
      <c r="M15" s="18">
        <v>6</v>
      </c>
      <c r="O15" s="19">
        <v>4</v>
      </c>
      <c r="P15" s="20">
        <f>0.5*$C$13*$A$2</f>
        <v>82500</v>
      </c>
      <c r="Q15" s="11">
        <f>P15/$A$2</f>
        <v>0.15</v>
      </c>
      <c r="U15" s="33"/>
    </row>
    <row r="16" spans="1:21" x14ac:dyDescent="0.35">
      <c r="A16" s="12" t="str">
        <f>$A$7</f>
        <v>Charlie</v>
      </c>
      <c r="B16" s="13">
        <v>6</v>
      </c>
      <c r="C16" s="14">
        <f>VLOOKUP(B16,Gunningscriteria1,2,0)</f>
        <v>0</v>
      </c>
      <c r="D16" s="35"/>
      <c r="E16" s="15">
        <f t="shared" si="0"/>
        <v>6</v>
      </c>
      <c r="F16" s="15">
        <f t="shared" si="1"/>
        <v>6</v>
      </c>
      <c r="G16" s="15">
        <f t="shared" si="2"/>
        <v>6</v>
      </c>
      <c r="H16" s="37"/>
      <c r="I16" s="16">
        <v>6</v>
      </c>
      <c r="J16" s="17">
        <v>6</v>
      </c>
      <c r="K16" s="17">
        <v>6</v>
      </c>
      <c r="L16" s="17">
        <v>6</v>
      </c>
      <c r="M16" s="18">
        <v>6</v>
      </c>
      <c r="O16" s="19">
        <v>6</v>
      </c>
      <c r="P16" s="20">
        <f>0*$C$13*$A$2</f>
        <v>0</v>
      </c>
      <c r="Q16" s="11">
        <f>P16/$A$2</f>
        <v>0</v>
      </c>
    </row>
    <row r="17" spans="1:17" x14ac:dyDescent="0.35">
      <c r="A17" s="12" t="str">
        <f>$A$8</f>
        <v>Delta</v>
      </c>
      <c r="B17" s="13">
        <v>6</v>
      </c>
      <c r="C17" s="14">
        <f>VLOOKUP(B17,Gunningscriteria1,2,0)</f>
        <v>0</v>
      </c>
      <c r="D17" s="35"/>
      <c r="E17" s="15">
        <f t="shared" si="0"/>
        <v>6</v>
      </c>
      <c r="F17" s="15">
        <f t="shared" si="1"/>
        <v>6</v>
      </c>
      <c r="G17" s="15">
        <f t="shared" si="2"/>
        <v>6</v>
      </c>
      <c r="H17" s="37"/>
      <c r="I17" s="16">
        <v>6</v>
      </c>
      <c r="J17" s="17">
        <v>6</v>
      </c>
      <c r="K17" s="17">
        <v>6</v>
      </c>
      <c r="L17" s="17">
        <v>6</v>
      </c>
      <c r="M17" s="18">
        <v>6</v>
      </c>
      <c r="N17" s="30"/>
      <c r="O17" s="19">
        <v>8</v>
      </c>
      <c r="P17" s="20">
        <f>-0.5*$C$13*$A$2</f>
        <v>-82500</v>
      </c>
      <c r="Q17" s="11">
        <f>P17/$A$2</f>
        <v>-0.15</v>
      </c>
    </row>
    <row r="18" spans="1:17" x14ac:dyDescent="0.35">
      <c r="A18" s="12" t="str">
        <f>$A$9</f>
        <v>Echo</v>
      </c>
      <c r="B18" s="13">
        <v>6</v>
      </c>
      <c r="C18" s="14">
        <f>VLOOKUP(B18,Gunningscriteria1,2,0)</f>
        <v>0</v>
      </c>
      <c r="D18" s="35"/>
      <c r="E18" s="15">
        <f>IFERROR(MODE(I18:M18),"")</f>
        <v>6</v>
      </c>
      <c r="F18" s="15">
        <f>IFERROR(MEDIAN(I18:M18),"")</f>
        <v>6</v>
      </c>
      <c r="G18" s="15">
        <f>IFERROR(AVERAGE(I18:M18),"")</f>
        <v>6</v>
      </c>
      <c r="H18" s="37"/>
      <c r="I18" s="16">
        <v>6</v>
      </c>
      <c r="J18" s="17">
        <v>6</v>
      </c>
      <c r="K18" s="17">
        <v>6</v>
      </c>
      <c r="L18" s="17">
        <v>6</v>
      </c>
      <c r="M18" s="18">
        <v>6</v>
      </c>
      <c r="N18" s="30"/>
      <c r="O18" s="19">
        <v>10</v>
      </c>
      <c r="P18" s="20">
        <f>-1*$C$13*$A$2</f>
        <v>-165000</v>
      </c>
      <c r="Q18" s="11">
        <f>P18/$A$2</f>
        <v>-0.3</v>
      </c>
    </row>
    <row r="19" spans="1:17" x14ac:dyDescent="0.35">
      <c r="A19" s="55"/>
      <c r="B19" s="35"/>
      <c r="C19" s="35"/>
      <c r="E19" s="38"/>
      <c r="F19" s="38"/>
      <c r="G19" s="38"/>
      <c r="H19" s="38"/>
      <c r="I19" s="54"/>
      <c r="J19" s="54"/>
      <c r="K19" s="54"/>
      <c r="L19" s="54"/>
      <c r="M19" s="54"/>
    </row>
    <row r="20" spans="1:17" x14ac:dyDescent="0.35">
      <c r="A20" s="4" t="s">
        <v>32</v>
      </c>
      <c r="B20" s="5" t="s">
        <v>6</v>
      </c>
      <c r="C20" s="6">
        <v>0.5</v>
      </c>
      <c r="D20" s="40"/>
      <c r="E20" s="7" t="s">
        <v>7</v>
      </c>
      <c r="F20" s="5" t="s">
        <v>8</v>
      </c>
      <c r="G20" s="8" t="s">
        <v>9</v>
      </c>
      <c r="H20" s="39"/>
      <c r="I20" s="7" t="str">
        <f>$I$13</f>
        <v>Projectleiding</v>
      </c>
      <c r="J20" s="5" t="str">
        <f>$J$13</f>
        <v>Systeembeheer</v>
      </c>
      <c r="K20" s="5" t="str">
        <f>$K$13</f>
        <v>Contractmanagement</v>
      </c>
      <c r="L20" s="5" t="str">
        <f>$L$13</f>
        <v>Afd. burgerzaken</v>
      </c>
      <c r="M20" s="8" t="str">
        <f>$M$13</f>
        <v>Top 10-gebruikers</v>
      </c>
    </row>
    <row r="21" spans="1:17" x14ac:dyDescent="0.35">
      <c r="A21" s="12" t="str">
        <f>$A$5</f>
        <v>Alpha</v>
      </c>
      <c r="B21" s="13">
        <v>6</v>
      </c>
      <c r="C21" s="14">
        <f>VLOOKUP(B21,Gunningscriteria2,2,0)</f>
        <v>0</v>
      </c>
      <c r="D21" s="35"/>
      <c r="E21" s="15">
        <f t="shared" ref="E21:E25" si="3">IFERROR(MODE(I21:M21),"")</f>
        <v>6</v>
      </c>
      <c r="F21" s="15">
        <f t="shared" ref="F21:F25" si="4">IFERROR(MEDIAN(I21:M21),"")</f>
        <v>6</v>
      </c>
      <c r="G21" s="15">
        <f t="shared" ref="G21:G25" si="5">IFERROR(AVERAGE(I21:M21),"")</f>
        <v>6</v>
      </c>
      <c r="H21" s="37"/>
      <c r="I21" s="17">
        <v>6</v>
      </c>
      <c r="J21" s="17">
        <v>6</v>
      </c>
      <c r="K21" s="17">
        <v>6</v>
      </c>
      <c r="L21" s="17">
        <v>6</v>
      </c>
      <c r="M21" s="18">
        <v>6</v>
      </c>
      <c r="O21" s="19">
        <v>2</v>
      </c>
      <c r="P21" s="20">
        <f>1*$C$20*$A$2</f>
        <v>275000</v>
      </c>
      <c r="Q21" s="11">
        <f>P21/$A$2</f>
        <v>0.5</v>
      </c>
    </row>
    <row r="22" spans="1:17" x14ac:dyDescent="0.35">
      <c r="A22" s="12" t="str">
        <f>$A$6</f>
        <v>Bravo</v>
      </c>
      <c r="B22" s="13">
        <v>6</v>
      </c>
      <c r="C22" s="14">
        <f>VLOOKUP(B22,Gunningscriteria2,2,0)</f>
        <v>0</v>
      </c>
      <c r="D22" s="35"/>
      <c r="E22" s="15">
        <f t="shared" si="3"/>
        <v>6</v>
      </c>
      <c r="F22" s="15">
        <f t="shared" si="4"/>
        <v>6</v>
      </c>
      <c r="G22" s="15">
        <f t="shared" si="5"/>
        <v>6</v>
      </c>
      <c r="H22" s="37"/>
      <c r="I22" s="16">
        <v>6</v>
      </c>
      <c r="J22" s="17">
        <v>6</v>
      </c>
      <c r="K22" s="17">
        <v>6</v>
      </c>
      <c r="L22" s="17">
        <v>6</v>
      </c>
      <c r="M22" s="18">
        <v>6</v>
      </c>
      <c r="O22" s="19">
        <v>4</v>
      </c>
      <c r="P22" s="20">
        <f>0.5*$C$20*$A$2</f>
        <v>137500</v>
      </c>
      <c r="Q22" s="11">
        <f>P22/$A$2</f>
        <v>0.25</v>
      </c>
    </row>
    <row r="23" spans="1:17" x14ac:dyDescent="0.35">
      <c r="A23" s="12" t="str">
        <f>$A$7</f>
        <v>Charlie</v>
      </c>
      <c r="B23" s="13">
        <v>6</v>
      </c>
      <c r="C23" s="14">
        <f>VLOOKUP(B23,Gunningscriteria2,2,0)</f>
        <v>0</v>
      </c>
      <c r="D23" s="35"/>
      <c r="E23" s="15">
        <f t="shared" si="3"/>
        <v>6</v>
      </c>
      <c r="F23" s="15">
        <f t="shared" si="4"/>
        <v>6</v>
      </c>
      <c r="G23" s="15">
        <f t="shared" si="5"/>
        <v>6</v>
      </c>
      <c r="H23" s="37"/>
      <c r="I23" s="16">
        <v>6</v>
      </c>
      <c r="J23" s="17">
        <v>6</v>
      </c>
      <c r="K23" s="17">
        <v>6</v>
      </c>
      <c r="L23" s="17">
        <v>6</v>
      </c>
      <c r="M23" s="18">
        <v>6</v>
      </c>
      <c r="O23" s="19">
        <v>6</v>
      </c>
      <c r="P23" s="20">
        <f>0*$C$20*$A$2</f>
        <v>0</v>
      </c>
      <c r="Q23" s="11">
        <f>P23/$A$2</f>
        <v>0</v>
      </c>
    </row>
    <row r="24" spans="1:17" x14ac:dyDescent="0.35">
      <c r="A24" s="12" t="str">
        <f>$A$8</f>
        <v>Delta</v>
      </c>
      <c r="B24" s="13">
        <v>6</v>
      </c>
      <c r="C24" s="14">
        <f>VLOOKUP(B24,Gunningscriteria2,2,0)</f>
        <v>0</v>
      </c>
      <c r="D24" s="35"/>
      <c r="E24" s="15">
        <f t="shared" si="3"/>
        <v>6</v>
      </c>
      <c r="F24" s="15">
        <f t="shared" si="4"/>
        <v>6</v>
      </c>
      <c r="G24" s="15">
        <f t="shared" si="5"/>
        <v>6</v>
      </c>
      <c r="H24" s="37"/>
      <c r="I24" s="16">
        <v>6</v>
      </c>
      <c r="J24" s="17">
        <v>6</v>
      </c>
      <c r="K24" s="17">
        <v>6</v>
      </c>
      <c r="L24" s="17">
        <v>6</v>
      </c>
      <c r="M24" s="18">
        <v>6</v>
      </c>
      <c r="O24" s="19">
        <v>8</v>
      </c>
      <c r="P24" s="20">
        <f>-0.5*$C$20*$A$2</f>
        <v>-137500</v>
      </c>
      <c r="Q24" s="11">
        <f>P24/$A$2</f>
        <v>-0.25</v>
      </c>
    </row>
    <row r="25" spans="1:17" x14ac:dyDescent="0.35">
      <c r="A25" s="12" t="str">
        <f>$A$9</f>
        <v>Echo</v>
      </c>
      <c r="B25" s="13">
        <v>6</v>
      </c>
      <c r="C25" s="14">
        <f>VLOOKUP(B25,Gunningscriteria2,2,0)</f>
        <v>0</v>
      </c>
      <c r="D25" s="35"/>
      <c r="E25" s="15">
        <f t="shared" si="3"/>
        <v>6</v>
      </c>
      <c r="F25" s="15">
        <f t="shared" si="4"/>
        <v>6</v>
      </c>
      <c r="G25" s="15">
        <f t="shared" si="5"/>
        <v>6</v>
      </c>
      <c r="H25" s="37"/>
      <c r="I25" s="16">
        <v>6</v>
      </c>
      <c r="J25" s="17">
        <v>6</v>
      </c>
      <c r="K25" s="17">
        <v>6</v>
      </c>
      <c r="L25" s="17">
        <v>6</v>
      </c>
      <c r="M25" s="18">
        <v>6</v>
      </c>
      <c r="O25" s="19">
        <v>10</v>
      </c>
      <c r="P25" s="20">
        <f>-1*$C$20*$A$2</f>
        <v>-275000</v>
      </c>
      <c r="Q25" s="11">
        <f>P25/$A$2</f>
        <v>-0.5</v>
      </c>
    </row>
    <row r="26" spans="1:17" x14ac:dyDescent="0.35">
      <c r="A26" s="41"/>
      <c r="B26" s="35"/>
      <c r="C26" s="35"/>
      <c r="E26" s="38"/>
      <c r="F26" s="38"/>
      <c r="G26" s="38"/>
      <c r="H26" s="38"/>
      <c r="I26" s="54"/>
      <c r="J26" s="54"/>
      <c r="K26" s="54"/>
      <c r="L26" s="54"/>
      <c r="M26" s="54"/>
    </row>
    <row r="27" spans="1:17" x14ac:dyDescent="0.35">
      <c r="A27" s="4" t="s">
        <v>30</v>
      </c>
      <c r="B27" s="5" t="s">
        <v>6</v>
      </c>
      <c r="C27" s="6">
        <v>0.1</v>
      </c>
      <c r="D27" s="40"/>
      <c r="E27" s="7" t="s">
        <v>7</v>
      </c>
      <c r="F27" s="5" t="s">
        <v>8</v>
      </c>
      <c r="G27" s="8" t="s">
        <v>9</v>
      </c>
      <c r="H27" s="40"/>
      <c r="I27" s="7" t="str">
        <f>$I$13</f>
        <v>Projectleiding</v>
      </c>
      <c r="J27" s="5" t="str">
        <f>$J$13</f>
        <v>Systeembeheer</v>
      </c>
      <c r="K27" s="5" t="str">
        <f>$K$13</f>
        <v>Contractmanagement</v>
      </c>
      <c r="L27" s="5" t="str">
        <f>$L$13</f>
        <v>Afd. burgerzaken</v>
      </c>
      <c r="M27" s="8" t="str">
        <f>$M$13</f>
        <v>Top 10-gebruikers</v>
      </c>
    </row>
    <row r="28" spans="1:17" x14ac:dyDescent="0.35">
      <c r="A28" s="12" t="str">
        <f>$A$5</f>
        <v>Alpha</v>
      </c>
      <c r="B28" s="13">
        <v>6</v>
      </c>
      <c r="C28" s="14">
        <f>VLOOKUP(B28,Gunningscriteria3,2,0)</f>
        <v>0</v>
      </c>
      <c r="D28" s="35"/>
      <c r="E28" s="15">
        <f t="shared" ref="E28:E32" si="6">IFERROR(MODE(I28:M28),"")</f>
        <v>6</v>
      </c>
      <c r="F28" s="15">
        <f t="shared" ref="F28:F32" si="7">IFERROR(MEDIAN(I28:M28),"")</f>
        <v>6</v>
      </c>
      <c r="G28" s="15">
        <f t="shared" ref="G28:G32" si="8">IFERROR(AVERAGE(I28:M28),"")</f>
        <v>6</v>
      </c>
      <c r="H28" s="37"/>
      <c r="I28" s="16">
        <v>6</v>
      </c>
      <c r="J28" s="17">
        <v>6</v>
      </c>
      <c r="K28" s="17">
        <v>6</v>
      </c>
      <c r="L28" s="17">
        <v>6</v>
      </c>
      <c r="M28" s="18">
        <v>6</v>
      </c>
      <c r="O28" s="19">
        <v>2</v>
      </c>
      <c r="P28" s="20">
        <f>1*$C$27*$A$2</f>
        <v>55000</v>
      </c>
      <c r="Q28" s="11">
        <f>P28/$A$2</f>
        <v>0.1</v>
      </c>
    </row>
    <row r="29" spans="1:17" x14ac:dyDescent="0.35">
      <c r="A29" s="12" t="str">
        <f>$A$6</f>
        <v>Bravo</v>
      </c>
      <c r="B29" s="13">
        <v>6</v>
      </c>
      <c r="C29" s="14">
        <f>VLOOKUP(B29,Gunningscriteria3,2,0)</f>
        <v>0</v>
      </c>
      <c r="D29" s="35"/>
      <c r="E29" s="15">
        <f t="shared" si="6"/>
        <v>6</v>
      </c>
      <c r="F29" s="15">
        <f t="shared" si="7"/>
        <v>6</v>
      </c>
      <c r="G29" s="15">
        <f t="shared" si="8"/>
        <v>6</v>
      </c>
      <c r="H29" s="37"/>
      <c r="I29" s="16">
        <v>6</v>
      </c>
      <c r="J29" s="17">
        <v>6</v>
      </c>
      <c r="K29" s="17">
        <v>6</v>
      </c>
      <c r="L29" s="17">
        <v>6</v>
      </c>
      <c r="M29" s="18">
        <v>6</v>
      </c>
      <c r="N29" s="34"/>
      <c r="O29" s="19">
        <v>4</v>
      </c>
      <c r="P29" s="20">
        <f>0.5*$C$27*$A$2</f>
        <v>27500</v>
      </c>
      <c r="Q29" s="11">
        <f>P29/$A$2</f>
        <v>0.05</v>
      </c>
    </row>
    <row r="30" spans="1:17" x14ac:dyDescent="0.35">
      <c r="A30" s="12" t="str">
        <f>$A$7</f>
        <v>Charlie</v>
      </c>
      <c r="B30" s="13">
        <v>6</v>
      </c>
      <c r="C30" s="14">
        <f>VLOOKUP(B30,Gunningscriteria3,2,0)</f>
        <v>0</v>
      </c>
      <c r="D30" s="35"/>
      <c r="E30" s="15">
        <f t="shared" si="6"/>
        <v>6</v>
      </c>
      <c r="F30" s="15">
        <f t="shared" si="7"/>
        <v>6</v>
      </c>
      <c r="G30" s="15">
        <f>IFERROR(AVERAGE(I30:M30),"")</f>
        <v>6</v>
      </c>
      <c r="H30" s="37"/>
      <c r="I30" s="16">
        <v>6</v>
      </c>
      <c r="J30" s="17">
        <v>6</v>
      </c>
      <c r="K30" s="17">
        <v>6</v>
      </c>
      <c r="L30" s="17">
        <v>6</v>
      </c>
      <c r="M30" s="18">
        <v>6</v>
      </c>
      <c r="O30" s="19">
        <v>6</v>
      </c>
      <c r="P30" s="20">
        <f>0*$C$27*$A$2</f>
        <v>0</v>
      </c>
      <c r="Q30" s="11">
        <f>P30/$A$2</f>
        <v>0</v>
      </c>
    </row>
    <row r="31" spans="1:17" x14ac:dyDescent="0.35">
      <c r="A31" s="12" t="str">
        <f>$A$8</f>
        <v>Delta</v>
      </c>
      <c r="B31" s="13">
        <v>6</v>
      </c>
      <c r="C31" s="14">
        <f>VLOOKUP(B31,Gunningscriteria3,2,0)</f>
        <v>0</v>
      </c>
      <c r="D31" s="35"/>
      <c r="E31" s="15">
        <f t="shared" si="6"/>
        <v>6</v>
      </c>
      <c r="F31" s="15">
        <f t="shared" si="7"/>
        <v>6</v>
      </c>
      <c r="G31" s="15">
        <f t="shared" si="8"/>
        <v>6</v>
      </c>
      <c r="H31" s="37"/>
      <c r="I31" s="16">
        <v>6</v>
      </c>
      <c r="J31" s="17">
        <v>6</v>
      </c>
      <c r="K31" s="17">
        <v>6</v>
      </c>
      <c r="L31" s="17">
        <v>6</v>
      </c>
      <c r="M31" s="18">
        <v>6</v>
      </c>
      <c r="O31" s="19">
        <v>8</v>
      </c>
      <c r="P31" s="20">
        <f>-0.5*$C$27*$A$2</f>
        <v>-27500</v>
      </c>
      <c r="Q31" s="11">
        <f>P31/$A$2</f>
        <v>-0.05</v>
      </c>
    </row>
    <row r="32" spans="1:17" x14ac:dyDescent="0.35">
      <c r="A32" s="12" t="str">
        <f>$A$9</f>
        <v>Echo</v>
      </c>
      <c r="B32" s="13">
        <v>6</v>
      </c>
      <c r="C32" s="14">
        <f>VLOOKUP(B32,Gunningscriteria3,2,0)</f>
        <v>0</v>
      </c>
      <c r="D32" s="35"/>
      <c r="E32" s="15">
        <f t="shared" si="6"/>
        <v>6</v>
      </c>
      <c r="F32" s="15">
        <f t="shared" si="7"/>
        <v>6</v>
      </c>
      <c r="G32" s="15">
        <f t="shared" si="8"/>
        <v>6</v>
      </c>
      <c r="H32" s="37"/>
      <c r="I32" s="16">
        <v>6</v>
      </c>
      <c r="J32" s="17">
        <v>6</v>
      </c>
      <c r="K32" s="17">
        <v>6</v>
      </c>
      <c r="L32" s="17">
        <v>6</v>
      </c>
      <c r="M32" s="18">
        <v>6</v>
      </c>
      <c r="O32" s="19">
        <v>10</v>
      </c>
      <c r="P32" s="20">
        <f>-1*$C$27*$A$2</f>
        <v>-55000</v>
      </c>
      <c r="Q32" s="11">
        <f>P32/$A$2</f>
        <v>-0.1</v>
      </c>
    </row>
    <row r="33" spans="1:17" x14ac:dyDescent="0.35">
      <c r="I33" s="42"/>
      <c r="J33" s="42"/>
      <c r="K33" s="42"/>
      <c r="O33" s="30"/>
      <c r="P33" s="30"/>
      <c r="Q33" s="30"/>
    </row>
    <row r="34" spans="1:17" x14ac:dyDescent="0.35">
      <c r="A34" s="4" t="s">
        <v>33</v>
      </c>
      <c r="B34" s="5" t="s">
        <v>6</v>
      </c>
      <c r="C34" s="6">
        <v>0.1</v>
      </c>
      <c r="D34" s="35"/>
      <c r="E34" s="26" t="s">
        <v>7</v>
      </c>
      <c r="F34" s="26" t="s">
        <v>8</v>
      </c>
      <c r="G34" s="26" t="s">
        <v>9</v>
      </c>
      <c r="H34" s="37"/>
      <c r="I34" s="7" t="str">
        <f>$I$13</f>
        <v>Projectleiding</v>
      </c>
      <c r="J34" s="5" t="str">
        <f>$J$13</f>
        <v>Systeembeheer</v>
      </c>
      <c r="K34" s="5" t="str">
        <f>$K$13</f>
        <v>Contractmanagement</v>
      </c>
      <c r="L34" s="5" t="str">
        <f>$L$13</f>
        <v>Afd. burgerzaken</v>
      </c>
      <c r="M34" s="8" t="str">
        <f>$M$13</f>
        <v>Top 10-gebruikers</v>
      </c>
    </row>
    <row r="35" spans="1:17" x14ac:dyDescent="0.35">
      <c r="A35" s="12" t="str">
        <f>$A$5</f>
        <v>Alpha</v>
      </c>
      <c r="B35" s="13">
        <v>6</v>
      </c>
      <c r="C35" s="14">
        <f>VLOOKUP(B35,Gunningscriteria4,2,0)</f>
        <v>0</v>
      </c>
      <c r="D35" s="35"/>
      <c r="E35" s="15">
        <f t="shared" ref="E35:E39" si="9">IFERROR(MODE(I35:M35),"")</f>
        <v>6</v>
      </c>
      <c r="F35" s="15">
        <f t="shared" ref="F35:F39" si="10">IFERROR(MEDIAN(I35:M35),"")</f>
        <v>6</v>
      </c>
      <c r="G35" s="15">
        <f t="shared" ref="G35:G39" si="11">IFERROR(AVERAGE(I35:M35),"")</f>
        <v>6</v>
      </c>
      <c r="H35" s="37"/>
      <c r="I35" s="16">
        <v>6</v>
      </c>
      <c r="J35" s="17">
        <v>6</v>
      </c>
      <c r="K35" s="17">
        <v>6</v>
      </c>
      <c r="L35" s="17">
        <v>6</v>
      </c>
      <c r="M35" s="18">
        <v>6</v>
      </c>
      <c r="O35" s="19">
        <v>2</v>
      </c>
      <c r="P35" s="20">
        <f>1*$C$34*$A$2</f>
        <v>55000</v>
      </c>
      <c r="Q35" s="11">
        <f>P35/$A$2</f>
        <v>0.1</v>
      </c>
    </row>
    <row r="36" spans="1:17" x14ac:dyDescent="0.35">
      <c r="A36" s="12" t="str">
        <f>$A$6</f>
        <v>Bravo</v>
      </c>
      <c r="B36" s="13">
        <v>6</v>
      </c>
      <c r="C36" s="14">
        <f>VLOOKUP(B36,Gunningscriteria4,2,0)</f>
        <v>0</v>
      </c>
      <c r="D36" s="35"/>
      <c r="E36" s="15">
        <f t="shared" si="9"/>
        <v>6</v>
      </c>
      <c r="F36" s="15">
        <f t="shared" si="10"/>
        <v>6</v>
      </c>
      <c r="G36" s="15">
        <f t="shared" si="11"/>
        <v>6</v>
      </c>
      <c r="H36" s="37"/>
      <c r="I36" s="16">
        <v>6</v>
      </c>
      <c r="J36" s="17">
        <v>6</v>
      </c>
      <c r="K36" s="17">
        <v>6</v>
      </c>
      <c r="L36" s="17">
        <v>6</v>
      </c>
      <c r="M36" s="18">
        <v>6</v>
      </c>
      <c r="O36" s="19">
        <v>4</v>
      </c>
      <c r="P36" s="20">
        <f>0.5*$C$34*$A$2</f>
        <v>27500</v>
      </c>
      <c r="Q36" s="11">
        <f>P36/$A$2</f>
        <v>0.05</v>
      </c>
    </row>
    <row r="37" spans="1:17" x14ac:dyDescent="0.35">
      <c r="A37" s="12" t="str">
        <f>$A$7</f>
        <v>Charlie</v>
      </c>
      <c r="B37" s="13">
        <v>6</v>
      </c>
      <c r="C37" s="14">
        <f>VLOOKUP(B37,Gunningscriteria4,2,0)</f>
        <v>0</v>
      </c>
      <c r="D37" s="35"/>
      <c r="E37" s="15">
        <f t="shared" si="9"/>
        <v>6</v>
      </c>
      <c r="F37" s="15">
        <f t="shared" si="10"/>
        <v>6</v>
      </c>
      <c r="G37" s="15">
        <f t="shared" si="11"/>
        <v>6</v>
      </c>
      <c r="H37" s="37"/>
      <c r="I37" s="16">
        <v>6</v>
      </c>
      <c r="J37" s="17">
        <v>6</v>
      </c>
      <c r="K37" s="17">
        <v>6</v>
      </c>
      <c r="L37" s="17">
        <v>6</v>
      </c>
      <c r="M37" s="18">
        <v>6</v>
      </c>
      <c r="N37" s="30"/>
      <c r="O37" s="19">
        <v>6</v>
      </c>
      <c r="P37" s="20">
        <f>0*$C$34*$A$2</f>
        <v>0</v>
      </c>
      <c r="Q37" s="11">
        <f>P37/$A$2</f>
        <v>0</v>
      </c>
    </row>
    <row r="38" spans="1:17" x14ac:dyDescent="0.35">
      <c r="A38" s="12" t="str">
        <f>$A$8</f>
        <v>Delta</v>
      </c>
      <c r="B38" s="13">
        <v>6</v>
      </c>
      <c r="C38" s="14">
        <f>VLOOKUP(B38,Gunningscriteria4,2,0)</f>
        <v>0</v>
      </c>
      <c r="D38" s="35"/>
      <c r="E38" s="15">
        <f t="shared" si="9"/>
        <v>6</v>
      </c>
      <c r="F38" s="15">
        <f t="shared" si="10"/>
        <v>6</v>
      </c>
      <c r="G38" s="15">
        <f t="shared" si="11"/>
        <v>6</v>
      </c>
      <c r="H38" s="37"/>
      <c r="I38" s="16">
        <v>6</v>
      </c>
      <c r="J38" s="17">
        <v>6</v>
      </c>
      <c r="K38" s="17">
        <v>6</v>
      </c>
      <c r="L38" s="17">
        <v>6</v>
      </c>
      <c r="M38" s="18">
        <v>6</v>
      </c>
      <c r="N38" s="30"/>
      <c r="O38" s="19">
        <v>8</v>
      </c>
      <c r="P38" s="20">
        <f>-0.5*$C$34*$A$2</f>
        <v>-27500</v>
      </c>
      <c r="Q38" s="11">
        <f>P38/$A$2</f>
        <v>-0.05</v>
      </c>
    </row>
    <row r="39" spans="1:17" x14ac:dyDescent="0.35">
      <c r="A39" s="12" t="str">
        <f>$A$9</f>
        <v>Echo</v>
      </c>
      <c r="B39" s="13">
        <v>6</v>
      </c>
      <c r="C39" s="14">
        <f>VLOOKUP(B39,Gunningscriteria4,2,0)</f>
        <v>0</v>
      </c>
      <c r="D39" s="35"/>
      <c r="E39" s="15">
        <f t="shared" si="9"/>
        <v>6</v>
      </c>
      <c r="F39" s="15">
        <f t="shared" si="10"/>
        <v>6</v>
      </c>
      <c r="G39" s="15">
        <f t="shared" si="11"/>
        <v>6</v>
      </c>
      <c r="H39" s="37"/>
      <c r="I39" s="16">
        <v>6</v>
      </c>
      <c r="J39" s="17">
        <v>6</v>
      </c>
      <c r="K39" s="17">
        <v>6</v>
      </c>
      <c r="L39" s="17">
        <v>6</v>
      </c>
      <c r="M39" s="18">
        <v>6</v>
      </c>
      <c r="O39" s="19">
        <v>10</v>
      </c>
      <c r="P39" s="20">
        <f>-1*$C$34*$A$2</f>
        <v>-55000</v>
      </c>
      <c r="Q39" s="11">
        <f>P39/$A$2</f>
        <v>-0.1</v>
      </c>
    </row>
    <row r="40" spans="1:17" ht="18.5" x14ac:dyDescent="0.35">
      <c r="A40" s="28"/>
      <c r="C40" s="45" t="str">
        <f>IF((C34+C27+C20+C13)=1,"","LET OP! HET TOTAAL VAN DE PERCENTAGES KWALITEITSWAARDE KOMT NIET UIT OP 100%.")</f>
        <v/>
      </c>
      <c r="D40" s="30"/>
      <c r="E40" s="30"/>
      <c r="F40" s="30"/>
      <c r="G40" s="30"/>
      <c r="L40" s="30"/>
      <c r="M40" s="30"/>
    </row>
    <row r="41" spans="1:17" x14ac:dyDescent="0.35">
      <c r="A41" s="41"/>
      <c r="B41" s="41"/>
      <c r="C41" s="46"/>
      <c r="D41" s="41"/>
      <c r="E41" s="30"/>
      <c r="F41" s="30"/>
      <c r="G41" s="30"/>
      <c r="L41" s="30"/>
      <c r="M41" s="30"/>
      <c r="N41" s="32"/>
    </row>
    <row r="42" spans="1:17" ht="15.75" customHeight="1" x14ac:dyDescent="0.35">
      <c r="A42" s="23" t="s">
        <v>11</v>
      </c>
      <c r="B42" s="24"/>
      <c r="C42" s="24"/>
      <c r="D42" s="25"/>
      <c r="E42" s="30"/>
      <c r="F42" s="30"/>
      <c r="G42" s="30"/>
      <c r="L42" s="30"/>
      <c r="M42" s="30"/>
    </row>
    <row r="43" spans="1:17" x14ac:dyDescent="0.35">
      <c r="A43" s="21" t="s">
        <v>10</v>
      </c>
      <c r="B43" s="22"/>
      <c r="C43" s="67" t="s">
        <v>12</v>
      </c>
      <c r="D43" s="68"/>
      <c r="E43" s="30"/>
      <c r="F43" s="30"/>
      <c r="G43" s="30"/>
      <c r="L43" s="30"/>
      <c r="M43" s="30"/>
    </row>
    <row r="44" spans="1:17" x14ac:dyDescent="0.35">
      <c r="A44" s="60" t="str">
        <f>$A$5</f>
        <v>Alpha</v>
      </c>
      <c r="B44" s="61"/>
      <c r="C44" s="62">
        <f>C5+C14+C21+C28+C35</f>
        <v>0</v>
      </c>
      <c r="D44" s="63"/>
      <c r="E44" s="30"/>
      <c r="F44" s="30"/>
      <c r="G44" s="30"/>
    </row>
    <row r="45" spans="1:17" x14ac:dyDescent="0.35">
      <c r="A45" s="60" t="str">
        <f>$A$6</f>
        <v>Bravo</v>
      </c>
      <c r="B45" s="61"/>
      <c r="C45" s="62">
        <f t="shared" ref="C45:C47" si="12">C6+C15+C22+C29+C36</f>
        <v>0</v>
      </c>
      <c r="D45" s="63"/>
      <c r="E45" s="30"/>
      <c r="F45" s="30"/>
      <c r="G45" s="30"/>
    </row>
    <row r="46" spans="1:17" x14ac:dyDescent="0.35">
      <c r="A46" s="60" t="str">
        <f>$A$7</f>
        <v>Charlie</v>
      </c>
      <c r="B46" s="61"/>
      <c r="C46" s="62">
        <f t="shared" si="12"/>
        <v>0</v>
      </c>
      <c r="D46" s="63"/>
      <c r="E46" s="30"/>
      <c r="F46" s="30"/>
      <c r="G46" s="30"/>
    </row>
    <row r="47" spans="1:17" x14ac:dyDescent="0.35">
      <c r="A47" s="60" t="str">
        <f>$A$8</f>
        <v>Delta</v>
      </c>
      <c r="B47" s="61"/>
      <c r="C47" s="62">
        <f t="shared" si="12"/>
        <v>0</v>
      </c>
      <c r="D47" s="63"/>
      <c r="E47" s="30"/>
      <c r="F47" s="30"/>
      <c r="G47" s="30"/>
    </row>
    <row r="48" spans="1:17" x14ac:dyDescent="0.35">
      <c r="A48" s="60" t="str">
        <f>$A$9</f>
        <v>Echo</v>
      </c>
      <c r="B48" s="61"/>
      <c r="C48" s="62">
        <f>C9+C18+C25+C32+C39</f>
        <v>0</v>
      </c>
      <c r="D48" s="63"/>
      <c r="H48" s="30"/>
      <c r="I48" s="30"/>
      <c r="J48" s="30"/>
      <c r="K48" s="30"/>
      <c r="L48" s="30"/>
      <c r="M48" s="30"/>
    </row>
    <row r="49" spans="1:17" x14ac:dyDescent="0.35">
      <c r="A49" s="47"/>
      <c r="B49" s="47"/>
      <c r="C49" s="48"/>
      <c r="D49" s="48"/>
      <c r="H49" s="30"/>
      <c r="I49" s="30"/>
      <c r="J49" s="30"/>
      <c r="K49" s="30"/>
      <c r="L49" s="30"/>
      <c r="M49" s="30"/>
    </row>
    <row r="50" spans="1:17" x14ac:dyDescent="0.35">
      <c r="A50" s="49" t="s">
        <v>13</v>
      </c>
      <c r="B50" s="47"/>
      <c r="C50" s="48"/>
      <c r="D50" s="48"/>
      <c r="H50" s="30"/>
      <c r="I50" s="30"/>
      <c r="J50" s="30"/>
      <c r="K50" s="30"/>
      <c r="L50" s="30"/>
      <c r="M50" s="30"/>
      <c r="O50" s="30"/>
      <c r="P50" s="30"/>
      <c r="Q50" s="30"/>
    </row>
    <row r="51" spans="1:17" x14ac:dyDescent="0.35">
      <c r="A51" s="50" t="s">
        <v>16</v>
      </c>
      <c r="B51" s="30"/>
      <c r="C51" s="30"/>
      <c r="D51" s="30"/>
      <c r="H51" s="30"/>
      <c r="I51" s="30"/>
      <c r="J51" s="30"/>
      <c r="K51" s="30"/>
      <c r="L51" s="30"/>
      <c r="M51" s="30"/>
      <c r="O51" s="30"/>
      <c r="P51" s="30"/>
      <c r="Q51" s="30"/>
    </row>
    <row r="52" spans="1:17" x14ac:dyDescent="0.35">
      <c r="A52" s="50"/>
      <c r="B52" s="30"/>
      <c r="C52" s="30"/>
      <c r="D52" s="30"/>
      <c r="H52" s="30"/>
      <c r="I52" s="30"/>
      <c r="J52" s="30"/>
      <c r="K52" s="30"/>
      <c r="L52" s="30"/>
      <c r="M52" s="30"/>
      <c r="O52" s="30"/>
      <c r="P52" s="30"/>
      <c r="Q52" s="30"/>
    </row>
    <row r="53" spans="1:17" x14ac:dyDescent="0.35">
      <c r="A53" s="51" t="s">
        <v>23</v>
      </c>
      <c r="B53" s="30"/>
      <c r="C53" s="30"/>
      <c r="D53" s="30"/>
      <c r="H53" s="30"/>
      <c r="I53" s="30"/>
      <c r="J53" s="30"/>
      <c r="K53" s="30"/>
      <c r="L53" s="30"/>
      <c r="M53" s="30"/>
      <c r="O53" s="30"/>
      <c r="P53" s="30"/>
      <c r="Q53" s="30"/>
    </row>
    <row r="54" spans="1:17" ht="49.5" customHeight="1" x14ac:dyDescent="0.35">
      <c r="A54" s="58" t="s">
        <v>29</v>
      </c>
      <c r="B54" s="58"/>
      <c r="C54" s="58"/>
      <c r="D54" s="58"/>
      <c r="E54" s="58"/>
      <c r="F54" s="58"/>
      <c r="G54" s="58"/>
      <c r="O54" s="30"/>
      <c r="P54" s="30"/>
      <c r="Q54" s="30"/>
    </row>
    <row r="55" spans="1:17" x14ac:dyDescent="0.35">
      <c r="A55" s="52" t="s">
        <v>14</v>
      </c>
      <c r="B55" s="27" t="s">
        <v>15</v>
      </c>
      <c r="C55" s="59"/>
      <c r="D55" s="59"/>
      <c r="E55" s="59"/>
      <c r="F55" s="59"/>
      <c r="G55" s="59"/>
      <c r="N55" s="30"/>
      <c r="O55" s="30"/>
      <c r="P55" s="30"/>
      <c r="Q55" s="30"/>
    </row>
    <row r="56" spans="1:17" ht="31" customHeight="1" x14ac:dyDescent="0.35">
      <c r="A56" s="53">
        <v>10</v>
      </c>
      <c r="B56" s="56" t="s">
        <v>24</v>
      </c>
      <c r="C56" s="56"/>
      <c r="D56" s="56"/>
      <c r="E56" s="56"/>
      <c r="F56" s="56"/>
      <c r="G56" s="57"/>
      <c r="N56" s="30"/>
    </row>
    <row r="57" spans="1:17" ht="34.5" customHeight="1" x14ac:dyDescent="0.35">
      <c r="A57" s="53">
        <v>8</v>
      </c>
      <c r="B57" s="56" t="s">
        <v>25</v>
      </c>
      <c r="C57" s="56"/>
      <c r="D57" s="56"/>
      <c r="E57" s="56"/>
      <c r="F57" s="56"/>
      <c r="G57" s="57"/>
      <c r="N57" s="30"/>
    </row>
    <row r="58" spans="1:17" ht="28.5" customHeight="1" x14ac:dyDescent="0.35">
      <c r="A58" s="53">
        <v>6</v>
      </c>
      <c r="B58" s="56" t="s">
        <v>26</v>
      </c>
      <c r="C58" s="56"/>
      <c r="D58" s="56"/>
      <c r="E58" s="56"/>
      <c r="F58" s="56"/>
      <c r="G58" s="57"/>
      <c r="N58" s="30"/>
    </row>
    <row r="59" spans="1:17" ht="31.5" customHeight="1" x14ac:dyDescent="0.35">
      <c r="A59" s="53">
        <v>4</v>
      </c>
      <c r="B59" s="56" t="s">
        <v>27</v>
      </c>
      <c r="C59" s="56"/>
      <c r="D59" s="56"/>
      <c r="E59" s="56"/>
      <c r="F59" s="56"/>
      <c r="G59" s="57"/>
      <c r="N59" s="30"/>
    </row>
    <row r="60" spans="1:17" ht="31.5" customHeight="1" x14ac:dyDescent="0.35">
      <c r="A60" s="53">
        <v>2</v>
      </c>
      <c r="B60" s="56" t="s">
        <v>28</v>
      </c>
      <c r="C60" s="56"/>
      <c r="D60" s="56"/>
      <c r="E60" s="56"/>
      <c r="F60" s="56"/>
      <c r="G60" s="57"/>
      <c r="N60" s="30"/>
    </row>
  </sheetData>
  <mergeCells count="30">
    <mergeCell ref="A7:B7"/>
    <mergeCell ref="A12:B12"/>
    <mergeCell ref="E12:G12"/>
    <mergeCell ref="I12:M12"/>
    <mergeCell ref="A1:B1"/>
    <mergeCell ref="A2:B2"/>
    <mergeCell ref="A4:B4"/>
    <mergeCell ref="A5:B5"/>
    <mergeCell ref="A6:B6"/>
    <mergeCell ref="A8:B8"/>
    <mergeCell ref="A9:B9"/>
    <mergeCell ref="O13:Q13"/>
    <mergeCell ref="C43:D43"/>
    <mergeCell ref="A44:B44"/>
    <mergeCell ref="C44:D44"/>
    <mergeCell ref="A45:B45"/>
    <mergeCell ref="C45:D45"/>
    <mergeCell ref="A46:B46"/>
    <mergeCell ref="C46:D46"/>
    <mergeCell ref="A47:B47"/>
    <mergeCell ref="A48:B48"/>
    <mergeCell ref="C47:D47"/>
    <mergeCell ref="C48:D48"/>
    <mergeCell ref="B59:G59"/>
    <mergeCell ref="B60:G60"/>
    <mergeCell ref="A54:G54"/>
    <mergeCell ref="C55:G55"/>
    <mergeCell ref="B56:G56"/>
    <mergeCell ref="B57:G57"/>
    <mergeCell ref="B58:G58"/>
  </mergeCells>
  <conditionalFormatting sqref="J21:M23">
    <cfRule type="cellIs" dxfId="113" priority="424" operator="equal">
      <formula>10</formula>
    </cfRule>
    <cfRule type="cellIs" dxfId="112" priority="425" operator="equal">
      <formula>8</formula>
    </cfRule>
    <cfRule type="cellIs" dxfId="111" priority="426" operator="equal">
      <formula>6</formula>
    </cfRule>
    <cfRule type="cellIs" dxfId="110" priority="427" operator="equal">
      <formula>4</formula>
    </cfRule>
    <cfRule type="cellIs" dxfId="109" priority="428" operator="equal">
      <formula>2</formula>
    </cfRule>
    <cfRule type="cellIs" dxfId="108" priority="429" operator="equal">
      <formula>0</formula>
    </cfRule>
  </conditionalFormatting>
  <conditionalFormatting sqref="I28:M30">
    <cfRule type="cellIs" dxfId="107" priority="418" operator="equal">
      <formula>10</formula>
    </cfRule>
    <cfRule type="cellIs" dxfId="106" priority="419" operator="equal">
      <formula>8</formula>
    </cfRule>
    <cfRule type="cellIs" dxfId="105" priority="420" operator="equal">
      <formula>6</formula>
    </cfRule>
    <cfRule type="cellIs" dxfId="104" priority="421" operator="equal">
      <formula>4</formula>
    </cfRule>
    <cfRule type="cellIs" dxfId="103" priority="422" operator="equal">
      <formula>2</formula>
    </cfRule>
    <cfRule type="cellIs" dxfId="102" priority="423" operator="equal">
      <formula>0</formula>
    </cfRule>
  </conditionalFormatting>
  <conditionalFormatting sqref="I21:I23">
    <cfRule type="cellIs" dxfId="101" priority="400" operator="equal">
      <formula>10</formula>
    </cfRule>
    <cfRule type="cellIs" dxfId="100" priority="401" operator="equal">
      <formula>8</formula>
    </cfRule>
    <cfRule type="cellIs" dxfId="99" priority="402" operator="equal">
      <formula>6</formula>
    </cfRule>
    <cfRule type="cellIs" dxfId="98" priority="403" operator="equal">
      <formula>4</formula>
    </cfRule>
    <cfRule type="cellIs" dxfId="97" priority="404" operator="equal">
      <formula>2</formula>
    </cfRule>
    <cfRule type="cellIs" dxfId="96" priority="405" operator="equal">
      <formula>0</formula>
    </cfRule>
  </conditionalFormatting>
  <conditionalFormatting sqref="I15:M16 I14">
    <cfRule type="cellIs" dxfId="95" priority="394" operator="equal">
      <formula>10</formula>
    </cfRule>
    <cfRule type="cellIs" dxfId="94" priority="395" operator="equal">
      <formula>8</formula>
    </cfRule>
    <cfRule type="cellIs" dxfId="93" priority="396" operator="equal">
      <formula>6</formula>
    </cfRule>
    <cfRule type="cellIs" dxfId="92" priority="397" operator="equal">
      <formula>4</formula>
    </cfRule>
    <cfRule type="cellIs" dxfId="91" priority="398" operator="equal">
      <formula>2</formula>
    </cfRule>
    <cfRule type="cellIs" dxfId="90" priority="399" operator="equal">
      <formula>0</formula>
    </cfRule>
  </conditionalFormatting>
  <conditionalFormatting sqref="B14">
    <cfRule type="cellIs" dxfId="89" priority="387" operator="equal">
      <formula>10</formula>
    </cfRule>
    <cfRule type="cellIs" dxfId="88" priority="388" operator="equal">
      <formula>8</formula>
    </cfRule>
    <cfRule type="cellIs" dxfId="87" priority="389" operator="equal">
      <formula>6</formula>
    </cfRule>
    <cfRule type="cellIs" dxfId="86" priority="390" operator="equal">
      <formula>4</formula>
    </cfRule>
    <cfRule type="cellIs" dxfId="85" priority="391" operator="equal">
      <formula>2</formula>
    </cfRule>
    <cfRule type="cellIs" dxfId="84" priority="392" operator="equal">
      <formula>0</formula>
    </cfRule>
  </conditionalFormatting>
  <conditionalFormatting sqref="G14:G18">
    <cfRule type="dataBar" priority="4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{B69BE985-3CE1-4A2A-90CE-9754799E548A}</x14:id>
        </ext>
      </extLst>
    </cfRule>
  </conditionalFormatting>
  <conditionalFormatting sqref="I17:M17">
    <cfRule type="cellIs" dxfId="83" priority="368" operator="equal">
      <formula>10</formula>
    </cfRule>
    <cfRule type="cellIs" dxfId="82" priority="369" operator="equal">
      <formula>8</formula>
    </cfRule>
    <cfRule type="cellIs" dxfId="81" priority="370" operator="equal">
      <formula>6</formula>
    </cfRule>
    <cfRule type="cellIs" dxfId="80" priority="371" operator="equal">
      <formula>4</formula>
    </cfRule>
    <cfRule type="cellIs" dxfId="79" priority="372" operator="equal">
      <formula>2</formula>
    </cfRule>
    <cfRule type="cellIs" dxfId="78" priority="373" operator="equal">
      <formula>0</formula>
    </cfRule>
  </conditionalFormatting>
  <conditionalFormatting sqref="I18:M18">
    <cfRule type="cellIs" dxfId="77" priority="355" operator="equal">
      <formula>10</formula>
    </cfRule>
    <cfRule type="cellIs" dxfId="76" priority="356" operator="equal">
      <formula>8</formula>
    </cfRule>
    <cfRule type="cellIs" dxfId="75" priority="357" operator="equal">
      <formula>6</formula>
    </cfRule>
    <cfRule type="cellIs" dxfId="74" priority="358" operator="equal">
      <formula>4</formula>
    </cfRule>
    <cfRule type="cellIs" dxfId="73" priority="359" operator="equal">
      <formula>2</formula>
    </cfRule>
    <cfRule type="cellIs" dxfId="72" priority="360" operator="equal">
      <formula>0</formula>
    </cfRule>
  </conditionalFormatting>
  <conditionalFormatting sqref="J24:M25">
    <cfRule type="cellIs" dxfId="71" priority="342" operator="equal">
      <formula>10</formula>
    </cfRule>
    <cfRule type="cellIs" dxfId="70" priority="343" operator="equal">
      <formula>8</formula>
    </cfRule>
    <cfRule type="cellIs" dxfId="69" priority="344" operator="equal">
      <formula>6</formula>
    </cfRule>
    <cfRule type="cellIs" dxfId="68" priority="345" operator="equal">
      <formula>4</formula>
    </cfRule>
    <cfRule type="cellIs" dxfId="67" priority="346" operator="equal">
      <formula>2</formula>
    </cfRule>
    <cfRule type="cellIs" dxfId="66" priority="347" operator="equal">
      <formula>0</formula>
    </cfRule>
  </conditionalFormatting>
  <conditionalFormatting sqref="I24:I25">
    <cfRule type="cellIs" dxfId="65" priority="336" operator="equal">
      <formula>10</formula>
    </cfRule>
    <cfRule type="cellIs" dxfId="64" priority="337" operator="equal">
      <formula>8</formula>
    </cfRule>
    <cfRule type="cellIs" dxfId="63" priority="338" operator="equal">
      <formula>6</formula>
    </cfRule>
    <cfRule type="cellIs" dxfId="62" priority="339" operator="equal">
      <formula>4</formula>
    </cfRule>
    <cfRule type="cellIs" dxfId="61" priority="340" operator="equal">
      <formula>2</formula>
    </cfRule>
    <cfRule type="cellIs" dxfId="60" priority="341" operator="equal">
      <formula>0</formula>
    </cfRule>
  </conditionalFormatting>
  <conditionalFormatting sqref="I31:M32">
    <cfRule type="cellIs" dxfId="59" priority="323" operator="equal">
      <formula>10</formula>
    </cfRule>
    <cfRule type="cellIs" dxfId="58" priority="324" operator="equal">
      <formula>8</formula>
    </cfRule>
    <cfRule type="cellIs" dxfId="57" priority="325" operator="equal">
      <formula>6</formula>
    </cfRule>
    <cfRule type="cellIs" dxfId="56" priority="326" operator="equal">
      <formula>4</formula>
    </cfRule>
    <cfRule type="cellIs" dxfId="55" priority="327" operator="equal">
      <formula>2</formula>
    </cfRule>
    <cfRule type="cellIs" dxfId="54" priority="328" operator="equal">
      <formula>0</formula>
    </cfRule>
  </conditionalFormatting>
  <conditionalFormatting sqref="I35:M36 I39:M39">
    <cfRule type="cellIs" dxfId="53" priority="236" operator="equal">
      <formula>10</formula>
    </cfRule>
    <cfRule type="cellIs" dxfId="52" priority="237" operator="equal">
      <formula>8</formula>
    </cfRule>
    <cfRule type="cellIs" dxfId="51" priority="238" operator="equal">
      <formula>6</formula>
    </cfRule>
    <cfRule type="cellIs" dxfId="50" priority="239" operator="equal">
      <formula>4</formula>
    </cfRule>
    <cfRule type="cellIs" dxfId="49" priority="240" operator="equal">
      <formula>2</formula>
    </cfRule>
    <cfRule type="cellIs" dxfId="48" priority="241" operator="equal">
      <formula>0</formula>
    </cfRule>
  </conditionalFormatting>
  <conditionalFormatting sqref="G34">
    <cfRule type="dataBar" priority="24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{660B8120-3950-4F17-8123-0DA6AFAA5CDB}</x14:id>
        </ext>
      </extLst>
    </cfRule>
  </conditionalFormatting>
  <conditionalFormatting sqref="I37:M37">
    <cfRule type="cellIs" dxfId="47" priority="223" operator="equal">
      <formula>10</formula>
    </cfRule>
    <cfRule type="cellIs" dxfId="46" priority="224" operator="equal">
      <formula>8</formula>
    </cfRule>
    <cfRule type="cellIs" dxfId="45" priority="225" operator="equal">
      <formula>6</formula>
    </cfRule>
    <cfRule type="cellIs" dxfId="44" priority="226" operator="equal">
      <formula>4</formula>
    </cfRule>
    <cfRule type="cellIs" dxfId="43" priority="227" operator="equal">
      <formula>2</formula>
    </cfRule>
    <cfRule type="cellIs" dxfId="42" priority="228" operator="equal">
      <formula>0</formula>
    </cfRule>
  </conditionalFormatting>
  <conditionalFormatting sqref="I38:M38">
    <cfRule type="cellIs" dxfId="41" priority="210" operator="equal">
      <formula>10</formula>
    </cfRule>
    <cfRule type="cellIs" dxfId="40" priority="211" operator="equal">
      <formula>8</formula>
    </cfRule>
    <cfRule type="cellIs" dxfId="39" priority="212" operator="equal">
      <formula>6</formula>
    </cfRule>
    <cfRule type="cellIs" dxfId="38" priority="213" operator="equal">
      <formula>4</formula>
    </cfRule>
    <cfRule type="cellIs" dxfId="37" priority="214" operator="equal">
      <formula>2</formula>
    </cfRule>
    <cfRule type="cellIs" dxfId="36" priority="215" operator="equal">
      <formula>0</formula>
    </cfRule>
  </conditionalFormatting>
  <conditionalFormatting sqref="B15:B18">
    <cfRule type="cellIs" dxfId="35" priority="58" operator="equal">
      <formula>10</formula>
    </cfRule>
    <cfRule type="cellIs" dxfId="34" priority="59" operator="equal">
      <formula>8</formula>
    </cfRule>
    <cfRule type="cellIs" dxfId="33" priority="60" operator="equal">
      <formula>6</formula>
    </cfRule>
    <cfRule type="cellIs" dxfId="32" priority="61" operator="equal">
      <formula>4</formula>
    </cfRule>
    <cfRule type="cellIs" dxfId="31" priority="62" operator="equal">
      <formula>2</formula>
    </cfRule>
    <cfRule type="cellIs" dxfId="30" priority="63" operator="equal">
      <formula>0</formula>
    </cfRule>
  </conditionalFormatting>
  <conditionalFormatting sqref="B21:B25">
    <cfRule type="cellIs" dxfId="29" priority="52" operator="equal">
      <formula>10</formula>
    </cfRule>
    <cfRule type="cellIs" dxfId="28" priority="53" operator="equal">
      <formula>8</formula>
    </cfRule>
    <cfRule type="cellIs" dxfId="27" priority="54" operator="equal">
      <formula>6</formula>
    </cfRule>
    <cfRule type="cellIs" dxfId="26" priority="55" operator="equal">
      <formula>4</formula>
    </cfRule>
    <cfRule type="cellIs" dxfId="25" priority="56" operator="equal">
      <formula>2</formula>
    </cfRule>
    <cfRule type="cellIs" dxfId="24" priority="57" operator="equal">
      <formula>0</formula>
    </cfRule>
  </conditionalFormatting>
  <conditionalFormatting sqref="B28:B32">
    <cfRule type="cellIs" dxfId="23" priority="46" operator="equal">
      <formula>10</formula>
    </cfRule>
    <cfRule type="cellIs" dxfId="22" priority="47" operator="equal">
      <formula>8</formula>
    </cfRule>
    <cfRule type="cellIs" dxfId="21" priority="48" operator="equal">
      <formula>6</formula>
    </cfRule>
    <cfRule type="cellIs" dxfId="20" priority="49" operator="equal">
      <formula>4</formula>
    </cfRule>
    <cfRule type="cellIs" dxfId="19" priority="50" operator="equal">
      <formula>2</formula>
    </cfRule>
    <cfRule type="cellIs" dxfId="18" priority="51" operator="equal">
      <formula>0</formula>
    </cfRule>
  </conditionalFormatting>
  <conditionalFormatting sqref="B35:B39">
    <cfRule type="cellIs" dxfId="17" priority="40" operator="equal">
      <formula>10</formula>
    </cfRule>
    <cfRule type="cellIs" dxfId="16" priority="41" operator="equal">
      <formula>8</formula>
    </cfRule>
    <cfRule type="cellIs" dxfId="15" priority="42" operator="equal">
      <formula>6</formula>
    </cfRule>
    <cfRule type="cellIs" dxfId="14" priority="43" operator="equal">
      <formula>4</formula>
    </cfRule>
    <cfRule type="cellIs" dxfId="13" priority="44" operator="equal">
      <formula>2</formula>
    </cfRule>
    <cfRule type="cellIs" dxfId="12" priority="45" operator="equal">
      <formula>0</formula>
    </cfRule>
  </conditionalFormatting>
  <conditionalFormatting sqref="J14:K14">
    <cfRule type="cellIs" dxfId="11" priority="28" operator="equal">
      <formula>10</formula>
    </cfRule>
    <cfRule type="cellIs" dxfId="10" priority="29" operator="equal">
      <formula>8</formula>
    </cfRule>
    <cfRule type="cellIs" dxfId="9" priority="30" operator="equal">
      <formula>6</formula>
    </cfRule>
    <cfRule type="cellIs" dxfId="8" priority="31" operator="equal">
      <formula>4</formula>
    </cfRule>
    <cfRule type="cellIs" dxfId="7" priority="32" operator="equal">
      <formula>2</formula>
    </cfRule>
    <cfRule type="cellIs" dxfId="6" priority="33" operator="equal">
      <formula>0</formula>
    </cfRule>
  </conditionalFormatting>
  <conditionalFormatting sqref="L14:M14">
    <cfRule type="cellIs" dxfId="5" priority="10" operator="equal">
      <formula>10</formula>
    </cfRule>
    <cfRule type="cellIs" dxfId="4" priority="11" operator="equal">
      <formula>8</formula>
    </cfRule>
    <cfRule type="cellIs" dxfId="3" priority="12" operator="equal">
      <formula>6</formula>
    </cfRule>
    <cfRule type="cellIs" dxfId="2" priority="13" operator="equal">
      <formula>4</formula>
    </cfRule>
    <cfRule type="cellIs" dxfId="1" priority="14" operator="equal">
      <formula>2</formula>
    </cfRule>
    <cfRule type="cellIs" dxfId="0" priority="15" operator="equal">
      <formula>0</formula>
    </cfRule>
  </conditionalFormatting>
  <conditionalFormatting sqref="G21:G25"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{45651231-61C5-43F6-964F-9D089AE41DDC}</x14:id>
        </ext>
      </extLst>
    </cfRule>
  </conditionalFormatting>
  <conditionalFormatting sqref="G28:G32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{131C3163-AFDC-4DD0-8C00-9CFE62307C63}</x14:id>
        </ext>
      </extLst>
    </cfRule>
  </conditionalFormatting>
  <conditionalFormatting sqref="G35:G39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{D955883E-6116-48D1-9A28-30BAA9EC586F}</x14:id>
        </ext>
      </extLst>
    </cfRule>
  </conditionalFormatting>
  <dataValidations count="1">
    <dataValidation type="list" allowBlank="1" showInputMessage="1" showErrorMessage="1" sqref="I28:M32 I21:M25 B14:B18 B21:B25 I35:M39 B35:B39 B28:B32 I14:M18" xr:uid="{00000000-0002-0000-0000-000000000000}">
      <formula1>score</formula1>
    </dataValidation>
  </dataValidations>
  <pageMargins left="0.7" right="0.7" top="0.75" bottom="0.75" header="0.3" footer="0.3"/>
  <pageSetup paperSize="9" scale="49" orientation="landscape" verticalDpi="300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69BE985-3CE1-4A2A-90CE-9754799E548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G14:G18</xm:sqref>
        </x14:conditionalFormatting>
        <x14:conditionalFormatting xmlns:xm="http://schemas.microsoft.com/office/excel/2006/main">
          <x14:cfRule type="dataBar" id="{660B8120-3950-4F17-8123-0DA6AFAA5CD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G34</xm:sqref>
        </x14:conditionalFormatting>
        <x14:conditionalFormatting xmlns:xm="http://schemas.microsoft.com/office/excel/2006/main">
          <x14:cfRule type="dataBar" id="{45651231-61C5-43F6-964F-9D089AE41DD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G21:G25</xm:sqref>
        </x14:conditionalFormatting>
        <x14:conditionalFormatting xmlns:xm="http://schemas.microsoft.com/office/excel/2006/main">
          <x14:cfRule type="dataBar" id="{131C3163-AFDC-4DD0-8C00-9CFE62307C6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G28:G32</xm:sqref>
        </x14:conditionalFormatting>
        <x14:conditionalFormatting xmlns:xm="http://schemas.microsoft.com/office/excel/2006/main">
          <x14:cfRule type="dataBar" id="{D955883E-6116-48D1-9A28-30BAA9EC586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G35:G39</xm:sqref>
        </x14:conditionalFormatting>
        <x14:conditionalFormatting xmlns:xm="http://schemas.microsoft.com/office/excel/2006/main">
          <x14:cfRule type="iconSet" priority="441" id="{947360E5-FF8B-4B68-BAC6-1457BFD0AD65}">
            <x14:iconSet iconSet="3Symbols" custom="1">
              <x14:cfvo type="percent">
                <xm:f>0</xm:f>
              </x14:cfvo>
              <x14:cfvo type="percent">
                <xm:f>1</xm:f>
              </x14:cfvo>
              <x14:cfvo type="percent">
                <xm:f>99</xm:f>
              </x14:cfvo>
              <x14:cfIcon iconSet="3Symbols" iconId="2"/>
              <x14:cfIcon iconSet="3Symbols" iconId="0"/>
              <x14:cfIcon iconSet="3Symbols" iconId="0"/>
            </x14:iconSet>
          </x14:cfRule>
          <xm:sqref>C44:D50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6</vt:i4>
      </vt:variant>
    </vt:vector>
  </HeadingPairs>
  <TitlesOfParts>
    <vt:vector size="7" baseType="lpstr">
      <vt:lpstr>Beoordelingsmodel Purmerprint</vt:lpstr>
      <vt:lpstr>'Beoordelingsmodel Purmerprint'!Afdrukbereik</vt:lpstr>
      <vt:lpstr>'Beoordelingsmodel Purmerprint'!Gunningscriteria1</vt:lpstr>
      <vt:lpstr>'Beoordelingsmodel Purmerprint'!Gunningscriteria2</vt:lpstr>
      <vt:lpstr>'Beoordelingsmodel Purmerprint'!Gunningscriteria3</vt:lpstr>
      <vt:lpstr>'Beoordelingsmodel Purmerprint'!Gunningscriteria4</vt:lpstr>
      <vt:lpstr>score</vt:lpstr>
    </vt:vector>
  </TitlesOfParts>
  <Company>Gemeente Purmerend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Knijn, S. (Sanne)</dc:creator>
  <cp:lastModifiedBy>Michel Prigge</cp:lastModifiedBy>
  <dcterms:created xsi:type="dcterms:W3CDTF">2017-06-09T09:09:00Z</dcterms:created>
  <dcterms:modified xsi:type="dcterms:W3CDTF">2020-12-18T12:13:24Z</dcterms:modified>
</cp:coreProperties>
</file>