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K:\W1339 Amare, huisvesting KC\6_inkooptraject\Inkooptraject 6 - verhuizing\Bijlagen\11_Exel-sheets Inventarisgoederen\"/>
    </mc:Choice>
  </mc:AlternateContent>
  <xr:revisionPtr revIDLastSave="0" documentId="13_ncr:1_{AB51D625-40C5-45A5-A81D-1DF4F379119E}" xr6:coauthVersionLast="45" xr6:coauthVersionMax="45" xr10:uidLastSave="{00000000-0000-0000-0000-000000000000}"/>
  <bookViews>
    <workbookView xWindow="15" yWindow="630" windowWidth="23940" windowHeight="14040" tabRatio="861" activeTab="1" xr2:uid="{00000000-000D-0000-FFFF-FFFF00000000}"/>
  </bookViews>
  <sheets>
    <sheet name="TOTAAL M3" sheetId="10" r:id="rId1"/>
    <sheet name="Samenvatting inv.lijst M3" sheetId="6" r:id="rId2"/>
    <sheet name="Docenten" sheetId="13" r:id="rId3"/>
    <sheet name="Dansvak" sheetId="9" r:id="rId4"/>
    <sheet name="SvJT" sheetId="12" r:id="rId5"/>
    <sheet name="Kantoor" sheetId="8" r:id="rId6"/>
    <sheet name="Theater en TD" sheetId="7" r:id="rId7"/>
    <sheet name="Archief, opslag en magazijn" sheetId="11" r:id="rId8"/>
    <sheet name="tbv Budgetraming" sheetId="5" state="hidden" r:id="rId9"/>
  </sheets>
  <definedNames>
    <definedName name="_xlnm.Print_Area" localSheetId="7">'Archief, opslag en magazijn'!$A$1:$I$26</definedName>
    <definedName name="_xlnm.Print_Area" localSheetId="5">Kantoor!$A$1:$O$87</definedName>
    <definedName name="_xlnm.Print_Area" localSheetId="1">'Samenvatting inv.lijst M3'!$A$1:$R$500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00" i="6" l="1"/>
  <c r="K336" i="6"/>
  <c r="B267" i="6"/>
  <c r="I22" i="7" l="1"/>
  <c r="B21" i="12"/>
  <c r="B22" i="12"/>
  <c r="B9" i="12"/>
  <c r="B10" i="12"/>
  <c r="I22" i="11"/>
  <c r="I29" i="7"/>
  <c r="I9" i="7"/>
  <c r="M303" i="6"/>
  <c r="R494" i="6"/>
  <c r="R491" i="6"/>
  <c r="R490" i="6"/>
  <c r="I20" i="7"/>
  <c r="O80" i="8"/>
  <c r="I80" i="8"/>
  <c r="J80" i="8"/>
  <c r="O52" i="8"/>
  <c r="I52" i="8"/>
  <c r="O51" i="8"/>
  <c r="I51" i="8"/>
  <c r="O36" i="8"/>
  <c r="I36" i="8"/>
  <c r="J36" i="8"/>
  <c r="O31" i="8"/>
  <c r="I31" i="8"/>
  <c r="J31" i="8"/>
  <c r="O34" i="8"/>
  <c r="I34" i="8"/>
  <c r="J34" i="8"/>
  <c r="O29" i="8"/>
  <c r="I29" i="8"/>
  <c r="J29" i="8"/>
  <c r="O27" i="8"/>
  <c r="I27" i="8"/>
  <c r="J27" i="8"/>
  <c r="O25" i="8"/>
  <c r="I25" i="8"/>
  <c r="J25" i="8"/>
  <c r="I5" i="8"/>
  <c r="J5" i="8"/>
  <c r="I6" i="8"/>
  <c r="J6" i="8"/>
  <c r="I7" i="8"/>
  <c r="I8" i="8"/>
  <c r="J8" i="8"/>
  <c r="I9" i="8"/>
  <c r="J9" i="8"/>
  <c r="I10" i="8"/>
  <c r="J10" i="8"/>
  <c r="I11" i="8"/>
  <c r="J11" i="8"/>
  <c r="I12" i="8"/>
  <c r="J12" i="8"/>
  <c r="I13" i="8"/>
  <c r="I14" i="8"/>
  <c r="J14" i="8"/>
  <c r="I15" i="8"/>
  <c r="I16" i="8"/>
  <c r="J16" i="8"/>
  <c r="I17" i="8"/>
  <c r="J17" i="8"/>
  <c r="I18" i="8"/>
  <c r="J18" i="8"/>
  <c r="I19" i="8"/>
  <c r="J19" i="8"/>
  <c r="I20" i="8"/>
  <c r="J20" i="8"/>
  <c r="I21" i="8"/>
  <c r="J21" i="8"/>
  <c r="I22" i="8"/>
  <c r="J22" i="8"/>
  <c r="I23" i="8"/>
  <c r="J23" i="8"/>
  <c r="I24" i="8"/>
  <c r="J24" i="8"/>
  <c r="I26" i="8"/>
  <c r="I28" i="8"/>
  <c r="J28" i="8"/>
  <c r="I30" i="8"/>
  <c r="J30" i="8"/>
  <c r="I32" i="8"/>
  <c r="J32" i="8"/>
  <c r="I33" i="8"/>
  <c r="J33" i="8"/>
  <c r="I35" i="8"/>
  <c r="J35" i="8"/>
  <c r="I37" i="8"/>
  <c r="J37" i="8"/>
  <c r="I38" i="8"/>
  <c r="J38" i="8"/>
  <c r="I39" i="8"/>
  <c r="J39" i="8"/>
  <c r="I40" i="8"/>
  <c r="J40" i="8"/>
  <c r="I41" i="8"/>
  <c r="J41" i="8"/>
  <c r="I42" i="8"/>
  <c r="I43" i="8"/>
  <c r="J43" i="8"/>
  <c r="I44" i="8"/>
  <c r="I45" i="8"/>
  <c r="J45" i="8"/>
  <c r="I46" i="8"/>
  <c r="I47" i="8"/>
  <c r="J47" i="8"/>
  <c r="I48" i="8"/>
  <c r="I49" i="8"/>
  <c r="J49" i="8"/>
  <c r="I50" i="8"/>
  <c r="J50" i="8"/>
  <c r="I53" i="8"/>
  <c r="J53" i="8"/>
  <c r="I54" i="8"/>
  <c r="I55" i="8"/>
  <c r="J55" i="8"/>
  <c r="I56" i="8"/>
  <c r="I57" i="8"/>
  <c r="J57" i="8"/>
  <c r="I58" i="8"/>
  <c r="J58" i="8"/>
  <c r="I59" i="8"/>
  <c r="I60" i="8"/>
  <c r="J60" i="8"/>
  <c r="I61" i="8"/>
  <c r="I62" i="8"/>
  <c r="J62" i="8"/>
  <c r="I63" i="8"/>
  <c r="J63" i="8"/>
  <c r="I64" i="8"/>
  <c r="I65" i="8"/>
  <c r="I66" i="8"/>
  <c r="J66" i="8"/>
  <c r="I67" i="8"/>
  <c r="J67" i="8"/>
  <c r="I68" i="8"/>
  <c r="J68" i="8"/>
  <c r="I69" i="8"/>
  <c r="I70" i="8"/>
  <c r="J70" i="8"/>
  <c r="I71" i="8"/>
  <c r="I72" i="8"/>
  <c r="I73" i="8"/>
  <c r="I74" i="8"/>
  <c r="J74" i="8"/>
  <c r="I75" i="8"/>
  <c r="I77" i="8"/>
  <c r="J77" i="8"/>
  <c r="I79" i="8"/>
  <c r="J79" i="8"/>
  <c r="I3" i="8"/>
  <c r="J3" i="8"/>
  <c r="B7" i="13"/>
  <c r="I3" i="9"/>
  <c r="C301" i="6"/>
  <c r="C303" i="6"/>
  <c r="C458" i="6"/>
  <c r="I8" i="7"/>
  <c r="I4" i="7"/>
  <c r="I32" i="7"/>
  <c r="E9" i="10"/>
  <c r="M7" i="6"/>
  <c r="B4" i="6"/>
  <c r="B5" i="6"/>
  <c r="R435" i="6"/>
  <c r="R433" i="6"/>
  <c r="R292" i="6"/>
  <c r="M485" i="6"/>
  <c r="B318" i="6"/>
  <c r="B317" i="6"/>
  <c r="M317" i="6"/>
  <c r="B316" i="6"/>
  <c r="B315" i="6"/>
  <c r="R291" i="6"/>
  <c r="R244" i="6"/>
  <c r="R232" i="6"/>
  <c r="R229" i="6"/>
  <c r="R226" i="6"/>
  <c r="R76" i="6"/>
  <c r="I18" i="7"/>
  <c r="I16" i="7"/>
  <c r="R84" i="6"/>
  <c r="M84" i="6"/>
  <c r="M76" i="6"/>
  <c r="I6" i="7"/>
  <c r="I7" i="7"/>
  <c r="I19" i="7"/>
  <c r="I15" i="7"/>
  <c r="I5" i="7"/>
  <c r="I5" i="11"/>
  <c r="I4" i="11"/>
  <c r="I8" i="11"/>
  <c r="O78" i="8"/>
  <c r="J78" i="8"/>
  <c r="O75" i="8"/>
  <c r="O73" i="8"/>
  <c r="O72" i="8"/>
  <c r="O71" i="8"/>
  <c r="O69" i="8"/>
  <c r="J69" i="8"/>
  <c r="O67" i="8"/>
  <c r="O65" i="8"/>
  <c r="O64" i="8"/>
  <c r="O61" i="8"/>
  <c r="O59" i="8"/>
  <c r="O56" i="8"/>
  <c r="O54" i="8"/>
  <c r="O46" i="8"/>
  <c r="O48" i="8"/>
  <c r="O44" i="8"/>
  <c r="O42" i="8"/>
  <c r="I4" i="8"/>
  <c r="J4" i="8"/>
  <c r="J13" i="8"/>
  <c r="J15" i="8"/>
  <c r="J26" i="8"/>
  <c r="O38" i="8"/>
  <c r="O21" i="8"/>
  <c r="O11" i="8"/>
  <c r="I26" i="11"/>
  <c r="E10" i="10"/>
  <c r="E25" i="12"/>
  <c r="E7" i="10"/>
  <c r="K8" i="6"/>
  <c r="M318" i="6"/>
  <c r="I83" i="8"/>
  <c r="J7" i="8"/>
  <c r="J83" i="8"/>
  <c r="I8" i="6"/>
  <c r="C3" i="6" s="1"/>
  <c r="J8" i="6"/>
  <c r="O19" i="8"/>
  <c r="I9" i="9"/>
  <c r="I10" i="9"/>
  <c r="I6" i="9"/>
  <c r="I15" i="9"/>
  <c r="E6" i="10"/>
  <c r="O17" i="8"/>
  <c r="O15" i="8"/>
  <c r="O14" i="8"/>
  <c r="O5" i="8"/>
  <c r="B83" i="8"/>
  <c r="O83" i="8"/>
  <c r="O86" i="8"/>
  <c r="E8" i="10"/>
  <c r="B10" i="13"/>
  <c r="E5" i="10"/>
  <c r="I42" i="6"/>
  <c r="C31" i="6" s="1"/>
  <c r="M42" i="6" s="1"/>
  <c r="K42" i="6"/>
  <c r="M68" i="6"/>
  <c r="M64" i="6"/>
  <c r="M67" i="6"/>
  <c r="M59" i="6"/>
  <c r="M63" i="6"/>
  <c r="M60" i="6"/>
  <c r="M61" i="6"/>
  <c r="M62" i="6"/>
  <c r="M70" i="6"/>
  <c r="R11" i="6"/>
  <c r="B489" i="6"/>
  <c r="B482" i="6"/>
  <c r="B473" i="6"/>
  <c r="B468" i="6"/>
  <c r="B467" i="6"/>
  <c r="B466" i="6"/>
  <c r="B465" i="6"/>
  <c r="B464" i="6"/>
  <c r="B463" i="6"/>
  <c r="B462" i="6"/>
  <c r="B461" i="6"/>
  <c r="K470" i="6"/>
  <c r="B454" i="6"/>
  <c r="B453" i="6"/>
  <c r="B452" i="6"/>
  <c r="B451" i="6"/>
  <c r="B450" i="6"/>
  <c r="B449" i="6"/>
  <c r="B448" i="6"/>
  <c r="B447" i="6"/>
  <c r="B446" i="6"/>
  <c r="B445" i="6"/>
  <c r="B444" i="6"/>
  <c r="B443" i="6"/>
  <c r="B442" i="6"/>
  <c r="B441" i="6"/>
  <c r="B440" i="6"/>
  <c r="B439" i="6"/>
  <c r="B438" i="6"/>
  <c r="B437" i="6"/>
  <c r="B436" i="6"/>
  <c r="B435" i="6"/>
  <c r="B434" i="6"/>
  <c r="B433" i="6"/>
  <c r="B432" i="6"/>
  <c r="B431" i="6"/>
  <c r="B430" i="6"/>
  <c r="M425" i="6"/>
  <c r="M424" i="6"/>
  <c r="M423" i="6"/>
  <c r="M422" i="6"/>
  <c r="M421" i="6"/>
  <c r="M420" i="6"/>
  <c r="M415" i="6"/>
  <c r="M414" i="6"/>
  <c r="M413" i="6"/>
  <c r="M412" i="6"/>
  <c r="M411" i="6"/>
  <c r="M410" i="6"/>
  <c r="M409" i="6"/>
  <c r="M408" i="6"/>
  <c r="M407" i="6"/>
  <c r="M406" i="6"/>
  <c r="M405" i="6"/>
  <c r="M404" i="6"/>
  <c r="M403" i="6"/>
  <c r="M402" i="6"/>
  <c r="M401" i="6"/>
  <c r="M400" i="6"/>
  <c r="M399" i="6"/>
  <c r="M398" i="6"/>
  <c r="M397" i="6"/>
  <c r="M396" i="6"/>
  <c r="M395" i="6"/>
  <c r="M394" i="6"/>
  <c r="M393" i="6"/>
  <c r="M392" i="6"/>
  <c r="M391" i="6"/>
  <c r="M390" i="6"/>
  <c r="M389" i="6"/>
  <c r="M388" i="6"/>
  <c r="M387" i="6"/>
  <c r="B386" i="6"/>
  <c r="B385" i="6"/>
  <c r="B384" i="6"/>
  <c r="B383" i="6"/>
  <c r="B382" i="6"/>
  <c r="B381" i="6"/>
  <c r="B380" i="6"/>
  <c r="B379" i="6"/>
  <c r="B378" i="6"/>
  <c r="B377" i="6"/>
  <c r="B376" i="6"/>
  <c r="B375" i="6"/>
  <c r="J417" i="6"/>
  <c r="B370" i="6"/>
  <c r="B369" i="6"/>
  <c r="B368" i="6"/>
  <c r="B367" i="6"/>
  <c r="I372" i="6"/>
  <c r="C366" i="6" s="1"/>
  <c r="B354" i="6"/>
  <c r="B348" i="6"/>
  <c r="B339" i="6"/>
  <c r="B340" i="6"/>
  <c r="B323" i="6"/>
  <c r="I336" i="6"/>
  <c r="C322" i="6" s="1"/>
  <c r="M316" i="6"/>
  <c r="M315" i="6"/>
  <c r="B314" i="6"/>
  <c r="B309" i="6"/>
  <c r="B308" i="6"/>
  <c r="B307" i="6"/>
  <c r="B306" i="6"/>
  <c r="I311" i="6"/>
  <c r="C305" i="6" s="1"/>
  <c r="B297" i="6"/>
  <c r="M297" i="6"/>
  <c r="B296" i="6"/>
  <c r="M296" i="6"/>
  <c r="B295" i="6"/>
  <c r="M295" i="6"/>
  <c r="B294" i="6"/>
  <c r="M294" i="6"/>
  <c r="B293" i="6"/>
  <c r="M293" i="6"/>
  <c r="B292" i="6"/>
  <c r="M292" i="6"/>
  <c r="B291" i="6"/>
  <c r="M291" i="6"/>
  <c r="M298" i="6" s="1"/>
  <c r="B286" i="6"/>
  <c r="B285" i="6"/>
  <c r="B280" i="6"/>
  <c r="B279" i="6"/>
  <c r="B278" i="6"/>
  <c r="B277" i="6"/>
  <c r="B276" i="6"/>
  <c r="B275" i="6"/>
  <c r="B274" i="6"/>
  <c r="B273" i="6"/>
  <c r="B272" i="6"/>
  <c r="B271" i="6"/>
  <c r="B270" i="6"/>
  <c r="B269" i="6"/>
  <c r="B268" i="6"/>
  <c r="B260" i="6"/>
  <c r="M260" i="6"/>
  <c r="M263" i="6" s="1"/>
  <c r="B255" i="6"/>
  <c r="B254" i="6"/>
  <c r="B253" i="6"/>
  <c r="B252" i="6"/>
  <c r="B251" i="6"/>
  <c r="B250" i="6"/>
  <c r="B249" i="6"/>
  <c r="B248" i="6"/>
  <c r="B247" i="6"/>
  <c r="B246" i="6"/>
  <c r="B245" i="6"/>
  <c r="B244" i="6"/>
  <c r="B243" i="6"/>
  <c r="M243" i="6"/>
  <c r="B242" i="6"/>
  <c r="B241" i="6"/>
  <c r="B240" i="6"/>
  <c r="B239" i="6"/>
  <c r="B238" i="6"/>
  <c r="B237" i="6"/>
  <c r="B236" i="6"/>
  <c r="B235" i="6"/>
  <c r="B234" i="6"/>
  <c r="B233" i="6"/>
  <c r="B232" i="6"/>
  <c r="B231" i="6"/>
  <c r="M231" i="6"/>
  <c r="B230" i="6"/>
  <c r="B229" i="6"/>
  <c r="B228" i="6"/>
  <c r="B227" i="6"/>
  <c r="B226" i="6"/>
  <c r="B225" i="6"/>
  <c r="M220" i="6"/>
  <c r="M219" i="6"/>
  <c r="M218" i="6"/>
  <c r="M217" i="6"/>
  <c r="M216" i="6"/>
  <c r="M215" i="6"/>
  <c r="B210" i="6"/>
  <c r="B209" i="6"/>
  <c r="B208" i="6"/>
  <c r="B207" i="6"/>
  <c r="K212" i="6"/>
  <c r="M202" i="6"/>
  <c r="M201" i="6"/>
  <c r="M200" i="6"/>
  <c r="M199" i="6"/>
  <c r="M198" i="6"/>
  <c r="M197" i="6"/>
  <c r="M196" i="6"/>
  <c r="M195" i="6"/>
  <c r="M194" i="6"/>
  <c r="M193" i="6"/>
  <c r="M192" i="6"/>
  <c r="M191" i="6"/>
  <c r="M190" i="6"/>
  <c r="M189" i="6"/>
  <c r="M188" i="6"/>
  <c r="J204" i="6"/>
  <c r="B182" i="6"/>
  <c r="B181" i="6"/>
  <c r="B180" i="6"/>
  <c r="B179" i="6"/>
  <c r="B178" i="6"/>
  <c r="B177" i="6"/>
  <c r="B176" i="6"/>
  <c r="B175" i="6"/>
  <c r="B174" i="6"/>
  <c r="B169" i="6"/>
  <c r="B168" i="6"/>
  <c r="M163" i="6"/>
  <c r="B157" i="6"/>
  <c r="B156" i="6"/>
  <c r="B155" i="6"/>
  <c r="B154" i="6"/>
  <c r="B153" i="6"/>
  <c r="B148" i="6"/>
  <c r="B147" i="6"/>
  <c r="B146" i="6"/>
  <c r="B141" i="6"/>
  <c r="R141" i="6"/>
  <c r="M141" i="6" s="1"/>
  <c r="M142" i="6" s="1"/>
  <c r="B140" i="6"/>
  <c r="B139" i="6"/>
  <c r="B134" i="6"/>
  <c r="M134" i="6"/>
  <c r="B133" i="6"/>
  <c r="M133" i="6"/>
  <c r="B132" i="6"/>
  <c r="M132" i="6"/>
  <c r="B131" i="6"/>
  <c r="M131" i="6"/>
  <c r="B130" i="6"/>
  <c r="M130" i="6"/>
  <c r="B129" i="6"/>
  <c r="M129" i="6"/>
  <c r="B128" i="6"/>
  <c r="M128" i="6"/>
  <c r="B127" i="6"/>
  <c r="M127" i="6"/>
  <c r="B126" i="6"/>
  <c r="M126" i="6"/>
  <c r="B125" i="6"/>
  <c r="M125" i="6"/>
  <c r="B124" i="6"/>
  <c r="M124" i="6"/>
  <c r="B123" i="6"/>
  <c r="M123" i="6"/>
  <c r="B122" i="6"/>
  <c r="M122" i="6"/>
  <c r="B121" i="6"/>
  <c r="M121" i="6"/>
  <c r="B120" i="6"/>
  <c r="M120" i="6"/>
  <c r="B119" i="6"/>
  <c r="M119" i="6"/>
  <c r="B118" i="6"/>
  <c r="M118" i="6"/>
  <c r="B117" i="6"/>
  <c r="M117" i="6"/>
  <c r="B116" i="6"/>
  <c r="M116" i="6"/>
  <c r="B115" i="6"/>
  <c r="M115" i="6"/>
  <c r="B114" i="6"/>
  <c r="M114" i="6"/>
  <c r="B113" i="6"/>
  <c r="M113" i="6"/>
  <c r="B112" i="6"/>
  <c r="M112" i="6"/>
  <c r="B111" i="6"/>
  <c r="M111" i="6"/>
  <c r="B110" i="6"/>
  <c r="B105" i="6"/>
  <c r="J107" i="6"/>
  <c r="A104" i="6"/>
  <c r="B100" i="6"/>
  <c r="B99" i="6"/>
  <c r="B98" i="6"/>
  <c r="B93" i="6"/>
  <c r="B92" i="6"/>
  <c r="B91" i="6"/>
  <c r="M91" i="6"/>
  <c r="M94" i="6" s="1"/>
  <c r="B90" i="6"/>
  <c r="I95" i="6"/>
  <c r="B85" i="6"/>
  <c r="B84" i="6"/>
  <c r="B83" i="6"/>
  <c r="B82" i="6"/>
  <c r="B81" i="6"/>
  <c r="B80" i="6"/>
  <c r="B79" i="6"/>
  <c r="B78" i="6"/>
  <c r="B77" i="6"/>
  <c r="B76" i="6"/>
  <c r="B75" i="6"/>
  <c r="B74" i="6"/>
  <c r="B69" i="6"/>
  <c r="B68" i="6"/>
  <c r="B67" i="6"/>
  <c r="B66" i="6"/>
  <c r="B65" i="6"/>
  <c r="B64" i="6"/>
  <c r="B63" i="6"/>
  <c r="B62" i="6"/>
  <c r="B61" i="6"/>
  <c r="B60" i="6"/>
  <c r="B59" i="6"/>
  <c r="B58" i="6"/>
  <c r="B53" i="6"/>
  <c r="B52" i="6"/>
  <c r="B51" i="6"/>
  <c r="B50" i="6"/>
  <c r="B49" i="6"/>
  <c r="B48" i="6"/>
  <c r="B47" i="6"/>
  <c r="B46" i="6"/>
  <c r="B45" i="6"/>
  <c r="M33" i="6"/>
  <c r="M41" i="6" s="1"/>
  <c r="B27" i="6"/>
  <c r="M27" i="6"/>
  <c r="M28" i="6" s="1"/>
  <c r="B20" i="6"/>
  <c r="B19" i="6"/>
  <c r="B18" i="6"/>
  <c r="K22" i="6"/>
  <c r="B13" i="6"/>
  <c r="B12" i="6"/>
  <c r="B11" i="6"/>
  <c r="K15" i="6"/>
  <c r="M187" i="6"/>
  <c r="I204" i="6"/>
  <c r="M221" i="6"/>
  <c r="K417" i="6"/>
  <c r="M386" i="6"/>
  <c r="M19" i="6"/>
  <c r="M155" i="6"/>
  <c r="M271" i="6"/>
  <c r="M375" i="6"/>
  <c r="M377" i="6"/>
  <c r="M236" i="6"/>
  <c r="M270" i="6"/>
  <c r="J171" i="6"/>
  <c r="K165" i="6"/>
  <c r="K29" i="6"/>
  <c r="M240" i="6"/>
  <c r="M250" i="6"/>
  <c r="M268" i="6"/>
  <c r="M279" i="6"/>
  <c r="M379" i="6"/>
  <c r="M381" i="6"/>
  <c r="M378" i="6"/>
  <c r="M383" i="6"/>
  <c r="M385" i="6"/>
  <c r="M244" i="6"/>
  <c r="M251" i="6"/>
  <c r="K282" i="6"/>
  <c r="M278" i="6"/>
  <c r="M286" i="6"/>
  <c r="M382" i="6"/>
  <c r="K320" i="6"/>
  <c r="I427" i="6"/>
  <c r="C419" i="6" s="1"/>
  <c r="J427" i="6"/>
  <c r="M13" i="6"/>
  <c r="K107" i="6"/>
  <c r="I222" i="6"/>
  <c r="C214" i="6" s="1"/>
  <c r="M225" i="6"/>
  <c r="M227" i="6"/>
  <c r="M229" i="6"/>
  <c r="M276" i="6"/>
  <c r="M376" i="6"/>
  <c r="M380" i="6"/>
  <c r="M384" i="6"/>
  <c r="I143" i="6"/>
  <c r="M12" i="6"/>
  <c r="M14" i="6" s="1"/>
  <c r="M45" i="6"/>
  <c r="M47" i="6"/>
  <c r="M50" i="6"/>
  <c r="M52" i="6"/>
  <c r="M11" i="6"/>
  <c r="I29" i="6"/>
  <c r="M46" i="6"/>
  <c r="M48" i="6"/>
  <c r="M49" i="6"/>
  <c r="M51" i="6"/>
  <c r="M53" i="6"/>
  <c r="I299" i="6"/>
  <c r="C290" i="6" s="1"/>
  <c r="K264" i="6"/>
  <c r="J282" i="6"/>
  <c r="M226" i="6"/>
  <c r="M248" i="6"/>
  <c r="M252" i="6"/>
  <c r="M254" i="6"/>
  <c r="I264" i="6"/>
  <c r="C259" i="6" s="1"/>
  <c r="M267" i="6"/>
  <c r="M272" i="6"/>
  <c r="M274" i="6"/>
  <c r="M463" i="6"/>
  <c r="M469" i="6" s="1"/>
  <c r="J159" i="6"/>
  <c r="M228" i="6"/>
  <c r="M233" i="6"/>
  <c r="M237" i="6"/>
  <c r="M241" i="6"/>
  <c r="M245" i="6"/>
  <c r="M247" i="6"/>
  <c r="M255" i="6"/>
  <c r="J264" i="6"/>
  <c r="M275" i="6"/>
  <c r="M280" i="6"/>
  <c r="I345" i="6"/>
  <c r="J42" i="6"/>
  <c r="K150" i="6"/>
  <c r="J165" i="6"/>
  <c r="I184" i="6"/>
  <c r="C173" i="6" s="1"/>
  <c r="K204" i="6"/>
  <c r="J222" i="6"/>
  <c r="K222" i="6"/>
  <c r="I288" i="6"/>
  <c r="J320" i="6"/>
  <c r="K427" i="6"/>
  <c r="J486" i="6"/>
  <c r="M234" i="6"/>
  <c r="M249" i="6"/>
  <c r="R79" i="6"/>
  <c r="M79" i="6" s="1"/>
  <c r="M146" i="6"/>
  <c r="M149" i="6" s="1"/>
  <c r="M154" i="6"/>
  <c r="J184" i="6"/>
  <c r="M238" i="6"/>
  <c r="M253" i="6"/>
  <c r="R82" i="6"/>
  <c r="M82" i="6" s="1"/>
  <c r="J136" i="6"/>
  <c r="M153" i="6"/>
  <c r="M157" i="6"/>
  <c r="M169" i="6"/>
  <c r="K184" i="6"/>
  <c r="M235" i="6"/>
  <c r="M242" i="6"/>
  <c r="M18" i="6"/>
  <c r="M20" i="6"/>
  <c r="K87" i="6"/>
  <c r="R81" i="6"/>
  <c r="M81" i="6" s="1"/>
  <c r="R85" i="6"/>
  <c r="I107" i="6"/>
  <c r="K136" i="6"/>
  <c r="K159" i="6"/>
  <c r="M156" i="6"/>
  <c r="M168" i="6"/>
  <c r="K171" i="6"/>
  <c r="M230" i="6"/>
  <c r="M239" i="6"/>
  <c r="M246" i="6"/>
  <c r="K351" i="6"/>
  <c r="M348" i="6"/>
  <c r="M350" i="6" s="1"/>
  <c r="B355" i="6"/>
  <c r="M269" i="6"/>
  <c r="M273" i="6"/>
  <c r="M277" i="6"/>
  <c r="J288" i="6"/>
  <c r="J311" i="6"/>
  <c r="B324" i="6"/>
  <c r="M354" i="6"/>
  <c r="K311" i="6"/>
  <c r="B349" i="6"/>
  <c r="B341" i="6"/>
  <c r="J456" i="6"/>
  <c r="B474" i="6"/>
  <c r="K486" i="6"/>
  <c r="B490" i="6"/>
  <c r="I498" i="6"/>
  <c r="C488" i="6" s="1"/>
  <c r="M430" i="6"/>
  <c r="M431" i="6"/>
  <c r="M432" i="6"/>
  <c r="M433" i="6"/>
  <c r="M434" i="6"/>
  <c r="M435" i="6"/>
  <c r="M436" i="6"/>
  <c r="M437" i="6"/>
  <c r="M438" i="6"/>
  <c r="M439" i="6"/>
  <c r="M440" i="6"/>
  <c r="M441" i="6"/>
  <c r="M442" i="6"/>
  <c r="M443" i="6"/>
  <c r="M444" i="6"/>
  <c r="M445" i="6"/>
  <c r="M446" i="6"/>
  <c r="M447" i="6"/>
  <c r="M448" i="6"/>
  <c r="M449" i="6"/>
  <c r="M450" i="6"/>
  <c r="M451" i="6"/>
  <c r="M452" i="6"/>
  <c r="M453" i="6"/>
  <c r="M454" i="6"/>
  <c r="I486" i="6"/>
  <c r="J372" i="6"/>
  <c r="K288" i="6"/>
  <c r="K71" i="6"/>
  <c r="I55" i="6"/>
  <c r="C26" i="6"/>
  <c r="M29" i="6" s="1"/>
  <c r="J150" i="6"/>
  <c r="J15" i="6"/>
  <c r="J87" i="6"/>
  <c r="I171" i="6"/>
  <c r="K95" i="6"/>
  <c r="I102" i="6"/>
  <c r="I417" i="6"/>
  <c r="J143" i="6"/>
  <c r="K102" i="6"/>
  <c r="I470" i="6"/>
  <c r="C460" i="6" s="1"/>
  <c r="J470" i="6"/>
  <c r="J102" i="6"/>
  <c r="K55" i="6"/>
  <c r="J55" i="6"/>
  <c r="K299" i="6"/>
  <c r="K143" i="6"/>
  <c r="I15" i="6"/>
  <c r="C10" i="6" s="1"/>
  <c r="J22" i="6"/>
  <c r="J299" i="6"/>
  <c r="K372" i="6"/>
  <c r="I257" i="6"/>
  <c r="C224" i="6" s="1"/>
  <c r="K257" i="6"/>
  <c r="J71" i="6"/>
  <c r="J257" i="6"/>
  <c r="I71" i="6"/>
  <c r="C57" i="6" s="1"/>
  <c r="M71" i="6" s="1"/>
  <c r="J29" i="6"/>
  <c r="I212" i="6"/>
  <c r="C206" i="6" s="1"/>
  <c r="I456" i="6"/>
  <c r="B475" i="6"/>
  <c r="I87" i="6"/>
  <c r="C73" i="6" s="1"/>
  <c r="J212" i="6"/>
  <c r="K456" i="6"/>
  <c r="B342" i="6"/>
  <c r="J351" i="6"/>
  <c r="I351" i="6"/>
  <c r="C347" i="6" s="1"/>
  <c r="M355" i="6"/>
  <c r="B356" i="6"/>
  <c r="I150" i="6"/>
  <c r="M490" i="6"/>
  <c r="B491" i="6"/>
  <c r="B325" i="6"/>
  <c r="J95" i="6"/>
  <c r="C167" i="6"/>
  <c r="M87" i="6"/>
  <c r="M15" i="6"/>
  <c r="B343" i="6"/>
  <c r="J345" i="6"/>
  <c r="B326" i="6"/>
  <c r="M491" i="6"/>
  <c r="B492" i="6"/>
  <c r="B493" i="6"/>
  <c r="B494" i="6"/>
  <c r="B495" i="6"/>
  <c r="B496" i="6"/>
  <c r="M356" i="6"/>
  <c r="B357" i="6"/>
  <c r="K345" i="6"/>
  <c r="B476" i="6"/>
  <c r="B327" i="6"/>
  <c r="B477" i="6"/>
  <c r="M492" i="6"/>
  <c r="B358" i="6"/>
  <c r="M357" i="6"/>
  <c r="B328" i="6"/>
  <c r="K479" i="6"/>
  <c r="J479" i="6"/>
  <c r="I479" i="6"/>
  <c r="C472" i="6" s="1"/>
  <c r="B359" i="6"/>
  <c r="M358" i="6"/>
  <c r="B360" i="6"/>
  <c r="M359" i="6"/>
  <c r="B329" i="6"/>
  <c r="B330" i="6"/>
  <c r="M360" i="6"/>
  <c r="B361" i="6"/>
  <c r="B362" i="6"/>
  <c r="M361" i="6"/>
  <c r="M493" i="6"/>
  <c r="B331" i="6"/>
  <c r="M494" i="6"/>
  <c r="B332" i="6"/>
  <c r="J364" i="6"/>
  <c r="K364" i="6"/>
  <c r="M362" i="6"/>
  <c r="M495" i="6"/>
  <c r="B333" i="6"/>
  <c r="B334" i="6"/>
  <c r="K498" i="6"/>
  <c r="J498" i="6"/>
  <c r="J336" i="6"/>
  <c r="M496" i="6"/>
  <c r="M497" i="6"/>
  <c r="M486" i="6" l="1"/>
  <c r="M479" i="6"/>
  <c r="M455" i="6"/>
  <c r="M426" i="6"/>
  <c r="M416" i="6"/>
  <c r="M372" i="6"/>
  <c r="M363" i="6"/>
  <c r="M351" i="6"/>
  <c r="M336" i="6"/>
  <c r="M299" i="6"/>
  <c r="M281" i="6"/>
  <c r="M264" i="6"/>
  <c r="M256" i="6"/>
  <c r="M257" i="6"/>
  <c r="M212" i="6"/>
  <c r="M203" i="6"/>
  <c r="M184" i="6"/>
  <c r="M170" i="6"/>
  <c r="M158" i="6"/>
  <c r="M86" i="6"/>
  <c r="M54" i="6"/>
  <c r="M21" i="6"/>
  <c r="M311" i="6"/>
  <c r="M107" i="6"/>
  <c r="C104" i="6"/>
  <c r="M498" i="6"/>
  <c r="I364" i="6"/>
  <c r="I159" i="6"/>
  <c r="C152" i="6" s="1"/>
  <c r="I22" i="6"/>
  <c r="M171" i="6"/>
  <c r="M285" i="6"/>
  <c r="M287" i="6" s="1"/>
  <c r="M470" i="6"/>
  <c r="M427" i="6"/>
  <c r="M8" i="6"/>
  <c r="C429" i="6"/>
  <c r="M456" i="6"/>
  <c r="C97" i="6"/>
  <c r="M102" i="6"/>
  <c r="C44" i="6"/>
  <c r="M55" i="6"/>
  <c r="M345" i="6"/>
  <c r="C138" i="6"/>
  <c r="M143" i="6"/>
  <c r="I320" i="6"/>
  <c r="M314" i="6"/>
  <c r="M319" i="6" s="1"/>
  <c r="C338" i="6"/>
  <c r="C145" i="6"/>
  <c r="M150" i="6"/>
  <c r="I282" i="6"/>
  <c r="C374" i="6"/>
  <c r="M417" i="6"/>
  <c r="M222" i="6"/>
  <c r="C481" i="6"/>
  <c r="C284" i="6"/>
  <c r="M288" i="6"/>
  <c r="C89" i="6"/>
  <c r="M95" i="6"/>
  <c r="C186" i="6"/>
  <c r="M204" i="6"/>
  <c r="M110" i="6"/>
  <c r="M135" i="6" s="1"/>
  <c r="I136" i="6"/>
  <c r="M162" i="6"/>
  <c r="I165" i="6"/>
  <c r="M159" i="6" l="1"/>
  <c r="M500" i="6"/>
  <c r="E4" i="10" s="1"/>
  <c r="E13" i="10" s="1"/>
  <c r="C17" i="6"/>
  <c r="M22" i="6"/>
  <c r="C353" i="6"/>
  <c r="M364" i="6"/>
  <c r="C161" i="6"/>
  <c r="M165" i="6"/>
  <c r="C109" i="6"/>
  <c r="M136" i="6"/>
  <c r="C266" i="6"/>
  <c r="M282" i="6"/>
  <c r="C313" i="6"/>
  <c r="M320" i="6"/>
</calcChain>
</file>

<file path=xl/sharedStrings.xml><?xml version="1.0" encoding="utf-8"?>
<sst xmlns="http://schemas.openxmlformats.org/spreadsheetml/2006/main" count="976" uniqueCount="588">
  <si>
    <t>Soort</t>
  </si>
  <si>
    <t>Omschrijving</t>
  </si>
  <si>
    <t>Stoel</t>
  </si>
  <si>
    <t>Bruine kuipstoel</t>
  </si>
  <si>
    <t>Lessenaar</t>
  </si>
  <si>
    <t>Wenger, classic 50</t>
  </si>
  <si>
    <t>Pianostoel hout, hoogteverstelbaar</t>
  </si>
  <si>
    <t>Schoolbord</t>
  </si>
  <si>
    <t>Ladder</t>
  </si>
  <si>
    <t>Altrex, hoge ladder</t>
  </si>
  <si>
    <t>Orkeststoel</t>
  </si>
  <si>
    <t>Baskruk</t>
  </si>
  <si>
    <t>Drumkruk</t>
  </si>
  <si>
    <t>ronde zittng zwart, aluminium frame</t>
  </si>
  <si>
    <t>Tafel</t>
  </si>
  <si>
    <t xml:space="preserve">Prullenbak </t>
  </si>
  <si>
    <t>Bruine kuipstoel, met armleuning</t>
  </si>
  <si>
    <t>Blauw, frame zwart, met armleuning</t>
  </si>
  <si>
    <t>plastic zwart, frame hout</t>
  </si>
  <si>
    <t>zwart, leer, hoogteverstelbaar: Burghardt</t>
  </si>
  <si>
    <t>Bank</t>
  </si>
  <si>
    <t>Schilderij; man in pak (niet gesingneerd)</t>
  </si>
  <si>
    <t>Manhesset, staal</t>
  </si>
  <si>
    <t>plastic, grijs, openbak, 10 L</t>
  </si>
  <si>
    <t>plastic, bruin, openbak, 10 L</t>
  </si>
  <si>
    <t>Bruine kuipstoel (Marko)</t>
  </si>
  <si>
    <t>Buro</t>
  </si>
  <si>
    <t>Wenger, staal</t>
  </si>
  <si>
    <t xml:space="preserve">Bruine kuipstoel; Phillipus </t>
  </si>
  <si>
    <t>tafel grijs, frame bruin</t>
  </si>
  <si>
    <t>Audio</t>
  </si>
  <si>
    <t>Blauwe stof, frame hout</t>
  </si>
  <si>
    <t xml:space="preserve"> </t>
  </si>
  <si>
    <t>Bruine (licht bruin) kuipstoel</t>
  </si>
  <si>
    <t>Klapstoel</t>
  </si>
  <si>
    <t>plastic zwart, frame zwart</t>
  </si>
  <si>
    <t>Projector</t>
  </si>
  <si>
    <t>Donker grijs, frame grijs</t>
  </si>
  <si>
    <t>Grijze (licht grijs) kuipstoel, frame wit</t>
  </si>
  <si>
    <t>Wenger, classic 50, opdruk toneel</t>
  </si>
  <si>
    <t>Wenger incl pennenbak</t>
  </si>
  <si>
    <t>Grijze (donker) kuipstoel: Bericoplast model Helene</t>
  </si>
  <si>
    <t>tafel grijs, frame grijs</t>
  </si>
  <si>
    <t>hout, frame bruin</t>
  </si>
  <si>
    <t>Vitrinekast</t>
  </si>
  <si>
    <t>grijs, glazenschuideuren, aflsuitbaar</t>
  </si>
  <si>
    <t>hout; Muziek Hakkert Rotterdam</t>
  </si>
  <si>
    <t>Paars stof, armleuningen</t>
  </si>
  <si>
    <t>Whiteboard</t>
  </si>
  <si>
    <t>op frame, enkelzijdig, blanco</t>
  </si>
  <si>
    <t>Flipover</t>
  </si>
  <si>
    <t>Legamaster</t>
  </si>
  <si>
    <t>EWP</t>
  </si>
  <si>
    <t>plastic, wit, openbak, 35 L</t>
  </si>
  <si>
    <t>Boxen</t>
  </si>
  <si>
    <t>Kast</t>
  </si>
  <si>
    <t>PIPO (zaterdagschool)</t>
  </si>
  <si>
    <t>Staal, roldeuren, afsluitbaar</t>
  </si>
  <si>
    <t>Grijze kuipstoel, frame alumiunium; Ahrend</t>
  </si>
  <si>
    <t>ronde zittng zwart, aluminium frame; Ludwig</t>
  </si>
  <si>
    <t>Krijtbord op frame, dubbelzijdig notenbalken/notenbalken</t>
  </si>
  <si>
    <t>Krijtbord op frame, dubbelzijdig blanco/blanco</t>
  </si>
  <si>
    <t>tafel grijs, frame wit; Ahrend</t>
  </si>
  <si>
    <t>Harpstoel</t>
  </si>
  <si>
    <t>Spiegel</t>
  </si>
  <si>
    <t>passpiegel op voet, dubbelzijdig</t>
  </si>
  <si>
    <t>zwart, Wilde Spieth</t>
  </si>
  <si>
    <t>kantinestoel, blauw</t>
  </si>
  <si>
    <t>hoogteverstelbaar (zwart bekleed)</t>
  </si>
  <si>
    <t>zwart, stof, hoogteverstelbaar: STAGG</t>
  </si>
  <si>
    <t>wit, glanzend, NIET in hoogteverstelbaar</t>
  </si>
  <si>
    <t>Blauw, frame zwart</t>
  </si>
  <si>
    <t>Kruk</t>
  </si>
  <si>
    <t xml:space="preserve">speciale kruk Fiona Tree; </t>
  </si>
  <si>
    <t>Staal, dubbeldeurs, NIET afluitbaar</t>
  </si>
  <si>
    <t>Lockerkast ( 5 x 2 lockers 30 x 30); Oostwoud</t>
  </si>
  <si>
    <t xml:space="preserve">Telefoon </t>
  </si>
  <si>
    <t>Houte ronde zitting, zwart frame, hoogteverstelbaar</t>
  </si>
  <si>
    <t>hout, zwart frame, zonder leuningen</t>
  </si>
  <si>
    <t>groen leder, zwart frame</t>
  </si>
  <si>
    <t>plastic blauw, frame grijs</t>
  </si>
  <si>
    <t>Wenger, staal, opdruk toneel</t>
  </si>
  <si>
    <t>donker hout, glanzend, NIET in hoogteverstelbaar</t>
  </si>
  <si>
    <t>Houte ronde zitting, zwart frame, hoogteverstelbaar; Wenger</t>
  </si>
  <si>
    <t>ronde zittng zwart, aluminium frame; Premier</t>
  </si>
  <si>
    <t>leerling tafel, bruin</t>
  </si>
  <si>
    <t>plastic donker grijs, frame licht grijs</t>
  </si>
  <si>
    <t>hoge stoel (barkruk), ikea</t>
  </si>
  <si>
    <t>Blauw, frame blauw</t>
  </si>
  <si>
    <t>kabouterstoel, Schukraft.de</t>
  </si>
  <si>
    <t>TV</t>
  </si>
  <si>
    <t>Aristona</t>
  </si>
  <si>
    <t>Overig</t>
  </si>
  <si>
    <t>voetenbankje, bloemenstof</t>
  </si>
  <si>
    <t>Flightcase</t>
  </si>
  <si>
    <t>baskist (zwart hout)</t>
  </si>
  <si>
    <t>Totaal</t>
  </si>
  <si>
    <t>Blauw, frame beige</t>
  </si>
  <si>
    <t>Blauw, frame beige, met armleuning</t>
  </si>
  <si>
    <t>hout, zonder leuning Alexander technique Fiona Tree</t>
  </si>
  <si>
    <t>Krijtbord op frame, dubbelzijdig blanco/notenbalken</t>
  </si>
  <si>
    <t>wandmontage, enkelzijdig, notenbalken</t>
  </si>
  <si>
    <t>wandmontage, enkelzijdig, blanco</t>
  </si>
  <si>
    <t>spiraal</t>
  </si>
  <si>
    <t>Stellingkast, open, staal, 3 delen</t>
  </si>
  <si>
    <t>hout, bruin/mosterd bekleding</t>
  </si>
  <si>
    <t>Stellingkast, open, hout, grote vakverdeling</t>
  </si>
  <si>
    <t>Stellingkast, open, hout, kleine vakverdeling</t>
  </si>
  <si>
    <t>hoogteverstelbaar</t>
  </si>
  <si>
    <t>Transportkar</t>
  </si>
  <si>
    <t>harp</t>
  </si>
  <si>
    <t xml:space="preserve">dubbelzijdig, blanco/ notenbalken op frame </t>
  </si>
  <si>
    <t>leerling tafel, zwart frame</t>
  </si>
  <si>
    <t>JVC, videorecorder en dvd speler JVC</t>
  </si>
  <si>
    <t>Special</t>
  </si>
  <si>
    <t>leerlingtafel hout, hoogteverstelbaar</t>
  </si>
  <si>
    <t>Studio 1, staal, loodzwaar, bakje</t>
  </si>
  <si>
    <t>blauw stof, staal frame zwart</t>
  </si>
  <si>
    <t>Dubbelzijdig, blanco/ notenbalken, op frame (nieuw)</t>
  </si>
  <si>
    <t>van hout, driepoot</t>
  </si>
  <si>
    <t>dirigentenbok (zelf gemaakt, zwart, Jong KC)</t>
  </si>
  <si>
    <t>vergaderstoel, turquiose, zwart frame, armleuningen</t>
  </si>
  <si>
    <t>trapezium tafel, blad wit, frame beige</t>
  </si>
  <si>
    <t>Smartboard</t>
  </si>
  <si>
    <t>Predia (heutink ICT)</t>
  </si>
  <si>
    <t>Vergadertafel</t>
  </si>
  <si>
    <t>grijs ovaal</t>
  </si>
  <si>
    <t>hout, grijsframe, koppelbaar (uit st 1)</t>
  </si>
  <si>
    <t>van staal, driepoot</t>
  </si>
  <si>
    <t>SVJT</t>
  </si>
  <si>
    <t>leerlingstoel, model 7100, Heutink (2010)</t>
  </si>
  <si>
    <t>leerlingstoel, model 7132, hoogteverstelbaar Heutink (2015)</t>
  </si>
  <si>
    <t>leerlingtafel hout, hoogteverstelbaar (Nieuw)</t>
  </si>
  <si>
    <t>leerlingtafel hout, hoogte 6 blauw (Nieuw)</t>
  </si>
  <si>
    <t>open boekenkast klein</t>
  </si>
  <si>
    <t>open boekenkast groot</t>
  </si>
  <si>
    <t>Scherm</t>
  </si>
  <si>
    <t>ladenkast klein, staal</t>
  </si>
  <si>
    <t>Burostoel</t>
  </si>
  <si>
    <t>zwart stof, zonder armleuning, hoogteverstelbaar (2015 jr)</t>
  </si>
  <si>
    <t>leerling stoel, groen/grijs model: A7650210 Artifort</t>
  </si>
  <si>
    <t>luchtbehandelingskast CO2</t>
  </si>
  <si>
    <t>Smarttech.com, SB680-R2-572433</t>
  </si>
  <si>
    <t>5 vlaks school/whiteboard</t>
  </si>
  <si>
    <t>Koelkast</t>
  </si>
  <si>
    <t>Ladenblok</t>
  </si>
  <si>
    <t>3 laden, verrijdbaar, afsluitbaar</t>
  </si>
  <si>
    <t>trapezium tafel, roze/beige blad, frame bruin</t>
  </si>
  <si>
    <t>5 vlaks, krijtbord + wit projectiebord</t>
  </si>
  <si>
    <t>Paukenkruk</t>
  </si>
  <si>
    <t>hoogteverstelbaar; Scoren.nl (Jong KC)</t>
  </si>
  <si>
    <t>ronde zitting zwart, aluminium frame; Sterling (Nieuw/ Jong KC)</t>
  </si>
  <si>
    <t>leerlingstoel, model 7100, Heutink (2018)</t>
  </si>
  <si>
    <t>Legamaster (Nieuw)</t>
  </si>
  <si>
    <t xml:space="preserve">zwart stof, met armleuning, hoogteverstelbaar </t>
  </si>
  <si>
    <t>Plant</t>
  </si>
  <si>
    <t>Postvakkenkast</t>
  </si>
  <si>
    <t>hout, 17 x 4 postvakjes</t>
  </si>
  <si>
    <t>Kunst extra</t>
  </si>
  <si>
    <t>foto Dansvak met Beatrix</t>
  </si>
  <si>
    <t>vergaderstoel, bordeaux rood, zwart frame, zonder leuningen; Castelli Italy</t>
  </si>
  <si>
    <t>gymbank</t>
  </si>
  <si>
    <t>kantinestoel, oranje</t>
  </si>
  <si>
    <t xml:space="preserve">Stellingkast, open, hout, 6 planken </t>
  </si>
  <si>
    <t>kantinestoel, donkerblauw</t>
  </si>
  <si>
    <t>kantinestoel, geel</t>
  </si>
  <si>
    <t>Staal, schuifdeuren, afsluitbaar</t>
  </si>
  <si>
    <t>lengtemeter</t>
  </si>
  <si>
    <t>Staal, dubbeldeurs, schuifdeur horizontaal</t>
  </si>
  <si>
    <t>kraan fysiotherapeut</t>
  </si>
  <si>
    <t>behandeltafel</t>
  </si>
  <si>
    <t>op verrijdbaarframe</t>
  </si>
  <si>
    <t>weegschaal fysiotherapeut</t>
  </si>
  <si>
    <t>garderoberek op wielen (stang voor hangers)</t>
  </si>
  <si>
    <t xml:space="preserve">ikea, roldeur, kleur lavendel </t>
  </si>
  <si>
    <t>speciaal model, schommelstoel C. Boon</t>
  </si>
  <si>
    <t>glasplaat, met stalen onderstel</t>
  </si>
  <si>
    <t>kuipstoel, wit</t>
  </si>
  <si>
    <t>planbord (jaarkalender)</t>
  </si>
  <si>
    <t>zwart, open, verrijdbaar, ikea</t>
  </si>
  <si>
    <t>keukenblok, incl spoelbak 3 x 60</t>
  </si>
  <si>
    <t>oven/magnetron</t>
  </si>
  <si>
    <t>zwart, leer, hoogteverstelbaar: Balz (klavierstuhl fabrik Winnenden)</t>
  </si>
  <si>
    <t>zwart, kledingkist (hangen)</t>
  </si>
  <si>
    <t>ventilator, merk Philips (OUD)</t>
  </si>
  <si>
    <t>Altrex, schuifladder</t>
  </si>
  <si>
    <t>kist voor tutu's</t>
  </si>
  <si>
    <t>zwart stof, aluminium frame, stapelbaar (RO koorstoel)</t>
  </si>
  <si>
    <t>douchecabines 4 x kleur rood, merk: Kupan</t>
  </si>
  <si>
    <t>houten zitting, grijs frame, schoenenrek</t>
  </si>
  <si>
    <t>houten zitting, donkergrijs frame</t>
  </si>
  <si>
    <t>open eikenboeken kast Ballet bibliotheek</t>
  </si>
  <si>
    <t>tijdschriftenkast (5 schuine planken en voorraadvakken)</t>
  </si>
  <si>
    <t>eikenblad, 4 ronde stalen poten</t>
  </si>
  <si>
    <t>presentatieborden (A1)</t>
  </si>
  <si>
    <t>desinfectiestation</t>
  </si>
  <si>
    <t>Multifunctional</t>
  </si>
  <si>
    <t>Ricoh MP 5054</t>
  </si>
  <si>
    <t>eikenblad en eikenpoten</t>
  </si>
  <si>
    <t>kantinestoel, groen</t>
  </si>
  <si>
    <t>hout, 13 x 4 postvakjes</t>
  </si>
  <si>
    <t xml:space="preserve">meubel incl electronica BEA 7 </t>
  </si>
  <si>
    <t>vergaderstoel, zwart stof, leuningen, merk; Ahrend</t>
  </si>
  <si>
    <t>meubel incl electronica BEA 6</t>
  </si>
  <si>
    <t>DIXON</t>
  </si>
  <si>
    <t>meubel incl electronica BEA 5</t>
  </si>
  <si>
    <t>enkelzijdig wandmontage, notenbalken; Legamaster</t>
  </si>
  <si>
    <t>M3</t>
  </si>
  <si>
    <t>passpiegel op voet, dubbelzijdig, verrijdbaar</t>
  </si>
  <si>
    <t>vergaderstoel, blauw stof, zwart frame, stapelbaar</t>
  </si>
  <si>
    <t>meubel incl electronica Studio A</t>
  </si>
  <si>
    <t>kantinestoel, zwart: Prosedia</t>
  </si>
  <si>
    <t>vergaderstoel, zwart stof, zwart frame, stapelbaar</t>
  </si>
  <si>
    <t xml:space="preserve">zwart blad, grijs frame </t>
  </si>
  <si>
    <t>meubel incl electronica CompST2</t>
  </si>
  <si>
    <t>presentatiestandaard (A4)</t>
  </si>
  <si>
    <t>afzetpalen incl koord, aluminium/zwart</t>
  </si>
  <si>
    <t>Repro</t>
  </si>
  <si>
    <t>inbinmachine; Fellowes</t>
  </si>
  <si>
    <t>dirigentenlessenaar, hout, 3 poot</t>
  </si>
  <si>
    <t>Statafel, wit, vast onderstel, sterpoot</t>
  </si>
  <si>
    <t>blauw stof, zwart onderstel, hoogteverstelbaar</t>
  </si>
  <si>
    <t>zwart stof, zonder armleuning, hoogteverstelbaar (2019 jr)</t>
  </si>
  <si>
    <t>Son80</t>
  </si>
  <si>
    <t>Wenger, staal, opdruk RO</t>
  </si>
  <si>
    <t>meubel incl electronica Son60, NIET verrijdbaar</t>
  </si>
  <si>
    <t>zwart stof, zonder armleuning, hoogteverstelbaar (2013 jr)</t>
  </si>
  <si>
    <t>zwart</t>
  </si>
  <si>
    <t>vergaderstoel, grijs stof, zwart frame, stapelbaar</t>
  </si>
  <si>
    <t>leerlingtafel, grijs blad, grijs frame</t>
  </si>
  <si>
    <t>Kapstok</t>
  </si>
  <si>
    <t>metaal met zwart, 12 haken</t>
  </si>
  <si>
    <t>kuipstoel, beige, frame zwart</t>
  </si>
  <si>
    <t>houten zitting, voetsteun, NIET verrijdbaar</t>
  </si>
  <si>
    <t>koelkast (minibar model)</t>
  </si>
  <si>
    <t>hout, frame zwart</t>
  </si>
  <si>
    <t>blauw</t>
  </si>
  <si>
    <t>3x Studer A-807 in blauwe tafel</t>
  </si>
  <si>
    <t>meubel microfoonkast</t>
  </si>
  <si>
    <t>plastic, 2 x 3 x 12</t>
  </si>
  <si>
    <t>Krijtbord op frame, enkelzijdig, blanco, hoogteverstelbaar</t>
  </si>
  <si>
    <t>eikenkast (onderdeel)</t>
  </si>
  <si>
    <t>vergaderstoel, bordeaux rood, zwart frame, met armleuningen; Arhrend</t>
  </si>
  <si>
    <t>zwarte stof, hoogteverstelbaar (ASZ)</t>
  </si>
  <si>
    <t>Prikbord</t>
  </si>
  <si>
    <t>Audiomeubel Studio 1</t>
  </si>
  <si>
    <t xml:space="preserve">vierkant, blad blauw, poot metaal bruin/zwart </t>
  </si>
  <si>
    <t>bruin, laden indeling (slagwerk)</t>
  </si>
  <si>
    <t>Audiomeubel Studio 2</t>
  </si>
  <si>
    <t>Wenger, classic 50 (grijs gemaakt)</t>
  </si>
  <si>
    <t>zwart, leer, hoogteverstelbaar: Andex Singer</t>
  </si>
  <si>
    <t>leer bruin</t>
  </si>
  <si>
    <t>krukjes Jong KC</t>
  </si>
  <si>
    <t>zadelkruk, wielen</t>
  </si>
  <si>
    <t>meubel incl electronica Regiekamer (3 delen)</t>
  </si>
  <si>
    <t>meubel incl electronica Montagekamer</t>
  </si>
  <si>
    <t>Wenger, classic 50, opdruk AS</t>
  </si>
  <si>
    <t>zwart, stof, hoogteverstelbaar: HOMBERG</t>
  </si>
  <si>
    <t>podiumdeel 2x1</t>
  </si>
  <si>
    <t>spatscherm (zonder wielen)</t>
  </si>
  <si>
    <t>groot, brandvertragend</t>
  </si>
  <si>
    <t>hondje</t>
  </si>
  <si>
    <t>lessenaarwagen 10 st</t>
  </si>
  <si>
    <t>lessenaarwagen 20 st (dubbel)</t>
  </si>
  <si>
    <t>Wenger, staal, opdruk AS</t>
  </si>
  <si>
    <t>Aantal</t>
  </si>
  <si>
    <t>Aantal mee</t>
  </si>
  <si>
    <t>Aantal missch mee</t>
  </si>
  <si>
    <t>Aantal niet mee</t>
  </si>
  <si>
    <t>Wenger, classic 50 (typex beklad)</t>
  </si>
  <si>
    <t>lessenaarwagen 10 st (zelf gemaakt)</t>
  </si>
  <si>
    <t>tbv orkeststoel Wilde Spieth 10 st (zelfgemaakt)</t>
  </si>
  <si>
    <t>spatscherm, verrijdbaar, oud frame</t>
  </si>
  <si>
    <t>spatscherm, verrijdbaar (nieuw)</t>
  </si>
  <si>
    <t>met balletvloer</t>
  </si>
  <si>
    <t>verrijdbaar hoog houtpaneel, verrijdbaar</t>
  </si>
  <si>
    <t>hout, zelf gemaakt (EWP)</t>
  </si>
  <si>
    <t>monitor KVB, Sony (oud)</t>
  </si>
  <si>
    <t>KVB lichttafel</t>
  </si>
  <si>
    <t>kabels en snoeren, KVB</t>
  </si>
  <si>
    <t>baskist, wit</t>
  </si>
  <si>
    <t>zwart, beige stof, hoogteverstelbaar (oud)</t>
  </si>
  <si>
    <t>ronde zittng zwart, aluminium frame; Pearl Roadstar</t>
  </si>
  <si>
    <t>ronde zittng zwart, aluminium frame; Mapex (Jong KC)</t>
  </si>
  <si>
    <t>ronde zitting zwart, aluminium frame; Ludwig</t>
  </si>
  <si>
    <t>ronde zittng zwart, aluminium frame; Pearl</t>
  </si>
  <si>
    <t>sleutelkastje klein</t>
  </si>
  <si>
    <t>sleutelkast groot</t>
  </si>
  <si>
    <t xml:space="preserve">zwart, merk; Rhea NIEUW </t>
  </si>
  <si>
    <t>boekenkast, hoog, smal, open</t>
  </si>
  <si>
    <t>zwart, zwart stof, hoogteverstelbaar (oud)</t>
  </si>
  <si>
    <t>schildersezel, hout</t>
  </si>
  <si>
    <t>hout, rood/paars bekleding</t>
  </si>
  <si>
    <t>ronde zitting zwart, aluminium frame; Hayman</t>
  </si>
  <si>
    <t>leerlingstoel, hoogteverstelbaar, Heutink</t>
  </si>
  <si>
    <t>zwart, merk; onbekend</t>
  </si>
  <si>
    <t>meubel incl electronica Son50 (model buro)</t>
  </si>
  <si>
    <t>meubel incl electronica Stockhausen</t>
  </si>
  <si>
    <t>orgelkist</t>
  </si>
  <si>
    <t>tbv drumkit</t>
  </si>
  <si>
    <t>groen</t>
  </si>
  <si>
    <t>hoogteverstelbaar (zwart bekleed), halve harpstoel</t>
  </si>
  <si>
    <t>hout, afsluitbaar (lundiarek afgewerkt met plaatwerk)</t>
  </si>
  <si>
    <t>open wandrek (lundia); slagwerk</t>
  </si>
  <si>
    <t>mathot</t>
  </si>
  <si>
    <t>kar</t>
  </si>
  <si>
    <t>Staal, dubbeldeurs, aflsluitbaar</t>
  </si>
  <si>
    <t>vriezer (minibar model)</t>
  </si>
  <si>
    <t>tafelmodel</t>
  </si>
  <si>
    <t>hout patroon, 3 laden</t>
  </si>
  <si>
    <t>hout patroon, 4 laden</t>
  </si>
  <si>
    <t>lockerkast, metaal, 3 x 2 lockers van 25 bij 90</t>
  </si>
  <si>
    <t>kar (groot)</t>
  </si>
  <si>
    <t>katheder</t>
  </si>
  <si>
    <t>Radiator element mobiel</t>
  </si>
  <si>
    <t>radiator wandmontage</t>
  </si>
  <si>
    <t>Pianobank</t>
  </si>
  <si>
    <t>Bascom, recorder</t>
  </si>
  <si>
    <t>Philips 273V5L (2017), op voet (camerabeelden; 9)</t>
  </si>
  <si>
    <t>Portofoon lader incl 6 portofoons; Kenwood (2018)</t>
  </si>
  <si>
    <t>laag, schuifdeuren, afsluitbaar topblad</t>
  </si>
  <si>
    <t>menselijk skelet, verrijdbaar</t>
  </si>
  <si>
    <t>hout, 17 x 4 postvakjes (zonder onderstel)</t>
  </si>
  <si>
    <t>vergaderstoel, zwart stof, slede frame, luxe</t>
  </si>
  <si>
    <t>SB-DEX-168-HVS-LERA-M25 - Dextro Slinger Bureau Zit-sta T-poot 160x80 Lindberg Eiken 25mm Al</t>
  </si>
  <si>
    <t>3 gekoppelde stoelen; "wachtbank"</t>
  </si>
  <si>
    <t>hout, 23 x 4 postvakjes</t>
  </si>
  <si>
    <t>rond, blad wit, poot metaal bruin/zwart (2 stuks)</t>
  </si>
  <si>
    <t>pilaren/ sokkel (klein)</t>
  </si>
  <si>
    <t>pilaren/ sokkel (groot)</t>
  </si>
  <si>
    <t>Safe ear Thunderplugsmachine (wandmontage)</t>
  </si>
  <si>
    <t>LG op kar</t>
  </si>
  <si>
    <t>Salora op kar</t>
  </si>
  <si>
    <t>Ilyama Prolite</t>
  </si>
  <si>
    <t>ASIMUT KIOSK + cardswiper</t>
  </si>
  <si>
    <t>eenzijdig Balletspiegel wandmontage</t>
  </si>
  <si>
    <t>Pianostoel</t>
  </si>
  <si>
    <t>Budgetraming</t>
  </si>
  <si>
    <t>Pianostoel hout, hoogteverstelbaar, zwart geverfd</t>
  </si>
  <si>
    <t>ntb</t>
  </si>
  <si>
    <t>niks verrekenen</t>
  </si>
  <si>
    <t>mee</t>
  </si>
  <si>
    <t>* 3 transportkarren opnemen</t>
  </si>
  <si>
    <t>per stuk</t>
  </si>
  <si>
    <t>mee &gt;&gt;&gt; opknappen tbv transport</t>
  </si>
  <si>
    <t>* opknappen</t>
  </si>
  <si>
    <t>evt allemaal mee, bespreken, opknappen wel nodig</t>
  </si>
  <si>
    <t>* zoeken nu uit of we spiegels kunnen hergebruiken</t>
  </si>
  <si>
    <t>&gt;&gt;&gt; zie verdeling stoelen en tafels</t>
  </si>
  <si>
    <t>wildperen blad, grijs frame, hoogteverstelbaar; Torro</t>
  </si>
  <si>
    <t>metaal, grijs, verrijdbaar, 2 laden</t>
  </si>
  <si>
    <t>kersen kleur blad, zwart frame</t>
  </si>
  <si>
    <t>kluis</t>
  </si>
  <si>
    <t>metaal, zwart, verrijdbaar, 2 laden</t>
  </si>
  <si>
    <t>metaal, zwart, verrijdbaar, 3 laden</t>
  </si>
  <si>
    <t>12 personen (4 delen)</t>
  </si>
  <si>
    <t>LG; wandmontage</t>
  </si>
  <si>
    <t>wandmontage</t>
  </si>
  <si>
    <t>5 personen</t>
  </si>
  <si>
    <t>6 personen</t>
  </si>
  <si>
    <t>vergaderstoel, zwart stof, grijs frame</t>
  </si>
  <si>
    <t>metaal, grijs, verrijdbaar, 3 laden</t>
  </si>
  <si>
    <t>metaal, zwart, verrijdbaar, 4 laden</t>
  </si>
  <si>
    <t>Ricoh MPC4504</t>
  </si>
  <si>
    <t>Samsung; wandmontage</t>
  </si>
  <si>
    <t>vergaderstoel, zwart stof, met amleuningen</t>
  </si>
  <si>
    <t>ikea, vakkenkast</t>
  </si>
  <si>
    <t>Blok Tafel</t>
  </si>
  <si>
    <t>hout blad, grijs frame</t>
  </si>
  <si>
    <t xml:space="preserve">leerling tafel hout, grijs frame </t>
  </si>
  <si>
    <t>8 personen</t>
  </si>
  <si>
    <t xml:space="preserve">wit blad, grijs frame </t>
  </si>
  <si>
    <t>zwart blad, zwart frame</t>
  </si>
  <si>
    <t>cafe meubilair</t>
  </si>
  <si>
    <t>&gt;&gt;&gt; evt, voorkeur alles nieuw</t>
  </si>
  <si>
    <t>catagorie is komen te vervallen, zie Scherm.</t>
  </si>
  <si>
    <t>* 5 transportkarren opnemen</t>
  </si>
  <si>
    <t xml:space="preserve">&gt;&gt;&gt; </t>
  </si>
  <si>
    <t>l</t>
  </si>
  <si>
    <t>b</t>
  </si>
  <si>
    <t>h</t>
  </si>
  <si>
    <t>m3</t>
  </si>
  <si>
    <t>behandeltafel Alexander Technicque</t>
  </si>
  <si>
    <t>Decor</t>
  </si>
  <si>
    <t>Sofa</t>
  </si>
  <si>
    <t>Lamp</t>
  </si>
  <si>
    <t>Koffer</t>
  </si>
  <si>
    <t>Kleine rekwisieten</t>
  </si>
  <si>
    <t>kvb</t>
  </si>
  <si>
    <t>Paukenkisten</t>
  </si>
  <si>
    <t>Barokpaukenkisten</t>
  </si>
  <si>
    <t>Alp lift Genie</t>
  </si>
  <si>
    <t>Handgereedschap</t>
  </si>
  <si>
    <t>Afkortzaag</t>
  </si>
  <si>
    <t>Lampenkar</t>
  </si>
  <si>
    <t>Spots (verlichting)</t>
  </si>
  <si>
    <t>lengte</t>
  </si>
  <si>
    <t>breedte</t>
  </si>
  <si>
    <t>hoogte</t>
  </si>
  <si>
    <t>Mathots</t>
  </si>
  <si>
    <t>Tutu manden</t>
  </si>
  <si>
    <t>Kisten</t>
  </si>
  <si>
    <t>Losse inventaris</t>
  </si>
  <si>
    <t>kostuumhok</t>
  </si>
  <si>
    <t>werkplaats/td</t>
  </si>
  <si>
    <t>metaal werkplaats</t>
  </si>
  <si>
    <t>algemeen</t>
  </si>
  <si>
    <t>Bandenarchief</t>
  </si>
  <si>
    <t>KC-INV0001439 en KC-INV0001440</t>
  </si>
  <si>
    <t>inhoud van kasten; oa banden</t>
  </si>
  <si>
    <t>inhoud van kasten; oa banden (ben)</t>
  </si>
  <si>
    <t>inhoud van kasten; oa banden (bov)</t>
  </si>
  <si>
    <t xml:space="preserve"> verhuisdozen per docent</t>
  </si>
  <si>
    <t>verhuisdozen</t>
  </si>
  <si>
    <t>KC-088</t>
  </si>
  <si>
    <t>kantoor decaan</t>
  </si>
  <si>
    <t>KC-122</t>
  </si>
  <si>
    <t>kantoor adjunct directeur onderwijsondersteuning</t>
  </si>
  <si>
    <t>KC-125</t>
  </si>
  <si>
    <t>KC-126</t>
  </si>
  <si>
    <t>kantoor advisor international students</t>
  </si>
  <si>
    <t>KC-127</t>
  </si>
  <si>
    <t>KC-128</t>
  </si>
  <si>
    <t>kantoor Financiële administratie</t>
  </si>
  <si>
    <t>KC-129+130</t>
  </si>
  <si>
    <t>KC-130</t>
  </si>
  <si>
    <t>KC-131</t>
  </si>
  <si>
    <t>kantoor productiebureau</t>
  </si>
  <si>
    <t>KC-132-1 en 2</t>
  </si>
  <si>
    <t>receptie KC, servicedesk en opslag</t>
  </si>
  <si>
    <t>KC-134</t>
  </si>
  <si>
    <t>kantoor onderwijsondersteuning KC</t>
  </si>
  <si>
    <t>KC-140</t>
  </si>
  <si>
    <t>bibliotheek / mediatheekfunctie</t>
  </si>
  <si>
    <t>KC-086-1</t>
  </si>
  <si>
    <t>kantoor afdelingscoördinator</t>
  </si>
  <si>
    <t>KC-086-2</t>
  </si>
  <si>
    <t>KC-086-3</t>
  </si>
  <si>
    <t>KC-086-4</t>
  </si>
  <si>
    <t>KC-086-5</t>
  </si>
  <si>
    <t>KC-086-6</t>
  </si>
  <si>
    <t>KC-086-7</t>
  </si>
  <si>
    <t>extra</t>
  </si>
  <si>
    <t>KC-087</t>
  </si>
  <si>
    <t>kantoor kwaliteitszorg</t>
  </si>
  <si>
    <t>KC-089</t>
  </si>
  <si>
    <t>kantoor docent muziek</t>
  </si>
  <si>
    <t>KC-090</t>
  </si>
  <si>
    <t>kantoor lectoraat</t>
  </si>
  <si>
    <t>KC-091</t>
  </si>
  <si>
    <t>kantoor coördinator Master</t>
  </si>
  <si>
    <t>KC-118</t>
  </si>
  <si>
    <t>kantoor directeur KC</t>
  </si>
  <si>
    <t>KC-120</t>
  </si>
  <si>
    <t>kantoor secretariaat directie</t>
  </si>
  <si>
    <t>KC-121+KC-124</t>
  </si>
  <si>
    <t>kantoor Marketing &amp; Communicatie  (PR)</t>
  </si>
  <si>
    <t>KC-123</t>
  </si>
  <si>
    <t>kantoor adjunct directeur onderwijsuitvoering</t>
  </si>
  <si>
    <t>KC-124</t>
  </si>
  <si>
    <t>kantoor fondsenwerving en secretariaat commissies</t>
  </si>
  <si>
    <t>KC-048</t>
  </si>
  <si>
    <t>kantoor directeur School voor Jong Talent</t>
  </si>
  <si>
    <t>KC-050</t>
  </si>
  <si>
    <t>kantoor coördinator muziek SvJT</t>
  </si>
  <si>
    <t>KC-051</t>
  </si>
  <si>
    <t>kantoor coördinator audities</t>
  </si>
  <si>
    <t>KC-052</t>
  </si>
  <si>
    <t>kantoor Ludmilla</t>
  </si>
  <si>
    <t>KC-053</t>
  </si>
  <si>
    <t>Balletbalie/SvjT</t>
  </si>
  <si>
    <t>KC-064</t>
  </si>
  <si>
    <t>kantoor directeur dansvakopleiding</t>
  </si>
  <si>
    <t>KC-065</t>
  </si>
  <si>
    <t>kantoor adjunct directeur dansvakopleiding</t>
  </si>
  <si>
    <t>KC-095</t>
  </si>
  <si>
    <t>kantoor hoofd Sonologie</t>
  </si>
  <si>
    <t>KC-097</t>
  </si>
  <si>
    <t>kantoor/onderzoeksruimte</t>
  </si>
  <si>
    <t>KC-112</t>
  </si>
  <si>
    <t>kantoor coördinator en onderwijsassistent AoS</t>
  </si>
  <si>
    <t>KC-142</t>
  </si>
  <si>
    <t>kantoor hoofd elektronische werkplaats / lesruimte</t>
  </si>
  <si>
    <t>KC-143</t>
  </si>
  <si>
    <t>werkplaats elektrotechniek en elektronica (algemeen)</t>
  </si>
  <si>
    <t>KC-35</t>
  </si>
  <si>
    <t>dietist</t>
  </si>
  <si>
    <t>KC-45</t>
  </si>
  <si>
    <t>ruimte voor remedial teaching</t>
  </si>
  <si>
    <t>KC-136</t>
  </si>
  <si>
    <t>docentenruimte</t>
  </si>
  <si>
    <t>kantoor studentenadministratie ESC</t>
  </si>
  <si>
    <t>Stip (student information point) ESC</t>
  </si>
  <si>
    <t>kantoor planning ESC</t>
  </si>
  <si>
    <t>kantoor administratieve onderwijsondersteuning ESC</t>
  </si>
  <si>
    <t>aantal verhuisdozen</t>
  </si>
  <si>
    <t>extra m3</t>
  </si>
  <si>
    <t>inhoud van 1,5 kast</t>
  </si>
  <si>
    <t>is incl extra apparatuur ESC</t>
  </si>
  <si>
    <t>inhoud van 4 kasten</t>
  </si>
  <si>
    <t>inhoud van 6 archiefkasten</t>
  </si>
  <si>
    <t>inhoud van 1 kast</t>
  </si>
  <si>
    <t>Voorraad kantoorartikelen</t>
  </si>
  <si>
    <t>Voorraad papier</t>
  </si>
  <si>
    <t>Voorraad repromiddelen</t>
  </si>
  <si>
    <t>Communicatie en foldermateriaal</t>
  </si>
  <si>
    <t>Kar met 5 statafels</t>
  </si>
  <si>
    <t xml:space="preserve">Voorraad schoonmaakmiddelen </t>
  </si>
  <si>
    <t>Repro magazijn</t>
  </si>
  <si>
    <t>Kostuums en kleding</t>
  </si>
  <si>
    <t>Dansvak bibliotheek</t>
  </si>
  <si>
    <t>inhoud van 2 kasten</t>
  </si>
  <si>
    <t>inhoud van kluis</t>
  </si>
  <si>
    <t>inhoud van 0,5 kast</t>
  </si>
  <si>
    <t>inhoud van 4 kasten (is incl kasten op gang)</t>
  </si>
  <si>
    <t>inhoud van 5 kasten (is incl kasten op gang)</t>
  </si>
  <si>
    <t>bibliotheek Sonologie</t>
  </si>
  <si>
    <t>inhoud boekkast</t>
  </si>
  <si>
    <t>plastic boxen en overig</t>
  </si>
  <si>
    <t>inhoud van 6 kasten</t>
  </si>
  <si>
    <t>los materiaal</t>
  </si>
  <si>
    <t>inhoud van 1 stelling</t>
  </si>
  <si>
    <t>Kar met 50 klapstoelen</t>
  </si>
  <si>
    <t>Kar met 10 tafels</t>
  </si>
  <si>
    <t>TOTAAL</t>
  </si>
  <si>
    <t>aantal mw</t>
  </si>
  <si>
    <t>extra M3</t>
  </si>
  <si>
    <t>verrijdbaar frame, merk Samsung type UE32T5300AW</t>
  </si>
  <si>
    <t>Galmplaat</t>
  </si>
  <si>
    <t>harpkist</t>
  </si>
  <si>
    <t>Celestakist</t>
  </si>
  <si>
    <t>M3 per lessenaar</t>
  </si>
  <si>
    <t>Ricoh Pro</t>
  </si>
  <si>
    <t>M3 per orkeststoel</t>
  </si>
  <si>
    <t>bas en paukenkruk</t>
  </si>
  <si>
    <t>EHBO koffer</t>
  </si>
  <si>
    <t>M3 per pianostoel</t>
  </si>
  <si>
    <t>lijmmachine</t>
  </si>
  <si>
    <t>snijmachine</t>
  </si>
  <si>
    <t>pondsmachine</t>
  </si>
  <si>
    <t>inbindmachine</t>
  </si>
  <si>
    <t>86 inch op frame</t>
  </si>
  <si>
    <t>M3 per leerlingstoel</t>
  </si>
  <si>
    <t>M3 per leerlingtafel</t>
  </si>
  <si>
    <t>* onderdeel van vervoersmiddelen/instrument</t>
  </si>
  <si>
    <t>Audio overig</t>
  </si>
  <si>
    <t>bandenarchief/ dode kamer</t>
  </si>
  <si>
    <t>?????</t>
  </si>
  <si>
    <t>per verhuis doos</t>
  </si>
  <si>
    <t>docenten HBO Muziek (stand per sept 2020)</t>
  </si>
  <si>
    <t>aantal</t>
  </si>
  <si>
    <t>Gemiddeld</t>
  </si>
  <si>
    <t>verhuisdozen per medewerker</t>
  </si>
  <si>
    <t>*</t>
  </si>
  <si>
    <t>kast extra</t>
  </si>
  <si>
    <t>Check Wim</t>
  </si>
  <si>
    <t>truss</t>
  </si>
  <si>
    <t>led spots + takels 4 x</t>
  </si>
  <si>
    <t>Gordijnen</t>
  </si>
  <si>
    <t>obv kar van 50 stuks</t>
  </si>
  <si>
    <t>aantal stuks</t>
  </si>
  <si>
    <t>TOTAAL M3</t>
  </si>
  <si>
    <t>rekken (hang)</t>
  </si>
  <si>
    <t>TOTAAL M3 = 39,2 + 63,53</t>
  </si>
  <si>
    <t>Tekeningen Am Amb</t>
  </si>
  <si>
    <t>bandenarchief</t>
  </si>
  <si>
    <t>Inventaris</t>
  </si>
  <si>
    <t>Docenten</t>
  </si>
  <si>
    <t>SvJT</t>
  </si>
  <si>
    <t>Kantoor</t>
  </si>
  <si>
    <t>Theater en TD</t>
  </si>
  <si>
    <t>Archief, opslag en magazijn</t>
  </si>
  <si>
    <t>Dansvak</t>
  </si>
  <si>
    <t>Archief algemeen</t>
  </si>
  <si>
    <t>stellingkasten</t>
  </si>
  <si>
    <t>lokalen</t>
  </si>
  <si>
    <t>lokalen half</t>
  </si>
  <si>
    <t>lokaal klein</t>
  </si>
  <si>
    <t>Basisschool</t>
  </si>
  <si>
    <t>pauzeruimte incl opslag</t>
  </si>
  <si>
    <t>verhuisdozen per lokaal</t>
  </si>
  <si>
    <t>verhuisdozen pauzeruimte</t>
  </si>
  <si>
    <t>Voortgezet Onderwijs</t>
  </si>
  <si>
    <t>verhuisdozen per lokaal half</t>
  </si>
  <si>
    <t>verhuisdozen per lokaal klein</t>
  </si>
  <si>
    <t xml:space="preserve">TOTAAL BO en VO </t>
  </si>
  <si>
    <t>Barres tbv KC-035</t>
  </si>
  <si>
    <t>bladmuziek M301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</si>
</sst>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ont="1" applyFill="1" applyBorder="1"/>
    <xf numFmtId="0" fontId="0" fillId="0" borderId="0" xfId="0" applyFont="1" applyBorder="1"/>
    <xf numFmtId="1" fontId="0" fillId="0" borderId="0" xfId="0" applyNumberFormat="1" applyFont="1" applyBorder="1"/>
    <xf numFmtId="0" fontId="0" fillId="0" borderId="0" xfId="0" applyBorder="1"/>
    <xf numFmtId="0" fontId="0" fillId="0" borderId="0" xfId="0" applyFill="1" applyBorder="1"/>
    <xf numFmtId="0" fontId="1" fillId="0" borderId="0" xfId="0" applyFont="1" applyBorder="1"/>
    <xf numFmtId="0" fontId="2" fillId="0" borderId="0" xfId="0" applyFont="1" applyAlignment="1">
      <alignment horizontal="center" vertical="center" wrapText="1"/>
    </xf>
    <xf numFmtId="0" fontId="1" fillId="0" borderId="1" xfId="0" applyFont="1" applyBorder="1"/>
    <xf numFmtId="0" fontId="0" fillId="0" borderId="2" xfId="0" applyBorder="1"/>
    <xf numFmtId="0" fontId="0" fillId="3" borderId="2" xfId="0" applyFill="1" applyBorder="1"/>
    <xf numFmtId="0" fontId="0" fillId="4" borderId="2" xfId="0" applyFill="1" applyBorder="1"/>
    <xf numFmtId="0" fontId="0" fillId="2" borderId="2" xfId="0" applyFill="1" applyBorder="1"/>
    <xf numFmtId="0" fontId="0" fillId="0" borderId="3" xfId="0" applyBorder="1"/>
    <xf numFmtId="0" fontId="0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Font="1" applyBorder="1"/>
    <xf numFmtId="0" fontId="0" fillId="0" borderId="7" xfId="0" applyBorder="1"/>
    <xf numFmtId="0" fontId="0" fillId="0" borderId="7" xfId="0" applyFont="1" applyFill="1" applyBorder="1"/>
    <xf numFmtId="0" fontId="0" fillId="0" borderId="7" xfId="0" applyFill="1" applyBorder="1"/>
    <xf numFmtId="0" fontId="0" fillId="0" borderId="8" xfId="0" applyBorder="1"/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" fontId="0" fillId="0" borderId="0" xfId="0" applyNumberFormat="1" applyFon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4" xfId="0" applyBorder="1"/>
    <xf numFmtId="0" fontId="0" fillId="0" borderId="7" xfId="0" applyBorder="1" applyAlignment="1">
      <alignment horizontal="center" vertical="center"/>
    </xf>
    <xf numFmtId="0" fontId="3" fillId="0" borderId="0" xfId="0" applyFont="1"/>
    <xf numFmtId="0" fontId="0" fillId="0" borderId="6" xfId="0" applyFont="1" applyBorder="1"/>
    <xf numFmtId="0" fontId="0" fillId="0" borderId="0" xfId="0" applyAlignment="1">
      <alignment horizontal="center" vertical="center" wrapText="1"/>
    </xf>
    <xf numFmtId="0" fontId="1" fillId="0" borderId="4" xfId="0" applyFont="1" applyBorder="1"/>
    <xf numFmtId="0" fontId="1" fillId="0" borderId="6" xfId="0" applyFont="1" applyBorder="1"/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/>
    <xf numFmtId="0" fontId="0" fillId="0" borderId="4" xfId="0" applyFont="1" applyFill="1" applyBorder="1"/>
    <xf numFmtId="0" fontId="0" fillId="0" borderId="6" xfId="0" applyFont="1" applyFill="1" applyBorder="1"/>
    <xf numFmtId="0" fontId="4" fillId="0" borderId="0" xfId="0" applyFont="1"/>
    <xf numFmtId="0" fontId="4" fillId="0" borderId="0" xfId="0" applyFont="1" applyFill="1"/>
    <xf numFmtId="0" fontId="4" fillId="0" borderId="0" xfId="0" applyFont="1" applyBorder="1"/>
    <xf numFmtId="0" fontId="4" fillId="0" borderId="0" xfId="0" applyFont="1" applyFill="1" applyBorder="1"/>
    <xf numFmtId="0" fontId="0" fillId="0" borderId="0" xfId="0" applyAlignment="1">
      <alignment horizontal="center" vertical="center" wrapText="1"/>
    </xf>
    <xf numFmtId="0" fontId="3" fillId="0" borderId="5" xfId="0" applyFont="1" applyBorder="1"/>
    <xf numFmtId="0" fontId="0" fillId="2" borderId="0" xfId="0" applyFill="1" applyBorder="1"/>
    <xf numFmtId="2" fontId="0" fillId="0" borderId="5" xfId="0" applyNumberFormat="1" applyBorder="1"/>
    <xf numFmtId="0" fontId="0" fillId="0" borderId="0" xfId="0" applyAlignment="1">
      <alignment horizontal="left" indent="1"/>
    </xf>
    <xf numFmtId="0" fontId="0" fillId="0" borderId="0" xfId="0" applyFont="1" applyBorder="1" applyAlignment="1">
      <alignment horizontal="left" indent="1"/>
    </xf>
    <xf numFmtId="2" fontId="0" fillId="0" borderId="0" xfId="0" applyNumberFormat="1"/>
    <xf numFmtId="2" fontId="3" fillId="0" borderId="0" xfId="0" applyNumberFormat="1" applyFont="1"/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5" borderId="1" xfId="0" applyFill="1" applyBorder="1"/>
    <xf numFmtId="0" fontId="0" fillId="5" borderId="2" xfId="0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2" fontId="3" fillId="5" borderId="3" xfId="0" applyNumberFormat="1" applyFont="1" applyFill="1" applyBorder="1"/>
    <xf numFmtId="0" fontId="0" fillId="5" borderId="6" xfId="0" applyFill="1" applyBorder="1"/>
    <xf numFmtId="0" fontId="0" fillId="5" borderId="7" xfId="0" applyFill="1" applyBorder="1" applyAlignment="1">
      <alignment horizontal="center"/>
    </xf>
    <xf numFmtId="0" fontId="3" fillId="5" borderId="7" xfId="0" applyFont="1" applyFill="1" applyBorder="1"/>
    <xf numFmtId="2" fontId="3" fillId="5" borderId="8" xfId="0" applyNumberFormat="1" applyFont="1" applyFill="1" applyBorder="1"/>
    <xf numFmtId="0" fontId="0" fillId="5" borderId="9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2" fontId="3" fillId="5" borderId="9" xfId="0" applyNumberFormat="1" applyFont="1" applyFill="1" applyBorder="1"/>
    <xf numFmtId="2" fontId="3" fillId="5" borderId="10" xfId="0" applyNumberFormat="1" applyFont="1" applyFill="1" applyBorder="1" applyAlignment="1">
      <alignment horizontal="center"/>
    </xf>
    <xf numFmtId="2" fontId="3" fillId="0" borderId="5" xfId="0" applyNumberFormat="1" applyFont="1" applyBorder="1"/>
    <xf numFmtId="2" fontId="0" fillId="0" borderId="0" xfId="0" applyNumberFormat="1" applyAlignment="1">
      <alignment horizontal="center" vertical="center" wrapText="1"/>
    </xf>
    <xf numFmtId="2" fontId="0" fillId="0" borderId="3" xfId="0" applyNumberFormat="1" applyBorder="1"/>
    <xf numFmtId="2" fontId="0" fillId="0" borderId="8" xfId="0" applyNumberFormat="1" applyBorder="1"/>
    <xf numFmtId="2" fontId="0" fillId="0" borderId="5" xfId="0" applyNumberFormat="1" applyFill="1" applyBorder="1"/>
    <xf numFmtId="2" fontId="0" fillId="0" borderId="0" xfId="0" applyNumberFormat="1" applyBorder="1"/>
    <xf numFmtId="2" fontId="0" fillId="0" borderId="0" xfId="0" applyNumberFormat="1" applyFont="1" applyBorder="1"/>
    <xf numFmtId="2" fontId="0" fillId="0" borderId="5" xfId="0" applyNumberFormat="1" applyFont="1" applyBorder="1"/>
    <xf numFmtId="0" fontId="0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1" fillId="0" borderId="11" xfId="0" applyFont="1" applyBorder="1"/>
    <xf numFmtId="0" fontId="1" fillId="0" borderId="13" xfId="0" applyFont="1" applyFill="1" applyBorder="1" applyAlignment="1">
      <alignment horizontal="center" vertical="center"/>
    </xf>
    <xf numFmtId="0" fontId="0" fillId="0" borderId="13" xfId="0" applyBorder="1"/>
    <xf numFmtId="2" fontId="3" fillId="0" borderId="12" xfId="0" applyNumberFormat="1" applyFont="1" applyBorder="1"/>
    <xf numFmtId="0" fontId="1" fillId="2" borderId="2" xfId="0" applyFont="1" applyFill="1" applyBorder="1"/>
    <xf numFmtId="2" fontId="3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3" xfId="0" applyFill="1" applyBorder="1"/>
    <xf numFmtId="0" fontId="0" fillId="5" borderId="12" xfId="0" applyFill="1" applyBorder="1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Font="1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3" xfId="0" applyBorder="1" applyAlignment="1">
      <alignment horizontal="center"/>
    </xf>
    <xf numFmtId="2" fontId="0" fillId="0" borderId="0" xfId="0" applyNumberFormat="1" applyFont="1" applyAlignment="1">
      <alignment horizontal="right" vertical="center" wrapText="1"/>
    </xf>
    <xf numFmtId="2" fontId="0" fillId="0" borderId="3" xfId="0" applyNumberFormat="1" applyFont="1" applyBorder="1" applyAlignment="1">
      <alignment horizontal="right"/>
    </xf>
    <xf numFmtId="2" fontId="0" fillId="0" borderId="8" xfId="0" applyNumberFormat="1" applyFont="1" applyBorder="1"/>
    <xf numFmtId="2" fontId="0" fillId="0" borderId="12" xfId="0" applyNumberFormat="1" applyFont="1" applyBorder="1"/>
    <xf numFmtId="2" fontId="0" fillId="0" borderId="0" xfId="0" applyNumberFormat="1" applyFont="1"/>
    <xf numFmtId="2" fontId="0" fillId="0" borderId="3" xfId="0" applyNumberFormat="1" applyFont="1" applyBorder="1"/>
    <xf numFmtId="2" fontId="0" fillId="0" borderId="5" xfId="0" applyNumberFormat="1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0" xfId="0" applyFont="1"/>
    <xf numFmtId="0" fontId="1" fillId="5" borderId="11" xfId="0" applyFont="1" applyFill="1" applyBorder="1"/>
    <xf numFmtId="0" fontId="1" fillId="5" borderId="13" xfId="0" applyFont="1" applyFill="1" applyBorder="1" applyAlignment="1">
      <alignment horizontal="center" vertical="center"/>
    </xf>
    <xf numFmtId="0" fontId="1" fillId="5" borderId="13" xfId="0" applyFont="1" applyFill="1" applyBorder="1"/>
    <xf numFmtId="2" fontId="1" fillId="5" borderId="12" xfId="0" applyNumberFormat="1" applyFont="1" applyFill="1" applyBorder="1"/>
    <xf numFmtId="0" fontId="1" fillId="0" borderId="0" xfId="0" applyFont="1" applyAlignment="1">
      <alignment horizontal="center"/>
    </xf>
    <xf numFmtId="2" fontId="1" fillId="0" borderId="0" xfId="0" applyNumberFormat="1" applyFont="1"/>
    <xf numFmtId="2" fontId="1" fillId="5" borderId="0" xfId="0" applyNumberFormat="1" applyFont="1" applyFill="1"/>
    <xf numFmtId="0" fontId="3" fillId="5" borderId="2" xfId="0" applyFont="1" applyFill="1" applyBorder="1"/>
    <xf numFmtId="0" fontId="0" fillId="5" borderId="4" xfId="0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center"/>
    </xf>
    <xf numFmtId="2" fontId="1" fillId="5" borderId="5" xfId="0" applyNumberFormat="1" applyFont="1" applyFill="1" applyBorder="1"/>
    <xf numFmtId="164" fontId="3" fillId="0" borderId="0" xfId="0" applyNumberFormat="1" applyFont="1" applyAlignment="1"/>
    <xf numFmtId="164" fontId="1" fillId="5" borderId="11" xfId="0" applyNumberFormat="1" applyFont="1" applyFill="1" applyBorder="1" applyAlignment="1"/>
    <xf numFmtId="164" fontId="1" fillId="5" borderId="13" xfId="0" applyNumberFormat="1" applyFont="1" applyFill="1" applyBorder="1" applyAlignment="1"/>
    <xf numFmtId="2" fontId="1" fillId="5" borderId="12" xfId="0" applyNumberFormat="1" applyFont="1" applyFill="1" applyBorder="1" applyAlignment="1"/>
    <xf numFmtId="2" fontId="3" fillId="0" borderId="0" xfId="0" applyNumberFormat="1" applyFont="1" applyAlignment="1"/>
    <xf numFmtId="0" fontId="1" fillId="5" borderId="12" xfId="0" applyFont="1" applyFill="1" applyBorder="1"/>
    <xf numFmtId="2" fontId="5" fillId="3" borderId="0" xfId="0" applyNumberFormat="1" applyFont="1" applyFill="1"/>
    <xf numFmtId="0" fontId="5" fillId="3" borderId="0" xfId="0" applyFont="1" applyFill="1"/>
    <xf numFmtId="0" fontId="0" fillId="0" borderId="0" xfId="0" applyAlignment="1">
      <alignment horizontal="left" vertical="top"/>
    </xf>
    <xf numFmtId="0" fontId="6" fillId="0" borderId="0" xfId="0" applyFont="1" applyAlignment="1">
      <alignment horizontal="left" vertical="top"/>
    </xf>
    <xf numFmtId="0" fontId="0" fillId="0" borderId="0" xfId="0" applyAlignment="1">
      <alignment horizontal="center" vertical="center" wrapText="1"/>
    </xf>
    <xf numFmtId="0" fontId="1" fillId="5" borderId="13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3"/>
  <sheetViews>
    <sheetView topLeftCell="A3" workbookViewId="0">
      <selection activeCell="E13" sqref="E13"/>
    </sheetView>
  </sheetViews>
  <sheetFormatPr defaultRowHeight="15" x14ac:dyDescent="0.25"/>
  <cols>
    <col min="1" max="1" width="16.28515625" customWidth="1"/>
    <col min="5" max="5" width="19.7109375" customWidth="1"/>
  </cols>
  <sheetData>
    <row r="2" spans="1:6" x14ac:dyDescent="0.25">
      <c r="A2" t="s">
        <v>524</v>
      </c>
    </row>
    <row r="4" spans="1:6" x14ac:dyDescent="0.25">
      <c r="A4" t="s">
        <v>566</v>
      </c>
      <c r="E4" s="53">
        <f>'Samenvatting inv.lijst M3'!M500</f>
        <v>230.43390699999998</v>
      </c>
    </row>
    <row r="5" spans="1:6" x14ac:dyDescent="0.25">
      <c r="A5" t="s">
        <v>567</v>
      </c>
      <c r="E5">
        <f>Docenten!B10</f>
        <v>74</v>
      </c>
    </row>
    <row r="6" spans="1:6" x14ac:dyDescent="0.25">
      <c r="A6" t="s">
        <v>572</v>
      </c>
      <c r="E6" s="53">
        <f>Dansvak!I15</f>
        <v>29.301750000000002</v>
      </c>
    </row>
    <row r="7" spans="1:6" x14ac:dyDescent="0.25">
      <c r="A7" t="s">
        <v>568</v>
      </c>
      <c r="E7">
        <f>SvJT!E25</f>
        <v>28.5</v>
      </c>
    </row>
    <row r="8" spans="1:6" x14ac:dyDescent="0.25">
      <c r="A8" t="s">
        <v>569</v>
      </c>
      <c r="E8" s="53">
        <f>Kantoor!O86</f>
        <v>102.73119999999997</v>
      </c>
    </row>
    <row r="9" spans="1:6" x14ac:dyDescent="0.25">
      <c r="A9" t="s">
        <v>570</v>
      </c>
      <c r="E9" s="53">
        <f>'Theater en TD'!I32</f>
        <v>31.808300000000006</v>
      </c>
    </row>
    <row r="10" spans="1:6" x14ac:dyDescent="0.25">
      <c r="A10" t="s">
        <v>571</v>
      </c>
      <c r="E10" s="53">
        <f>'Archief, opslag en magazijn'!I26</f>
        <v>41.89208</v>
      </c>
    </row>
    <row r="13" spans="1:6" ht="28.5" x14ac:dyDescent="0.45">
      <c r="E13" s="132">
        <f>SUM(E4:E12)</f>
        <v>538.667237</v>
      </c>
      <c r="F13" s="133" t="s">
        <v>207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500"/>
  <sheetViews>
    <sheetView tabSelected="1" topLeftCell="G1" workbookViewId="0">
      <selection activeCell="V26" sqref="V26"/>
    </sheetView>
  </sheetViews>
  <sheetFormatPr defaultRowHeight="15" x14ac:dyDescent="0.25"/>
  <cols>
    <col min="1" max="1" width="2.85546875" customWidth="1"/>
    <col min="2" max="2" width="20.28515625" customWidth="1"/>
    <col min="3" max="3" width="7.85546875" style="2" customWidth="1"/>
    <col min="9" max="9" width="10" bestFit="1" customWidth="1"/>
    <col min="13" max="13" width="12.28515625" style="53" customWidth="1"/>
    <col min="15" max="17" width="8.7109375" style="3"/>
    <col min="18" max="18" width="8.7109375" style="109"/>
  </cols>
  <sheetData>
    <row r="1" spans="1:18" s="36" customFormat="1" ht="30" customHeight="1" x14ac:dyDescent="0.25">
      <c r="B1" s="36" t="s">
        <v>0</v>
      </c>
      <c r="C1" s="36" t="s">
        <v>265</v>
      </c>
      <c r="D1" s="136" t="s">
        <v>1</v>
      </c>
      <c r="E1" s="136"/>
      <c r="I1" s="10" t="s">
        <v>266</v>
      </c>
      <c r="J1" s="10" t="s">
        <v>267</v>
      </c>
      <c r="K1" s="10" t="s">
        <v>268</v>
      </c>
      <c r="M1" s="75"/>
      <c r="O1" s="47" t="s">
        <v>378</v>
      </c>
      <c r="P1" s="47" t="s">
        <v>379</v>
      </c>
      <c r="Q1" s="47" t="s">
        <v>380</v>
      </c>
      <c r="R1" s="105" t="s">
        <v>207</v>
      </c>
    </row>
    <row r="3" spans="1:18" ht="21" x14ac:dyDescent="0.35">
      <c r="A3">
        <v>1</v>
      </c>
      <c r="B3" s="11" t="s">
        <v>30</v>
      </c>
      <c r="C3" s="26">
        <f>I8</f>
        <v>2</v>
      </c>
      <c r="D3" s="12"/>
      <c r="E3" s="12"/>
      <c r="F3" s="12"/>
      <c r="G3" s="12"/>
      <c r="H3" s="12"/>
      <c r="I3" s="13"/>
      <c r="J3" s="14"/>
      <c r="K3" s="15"/>
      <c r="L3" s="12"/>
      <c r="M3" s="16"/>
      <c r="O3" s="100" t="s">
        <v>378</v>
      </c>
      <c r="P3" s="101" t="s">
        <v>379</v>
      </c>
      <c r="Q3" s="101" t="s">
        <v>380</v>
      </c>
      <c r="R3" s="106" t="s">
        <v>207</v>
      </c>
    </row>
    <row r="4" spans="1:18" x14ac:dyDescent="0.25">
      <c r="B4" s="32" t="str">
        <f>B3</f>
        <v>Audio</v>
      </c>
      <c r="C4" s="30"/>
      <c r="D4" s="5" t="s">
        <v>245</v>
      </c>
      <c r="E4" s="7"/>
      <c r="F4" s="7"/>
      <c r="G4" s="7"/>
      <c r="H4" s="7"/>
      <c r="I4" s="8">
        <v>1</v>
      </c>
      <c r="J4" s="8">
        <v>0</v>
      </c>
      <c r="K4" s="8">
        <v>0</v>
      </c>
      <c r="L4" s="7"/>
      <c r="M4" s="18">
        <v>0.7</v>
      </c>
      <c r="O4" s="32"/>
      <c r="P4" s="7"/>
      <c r="Q4" s="7"/>
      <c r="R4" s="81"/>
    </row>
    <row r="5" spans="1:18" x14ac:dyDescent="0.25">
      <c r="B5" s="32" t="str">
        <f>B4</f>
        <v>Audio</v>
      </c>
      <c r="C5" s="30"/>
      <c r="D5" s="5" t="s">
        <v>248</v>
      </c>
      <c r="E5" s="7"/>
      <c r="F5" s="7"/>
      <c r="G5" s="7"/>
      <c r="H5" s="7"/>
      <c r="I5" s="8">
        <v>1</v>
      </c>
      <c r="J5" s="8">
        <v>0</v>
      </c>
      <c r="K5" s="8">
        <v>0</v>
      </c>
      <c r="L5" s="7"/>
      <c r="M5" s="18">
        <v>0.7</v>
      </c>
      <c r="O5" s="32"/>
      <c r="P5" s="7"/>
      <c r="Q5" s="7"/>
      <c r="R5" s="81"/>
    </row>
    <row r="6" spans="1:18" x14ac:dyDescent="0.25">
      <c r="B6" s="32" t="s">
        <v>30</v>
      </c>
      <c r="C6" s="7"/>
      <c r="D6" s="7" t="s">
        <v>545</v>
      </c>
      <c r="E6" s="7"/>
      <c r="F6" s="7"/>
      <c r="G6" s="7"/>
      <c r="H6" s="7"/>
      <c r="I6" s="7">
        <v>0</v>
      </c>
      <c r="J6" s="7">
        <v>0</v>
      </c>
      <c r="K6" s="7">
        <v>40</v>
      </c>
      <c r="L6" s="7"/>
      <c r="M6" s="18">
        <v>0</v>
      </c>
      <c r="O6" s="32"/>
      <c r="P6" s="7"/>
      <c r="Q6" s="7"/>
      <c r="R6" s="81"/>
    </row>
    <row r="7" spans="1:18" x14ac:dyDescent="0.25">
      <c r="B7" s="32"/>
      <c r="C7" s="7"/>
      <c r="D7" s="7"/>
      <c r="E7" s="7"/>
      <c r="F7" s="7"/>
      <c r="G7" s="7"/>
      <c r="H7" s="7"/>
      <c r="I7" s="7"/>
      <c r="J7" s="7"/>
      <c r="K7" s="7"/>
      <c r="L7" s="7"/>
      <c r="M7" s="48">
        <f>SUM(M4:M6)</f>
        <v>1.4</v>
      </c>
      <c r="N7" s="34" t="s">
        <v>207</v>
      </c>
      <c r="O7" s="32"/>
      <c r="P7" s="7"/>
      <c r="Q7" s="7"/>
      <c r="R7" s="81"/>
    </row>
    <row r="8" spans="1:18" ht="14.45" customHeight="1" x14ac:dyDescent="0.25">
      <c r="B8" s="19"/>
      <c r="C8" s="21"/>
      <c r="D8" s="21"/>
      <c r="E8" s="21"/>
      <c r="F8" s="21"/>
      <c r="G8" s="21"/>
      <c r="H8" s="21"/>
      <c r="I8" s="23">
        <f>SUM(I4:I7)</f>
        <v>2</v>
      </c>
      <c r="J8" s="23">
        <f>SUM(J4:J7)</f>
        <v>0</v>
      </c>
      <c r="K8" s="23">
        <f>SUM(K4:K7)</f>
        <v>40</v>
      </c>
      <c r="L8" s="21"/>
      <c r="M8" s="24">
        <f>I8+J8+K8</f>
        <v>42</v>
      </c>
      <c r="O8" s="98"/>
      <c r="P8" s="59"/>
      <c r="Q8" s="59"/>
      <c r="R8" s="107"/>
    </row>
    <row r="9" spans="1:18" s="7" customFormat="1" ht="14.45" customHeight="1" x14ac:dyDescent="0.25">
      <c r="I9" s="8"/>
      <c r="J9" s="8"/>
      <c r="K9" s="8"/>
      <c r="O9" s="83"/>
      <c r="P9" s="83"/>
      <c r="Q9" s="83"/>
      <c r="R9" s="80"/>
    </row>
    <row r="10" spans="1:18" ht="21" x14ac:dyDescent="0.35">
      <c r="A10">
        <v>2</v>
      </c>
      <c r="B10" s="11" t="s">
        <v>20</v>
      </c>
      <c r="C10" s="26">
        <f>I15</f>
        <v>2</v>
      </c>
      <c r="D10" s="12"/>
      <c r="E10" s="12"/>
      <c r="F10" s="12"/>
      <c r="G10" s="12"/>
      <c r="H10" s="12"/>
      <c r="I10" s="13"/>
      <c r="J10" s="14"/>
      <c r="K10" s="15"/>
      <c r="L10" s="12"/>
      <c r="M10" s="76"/>
      <c r="O10" s="100" t="s">
        <v>378</v>
      </c>
      <c r="P10" s="101" t="s">
        <v>379</v>
      </c>
      <c r="Q10" s="101" t="s">
        <v>380</v>
      </c>
      <c r="R10" s="106" t="s">
        <v>207</v>
      </c>
    </row>
    <row r="11" spans="1:18" x14ac:dyDescent="0.25">
      <c r="B11" s="32" t="str">
        <f t="shared" ref="B11:B13" si="0">B$10</f>
        <v>Bank</v>
      </c>
      <c r="C11" s="7"/>
      <c r="D11" s="5" t="s">
        <v>161</v>
      </c>
      <c r="E11" s="7"/>
      <c r="F11" s="7"/>
      <c r="G11" s="7"/>
      <c r="H11" s="7"/>
      <c r="I11" s="8">
        <v>2</v>
      </c>
      <c r="J11" s="8">
        <v>0</v>
      </c>
      <c r="K11" s="8">
        <v>0</v>
      </c>
      <c r="L11" s="7"/>
      <c r="M11" s="50">
        <f>R11*I11</f>
        <v>0.60263999999999995</v>
      </c>
      <c r="O11" s="102">
        <v>360</v>
      </c>
      <c r="P11" s="83">
        <v>27</v>
      </c>
      <c r="Q11" s="83">
        <v>31</v>
      </c>
      <c r="R11" s="81">
        <f>(O11*P11*Q11)/1000000</f>
        <v>0.30131999999999998</v>
      </c>
    </row>
    <row r="12" spans="1:18" x14ac:dyDescent="0.25">
      <c r="B12" s="32" t="str">
        <f t="shared" si="0"/>
        <v>Bank</v>
      </c>
      <c r="C12" s="7"/>
      <c r="D12" s="5" t="s">
        <v>190</v>
      </c>
      <c r="E12" s="7"/>
      <c r="F12" s="7"/>
      <c r="G12" s="7"/>
      <c r="H12" s="7"/>
      <c r="I12" s="8">
        <v>0</v>
      </c>
      <c r="J12" s="8">
        <v>0</v>
      </c>
      <c r="K12" s="8">
        <v>2</v>
      </c>
      <c r="L12" s="7"/>
      <c r="M12" s="50">
        <f t="shared" ref="M12:M13" si="1">R12*I12</f>
        <v>0</v>
      </c>
      <c r="O12" s="102"/>
      <c r="P12" s="83"/>
      <c r="Q12" s="83"/>
      <c r="R12" s="81"/>
    </row>
    <row r="13" spans="1:18" x14ac:dyDescent="0.25">
      <c r="B13" s="32" t="str">
        <f t="shared" si="0"/>
        <v>Bank</v>
      </c>
      <c r="C13" s="7"/>
      <c r="D13" s="5" t="s">
        <v>189</v>
      </c>
      <c r="E13" s="7"/>
      <c r="F13" s="7"/>
      <c r="G13" s="7"/>
      <c r="H13" s="7"/>
      <c r="I13" s="8">
        <v>0</v>
      </c>
      <c r="J13" s="8">
        <v>0</v>
      </c>
      <c r="K13" s="8">
        <v>2</v>
      </c>
      <c r="L13" s="7"/>
      <c r="M13" s="50">
        <f t="shared" si="1"/>
        <v>0</v>
      </c>
      <c r="O13" s="102"/>
      <c r="P13" s="83"/>
      <c r="Q13" s="83"/>
      <c r="R13" s="81"/>
    </row>
    <row r="14" spans="1:18" x14ac:dyDescent="0.25">
      <c r="B14" s="32"/>
      <c r="C14" s="7"/>
      <c r="D14" s="7"/>
      <c r="E14" s="7"/>
      <c r="F14" s="7"/>
      <c r="G14" s="7"/>
      <c r="H14" s="7"/>
      <c r="I14" s="8"/>
      <c r="J14" s="8"/>
      <c r="K14" s="8"/>
      <c r="L14" s="7"/>
      <c r="M14" s="74">
        <f>SUM(M11:M13)</f>
        <v>0.60263999999999995</v>
      </c>
      <c r="N14" s="34" t="s">
        <v>207</v>
      </c>
      <c r="O14" s="97"/>
      <c r="P14" s="83"/>
      <c r="Q14" s="83"/>
      <c r="R14" s="81"/>
    </row>
    <row r="15" spans="1:18" x14ac:dyDescent="0.25">
      <c r="B15" s="19"/>
      <c r="C15" s="21"/>
      <c r="D15" s="21"/>
      <c r="E15" s="21"/>
      <c r="F15" s="21"/>
      <c r="G15" s="21"/>
      <c r="H15" s="21"/>
      <c r="I15" s="23">
        <f>SUM(I11:I14)</f>
        <v>2</v>
      </c>
      <c r="J15" s="23">
        <f>SUM(J11:J14)</f>
        <v>0</v>
      </c>
      <c r="K15" s="23">
        <f>SUM(K11:K14)</f>
        <v>4</v>
      </c>
      <c r="L15" s="21"/>
      <c r="M15" s="77">
        <f>I15+J15+K15</f>
        <v>6</v>
      </c>
      <c r="O15" s="98"/>
      <c r="P15" s="59"/>
      <c r="Q15" s="59"/>
      <c r="R15" s="107"/>
    </row>
    <row r="16" spans="1:18" ht="14.45" customHeight="1" x14ac:dyDescent="0.35">
      <c r="B16" s="9"/>
      <c r="C16" s="25"/>
      <c r="O16" s="83"/>
      <c r="P16" s="83"/>
      <c r="Q16" s="83"/>
      <c r="R16" s="80"/>
    </row>
    <row r="17" spans="1:18" ht="21" x14ac:dyDescent="0.35">
      <c r="A17">
        <v>3</v>
      </c>
      <c r="B17" s="11" t="s">
        <v>11</v>
      </c>
      <c r="C17" s="26">
        <f>I22</f>
        <v>13</v>
      </c>
      <c r="D17" s="12"/>
      <c r="E17" s="12"/>
      <c r="F17" s="12"/>
      <c r="G17" s="12"/>
      <c r="H17" s="12"/>
      <c r="I17" s="13"/>
      <c r="J17" s="14"/>
      <c r="K17" s="15"/>
      <c r="L17" s="12"/>
      <c r="M17" s="76"/>
      <c r="O17" s="100" t="s">
        <v>378</v>
      </c>
      <c r="P17" s="101" t="s">
        <v>379</v>
      </c>
      <c r="Q17" s="101" t="s">
        <v>380</v>
      </c>
      <c r="R17" s="106" t="s">
        <v>207</v>
      </c>
    </row>
    <row r="18" spans="1:18" x14ac:dyDescent="0.25">
      <c r="B18" s="32" t="str">
        <f>B$17</f>
        <v>Baskruk</v>
      </c>
      <c r="D18" s="7" t="s">
        <v>77</v>
      </c>
      <c r="E18" s="7"/>
      <c r="F18" s="7"/>
      <c r="G18" s="7"/>
      <c r="H18" s="7"/>
      <c r="I18" s="8">
        <v>3</v>
      </c>
      <c r="J18" s="8">
        <v>0</v>
      </c>
      <c r="K18" s="8">
        <v>0</v>
      </c>
      <c r="L18" s="7"/>
      <c r="M18" s="50">
        <f>I18*R18</f>
        <v>0.15000000000000002</v>
      </c>
      <c r="O18" s="97"/>
      <c r="P18" s="83"/>
      <c r="Q18" s="83"/>
      <c r="R18" s="81">
        <v>0.05</v>
      </c>
    </row>
    <row r="19" spans="1:18" x14ac:dyDescent="0.25">
      <c r="B19" s="32" t="str">
        <f t="shared" ref="B19:B20" si="2">B$17</f>
        <v>Baskruk</v>
      </c>
      <c r="D19" s="7" t="s">
        <v>83</v>
      </c>
      <c r="E19" s="7"/>
      <c r="F19" s="7"/>
      <c r="G19" s="7"/>
      <c r="H19" s="7"/>
      <c r="I19" s="8">
        <v>2</v>
      </c>
      <c r="J19" s="8">
        <v>0</v>
      </c>
      <c r="K19" s="8">
        <v>0</v>
      </c>
      <c r="L19" s="7"/>
      <c r="M19" s="50">
        <f t="shared" ref="M19:M20" si="3">I19*R19</f>
        <v>0.1</v>
      </c>
      <c r="O19" s="97"/>
      <c r="P19" s="83"/>
      <c r="Q19" s="83"/>
      <c r="R19" s="81">
        <v>0.05</v>
      </c>
    </row>
    <row r="20" spans="1:18" x14ac:dyDescent="0.25">
      <c r="B20" s="32" t="str">
        <f t="shared" si="2"/>
        <v>Baskruk</v>
      </c>
      <c r="C20" s="7"/>
      <c r="D20" s="5" t="s">
        <v>243</v>
      </c>
      <c r="E20" s="7"/>
      <c r="F20" s="7"/>
      <c r="G20" s="7"/>
      <c r="H20" s="7"/>
      <c r="I20" s="8">
        <v>8</v>
      </c>
      <c r="J20" s="8">
        <v>0</v>
      </c>
      <c r="K20" s="8">
        <v>0</v>
      </c>
      <c r="L20" s="7"/>
      <c r="M20" s="50">
        <f t="shared" si="3"/>
        <v>3.2</v>
      </c>
      <c r="O20" s="97"/>
      <c r="P20" s="83"/>
      <c r="Q20" s="83"/>
      <c r="R20" s="81">
        <v>0.4</v>
      </c>
    </row>
    <row r="21" spans="1:18" x14ac:dyDescent="0.25">
      <c r="B21" s="32"/>
      <c r="C21" s="7"/>
      <c r="D21" s="7"/>
      <c r="E21" s="7"/>
      <c r="F21" s="7"/>
      <c r="G21" s="7"/>
      <c r="H21" s="7"/>
      <c r="I21" s="8"/>
      <c r="J21" s="8"/>
      <c r="K21" s="8"/>
      <c r="L21" s="7"/>
      <c r="M21" s="74">
        <f>SUM(M18:M20)</f>
        <v>3.45</v>
      </c>
      <c r="N21" s="34" t="s">
        <v>207</v>
      </c>
      <c r="O21" s="97"/>
      <c r="P21" s="83"/>
      <c r="Q21" s="83"/>
      <c r="R21" s="81"/>
    </row>
    <row r="22" spans="1:18" x14ac:dyDescent="0.25">
      <c r="B22" s="19"/>
      <c r="C22" s="21"/>
      <c r="D22" s="21"/>
      <c r="E22" s="21"/>
      <c r="F22" s="21"/>
      <c r="G22" s="21"/>
      <c r="H22" s="21"/>
      <c r="I22" s="23">
        <f>SUM(I18:I21)</f>
        <v>13</v>
      </c>
      <c r="J22" s="23">
        <f>SUM(J18:J21)</f>
        <v>0</v>
      </c>
      <c r="K22" s="23">
        <f>SUM(K18:K21)</f>
        <v>0</v>
      </c>
      <c r="L22" s="21"/>
      <c r="M22" s="77">
        <f>I22+J22+K22</f>
        <v>13</v>
      </c>
      <c r="O22" s="98"/>
      <c r="P22" s="59"/>
      <c r="Q22" s="59"/>
      <c r="R22" s="107"/>
    </row>
    <row r="23" spans="1:18" ht="14.45" customHeight="1" x14ac:dyDescent="0.35">
      <c r="B23" s="9"/>
      <c r="C23" s="25"/>
      <c r="O23" s="83"/>
      <c r="P23" s="83"/>
      <c r="Q23" s="83"/>
      <c r="R23" s="80"/>
    </row>
    <row r="24" spans="1:18" ht="21" x14ac:dyDescent="0.35">
      <c r="A24">
        <v>4</v>
      </c>
      <c r="B24" s="85" t="s">
        <v>54</v>
      </c>
      <c r="C24" s="86">
        <v>67</v>
      </c>
      <c r="D24" s="87"/>
      <c r="E24" s="87"/>
      <c r="F24" s="87"/>
      <c r="G24" s="87"/>
      <c r="H24" s="87"/>
      <c r="I24" s="87">
        <v>0</v>
      </c>
      <c r="J24" s="87">
        <v>0</v>
      </c>
      <c r="K24" s="87">
        <v>67</v>
      </c>
      <c r="L24" s="87"/>
      <c r="M24" s="88">
        <v>0</v>
      </c>
      <c r="N24" s="34" t="s">
        <v>207</v>
      </c>
      <c r="O24" s="103"/>
      <c r="P24" s="104"/>
      <c r="Q24" s="104"/>
      <c r="R24" s="108"/>
    </row>
    <row r="25" spans="1:18" ht="14.45" customHeight="1" x14ac:dyDescent="0.35">
      <c r="B25" s="9"/>
      <c r="C25" s="25"/>
      <c r="O25" s="83"/>
      <c r="P25" s="83"/>
      <c r="Q25" s="83"/>
      <c r="R25" s="80"/>
    </row>
    <row r="26" spans="1:18" ht="21" x14ac:dyDescent="0.35">
      <c r="A26">
        <v>5</v>
      </c>
      <c r="B26" s="11" t="s">
        <v>26</v>
      </c>
      <c r="C26" s="26">
        <f>I29</f>
        <v>0</v>
      </c>
      <c r="D26" s="12"/>
      <c r="E26" s="12"/>
      <c r="F26" s="12"/>
      <c r="G26" s="12"/>
      <c r="H26" s="12"/>
      <c r="I26" s="13"/>
      <c r="J26" s="14"/>
      <c r="K26" s="15"/>
      <c r="L26" s="12"/>
      <c r="M26" s="76"/>
      <c r="O26" s="47"/>
      <c r="P26" s="47"/>
      <c r="Q26" s="47"/>
      <c r="R26" s="80"/>
    </row>
    <row r="27" spans="1:18" x14ac:dyDescent="0.25">
      <c r="B27" s="32" t="str">
        <f t="shared" ref="B27" si="4">B$26</f>
        <v>Buro</v>
      </c>
      <c r="C27" s="7"/>
      <c r="D27" s="5" t="s">
        <v>324</v>
      </c>
      <c r="E27" s="7"/>
      <c r="F27" s="7"/>
      <c r="G27" s="7"/>
      <c r="H27" s="7"/>
      <c r="I27" s="8">
        <v>0</v>
      </c>
      <c r="J27" s="8">
        <v>0</v>
      </c>
      <c r="K27" s="8">
        <v>8</v>
      </c>
      <c r="L27" s="7"/>
      <c r="M27" s="50">
        <f>R27*I27</f>
        <v>0</v>
      </c>
      <c r="O27" s="83"/>
      <c r="P27" s="83"/>
      <c r="Q27" s="83"/>
      <c r="R27" s="80"/>
    </row>
    <row r="28" spans="1:18" x14ac:dyDescent="0.25">
      <c r="B28" s="32"/>
      <c r="C28" s="7"/>
      <c r="D28" s="7"/>
      <c r="E28" s="7"/>
      <c r="F28" s="7"/>
      <c r="G28" s="7"/>
      <c r="H28" s="7"/>
      <c r="I28" s="8"/>
      <c r="J28" s="8"/>
      <c r="K28" s="8"/>
      <c r="L28" s="7"/>
      <c r="M28" s="74">
        <f>SUM(M25:M27)</f>
        <v>0</v>
      </c>
      <c r="N28" s="34" t="s">
        <v>207</v>
      </c>
    </row>
    <row r="29" spans="1:18" x14ac:dyDescent="0.25">
      <c r="B29" s="19"/>
      <c r="C29" s="21"/>
      <c r="D29" s="21"/>
      <c r="E29" s="21"/>
      <c r="F29" s="21"/>
      <c r="G29" s="21"/>
      <c r="H29" s="21"/>
      <c r="I29" s="23">
        <f>SUM(I27:I28)</f>
        <v>0</v>
      </c>
      <c r="J29" s="23">
        <f>SUM(J27:J28)</f>
        <v>0</v>
      </c>
      <c r="K29" s="23">
        <f>SUM(K27:K28)</f>
        <v>8</v>
      </c>
      <c r="L29" s="21"/>
      <c r="M29" s="77">
        <f>C26</f>
        <v>0</v>
      </c>
    </row>
    <row r="30" spans="1:18" x14ac:dyDescent="0.25">
      <c r="C30"/>
    </row>
    <row r="31" spans="1:18" ht="21" x14ac:dyDescent="0.35">
      <c r="A31">
        <v>6</v>
      </c>
      <c r="B31" s="11" t="s">
        <v>138</v>
      </c>
      <c r="C31" s="26">
        <f>I42</f>
        <v>1</v>
      </c>
      <c r="D31" s="12"/>
      <c r="E31" s="12"/>
      <c r="F31" s="12"/>
      <c r="G31" s="12"/>
      <c r="H31" s="12"/>
      <c r="I31" s="13"/>
      <c r="J31" s="14"/>
      <c r="K31" s="15"/>
      <c r="L31" s="12"/>
      <c r="M31" s="76"/>
      <c r="O31" s="100" t="s">
        <v>378</v>
      </c>
      <c r="P31" s="101" t="s">
        <v>379</v>
      </c>
      <c r="Q31" s="101" t="s">
        <v>380</v>
      </c>
      <c r="R31" s="106" t="s">
        <v>207</v>
      </c>
    </row>
    <row r="32" spans="1:18" x14ac:dyDescent="0.25">
      <c r="B32" s="17" t="s">
        <v>138</v>
      </c>
      <c r="C32" s="7"/>
      <c r="D32" s="5" t="s">
        <v>47</v>
      </c>
      <c r="E32" s="7"/>
      <c r="F32" s="7"/>
      <c r="G32" s="7"/>
      <c r="H32" s="7"/>
      <c r="I32" s="8">
        <v>0</v>
      </c>
      <c r="J32" s="8">
        <v>0</v>
      </c>
      <c r="K32" s="8">
        <v>1</v>
      </c>
      <c r="L32" s="7"/>
      <c r="M32" s="50">
        <v>0</v>
      </c>
      <c r="O32" s="97"/>
      <c r="P32" s="83"/>
      <c r="Q32" s="83"/>
      <c r="R32" s="81"/>
    </row>
    <row r="33" spans="1:18" x14ac:dyDescent="0.25">
      <c r="B33" s="17" t="s">
        <v>138</v>
      </c>
      <c r="C33" s="27"/>
      <c r="D33" s="5" t="s">
        <v>175</v>
      </c>
      <c r="E33" s="7"/>
      <c r="F33" s="7"/>
      <c r="G33" s="7"/>
      <c r="H33" s="7"/>
      <c r="I33" s="8">
        <v>1</v>
      </c>
      <c r="J33" s="8">
        <v>0</v>
      </c>
      <c r="K33" s="8">
        <v>0</v>
      </c>
      <c r="L33" s="7"/>
      <c r="M33" s="50">
        <f>I33*R33</f>
        <v>1</v>
      </c>
      <c r="O33" s="97"/>
      <c r="P33" s="83"/>
      <c r="Q33" s="83"/>
      <c r="R33" s="81">
        <v>1</v>
      </c>
    </row>
    <row r="34" spans="1:18" x14ac:dyDescent="0.25">
      <c r="B34" s="17" t="s">
        <v>138</v>
      </c>
      <c r="C34" s="27"/>
      <c r="D34" s="5" t="s">
        <v>154</v>
      </c>
      <c r="E34" s="7"/>
      <c r="F34" s="7"/>
      <c r="G34" s="7"/>
      <c r="H34" s="4"/>
      <c r="I34" s="8">
        <v>0</v>
      </c>
      <c r="J34" s="8">
        <v>0</v>
      </c>
      <c r="K34" s="8">
        <v>1</v>
      </c>
      <c r="L34" s="7"/>
      <c r="M34" s="50">
        <v>0</v>
      </c>
      <c r="O34" s="97"/>
      <c r="P34" s="83"/>
      <c r="Q34" s="83"/>
      <c r="R34" s="81"/>
    </row>
    <row r="35" spans="1:18" x14ac:dyDescent="0.25">
      <c r="B35" s="17" t="s">
        <v>138</v>
      </c>
      <c r="C35" s="27"/>
      <c r="D35" s="5" t="s">
        <v>226</v>
      </c>
      <c r="E35" s="7"/>
      <c r="F35" s="7"/>
      <c r="G35" s="7"/>
      <c r="H35" s="7"/>
      <c r="I35" s="8">
        <v>0</v>
      </c>
      <c r="J35" s="8">
        <v>0</v>
      </c>
      <c r="K35" s="8">
        <v>1</v>
      </c>
      <c r="L35" s="7"/>
      <c r="M35" s="50">
        <v>0</v>
      </c>
      <c r="O35" s="97"/>
      <c r="P35" s="83" t="s">
        <v>32</v>
      </c>
      <c r="Q35" s="83"/>
      <c r="R35" s="81"/>
    </row>
    <row r="36" spans="1:18" x14ac:dyDescent="0.25">
      <c r="B36" s="17" t="s">
        <v>138</v>
      </c>
      <c r="C36" s="27"/>
      <c r="D36" s="5" t="s">
        <v>139</v>
      </c>
      <c r="E36" s="7"/>
      <c r="F36" s="7"/>
      <c r="G36" s="7"/>
      <c r="H36" s="4"/>
      <c r="I36" s="8">
        <v>0</v>
      </c>
      <c r="J36" s="8">
        <v>0</v>
      </c>
      <c r="K36" s="8">
        <v>16</v>
      </c>
      <c r="L36" s="7"/>
      <c r="M36" s="50">
        <v>0</v>
      </c>
      <c r="O36" s="97"/>
      <c r="P36" s="83"/>
      <c r="Q36" s="83"/>
      <c r="R36" s="81"/>
    </row>
    <row r="37" spans="1:18" x14ac:dyDescent="0.25">
      <c r="B37" s="17" t="s">
        <v>138</v>
      </c>
      <c r="C37" s="27"/>
      <c r="D37" s="5" t="s">
        <v>222</v>
      </c>
      <c r="E37" s="7"/>
      <c r="F37" s="7"/>
      <c r="G37" s="7"/>
      <c r="H37" s="4"/>
      <c r="I37" s="8">
        <v>0</v>
      </c>
      <c r="J37" s="8">
        <v>0</v>
      </c>
      <c r="K37" s="8">
        <v>2</v>
      </c>
      <c r="L37" s="7"/>
      <c r="M37" s="50">
        <v>0</v>
      </c>
      <c r="O37" s="97"/>
      <c r="P37" s="83"/>
      <c r="Q37" s="83"/>
      <c r="R37" s="81"/>
    </row>
    <row r="38" spans="1:18" x14ac:dyDescent="0.25">
      <c r="B38" s="17" t="s">
        <v>138</v>
      </c>
      <c r="C38" s="27"/>
      <c r="D38" s="5" t="s">
        <v>295</v>
      </c>
      <c r="E38" s="7"/>
      <c r="F38" s="7"/>
      <c r="G38" s="7"/>
      <c r="H38" s="4"/>
      <c r="I38" s="8">
        <v>0</v>
      </c>
      <c r="J38" s="8">
        <v>0</v>
      </c>
      <c r="K38" s="8">
        <v>20</v>
      </c>
      <c r="L38" s="7"/>
      <c r="M38" s="50">
        <v>0</v>
      </c>
      <c r="O38" s="97"/>
      <c r="P38" s="83"/>
      <c r="Q38" s="83"/>
      <c r="R38" s="81"/>
    </row>
    <row r="39" spans="1:18" x14ac:dyDescent="0.25">
      <c r="B39" s="17" t="s">
        <v>138</v>
      </c>
      <c r="C39" s="27"/>
      <c r="D39" s="5" t="s">
        <v>288</v>
      </c>
      <c r="E39" s="7"/>
      <c r="F39" s="7"/>
      <c r="G39" s="7"/>
      <c r="H39" s="4"/>
      <c r="I39" s="8">
        <v>0</v>
      </c>
      <c r="J39" s="8">
        <v>35</v>
      </c>
      <c r="K39" s="8">
        <v>0</v>
      </c>
      <c r="L39" s="7"/>
      <c r="M39" s="50">
        <v>0</v>
      </c>
      <c r="O39" s="97"/>
      <c r="P39" s="83"/>
      <c r="Q39" s="83"/>
      <c r="R39" s="81"/>
    </row>
    <row r="40" spans="1:18" x14ac:dyDescent="0.25">
      <c r="B40" s="17" t="s">
        <v>138</v>
      </c>
      <c r="C40" s="27"/>
      <c r="D40" s="5"/>
      <c r="E40" s="7"/>
      <c r="F40" s="7"/>
      <c r="G40" s="7"/>
      <c r="H40" s="4"/>
      <c r="I40" s="8">
        <v>0</v>
      </c>
      <c r="J40" s="8">
        <v>0</v>
      </c>
      <c r="K40" s="8">
        <v>0</v>
      </c>
      <c r="L40" s="7"/>
      <c r="M40" s="50">
        <v>0</v>
      </c>
      <c r="O40" s="97"/>
      <c r="P40" s="83"/>
      <c r="Q40" s="83"/>
      <c r="R40" s="81"/>
    </row>
    <row r="41" spans="1:18" x14ac:dyDescent="0.25">
      <c r="B41" s="17"/>
      <c r="C41" s="27"/>
      <c r="D41" s="5"/>
      <c r="E41" s="7"/>
      <c r="F41" s="7"/>
      <c r="G41" s="7"/>
      <c r="H41" s="4"/>
      <c r="I41" s="8"/>
      <c r="J41" s="8"/>
      <c r="K41" s="8"/>
      <c r="L41" s="7"/>
      <c r="M41" s="74">
        <f>SUM(M32:M40)</f>
        <v>1</v>
      </c>
      <c r="N41" s="34" t="s">
        <v>207</v>
      </c>
      <c r="O41" s="97"/>
      <c r="P41" s="83"/>
      <c r="Q41" s="83"/>
      <c r="R41" s="81"/>
    </row>
    <row r="42" spans="1:18" x14ac:dyDescent="0.25">
      <c r="B42" s="19"/>
      <c r="C42" s="28"/>
      <c r="D42" s="20"/>
      <c r="E42" s="21"/>
      <c r="F42" s="21"/>
      <c r="G42" s="21"/>
      <c r="H42" s="22"/>
      <c r="I42" s="23">
        <f>SUM(I32:I41)</f>
        <v>1</v>
      </c>
      <c r="J42" s="23">
        <f>SUM(J32:J41)</f>
        <v>35</v>
      </c>
      <c r="K42" s="23">
        <f>SUM(K32:K41)</f>
        <v>41</v>
      </c>
      <c r="L42" s="21"/>
      <c r="M42" s="77">
        <f>C31</f>
        <v>1</v>
      </c>
      <c r="O42" s="98"/>
      <c r="P42" s="59"/>
      <c r="Q42" s="59"/>
      <c r="R42" s="107"/>
    </row>
    <row r="43" spans="1:18" x14ac:dyDescent="0.25">
      <c r="B43" s="5"/>
    </row>
    <row r="44" spans="1:18" ht="21" x14ac:dyDescent="0.35">
      <c r="A44">
        <v>7</v>
      </c>
      <c r="B44" s="11" t="s">
        <v>12</v>
      </c>
      <c r="C44" s="26">
        <f>I55</f>
        <v>13</v>
      </c>
      <c r="D44" s="12"/>
      <c r="E44" s="12"/>
      <c r="F44" s="12"/>
      <c r="G44" s="12"/>
      <c r="H44" s="12"/>
      <c r="I44" s="13"/>
      <c r="J44" s="14"/>
      <c r="K44" s="15"/>
      <c r="L44" s="12"/>
      <c r="M44" s="76"/>
      <c r="O44" s="100" t="s">
        <v>378</v>
      </c>
      <c r="P44" s="101" t="s">
        <v>379</v>
      </c>
      <c r="Q44" s="101" t="s">
        <v>380</v>
      </c>
      <c r="R44" s="106" t="s">
        <v>207</v>
      </c>
    </row>
    <row r="45" spans="1:18" x14ac:dyDescent="0.25">
      <c r="B45" s="32" t="str">
        <f t="shared" ref="B45:B53" si="5">B$44</f>
        <v>Drumkruk</v>
      </c>
      <c r="C45" s="7"/>
      <c r="D45" s="7" t="s">
        <v>293</v>
      </c>
      <c r="E45" s="7"/>
      <c r="F45" s="7"/>
      <c r="G45" s="7"/>
      <c r="H45" s="7"/>
      <c r="I45" s="8">
        <v>1</v>
      </c>
      <c r="J45" s="8">
        <v>0</v>
      </c>
      <c r="K45" s="8">
        <v>0</v>
      </c>
      <c r="L45" s="7"/>
      <c r="M45" s="50">
        <f>I45*R45</f>
        <v>0.1</v>
      </c>
      <c r="O45" s="97"/>
      <c r="P45" s="83"/>
      <c r="Q45" s="83"/>
      <c r="R45" s="81">
        <v>0.1</v>
      </c>
    </row>
    <row r="46" spans="1:18" x14ac:dyDescent="0.25">
      <c r="B46" s="32" t="str">
        <f t="shared" si="5"/>
        <v>Drumkruk</v>
      </c>
      <c r="C46" s="7"/>
      <c r="D46" s="7" t="s">
        <v>284</v>
      </c>
      <c r="E46" s="7"/>
      <c r="F46" s="7"/>
      <c r="G46" s="7"/>
      <c r="H46" s="7"/>
      <c r="I46" s="8">
        <v>1</v>
      </c>
      <c r="J46" s="8">
        <v>0</v>
      </c>
      <c r="K46" s="8">
        <v>0</v>
      </c>
      <c r="L46" s="7"/>
      <c r="M46" s="50">
        <f t="shared" ref="M46:M53" si="6">I46*R46</f>
        <v>0.1</v>
      </c>
      <c r="O46" s="97"/>
      <c r="P46" s="82"/>
      <c r="Q46" s="83"/>
      <c r="R46" s="81">
        <v>0.1</v>
      </c>
    </row>
    <row r="47" spans="1:18" x14ac:dyDescent="0.25">
      <c r="B47" s="32" t="str">
        <f t="shared" si="5"/>
        <v>Drumkruk</v>
      </c>
      <c r="C47" s="7"/>
      <c r="D47" s="7" t="s">
        <v>151</v>
      </c>
      <c r="E47" s="7"/>
      <c r="F47" s="7"/>
      <c r="G47" s="7"/>
      <c r="H47" s="7"/>
      <c r="I47" s="8">
        <v>1</v>
      </c>
      <c r="J47" s="8">
        <v>0</v>
      </c>
      <c r="K47" s="8">
        <v>0</v>
      </c>
      <c r="L47" s="7"/>
      <c r="M47" s="50">
        <f t="shared" si="6"/>
        <v>0.1</v>
      </c>
      <c r="O47" s="97"/>
      <c r="P47" s="82"/>
      <c r="Q47" s="83"/>
      <c r="R47" s="81">
        <v>0.1</v>
      </c>
    </row>
    <row r="48" spans="1:18" x14ac:dyDescent="0.25">
      <c r="B48" s="32" t="str">
        <f t="shared" si="5"/>
        <v>Drumkruk</v>
      </c>
      <c r="C48" s="7"/>
      <c r="D48" s="7" t="s">
        <v>13</v>
      </c>
      <c r="E48" s="7"/>
      <c r="F48" s="7"/>
      <c r="G48" s="7"/>
      <c r="H48" s="7"/>
      <c r="I48" s="8">
        <v>5</v>
      </c>
      <c r="J48" s="8">
        <v>0</v>
      </c>
      <c r="K48" s="8">
        <v>0</v>
      </c>
      <c r="L48" s="7"/>
      <c r="M48" s="50">
        <f t="shared" si="6"/>
        <v>0.5</v>
      </c>
      <c r="O48" s="97"/>
      <c r="P48" s="82"/>
      <c r="Q48" s="83"/>
      <c r="R48" s="81">
        <v>0.1</v>
      </c>
    </row>
    <row r="49" spans="1:18" x14ac:dyDescent="0.25">
      <c r="B49" s="32" t="str">
        <f t="shared" si="5"/>
        <v>Drumkruk</v>
      </c>
      <c r="C49" s="7"/>
      <c r="D49" s="7" t="s">
        <v>59</v>
      </c>
      <c r="E49" s="7"/>
      <c r="F49" s="7"/>
      <c r="G49" s="7"/>
      <c r="H49" s="7"/>
      <c r="I49" s="8">
        <v>1</v>
      </c>
      <c r="J49" s="8">
        <v>0</v>
      </c>
      <c r="K49" s="8">
        <v>0</v>
      </c>
      <c r="L49" s="7"/>
      <c r="M49" s="50">
        <f t="shared" si="6"/>
        <v>0.1</v>
      </c>
      <c r="O49" s="97"/>
      <c r="P49" s="82"/>
      <c r="Q49" s="83"/>
      <c r="R49" s="81">
        <v>0.1</v>
      </c>
    </row>
    <row r="50" spans="1:18" x14ac:dyDescent="0.25">
      <c r="B50" s="32" t="str">
        <f t="shared" si="5"/>
        <v>Drumkruk</v>
      </c>
      <c r="C50" s="7"/>
      <c r="D50" s="7" t="s">
        <v>283</v>
      </c>
      <c r="E50" s="7"/>
      <c r="F50" s="7"/>
      <c r="G50" s="7"/>
      <c r="H50" s="7"/>
      <c r="I50" s="8">
        <v>1</v>
      </c>
      <c r="J50" s="8">
        <v>0</v>
      </c>
      <c r="K50" s="8">
        <v>0</v>
      </c>
      <c r="L50" s="7"/>
      <c r="M50" s="50">
        <f t="shared" si="6"/>
        <v>0.1</v>
      </c>
      <c r="O50" s="97"/>
      <c r="P50" s="82"/>
      <c r="Q50" s="83"/>
      <c r="R50" s="81">
        <v>0.1</v>
      </c>
    </row>
    <row r="51" spans="1:18" x14ac:dyDescent="0.25">
      <c r="B51" s="32" t="str">
        <f t="shared" si="5"/>
        <v>Drumkruk</v>
      </c>
      <c r="C51" s="7"/>
      <c r="D51" s="7" t="s">
        <v>285</v>
      </c>
      <c r="E51" s="7"/>
      <c r="F51" s="7"/>
      <c r="G51" s="7"/>
      <c r="H51" s="7"/>
      <c r="I51" s="8">
        <v>1</v>
      </c>
      <c r="J51" s="8">
        <v>0</v>
      </c>
      <c r="K51" s="8">
        <v>0</v>
      </c>
      <c r="L51" s="7"/>
      <c r="M51" s="50">
        <f t="shared" si="6"/>
        <v>0.1</v>
      </c>
      <c r="O51" s="97"/>
      <c r="P51" s="82"/>
      <c r="Q51" s="83"/>
      <c r="R51" s="81">
        <v>0.1</v>
      </c>
    </row>
    <row r="52" spans="1:18" x14ac:dyDescent="0.25">
      <c r="B52" s="32" t="str">
        <f t="shared" si="5"/>
        <v>Drumkruk</v>
      </c>
      <c r="C52" s="7"/>
      <c r="D52" s="5" t="s">
        <v>282</v>
      </c>
      <c r="E52" s="7"/>
      <c r="F52" s="7"/>
      <c r="G52" s="7"/>
      <c r="H52" s="7"/>
      <c r="I52" s="8">
        <v>1</v>
      </c>
      <c r="J52" s="8">
        <v>0</v>
      </c>
      <c r="K52" s="8">
        <v>0</v>
      </c>
      <c r="L52" s="7"/>
      <c r="M52" s="50">
        <f t="shared" si="6"/>
        <v>0.1</v>
      </c>
      <c r="O52" s="97"/>
      <c r="P52" s="82"/>
      <c r="Q52" s="83"/>
      <c r="R52" s="81">
        <v>0.1</v>
      </c>
    </row>
    <row r="53" spans="1:18" x14ac:dyDescent="0.25">
      <c r="B53" s="32" t="str">
        <f t="shared" si="5"/>
        <v>Drumkruk</v>
      </c>
      <c r="C53" s="7"/>
      <c r="D53" s="5" t="s">
        <v>84</v>
      </c>
      <c r="E53" s="7"/>
      <c r="F53" s="7"/>
      <c r="G53" s="7"/>
      <c r="H53" s="7"/>
      <c r="I53" s="8">
        <v>1</v>
      </c>
      <c r="J53" s="8">
        <v>0</v>
      </c>
      <c r="K53" s="8">
        <v>0</v>
      </c>
      <c r="L53" s="7"/>
      <c r="M53" s="50">
        <f t="shared" si="6"/>
        <v>0.1</v>
      </c>
      <c r="O53" s="97"/>
      <c r="P53" s="82"/>
      <c r="Q53" s="83"/>
      <c r="R53" s="81">
        <v>0.1</v>
      </c>
    </row>
    <row r="54" spans="1:18" x14ac:dyDescent="0.25">
      <c r="B54" s="32"/>
      <c r="C54" s="7"/>
      <c r="D54" s="7"/>
      <c r="E54" s="7"/>
      <c r="F54" s="7"/>
      <c r="G54" s="7"/>
      <c r="H54" s="7"/>
      <c r="I54" s="8"/>
      <c r="J54" s="8"/>
      <c r="K54" s="8"/>
      <c r="L54" s="7"/>
      <c r="M54" s="74">
        <f>SUM(M45:M53)</f>
        <v>1.3000000000000003</v>
      </c>
      <c r="N54" s="34" t="s">
        <v>207</v>
      </c>
      <c r="O54" s="97"/>
      <c r="P54" s="83"/>
      <c r="Q54" s="83"/>
      <c r="R54" s="81"/>
    </row>
    <row r="55" spans="1:18" x14ac:dyDescent="0.25">
      <c r="B55" s="19"/>
      <c r="C55" s="21"/>
      <c r="D55" s="21"/>
      <c r="E55" s="21"/>
      <c r="F55" s="21"/>
      <c r="G55" s="21"/>
      <c r="H55" s="21"/>
      <c r="I55" s="23">
        <f>SUM(I45:I54)</f>
        <v>13</v>
      </c>
      <c r="J55" s="23">
        <f>SUM(J45:J54)</f>
        <v>0</v>
      </c>
      <c r="K55" s="23">
        <f>SUM(K45:K54)</f>
        <v>0</v>
      </c>
      <c r="L55" s="21"/>
      <c r="M55" s="77">
        <f>I55+J55+K55</f>
        <v>13</v>
      </c>
      <c r="O55" s="98"/>
      <c r="P55" s="59"/>
      <c r="Q55" s="59"/>
      <c r="R55" s="107"/>
    </row>
    <row r="56" spans="1:18" x14ac:dyDescent="0.25">
      <c r="B56" s="5"/>
    </row>
    <row r="57" spans="1:18" ht="21" x14ac:dyDescent="0.35">
      <c r="A57">
        <v>8</v>
      </c>
      <c r="B57" s="11" t="s">
        <v>52</v>
      </c>
      <c r="C57" s="26">
        <f>I71</f>
        <v>16</v>
      </c>
      <c r="D57" s="12"/>
      <c r="E57" s="12"/>
      <c r="F57" s="12"/>
      <c r="G57" s="12"/>
      <c r="H57" s="12"/>
      <c r="I57" s="13"/>
      <c r="J57" s="14"/>
      <c r="K57" s="15"/>
      <c r="L57" s="12"/>
      <c r="M57" s="76"/>
      <c r="O57" s="96"/>
      <c r="P57" s="58"/>
      <c r="Q57" s="58"/>
      <c r="R57" s="110"/>
    </row>
    <row r="58" spans="1:18" x14ac:dyDescent="0.25">
      <c r="B58" s="32" t="str">
        <f t="shared" ref="B58:B69" si="7">B$57</f>
        <v>EWP</v>
      </c>
      <c r="C58" s="7"/>
      <c r="D58" s="5" t="s">
        <v>237</v>
      </c>
      <c r="E58" s="7"/>
      <c r="F58" s="7"/>
      <c r="G58" s="7"/>
      <c r="H58" s="7"/>
      <c r="I58" s="8">
        <v>1</v>
      </c>
      <c r="J58" s="8">
        <v>0</v>
      </c>
      <c r="K58" s="8">
        <v>0</v>
      </c>
      <c r="L58" s="7"/>
      <c r="M58" s="50">
        <v>2</v>
      </c>
      <c r="O58" s="32"/>
      <c r="P58" s="83"/>
      <c r="Q58" s="83"/>
      <c r="R58" s="81"/>
    </row>
    <row r="59" spans="1:18" x14ac:dyDescent="0.25">
      <c r="B59" s="32" t="str">
        <f t="shared" si="7"/>
        <v>EWP</v>
      </c>
      <c r="C59" s="7"/>
      <c r="D59" s="5" t="s">
        <v>296</v>
      </c>
      <c r="E59" s="7"/>
      <c r="F59" s="7"/>
      <c r="G59" s="7"/>
      <c r="H59" s="7"/>
      <c r="I59" s="8">
        <v>1</v>
      </c>
      <c r="J59" s="8">
        <v>0</v>
      </c>
      <c r="K59" s="8">
        <v>0</v>
      </c>
      <c r="L59" s="7"/>
      <c r="M59" s="50">
        <f>(150*65*75)/1000000</f>
        <v>0.73124999999999996</v>
      </c>
      <c r="O59" s="32"/>
      <c r="P59" s="83"/>
      <c r="Q59" s="83"/>
      <c r="R59" s="81"/>
    </row>
    <row r="60" spans="1:18" x14ac:dyDescent="0.25">
      <c r="B60" s="32" t="str">
        <f t="shared" si="7"/>
        <v>EWP</v>
      </c>
      <c r="C60" s="7"/>
      <c r="D60" s="5" t="s">
        <v>205</v>
      </c>
      <c r="E60" s="7"/>
      <c r="F60" s="7"/>
      <c r="G60" s="7"/>
      <c r="H60" s="7"/>
      <c r="I60" s="8">
        <v>1</v>
      </c>
      <c r="J60" s="8">
        <v>0</v>
      </c>
      <c r="K60" s="8">
        <v>0</v>
      </c>
      <c r="L60" s="7"/>
      <c r="M60" s="50">
        <f>(160*75*75)/1000000</f>
        <v>0.9</v>
      </c>
      <c r="O60" s="32"/>
      <c r="P60" s="83"/>
      <c r="Q60" s="83"/>
      <c r="R60" s="81"/>
    </row>
    <row r="61" spans="1:18" x14ac:dyDescent="0.25">
      <c r="B61" s="32" t="str">
        <f t="shared" si="7"/>
        <v>EWP</v>
      </c>
      <c r="C61" s="7"/>
      <c r="D61" s="5" t="s">
        <v>203</v>
      </c>
      <c r="E61" s="7"/>
      <c r="F61" s="7"/>
      <c r="G61" s="7"/>
      <c r="H61" s="7"/>
      <c r="I61" s="8">
        <v>2</v>
      </c>
      <c r="J61" s="8">
        <v>0</v>
      </c>
      <c r="K61" s="8">
        <v>0</v>
      </c>
      <c r="L61" s="7"/>
      <c r="M61" s="50">
        <f>(160*75*76)/1000000+(82.5*70*66)/1000000</f>
        <v>1.29315</v>
      </c>
      <c r="O61" s="32"/>
      <c r="P61" s="83"/>
      <c r="Q61" s="83"/>
      <c r="R61" s="81"/>
    </row>
    <row r="62" spans="1:18" x14ac:dyDescent="0.25">
      <c r="B62" s="32" t="str">
        <f t="shared" si="7"/>
        <v>EWP</v>
      </c>
      <c r="C62" s="7"/>
      <c r="D62" s="5" t="s">
        <v>201</v>
      </c>
      <c r="E62" s="7"/>
      <c r="F62" s="7"/>
      <c r="G62" s="7"/>
      <c r="H62" s="7"/>
      <c r="I62" s="8">
        <v>2</v>
      </c>
      <c r="J62" s="8">
        <v>0</v>
      </c>
      <c r="K62" s="8">
        <v>0</v>
      </c>
      <c r="L62" s="7"/>
      <c r="M62" s="50">
        <f>(160*75*76)/1000000+(82.5*70*66)/1000000</f>
        <v>1.29315</v>
      </c>
      <c r="O62" s="32"/>
      <c r="P62" s="83"/>
      <c r="Q62" s="83"/>
      <c r="R62" s="81"/>
    </row>
    <row r="63" spans="1:18" x14ac:dyDescent="0.25">
      <c r="B63" s="32" t="str">
        <f t="shared" si="7"/>
        <v>EWP</v>
      </c>
      <c r="C63" s="7"/>
      <c r="D63" s="5" t="s">
        <v>214</v>
      </c>
      <c r="E63" s="7"/>
      <c r="F63" s="7"/>
      <c r="G63" s="7"/>
      <c r="H63" s="7"/>
      <c r="I63" s="8">
        <v>2</v>
      </c>
      <c r="J63" s="8">
        <v>0</v>
      </c>
      <c r="K63" s="8">
        <v>0</v>
      </c>
      <c r="L63" s="7"/>
      <c r="M63" s="50">
        <f>(160*75*76)/1000000+(53*50*95)/1000000</f>
        <v>1.1637500000000001</v>
      </c>
      <c r="O63" s="32"/>
      <c r="P63" s="83"/>
      <c r="Q63" s="83"/>
      <c r="R63" s="81"/>
    </row>
    <row r="64" spans="1:18" x14ac:dyDescent="0.25">
      <c r="B64" s="32" t="str">
        <f t="shared" si="7"/>
        <v>EWP</v>
      </c>
      <c r="C64" s="7"/>
      <c r="D64" s="5" t="s">
        <v>297</v>
      </c>
      <c r="E64" s="7"/>
      <c r="F64" s="7"/>
      <c r="G64" s="7"/>
      <c r="H64" s="7"/>
      <c r="I64" s="8">
        <v>2</v>
      </c>
      <c r="J64" s="8">
        <v>0</v>
      </c>
      <c r="K64" s="8">
        <v>0</v>
      </c>
      <c r="L64" s="7"/>
      <c r="M64" s="50">
        <f>(175*90*102)/1000000+(140*90*100)/1000000</f>
        <v>2.8665000000000003</v>
      </c>
      <c r="O64" s="32"/>
      <c r="P64" s="83"/>
      <c r="Q64" s="83"/>
      <c r="R64" s="81"/>
    </row>
    <row r="65" spans="1:18" x14ac:dyDescent="0.25">
      <c r="B65" s="32" t="str">
        <f t="shared" si="7"/>
        <v>EWP</v>
      </c>
      <c r="C65" s="7"/>
      <c r="D65" s="5" t="s">
        <v>255</v>
      </c>
      <c r="E65" s="7"/>
      <c r="F65" s="7"/>
      <c r="G65" s="7"/>
      <c r="H65" s="7"/>
      <c r="I65" s="8">
        <v>1</v>
      </c>
      <c r="J65" s="8">
        <v>0</v>
      </c>
      <c r="K65" s="8">
        <v>0</v>
      </c>
      <c r="L65" s="7"/>
      <c r="M65" s="50"/>
      <c r="O65" s="32"/>
      <c r="P65" s="83"/>
      <c r="Q65" s="83"/>
      <c r="R65" s="81"/>
    </row>
    <row r="66" spans="1:18" x14ac:dyDescent="0.25">
      <c r="B66" s="32" t="str">
        <f t="shared" si="7"/>
        <v>EWP</v>
      </c>
      <c r="C66" s="7"/>
      <c r="D66" s="5" t="s">
        <v>254</v>
      </c>
      <c r="E66" s="7"/>
      <c r="F66" s="7"/>
      <c r="G66" s="7"/>
      <c r="H66" s="7"/>
      <c r="I66" s="8">
        <v>1</v>
      </c>
      <c r="J66" s="8">
        <v>0</v>
      </c>
      <c r="K66" s="8">
        <v>0</v>
      </c>
      <c r="L66" s="7"/>
      <c r="M66" s="50"/>
      <c r="O66" s="32"/>
      <c r="P66" s="83"/>
      <c r="Q66" s="83"/>
      <c r="R66" s="81"/>
    </row>
    <row r="67" spans="1:18" x14ac:dyDescent="0.25">
      <c r="B67" s="32" t="str">
        <f t="shared" si="7"/>
        <v>EWP</v>
      </c>
      <c r="C67" s="7"/>
      <c r="D67" s="5" t="s">
        <v>225</v>
      </c>
      <c r="E67" s="7"/>
      <c r="F67" s="7"/>
      <c r="G67" s="7"/>
      <c r="H67" s="7"/>
      <c r="I67" s="8">
        <v>1</v>
      </c>
      <c r="J67" s="8">
        <v>0</v>
      </c>
      <c r="K67" s="8">
        <v>0</v>
      </c>
      <c r="L67" s="7"/>
      <c r="M67" s="50">
        <f>(400*160*75)/1000000</f>
        <v>4.8</v>
      </c>
      <c r="O67" s="32"/>
      <c r="P67" s="83"/>
      <c r="Q67" s="83"/>
      <c r="R67" s="81"/>
    </row>
    <row r="68" spans="1:18" x14ac:dyDescent="0.25">
      <c r="B68" s="32" t="str">
        <f t="shared" si="7"/>
        <v>EWP</v>
      </c>
      <c r="C68" s="7"/>
      <c r="D68" s="5" t="s">
        <v>210</v>
      </c>
      <c r="E68" s="7"/>
      <c r="F68" s="7"/>
      <c r="G68" s="7"/>
      <c r="H68" s="7"/>
      <c r="I68" s="8">
        <v>1</v>
      </c>
      <c r="J68" s="8">
        <v>0</v>
      </c>
      <c r="K68" s="8">
        <v>1</v>
      </c>
      <c r="L68" s="7"/>
      <c r="M68" s="50">
        <f>(205*70*89.5)/1000000</f>
        <v>1.2843249999999999</v>
      </c>
      <c r="O68" s="32"/>
      <c r="P68" s="83"/>
      <c r="Q68" s="83"/>
      <c r="R68" s="81"/>
    </row>
    <row r="69" spans="1:18" x14ac:dyDescent="0.25">
      <c r="B69" s="32" t="str">
        <f t="shared" si="7"/>
        <v>EWP</v>
      </c>
      <c r="C69" s="7"/>
      <c r="D69" s="5" t="s">
        <v>238</v>
      </c>
      <c r="E69" s="7"/>
      <c r="F69" s="7"/>
      <c r="G69" s="7"/>
      <c r="H69" s="7"/>
      <c r="I69" s="8">
        <v>1</v>
      </c>
      <c r="J69" s="8">
        <v>0</v>
      </c>
      <c r="K69" s="8">
        <v>0</v>
      </c>
      <c r="L69" s="7"/>
      <c r="M69" s="50">
        <v>1</v>
      </c>
      <c r="O69" s="32"/>
      <c r="P69" s="83"/>
      <c r="Q69" s="83"/>
      <c r="R69" s="81"/>
    </row>
    <row r="70" spans="1:18" x14ac:dyDescent="0.25">
      <c r="B70" s="32"/>
      <c r="C70" s="7"/>
      <c r="D70" s="7"/>
      <c r="E70" s="7"/>
      <c r="F70" s="7"/>
      <c r="G70" s="7"/>
      <c r="H70" s="7"/>
      <c r="I70" s="8"/>
      <c r="J70" s="8"/>
      <c r="K70" s="8"/>
      <c r="L70" s="7"/>
      <c r="M70" s="74">
        <f>SUM(M58:M69)</f>
        <v>17.332125000000001</v>
      </c>
      <c r="N70" s="34" t="s">
        <v>207</v>
      </c>
      <c r="O70" s="97"/>
      <c r="P70" s="83"/>
      <c r="Q70" s="83"/>
      <c r="R70" s="81"/>
    </row>
    <row r="71" spans="1:18" x14ac:dyDescent="0.25">
      <c r="B71" s="19"/>
      <c r="C71" s="21"/>
      <c r="D71" s="21"/>
      <c r="E71" s="21"/>
      <c r="F71" s="21"/>
      <c r="G71" s="21"/>
      <c r="H71" s="21"/>
      <c r="I71" s="23">
        <f>SUM(I58:I70)</f>
        <v>16</v>
      </c>
      <c r="J71" s="23">
        <f>SUM(J58:J70)</f>
        <v>0</v>
      </c>
      <c r="K71" s="23">
        <f>SUM(K58:K70)</f>
        <v>1</v>
      </c>
      <c r="L71" s="21"/>
      <c r="M71" s="77">
        <f>C57</f>
        <v>16</v>
      </c>
      <c r="O71" s="98"/>
      <c r="P71" s="59"/>
      <c r="Q71" s="59"/>
      <c r="R71" s="107"/>
    </row>
    <row r="72" spans="1:18" x14ac:dyDescent="0.25">
      <c r="C72"/>
    </row>
    <row r="73" spans="1:18" ht="21" x14ac:dyDescent="0.35">
      <c r="A73">
        <v>9</v>
      </c>
      <c r="B73" s="11" t="s">
        <v>94</v>
      </c>
      <c r="C73" s="26">
        <f>I87</f>
        <v>27</v>
      </c>
      <c r="D73" s="12"/>
      <c r="E73" s="12"/>
      <c r="F73" s="12"/>
      <c r="G73" s="12"/>
      <c r="H73" s="12"/>
      <c r="I73" s="13"/>
      <c r="J73" s="14"/>
      <c r="K73" s="15"/>
      <c r="L73" s="12"/>
      <c r="M73" s="76"/>
      <c r="O73" s="100" t="s">
        <v>378</v>
      </c>
      <c r="P73" s="101" t="s">
        <v>379</v>
      </c>
      <c r="Q73" s="101" t="s">
        <v>380</v>
      </c>
      <c r="R73" s="106" t="s">
        <v>207</v>
      </c>
    </row>
    <row r="74" spans="1:18" x14ac:dyDescent="0.25">
      <c r="B74" s="32" t="str">
        <f>B$73</f>
        <v>Flightcase</v>
      </c>
      <c r="C74" s="7"/>
      <c r="D74" s="5" t="s">
        <v>95</v>
      </c>
      <c r="E74" s="7"/>
      <c r="F74" s="7"/>
      <c r="G74" s="7"/>
      <c r="H74" s="7"/>
      <c r="I74" s="8">
        <v>0</v>
      </c>
      <c r="J74" s="8">
        <v>0</v>
      </c>
      <c r="K74" s="8">
        <v>6</v>
      </c>
      <c r="L74" s="7"/>
      <c r="M74" s="50">
        <v>0</v>
      </c>
      <c r="O74" s="97"/>
      <c r="P74" s="83"/>
      <c r="Q74" s="83"/>
      <c r="R74" s="81"/>
    </row>
    <row r="75" spans="1:18" x14ac:dyDescent="0.25">
      <c r="B75" s="32" t="str">
        <f t="shared" ref="B75:B85" si="8">B$73</f>
        <v>Flightcase</v>
      </c>
      <c r="C75" s="7"/>
      <c r="D75" s="5" t="s">
        <v>280</v>
      </c>
      <c r="E75" s="7"/>
      <c r="F75" s="7"/>
      <c r="G75" s="7"/>
      <c r="H75" s="7"/>
      <c r="I75" s="8">
        <v>0</v>
      </c>
      <c r="J75" s="8">
        <v>0</v>
      </c>
      <c r="K75" s="8">
        <v>4</v>
      </c>
      <c r="L75" s="7"/>
      <c r="M75" s="50">
        <v>0</v>
      </c>
      <c r="O75" s="97"/>
      <c r="P75" s="83"/>
      <c r="Q75" s="83"/>
      <c r="R75" s="81"/>
    </row>
    <row r="76" spans="1:18" x14ac:dyDescent="0.25">
      <c r="B76" s="32" t="str">
        <f t="shared" si="8"/>
        <v>Flightcase</v>
      </c>
      <c r="C76" s="7"/>
      <c r="D76" s="5" t="s">
        <v>236</v>
      </c>
      <c r="E76" s="7"/>
      <c r="F76" s="7"/>
      <c r="G76" s="7"/>
      <c r="H76" s="7"/>
      <c r="I76" s="8">
        <v>4</v>
      </c>
      <c r="J76" s="8">
        <v>0</v>
      </c>
      <c r="K76" s="8">
        <v>0</v>
      </c>
      <c r="L76" s="7"/>
      <c r="M76" s="81">
        <f>R76</f>
        <v>4.7470920000000003</v>
      </c>
      <c r="O76" s="102"/>
      <c r="P76" s="83"/>
      <c r="Q76" s="83"/>
      <c r="R76" s="81">
        <f>((153*74*93) + (200*71*93))/1000000*2</f>
        <v>4.7470920000000003</v>
      </c>
    </row>
    <row r="77" spans="1:18" x14ac:dyDescent="0.25">
      <c r="B77" s="32" t="str">
        <f t="shared" si="8"/>
        <v>Flightcase</v>
      </c>
      <c r="C77" s="7"/>
      <c r="D77" s="5" t="s">
        <v>247</v>
      </c>
      <c r="E77" s="7"/>
      <c r="F77" s="7"/>
      <c r="G77" s="7"/>
      <c r="H77" s="7"/>
      <c r="I77" s="8">
        <v>1</v>
      </c>
      <c r="J77" s="8">
        <v>0</v>
      </c>
      <c r="K77" s="8">
        <v>0</v>
      </c>
      <c r="L77" s="7"/>
      <c r="M77" s="50">
        <v>1</v>
      </c>
      <c r="O77" s="97"/>
      <c r="P77" s="83"/>
      <c r="Q77" s="83"/>
      <c r="R77" s="81"/>
    </row>
    <row r="78" spans="1:18" x14ac:dyDescent="0.25">
      <c r="B78" s="32" t="str">
        <f t="shared" si="8"/>
        <v>Flightcase</v>
      </c>
      <c r="C78" s="7"/>
      <c r="D78" s="5" t="s">
        <v>300</v>
      </c>
      <c r="E78" s="7"/>
      <c r="F78" s="7"/>
      <c r="G78" s="7"/>
      <c r="H78" s="7"/>
      <c r="I78" s="8">
        <v>2</v>
      </c>
      <c r="J78" s="8">
        <v>0</v>
      </c>
      <c r="K78" s="8">
        <v>0</v>
      </c>
      <c r="L78" s="7"/>
      <c r="M78" s="50">
        <v>0.5</v>
      </c>
      <c r="O78" s="97"/>
      <c r="P78" s="83"/>
      <c r="Q78" s="83"/>
      <c r="R78" s="81"/>
    </row>
    <row r="79" spans="1:18" x14ac:dyDescent="0.25">
      <c r="B79" s="32" t="str">
        <f t="shared" si="8"/>
        <v>Flightcase</v>
      </c>
      <c r="C79" s="7"/>
      <c r="D79" s="5" t="s">
        <v>529</v>
      </c>
      <c r="E79" s="7"/>
      <c r="F79" s="7"/>
      <c r="G79" s="7"/>
      <c r="H79" s="7"/>
      <c r="I79" s="8">
        <v>2</v>
      </c>
      <c r="J79" s="8">
        <v>0</v>
      </c>
      <c r="K79" s="8">
        <v>0</v>
      </c>
      <c r="L79" s="7"/>
      <c r="M79" s="50">
        <f>R79</f>
        <v>1.26</v>
      </c>
      <c r="O79" s="97">
        <v>90</v>
      </c>
      <c r="P79" s="83">
        <v>40</v>
      </c>
      <c r="Q79" s="83">
        <v>175</v>
      </c>
      <c r="R79" s="81">
        <f>((O79*P79*Q79)/1000000)*I79</f>
        <v>1.26</v>
      </c>
    </row>
    <row r="80" spans="1:18" x14ac:dyDescent="0.25">
      <c r="B80" s="32" t="str">
        <f t="shared" si="8"/>
        <v>Flightcase</v>
      </c>
      <c r="C80" s="7"/>
      <c r="D80" s="5" t="s">
        <v>276</v>
      </c>
      <c r="E80" s="7"/>
      <c r="F80" s="7"/>
      <c r="G80" s="7"/>
      <c r="H80" s="7"/>
      <c r="I80" s="8">
        <v>0</v>
      </c>
      <c r="J80" s="8">
        <v>0</v>
      </c>
      <c r="K80" s="8">
        <v>1</v>
      </c>
      <c r="L80" s="7"/>
      <c r="M80" s="50">
        <v>0</v>
      </c>
      <c r="O80" s="97"/>
      <c r="P80" s="83"/>
      <c r="Q80" s="83"/>
      <c r="R80" s="81"/>
    </row>
    <row r="81" spans="1:18" x14ac:dyDescent="0.25">
      <c r="B81" s="32" t="str">
        <f t="shared" si="8"/>
        <v>Flightcase</v>
      </c>
      <c r="C81" s="7"/>
      <c r="D81" s="5" t="s">
        <v>186</v>
      </c>
      <c r="E81" s="7"/>
      <c r="F81" s="7"/>
      <c r="G81" s="7"/>
      <c r="H81" s="7"/>
      <c r="I81" s="8">
        <v>1</v>
      </c>
      <c r="J81" s="8">
        <v>0</v>
      </c>
      <c r="K81" s="8">
        <v>0</v>
      </c>
      <c r="L81" s="7"/>
      <c r="M81" s="50">
        <f>R81</f>
        <v>0.82441200000000003</v>
      </c>
      <c r="O81" s="97">
        <v>92</v>
      </c>
      <c r="P81" s="83">
        <v>87</v>
      </c>
      <c r="Q81" s="83">
        <v>103</v>
      </c>
      <c r="R81" s="81">
        <f>((O81*P81*Q81)/1000000)*I81</f>
        <v>0.82441200000000003</v>
      </c>
    </row>
    <row r="82" spans="1:18" x14ac:dyDescent="0.25">
      <c r="B82" s="32" t="str">
        <f t="shared" si="8"/>
        <v>Flightcase</v>
      </c>
      <c r="C82" s="7"/>
      <c r="D82" s="5" t="s">
        <v>298</v>
      </c>
      <c r="E82" s="7"/>
      <c r="F82" s="7"/>
      <c r="G82" s="7"/>
      <c r="H82" s="7"/>
      <c r="I82" s="8">
        <v>2</v>
      </c>
      <c r="J82" s="8">
        <v>0</v>
      </c>
      <c r="K82" s="8">
        <v>2</v>
      </c>
      <c r="L82" s="7"/>
      <c r="M82" s="50">
        <f>R82</f>
        <v>1.782</v>
      </c>
      <c r="O82" s="97">
        <v>135</v>
      </c>
      <c r="P82" s="83">
        <v>60</v>
      </c>
      <c r="Q82" s="83">
        <v>110</v>
      </c>
      <c r="R82" s="81">
        <f>((O82*P82*Q82)/1000000)*I82</f>
        <v>1.782</v>
      </c>
    </row>
    <row r="83" spans="1:18" x14ac:dyDescent="0.25">
      <c r="B83" s="32" t="str">
        <f t="shared" si="8"/>
        <v>Flightcase</v>
      </c>
      <c r="C83" s="7"/>
      <c r="D83" s="5" t="s">
        <v>299</v>
      </c>
      <c r="E83" s="7"/>
      <c r="F83" s="7"/>
      <c r="G83" s="7"/>
      <c r="H83" s="7"/>
      <c r="I83" s="8">
        <v>3</v>
      </c>
      <c r="J83" s="8">
        <v>0</v>
      </c>
      <c r="K83" s="8">
        <v>0</v>
      </c>
      <c r="L83" s="7"/>
      <c r="M83" s="50"/>
      <c r="O83" s="97"/>
      <c r="P83" s="83"/>
      <c r="Q83" s="83"/>
      <c r="R83" s="81"/>
    </row>
    <row r="84" spans="1:18" x14ac:dyDescent="0.25">
      <c r="B84" s="32" t="str">
        <f t="shared" si="8"/>
        <v>Flightcase</v>
      </c>
      <c r="C84" s="7"/>
      <c r="D84" s="5" t="s">
        <v>227</v>
      </c>
      <c r="E84" s="7"/>
      <c r="F84" s="7"/>
      <c r="G84" s="7"/>
      <c r="H84" s="7"/>
      <c r="I84" s="8">
        <v>6</v>
      </c>
      <c r="J84" s="8">
        <v>0</v>
      </c>
      <c r="K84" s="8">
        <v>0</v>
      </c>
      <c r="L84" s="7"/>
      <c r="M84" s="81">
        <f>R84</f>
        <v>7.1206380000000005</v>
      </c>
      <c r="O84" s="97"/>
      <c r="P84" s="83"/>
      <c r="Q84" s="83"/>
      <c r="R84" s="81">
        <f>((153*74*93) + (200*71*93))/1000000*3</f>
        <v>7.1206380000000005</v>
      </c>
    </row>
    <row r="85" spans="1:18" x14ac:dyDescent="0.25">
      <c r="B85" s="32" t="str">
        <f t="shared" si="8"/>
        <v>Flightcase</v>
      </c>
      <c r="C85" s="7"/>
      <c r="D85" s="5" t="s">
        <v>183</v>
      </c>
      <c r="E85" s="7"/>
      <c r="F85" s="7"/>
      <c r="G85" s="7"/>
      <c r="H85" s="7"/>
      <c r="I85" s="8">
        <v>6</v>
      </c>
      <c r="J85" s="8">
        <v>0</v>
      </c>
      <c r="K85" s="8">
        <v>0</v>
      </c>
      <c r="L85" s="7"/>
      <c r="M85" s="50">
        <v>6</v>
      </c>
      <c r="O85" s="97">
        <v>103</v>
      </c>
      <c r="P85" s="83">
        <v>68</v>
      </c>
      <c r="Q85" s="83">
        <v>200</v>
      </c>
      <c r="R85" s="81">
        <f>((O85*P85*Q85)/1000000)*I85</f>
        <v>8.4047999999999998</v>
      </c>
    </row>
    <row r="86" spans="1:18" x14ac:dyDescent="0.25">
      <c r="B86" s="32"/>
      <c r="C86" s="7"/>
      <c r="D86" s="7"/>
      <c r="E86" s="7"/>
      <c r="F86" s="7"/>
      <c r="G86" s="7"/>
      <c r="H86" s="7"/>
      <c r="I86" s="8"/>
      <c r="J86" s="8"/>
      <c r="K86" s="8"/>
      <c r="L86" s="7"/>
      <c r="M86" s="74">
        <f>SUM(M74:M85)</f>
        <v>23.234142000000002</v>
      </c>
      <c r="N86" s="34" t="s">
        <v>207</v>
      </c>
      <c r="O86" s="97"/>
      <c r="P86" s="83"/>
      <c r="Q86" s="83"/>
      <c r="R86" s="81"/>
    </row>
    <row r="87" spans="1:18" x14ac:dyDescent="0.25">
      <c r="B87" s="19"/>
      <c r="C87" s="21"/>
      <c r="D87" s="21"/>
      <c r="E87" s="21"/>
      <c r="F87" s="21"/>
      <c r="G87" s="21"/>
      <c r="H87" s="21"/>
      <c r="I87" s="23">
        <f>SUM(I74:I86)</f>
        <v>27</v>
      </c>
      <c r="J87" s="23">
        <f>SUM(J74:J86)</f>
        <v>0</v>
      </c>
      <c r="K87" s="23">
        <f>SUM(K74:K86)</f>
        <v>13</v>
      </c>
      <c r="L87" s="21"/>
      <c r="M87" s="77">
        <f>I87</f>
        <v>27</v>
      </c>
      <c r="O87" s="98"/>
      <c r="P87" s="59"/>
      <c r="Q87" s="59"/>
      <c r="R87" s="107"/>
    </row>
    <row r="88" spans="1:18" x14ac:dyDescent="0.25">
      <c r="C88"/>
    </row>
    <row r="89" spans="1:18" ht="21" x14ac:dyDescent="0.35">
      <c r="A89">
        <v>10</v>
      </c>
      <c r="B89" s="11" t="s">
        <v>50</v>
      </c>
      <c r="C89" s="26">
        <f>I95</f>
        <v>5</v>
      </c>
      <c r="D89" s="12"/>
      <c r="E89" s="12"/>
      <c r="F89" s="12"/>
      <c r="G89" s="12"/>
      <c r="H89" s="12"/>
      <c r="I89" s="13"/>
      <c r="J89" s="14"/>
      <c r="K89" s="15"/>
      <c r="L89" s="12"/>
      <c r="M89" s="76"/>
      <c r="O89" s="100" t="s">
        <v>378</v>
      </c>
      <c r="P89" s="101" t="s">
        <v>379</v>
      </c>
      <c r="Q89" s="101" t="s">
        <v>380</v>
      </c>
      <c r="R89" s="106" t="s">
        <v>207</v>
      </c>
    </row>
    <row r="90" spans="1:18" x14ac:dyDescent="0.25">
      <c r="B90" s="32" t="str">
        <f>B$89</f>
        <v>Flipover</v>
      </c>
      <c r="C90" s="7"/>
      <c r="D90" s="7" t="s">
        <v>51</v>
      </c>
      <c r="E90" s="7"/>
      <c r="F90" s="7"/>
      <c r="G90" s="7"/>
      <c r="H90" s="7"/>
      <c r="I90" s="8">
        <v>0</v>
      </c>
      <c r="J90" s="8">
        <v>0</v>
      </c>
      <c r="K90" s="8">
        <v>2</v>
      </c>
      <c r="L90" s="7"/>
      <c r="M90" s="50">
        <v>0</v>
      </c>
      <c r="O90" s="97"/>
      <c r="P90" s="83"/>
      <c r="Q90" s="83"/>
      <c r="R90" s="81"/>
    </row>
    <row r="91" spans="1:18" x14ac:dyDescent="0.25">
      <c r="B91" s="32" t="str">
        <f>B$89</f>
        <v>Flipover</v>
      </c>
      <c r="C91" s="7"/>
      <c r="D91" s="7" t="s">
        <v>153</v>
      </c>
      <c r="E91" s="7"/>
      <c r="F91" s="7"/>
      <c r="G91" s="7"/>
      <c r="H91" s="7"/>
      <c r="I91" s="8">
        <v>5</v>
      </c>
      <c r="J91" s="8">
        <v>0</v>
      </c>
      <c r="K91" s="8">
        <v>0</v>
      </c>
      <c r="L91" s="7"/>
      <c r="M91" s="50">
        <f>I91*R91</f>
        <v>0.25</v>
      </c>
      <c r="O91" s="97"/>
      <c r="P91" s="83"/>
      <c r="Q91" s="83"/>
      <c r="R91" s="81">
        <v>0.05</v>
      </c>
    </row>
    <row r="92" spans="1:18" x14ac:dyDescent="0.25">
      <c r="B92" s="32" t="str">
        <f>B$89</f>
        <v>Flipover</v>
      </c>
      <c r="C92" s="7"/>
      <c r="D92" s="7" t="s">
        <v>119</v>
      </c>
      <c r="E92" s="7"/>
      <c r="F92" s="7"/>
      <c r="G92" s="7"/>
      <c r="H92" s="7"/>
      <c r="I92" s="8">
        <v>0</v>
      </c>
      <c r="J92" s="8">
        <v>0</v>
      </c>
      <c r="K92" s="8">
        <v>1</v>
      </c>
      <c r="L92" s="7"/>
      <c r="M92" s="50">
        <v>0</v>
      </c>
      <c r="O92" s="97"/>
      <c r="P92" s="83"/>
      <c r="Q92" s="83"/>
      <c r="R92" s="81"/>
    </row>
    <row r="93" spans="1:18" x14ac:dyDescent="0.25">
      <c r="B93" s="32" t="str">
        <f>B$89</f>
        <v>Flipover</v>
      </c>
      <c r="C93" s="7"/>
      <c r="D93" s="5" t="s">
        <v>128</v>
      </c>
      <c r="E93" s="7"/>
      <c r="F93" s="7"/>
      <c r="G93" s="7"/>
      <c r="H93" s="7"/>
      <c r="I93" s="8">
        <v>0</v>
      </c>
      <c r="J93" s="8">
        <v>0</v>
      </c>
      <c r="K93" s="8">
        <v>1</v>
      </c>
      <c r="L93" s="7"/>
      <c r="M93" s="50">
        <v>0</v>
      </c>
      <c r="O93" s="97"/>
      <c r="P93" s="83"/>
      <c r="Q93" s="83"/>
      <c r="R93" s="81"/>
    </row>
    <row r="94" spans="1:18" x14ac:dyDescent="0.25">
      <c r="B94" s="32"/>
      <c r="C94" s="7"/>
      <c r="D94" s="7"/>
      <c r="E94" s="7"/>
      <c r="F94" s="7"/>
      <c r="G94" s="7"/>
      <c r="H94" s="7"/>
      <c r="I94" s="8"/>
      <c r="J94" s="8"/>
      <c r="K94" s="8"/>
      <c r="L94" s="7"/>
      <c r="M94" s="74">
        <f>SUM(M90:M93)</f>
        <v>0.25</v>
      </c>
      <c r="N94" s="34" t="s">
        <v>207</v>
      </c>
      <c r="O94" s="97"/>
      <c r="P94" s="83"/>
      <c r="Q94" s="83"/>
      <c r="R94" s="81"/>
    </row>
    <row r="95" spans="1:18" x14ac:dyDescent="0.25">
      <c r="B95" s="19"/>
      <c r="C95" s="21"/>
      <c r="D95" s="21"/>
      <c r="E95" s="21"/>
      <c r="F95" s="21"/>
      <c r="G95" s="21"/>
      <c r="H95" s="21"/>
      <c r="I95" s="23">
        <f>SUM(I90:I94)</f>
        <v>5</v>
      </c>
      <c r="J95" s="23">
        <f>SUM(J90:J94)</f>
        <v>0</v>
      </c>
      <c r="K95" s="23">
        <f>SUM(K90:K94)</f>
        <v>4</v>
      </c>
      <c r="L95" s="21"/>
      <c r="M95" s="77">
        <f>I95</f>
        <v>5</v>
      </c>
      <c r="O95" s="98"/>
      <c r="P95" s="59"/>
      <c r="Q95" s="59"/>
      <c r="R95" s="107"/>
    </row>
    <row r="96" spans="1:18" x14ac:dyDescent="0.25">
      <c r="C96"/>
    </row>
    <row r="97" spans="1:18" ht="21" x14ac:dyDescent="0.35">
      <c r="A97">
        <v>11</v>
      </c>
      <c r="B97" s="11" t="s">
        <v>63</v>
      </c>
      <c r="C97" s="26">
        <f>I102</f>
        <v>0</v>
      </c>
      <c r="D97" s="12"/>
      <c r="E97" s="12"/>
      <c r="F97" s="12"/>
      <c r="G97" s="12"/>
      <c r="H97" s="12"/>
      <c r="I97" s="13"/>
      <c r="J97" s="14"/>
      <c r="K97" s="15"/>
      <c r="L97" s="12"/>
      <c r="M97" s="76"/>
    </row>
    <row r="98" spans="1:18" x14ac:dyDescent="0.25">
      <c r="B98" s="32" t="str">
        <f t="shared" ref="B98:B100" si="9">B$97</f>
        <v>Harpstoel</v>
      </c>
      <c r="C98" s="7"/>
      <c r="D98" s="5" t="s">
        <v>108</v>
      </c>
      <c r="E98" s="7"/>
      <c r="F98" s="7"/>
      <c r="G98" s="7"/>
      <c r="H98" s="7"/>
      <c r="I98" s="8">
        <v>0</v>
      </c>
      <c r="J98" s="8">
        <v>0</v>
      </c>
      <c r="K98" s="8">
        <v>6</v>
      </c>
      <c r="L98" s="7"/>
      <c r="M98" s="50">
        <v>0</v>
      </c>
    </row>
    <row r="99" spans="1:18" x14ac:dyDescent="0.25">
      <c r="B99" s="32" t="str">
        <f t="shared" si="9"/>
        <v>Harpstoel</v>
      </c>
      <c r="C99" s="7"/>
      <c r="D99" s="5" t="s">
        <v>68</v>
      </c>
      <c r="E99" s="7"/>
      <c r="F99" s="7"/>
      <c r="G99" s="7"/>
      <c r="H99" s="7"/>
      <c r="I99" s="8">
        <v>0</v>
      </c>
      <c r="J99" s="8">
        <v>0</v>
      </c>
      <c r="K99" s="8">
        <v>7</v>
      </c>
      <c r="L99" s="7"/>
      <c r="M99" s="50">
        <v>0</v>
      </c>
    </row>
    <row r="100" spans="1:18" x14ac:dyDescent="0.25">
      <c r="B100" s="32" t="str">
        <f t="shared" si="9"/>
        <v>Harpstoel</v>
      </c>
      <c r="C100" s="7"/>
      <c r="D100" s="5" t="s">
        <v>301</v>
      </c>
      <c r="E100" s="7"/>
      <c r="F100" s="7"/>
      <c r="G100" s="7"/>
      <c r="H100" s="7"/>
      <c r="I100" s="8">
        <v>0</v>
      </c>
      <c r="J100" s="8">
        <v>0</v>
      </c>
      <c r="K100" s="8">
        <v>2</v>
      </c>
      <c r="L100" s="7"/>
      <c r="M100" s="50">
        <v>0</v>
      </c>
    </row>
    <row r="101" spans="1:18" x14ac:dyDescent="0.25">
      <c r="B101" s="32"/>
      <c r="C101" s="7"/>
      <c r="D101" s="7"/>
      <c r="E101" s="7"/>
      <c r="F101" s="7"/>
      <c r="G101" s="7"/>
      <c r="H101" s="7"/>
      <c r="I101" s="8"/>
      <c r="J101" s="8"/>
      <c r="K101" s="8"/>
      <c r="L101" s="7"/>
      <c r="M101" s="74">
        <v>0</v>
      </c>
      <c r="N101" s="34" t="s">
        <v>207</v>
      </c>
    </row>
    <row r="102" spans="1:18" x14ac:dyDescent="0.25">
      <c r="B102" s="19"/>
      <c r="C102" s="21"/>
      <c r="D102" s="21"/>
      <c r="E102" s="21"/>
      <c r="F102" s="21"/>
      <c r="G102" s="21"/>
      <c r="H102" s="21"/>
      <c r="I102" s="23">
        <f>SUM(I98:I101)</f>
        <v>0</v>
      </c>
      <c r="J102" s="23">
        <f>SUM(J98:J101)</f>
        <v>0</v>
      </c>
      <c r="K102" s="23">
        <f>SUM(K98:K101)</f>
        <v>15</v>
      </c>
      <c r="L102" s="21"/>
      <c r="M102" s="77">
        <f>I102+J102+K102</f>
        <v>15</v>
      </c>
    </row>
    <row r="103" spans="1:18" x14ac:dyDescent="0.25">
      <c r="C103"/>
    </row>
    <row r="104" spans="1:18" ht="21" x14ac:dyDescent="0.35">
      <c r="A104">
        <f>A$97+1</f>
        <v>12</v>
      </c>
      <c r="B104" s="11" t="s">
        <v>230</v>
      </c>
      <c r="C104" s="26">
        <f>I107</f>
        <v>0</v>
      </c>
      <c r="D104" s="12"/>
      <c r="E104" s="12"/>
      <c r="F104" s="12"/>
      <c r="G104" s="12"/>
      <c r="H104" s="12"/>
      <c r="I104" s="13"/>
      <c r="J104" s="14"/>
      <c r="K104" s="15"/>
      <c r="L104" s="12"/>
      <c r="M104" s="76"/>
    </row>
    <row r="105" spans="1:18" x14ac:dyDescent="0.25">
      <c r="B105" s="32" t="str">
        <f>B$104</f>
        <v>Kapstok</v>
      </c>
      <c r="C105" s="7"/>
      <c r="D105" s="5" t="s">
        <v>231</v>
      </c>
      <c r="E105" s="7"/>
      <c r="F105" s="7"/>
      <c r="G105" s="7"/>
      <c r="H105" s="7"/>
      <c r="I105" s="8">
        <v>0</v>
      </c>
      <c r="J105" s="8">
        <v>0</v>
      </c>
      <c r="K105" s="8">
        <v>3</v>
      </c>
      <c r="L105" s="7"/>
      <c r="M105" s="74"/>
      <c r="N105" s="34"/>
    </row>
    <row r="106" spans="1:18" x14ac:dyDescent="0.25">
      <c r="B106" s="32"/>
      <c r="C106" s="7"/>
      <c r="D106" s="7"/>
      <c r="E106" s="7"/>
      <c r="F106" s="7"/>
      <c r="G106" s="7"/>
      <c r="H106" s="7"/>
      <c r="I106" s="8"/>
      <c r="J106" s="8"/>
      <c r="K106" s="8"/>
      <c r="L106" s="7"/>
      <c r="M106" s="74">
        <v>0</v>
      </c>
      <c r="N106" s="34" t="s">
        <v>207</v>
      </c>
    </row>
    <row r="107" spans="1:18" x14ac:dyDescent="0.25">
      <c r="B107" s="19"/>
      <c r="C107" s="21"/>
      <c r="D107" s="21"/>
      <c r="E107" s="21"/>
      <c r="F107" s="21"/>
      <c r="G107" s="21"/>
      <c r="H107" s="21"/>
      <c r="I107" s="21">
        <f>SUM(I105:I106)</f>
        <v>0</v>
      </c>
      <c r="J107" s="21">
        <f>SUM(J105:J106)</f>
        <v>0</v>
      </c>
      <c r="K107" s="21">
        <f>SUM(K105:K106)</f>
        <v>3</v>
      </c>
      <c r="L107" s="21"/>
      <c r="M107" s="77">
        <f>I107+J107+K107</f>
        <v>3</v>
      </c>
    </row>
    <row r="108" spans="1:18" x14ac:dyDescent="0.25">
      <c r="B108" s="5"/>
    </row>
    <row r="109" spans="1:18" ht="21" x14ac:dyDescent="0.35">
      <c r="A109">
        <v>13</v>
      </c>
      <c r="B109" s="11" t="s">
        <v>55</v>
      </c>
      <c r="C109" s="26">
        <f>I136</f>
        <v>3</v>
      </c>
      <c r="D109" s="12"/>
      <c r="E109" s="12"/>
      <c r="F109" s="12"/>
      <c r="G109" s="12"/>
      <c r="H109" s="12"/>
      <c r="I109" s="13"/>
      <c r="J109" s="14"/>
      <c r="K109" s="15"/>
      <c r="L109" s="12"/>
      <c r="M109" s="76"/>
      <c r="O109" s="100" t="s">
        <v>378</v>
      </c>
      <c r="P109" s="101" t="s">
        <v>379</v>
      </c>
      <c r="Q109" s="101" t="s">
        <v>380</v>
      </c>
      <c r="R109" s="106" t="s">
        <v>207</v>
      </c>
    </row>
    <row r="110" spans="1:18" x14ac:dyDescent="0.25">
      <c r="B110" s="32" t="str">
        <f>B$109</f>
        <v>Kast</v>
      </c>
      <c r="C110" s="7"/>
      <c r="D110" s="5" t="s">
        <v>289</v>
      </c>
      <c r="E110" s="7"/>
      <c r="F110" s="7"/>
      <c r="G110" s="7"/>
      <c r="H110" s="7"/>
      <c r="I110" s="8">
        <v>0</v>
      </c>
      <c r="J110" s="8">
        <v>0</v>
      </c>
      <c r="K110" s="8">
        <v>1</v>
      </c>
      <c r="L110" s="7"/>
      <c r="M110" s="50">
        <f t="shared" ref="M110:M122" si="10">I110*R110</f>
        <v>0</v>
      </c>
      <c r="O110" s="97"/>
      <c r="P110" s="83"/>
      <c r="Q110" s="83"/>
      <c r="R110" s="81"/>
    </row>
    <row r="111" spans="1:18" x14ac:dyDescent="0.25">
      <c r="B111" s="32" t="str">
        <f>B$109</f>
        <v>Kast</v>
      </c>
      <c r="C111" s="7"/>
      <c r="D111" s="5" t="s">
        <v>241</v>
      </c>
      <c r="E111" s="7"/>
      <c r="F111" s="7"/>
      <c r="G111" s="7"/>
      <c r="H111" s="7"/>
      <c r="I111" s="8">
        <v>0</v>
      </c>
      <c r="J111" s="8">
        <v>1</v>
      </c>
      <c r="K111" s="8">
        <v>0</v>
      </c>
      <c r="L111" s="7"/>
      <c r="M111" s="50">
        <f t="shared" si="10"/>
        <v>0</v>
      </c>
      <c r="O111" s="97"/>
      <c r="P111" s="83"/>
      <c r="Q111" s="83"/>
      <c r="R111" s="81"/>
    </row>
    <row r="112" spans="1:18" x14ac:dyDescent="0.25">
      <c r="B112" s="32" t="str">
        <f>B$109</f>
        <v>Kast</v>
      </c>
      <c r="C112" s="7"/>
      <c r="D112" s="5" t="s">
        <v>302</v>
      </c>
      <c r="E112" s="7"/>
      <c r="F112" s="7"/>
      <c r="G112" s="7"/>
      <c r="H112" s="7"/>
      <c r="I112" s="8">
        <v>0</v>
      </c>
      <c r="J112" s="8">
        <v>0</v>
      </c>
      <c r="K112" s="8">
        <v>4</v>
      </c>
      <c r="L112" s="7"/>
      <c r="M112" s="50">
        <f t="shared" si="10"/>
        <v>0</v>
      </c>
      <c r="O112" s="97"/>
      <c r="P112" s="83"/>
      <c r="Q112" s="83"/>
      <c r="R112" s="81"/>
    </row>
    <row r="113" spans="2:18" x14ac:dyDescent="0.25">
      <c r="B113" s="32" t="str">
        <f>B$109</f>
        <v>Kast</v>
      </c>
      <c r="C113" s="7"/>
      <c r="D113" s="5" t="s">
        <v>174</v>
      </c>
      <c r="E113" s="7"/>
      <c r="F113" s="7"/>
      <c r="G113" s="7"/>
      <c r="H113" s="7"/>
      <c r="I113" s="8">
        <v>0</v>
      </c>
      <c r="J113" s="8">
        <v>0</v>
      </c>
      <c r="K113" s="8">
        <v>3</v>
      </c>
      <c r="L113" s="7"/>
      <c r="M113" s="50">
        <f t="shared" si="10"/>
        <v>0</v>
      </c>
      <c r="O113" s="97"/>
      <c r="P113" s="83"/>
      <c r="Q113" s="83"/>
      <c r="R113" s="81"/>
    </row>
    <row r="114" spans="2:18" x14ac:dyDescent="0.25">
      <c r="B114" s="32" t="str">
        <f>B$109</f>
        <v>Kast</v>
      </c>
      <c r="C114" s="7"/>
      <c r="D114" s="5" t="s">
        <v>366</v>
      </c>
      <c r="E114" s="7"/>
      <c r="F114" s="7"/>
      <c r="G114" s="7"/>
      <c r="H114" s="7"/>
      <c r="I114" s="8">
        <v>0</v>
      </c>
      <c r="J114" s="8">
        <v>0</v>
      </c>
      <c r="K114" s="8">
        <v>3</v>
      </c>
      <c r="L114" s="7"/>
      <c r="M114" s="50">
        <f t="shared" si="10"/>
        <v>0</v>
      </c>
      <c r="O114" s="97"/>
      <c r="P114" s="83"/>
      <c r="Q114" s="83"/>
      <c r="R114" s="81"/>
    </row>
    <row r="115" spans="2:18" x14ac:dyDescent="0.25">
      <c r="B115" s="32" t="str">
        <f t="shared" ref="B115:B134" si="11">B$109</f>
        <v>Kast</v>
      </c>
      <c r="C115" s="7"/>
      <c r="D115" s="5" t="s">
        <v>320</v>
      </c>
      <c r="E115" s="7"/>
      <c r="F115" s="7"/>
      <c r="G115" s="7"/>
      <c r="H115" s="7"/>
      <c r="I115" s="8">
        <v>0</v>
      </c>
      <c r="J115" s="8">
        <v>0</v>
      </c>
      <c r="K115" s="8">
        <v>6</v>
      </c>
      <c r="L115" s="7"/>
      <c r="M115" s="50">
        <f t="shared" si="10"/>
        <v>0</v>
      </c>
      <c r="O115" s="97"/>
      <c r="P115" s="83"/>
      <c r="Q115" s="83"/>
      <c r="R115" s="81"/>
    </row>
    <row r="116" spans="2:18" x14ac:dyDescent="0.25">
      <c r="B116" s="32" t="str">
        <f t="shared" si="11"/>
        <v>Kast</v>
      </c>
      <c r="C116" s="7"/>
      <c r="D116" s="5" t="s">
        <v>137</v>
      </c>
      <c r="E116" s="7"/>
      <c r="F116" s="7"/>
      <c r="G116" s="7"/>
      <c r="H116" s="7"/>
      <c r="I116" s="8">
        <v>0</v>
      </c>
      <c r="J116" s="8">
        <v>0</v>
      </c>
      <c r="K116" s="8">
        <v>1</v>
      </c>
      <c r="L116" s="7"/>
      <c r="M116" s="50">
        <f t="shared" si="10"/>
        <v>0</v>
      </c>
      <c r="O116" s="97"/>
      <c r="P116" s="83"/>
      <c r="Q116" s="83"/>
      <c r="R116" s="81"/>
    </row>
    <row r="117" spans="2:18" x14ac:dyDescent="0.25">
      <c r="B117" s="32" t="str">
        <f t="shared" si="11"/>
        <v>Kast</v>
      </c>
      <c r="C117" s="7"/>
      <c r="D117" s="5" t="s">
        <v>75</v>
      </c>
      <c r="E117" s="7"/>
      <c r="F117" s="7"/>
      <c r="G117" s="7"/>
      <c r="H117" s="7"/>
      <c r="I117" s="8">
        <v>0</v>
      </c>
      <c r="J117" s="8">
        <v>0</v>
      </c>
      <c r="K117" s="8">
        <v>1</v>
      </c>
      <c r="L117" s="7"/>
      <c r="M117" s="50">
        <f t="shared" si="10"/>
        <v>0</v>
      </c>
      <c r="O117" s="97"/>
      <c r="P117" s="83"/>
      <c r="Q117" s="83"/>
      <c r="R117" s="81"/>
    </row>
    <row r="118" spans="2:18" x14ac:dyDescent="0.25">
      <c r="B118" s="32" t="str">
        <f t="shared" si="11"/>
        <v>Kast</v>
      </c>
      <c r="C118" s="7"/>
      <c r="D118" s="5" t="s">
        <v>311</v>
      </c>
      <c r="E118" s="7"/>
      <c r="F118" s="7"/>
      <c r="G118" s="7"/>
      <c r="H118" s="7"/>
      <c r="I118" s="8">
        <v>0</v>
      </c>
      <c r="J118" s="8">
        <v>0</v>
      </c>
      <c r="K118" s="8">
        <v>2</v>
      </c>
      <c r="L118" s="7"/>
      <c r="M118" s="50">
        <f t="shared" si="10"/>
        <v>0</v>
      </c>
      <c r="O118" s="97"/>
      <c r="P118" s="83"/>
      <c r="Q118" s="83"/>
      <c r="R118" s="81"/>
    </row>
    <row r="119" spans="2:18" x14ac:dyDescent="0.25">
      <c r="B119" s="32" t="str">
        <f t="shared" si="11"/>
        <v>Kast</v>
      </c>
      <c r="C119" s="7"/>
      <c r="D119" s="5" t="s">
        <v>135</v>
      </c>
      <c r="E119" s="7"/>
      <c r="F119" s="7"/>
      <c r="G119" s="7"/>
      <c r="H119" s="7"/>
      <c r="I119" s="8">
        <v>0</v>
      </c>
      <c r="J119" s="8">
        <v>0</v>
      </c>
      <c r="K119" s="8">
        <v>1</v>
      </c>
      <c r="L119" s="7"/>
      <c r="M119" s="50">
        <f t="shared" si="10"/>
        <v>0</v>
      </c>
      <c r="O119" s="97"/>
      <c r="P119" s="83"/>
      <c r="Q119" s="83"/>
      <c r="R119" s="81"/>
    </row>
    <row r="120" spans="2:18" x14ac:dyDescent="0.25">
      <c r="B120" s="32" t="str">
        <f t="shared" si="11"/>
        <v>Kast</v>
      </c>
      <c r="C120" s="7"/>
      <c r="D120" s="5" t="s">
        <v>134</v>
      </c>
      <c r="E120" s="7"/>
      <c r="F120" s="7"/>
      <c r="G120" s="7"/>
      <c r="H120" s="7"/>
      <c r="I120" s="8">
        <v>0</v>
      </c>
      <c r="J120" s="8">
        <v>0</v>
      </c>
      <c r="K120" s="8">
        <v>1</v>
      </c>
      <c r="L120" s="7"/>
      <c r="M120" s="50">
        <f t="shared" si="10"/>
        <v>0</v>
      </c>
      <c r="O120" s="97"/>
      <c r="P120" s="83"/>
      <c r="Q120" s="83"/>
      <c r="R120" s="81"/>
    </row>
    <row r="121" spans="2:18" x14ac:dyDescent="0.25">
      <c r="B121" s="32" t="str">
        <f t="shared" si="11"/>
        <v>Kast</v>
      </c>
      <c r="C121" s="7"/>
      <c r="D121" s="5" t="s">
        <v>191</v>
      </c>
      <c r="E121" s="7"/>
      <c r="F121" s="7"/>
      <c r="G121" s="7"/>
      <c r="H121" s="7"/>
      <c r="I121" s="8">
        <v>0</v>
      </c>
      <c r="J121" s="8">
        <v>0</v>
      </c>
      <c r="K121" s="8">
        <v>2</v>
      </c>
      <c r="L121" s="7"/>
      <c r="M121" s="50">
        <f t="shared" si="10"/>
        <v>0</v>
      </c>
      <c r="O121" s="97"/>
      <c r="P121" s="83"/>
      <c r="Q121" s="83"/>
      <c r="R121" s="81"/>
    </row>
    <row r="122" spans="2:18" x14ac:dyDescent="0.25">
      <c r="B122" s="32" t="str">
        <f t="shared" si="11"/>
        <v>Kast</v>
      </c>
      <c r="C122" s="7"/>
      <c r="D122" s="5" t="s">
        <v>303</v>
      </c>
      <c r="E122" s="7"/>
      <c r="F122" s="7"/>
      <c r="G122" s="7"/>
      <c r="H122" s="7"/>
      <c r="I122" s="8">
        <v>0</v>
      </c>
      <c r="J122" s="8">
        <v>0</v>
      </c>
      <c r="K122" s="8">
        <v>3</v>
      </c>
      <c r="L122" s="7"/>
      <c r="M122" s="50">
        <f t="shared" si="10"/>
        <v>0</v>
      </c>
      <c r="O122" s="97"/>
      <c r="P122" s="83"/>
      <c r="Q122" s="83"/>
      <c r="R122" s="81"/>
    </row>
    <row r="123" spans="2:18" x14ac:dyDescent="0.25">
      <c r="B123" s="32" t="str">
        <f t="shared" si="11"/>
        <v>Kast</v>
      </c>
      <c r="C123" s="7"/>
      <c r="D123" s="5" t="s">
        <v>287</v>
      </c>
      <c r="E123" s="7"/>
      <c r="F123" s="7"/>
      <c r="G123" s="7"/>
      <c r="H123" s="7"/>
      <c r="I123" s="8">
        <v>2</v>
      </c>
      <c r="J123" s="8">
        <v>0</v>
      </c>
      <c r="K123" s="8">
        <v>0</v>
      </c>
      <c r="L123" s="7"/>
      <c r="M123" s="50">
        <f>I123*R123</f>
        <v>0.1</v>
      </c>
      <c r="O123" s="97"/>
      <c r="P123" s="83"/>
      <c r="Q123" s="83"/>
      <c r="R123" s="81">
        <v>0.05</v>
      </c>
    </row>
    <row r="124" spans="2:18" x14ac:dyDescent="0.25">
      <c r="B124" s="32" t="str">
        <f t="shared" si="11"/>
        <v>Kast</v>
      </c>
      <c r="C124" s="7"/>
      <c r="D124" s="5" t="s">
        <v>286</v>
      </c>
      <c r="E124" s="7"/>
      <c r="F124" s="7"/>
      <c r="G124" s="7"/>
      <c r="H124" s="7"/>
      <c r="I124" s="8">
        <v>1</v>
      </c>
      <c r="J124" s="8">
        <v>0</v>
      </c>
      <c r="K124" s="8">
        <v>0</v>
      </c>
      <c r="L124" s="7"/>
      <c r="M124" s="50">
        <f t="shared" ref="M124:M134" si="12">I124*R124</f>
        <v>0.05</v>
      </c>
      <c r="O124" s="97"/>
      <c r="P124" s="83"/>
      <c r="Q124" s="83"/>
      <c r="R124" s="81">
        <v>0.05</v>
      </c>
    </row>
    <row r="125" spans="2:18" x14ac:dyDescent="0.25">
      <c r="B125" s="32" t="str">
        <f t="shared" si="11"/>
        <v>Kast</v>
      </c>
      <c r="C125" s="7"/>
      <c r="D125" s="5" t="s">
        <v>306</v>
      </c>
      <c r="E125" s="7"/>
      <c r="F125" s="7"/>
      <c r="G125" s="7"/>
      <c r="H125" s="7"/>
      <c r="I125" s="8">
        <v>0</v>
      </c>
      <c r="J125" s="8">
        <v>0</v>
      </c>
      <c r="K125" s="8">
        <v>61</v>
      </c>
      <c r="L125" s="7"/>
      <c r="M125" s="50">
        <f t="shared" si="12"/>
        <v>0</v>
      </c>
      <c r="O125" s="97"/>
      <c r="P125" s="83"/>
      <c r="Q125" s="83"/>
      <c r="R125" s="81"/>
    </row>
    <row r="126" spans="2:18" x14ac:dyDescent="0.25">
      <c r="B126" s="32" t="str">
        <f t="shared" si="11"/>
        <v>Kast</v>
      </c>
      <c r="C126" s="7"/>
      <c r="D126" s="5" t="s">
        <v>74</v>
      </c>
      <c r="E126" s="7"/>
      <c r="F126" s="7"/>
      <c r="G126" s="7"/>
      <c r="H126" s="7"/>
      <c r="I126" s="8">
        <v>0</v>
      </c>
      <c r="J126" s="8">
        <v>0</v>
      </c>
      <c r="K126" s="8">
        <v>1</v>
      </c>
      <c r="L126" s="7"/>
      <c r="M126" s="50">
        <f t="shared" si="12"/>
        <v>0</v>
      </c>
      <c r="O126" s="97"/>
      <c r="P126" s="83"/>
      <c r="Q126" s="83"/>
      <c r="R126" s="81"/>
    </row>
    <row r="127" spans="2:18" x14ac:dyDescent="0.25">
      <c r="B127" s="32" t="str">
        <f t="shared" si="11"/>
        <v>Kast</v>
      </c>
      <c r="C127" s="7"/>
      <c r="D127" s="5" t="s">
        <v>168</v>
      </c>
      <c r="E127" s="7"/>
      <c r="F127" s="7"/>
      <c r="G127" s="7"/>
      <c r="H127" s="7"/>
      <c r="I127" s="8">
        <v>0</v>
      </c>
      <c r="J127" s="8">
        <v>0</v>
      </c>
      <c r="K127" s="8">
        <v>2</v>
      </c>
      <c r="L127" s="7"/>
      <c r="M127" s="50">
        <f t="shared" si="12"/>
        <v>0</v>
      </c>
      <c r="O127" s="97"/>
      <c r="P127" s="83"/>
      <c r="Q127" s="83"/>
      <c r="R127" s="81"/>
    </row>
    <row r="128" spans="2:18" x14ac:dyDescent="0.25">
      <c r="B128" s="32" t="str">
        <f t="shared" si="11"/>
        <v>Kast</v>
      </c>
      <c r="C128" s="7"/>
      <c r="D128" s="5" t="s">
        <v>57</v>
      </c>
      <c r="E128" s="7"/>
      <c r="F128" s="7"/>
      <c r="G128" s="7"/>
      <c r="H128" s="7"/>
      <c r="I128" s="8">
        <v>0</v>
      </c>
      <c r="J128" s="8">
        <v>0</v>
      </c>
      <c r="K128" s="8">
        <v>1</v>
      </c>
      <c r="L128" s="7"/>
      <c r="M128" s="50">
        <f t="shared" si="12"/>
        <v>0</v>
      </c>
      <c r="O128" s="97"/>
      <c r="P128" s="83"/>
      <c r="Q128" s="83"/>
      <c r="R128" s="81"/>
    </row>
    <row r="129" spans="1:18" x14ac:dyDescent="0.25">
      <c r="B129" s="32" t="str">
        <f t="shared" si="11"/>
        <v>Kast</v>
      </c>
      <c r="C129" s="7"/>
      <c r="D129" s="5" t="s">
        <v>166</v>
      </c>
      <c r="E129" s="7"/>
      <c r="F129" s="7"/>
      <c r="G129" s="7"/>
      <c r="H129" s="7"/>
      <c r="I129" s="8">
        <v>0</v>
      </c>
      <c r="J129" s="8">
        <v>0</v>
      </c>
      <c r="K129" s="8">
        <v>8</v>
      </c>
      <c r="L129" s="7"/>
      <c r="M129" s="50">
        <f t="shared" si="12"/>
        <v>0</v>
      </c>
      <c r="O129" s="97"/>
      <c r="P129" s="83"/>
      <c r="Q129" s="83"/>
      <c r="R129" s="81"/>
    </row>
    <row r="130" spans="1:18" x14ac:dyDescent="0.25">
      <c r="B130" s="32" t="str">
        <f t="shared" si="11"/>
        <v>Kast</v>
      </c>
      <c r="C130" s="7"/>
      <c r="D130" s="5" t="s">
        <v>163</v>
      </c>
      <c r="E130" s="7"/>
      <c r="F130" s="7"/>
      <c r="G130" s="7"/>
      <c r="H130" s="7"/>
      <c r="I130" s="8">
        <v>0</v>
      </c>
      <c r="J130" s="8">
        <v>0</v>
      </c>
      <c r="K130" s="8">
        <v>1</v>
      </c>
      <c r="L130" s="7"/>
      <c r="M130" s="50">
        <f t="shared" si="12"/>
        <v>0</v>
      </c>
      <c r="O130" s="97"/>
      <c r="P130" s="83"/>
      <c r="Q130" s="83"/>
      <c r="R130" s="81"/>
    </row>
    <row r="131" spans="1:18" x14ac:dyDescent="0.25">
      <c r="B131" s="32" t="str">
        <f t="shared" si="11"/>
        <v>Kast</v>
      </c>
      <c r="C131" s="7"/>
      <c r="D131" s="5" t="s">
        <v>106</v>
      </c>
      <c r="E131" s="7"/>
      <c r="F131" s="7"/>
      <c r="G131" s="7"/>
      <c r="H131" s="7"/>
      <c r="I131" s="8">
        <v>0</v>
      </c>
      <c r="J131" s="8">
        <v>0</v>
      </c>
      <c r="K131" s="8">
        <v>8</v>
      </c>
      <c r="L131" s="7"/>
      <c r="M131" s="50">
        <f t="shared" si="12"/>
        <v>0</v>
      </c>
      <c r="O131" s="97"/>
      <c r="P131" s="83"/>
      <c r="Q131" s="83"/>
      <c r="R131" s="81"/>
    </row>
    <row r="132" spans="1:18" x14ac:dyDescent="0.25">
      <c r="B132" s="32" t="str">
        <f t="shared" si="11"/>
        <v>Kast</v>
      </c>
      <c r="C132" s="7"/>
      <c r="D132" s="5" t="s">
        <v>107</v>
      </c>
      <c r="E132" s="7"/>
      <c r="F132" s="7"/>
      <c r="G132" s="7"/>
      <c r="H132" s="7"/>
      <c r="I132" s="8">
        <v>0</v>
      </c>
      <c r="J132" s="8">
        <v>0</v>
      </c>
      <c r="K132" s="8">
        <v>1</v>
      </c>
      <c r="L132" s="7"/>
      <c r="M132" s="50">
        <f t="shared" si="12"/>
        <v>0</v>
      </c>
      <c r="O132" s="97"/>
      <c r="P132" s="83"/>
      <c r="Q132" s="83"/>
      <c r="R132" s="81"/>
    </row>
    <row r="133" spans="1:18" x14ac:dyDescent="0.25">
      <c r="B133" s="32" t="str">
        <f t="shared" si="11"/>
        <v>Kast</v>
      </c>
      <c r="C133" s="7"/>
      <c r="D133" s="5" t="s">
        <v>104</v>
      </c>
      <c r="E133" s="7"/>
      <c r="F133" s="7"/>
      <c r="G133" s="7"/>
      <c r="H133" s="7"/>
      <c r="I133" s="8">
        <v>0</v>
      </c>
      <c r="J133" s="8">
        <v>0</v>
      </c>
      <c r="K133" s="8">
        <v>1</v>
      </c>
      <c r="L133" s="7"/>
      <c r="M133" s="50">
        <f t="shared" si="12"/>
        <v>0</v>
      </c>
      <c r="O133" s="97"/>
      <c r="P133" s="83"/>
      <c r="Q133" s="83"/>
      <c r="R133" s="81"/>
    </row>
    <row r="134" spans="1:18" x14ac:dyDescent="0.25">
      <c r="B134" s="32" t="str">
        <f t="shared" si="11"/>
        <v>Kast</v>
      </c>
      <c r="C134" s="7"/>
      <c r="D134" s="5" t="s">
        <v>192</v>
      </c>
      <c r="E134" s="7"/>
      <c r="F134" s="7"/>
      <c r="G134" s="7"/>
      <c r="H134" s="7"/>
      <c r="I134" s="8">
        <v>0</v>
      </c>
      <c r="J134" s="8">
        <v>0</v>
      </c>
      <c r="K134" s="8">
        <v>1</v>
      </c>
      <c r="L134" s="7"/>
      <c r="M134" s="50">
        <f t="shared" si="12"/>
        <v>0</v>
      </c>
      <c r="O134" s="97"/>
      <c r="P134" s="83"/>
      <c r="Q134" s="83"/>
      <c r="R134" s="81"/>
    </row>
    <row r="135" spans="1:18" x14ac:dyDescent="0.25">
      <c r="B135" s="32"/>
      <c r="C135" s="7"/>
      <c r="E135" s="7"/>
      <c r="F135" s="7"/>
      <c r="G135" s="7"/>
      <c r="H135" s="7"/>
      <c r="I135" s="8"/>
      <c r="J135" s="8"/>
      <c r="K135" s="8"/>
      <c r="L135" s="7"/>
      <c r="M135" s="74">
        <f>SUM(M110:M134)</f>
        <v>0.15000000000000002</v>
      </c>
      <c r="N135" s="34" t="s">
        <v>207</v>
      </c>
      <c r="O135" s="97"/>
      <c r="P135" s="83"/>
      <c r="Q135" s="83"/>
      <c r="R135" s="81"/>
    </row>
    <row r="136" spans="1:18" x14ac:dyDescent="0.25">
      <c r="B136" s="19"/>
      <c r="C136" s="21"/>
      <c r="D136" s="21"/>
      <c r="E136" s="21"/>
      <c r="F136" s="21"/>
      <c r="G136" s="21"/>
      <c r="H136" s="21"/>
      <c r="I136" s="23">
        <f>SUM(I110:I135)</f>
        <v>3</v>
      </c>
      <c r="J136" s="23">
        <f>SUM(J110:J135)</f>
        <v>1</v>
      </c>
      <c r="K136" s="23">
        <f>SUM(K110:K135)</f>
        <v>113</v>
      </c>
      <c r="L136" s="21"/>
      <c r="M136" s="77">
        <f>I136+J136+K136</f>
        <v>117</v>
      </c>
      <c r="O136" s="98"/>
      <c r="P136" s="59"/>
      <c r="Q136" s="59"/>
      <c r="R136" s="107"/>
    </row>
    <row r="137" spans="1:18" x14ac:dyDescent="0.25">
      <c r="C137"/>
    </row>
    <row r="138" spans="1:18" ht="21" x14ac:dyDescent="0.35">
      <c r="A138">
        <v>14</v>
      </c>
      <c r="B138" s="11" t="s">
        <v>34</v>
      </c>
      <c r="C138" s="26">
        <f>I143</f>
        <v>94</v>
      </c>
      <c r="D138" s="12"/>
      <c r="E138" s="12"/>
      <c r="F138" s="12"/>
      <c r="G138" s="12"/>
      <c r="H138" s="12"/>
      <c r="I138" s="13"/>
      <c r="J138" s="14"/>
      <c r="K138" s="15"/>
      <c r="L138" s="12"/>
      <c r="M138" s="76"/>
      <c r="O138" s="100" t="s">
        <v>378</v>
      </c>
      <c r="P138" s="101" t="s">
        <v>379</v>
      </c>
      <c r="Q138" s="101" t="s">
        <v>380</v>
      </c>
      <c r="R138" s="106" t="s">
        <v>207</v>
      </c>
    </row>
    <row r="139" spans="1:18" x14ac:dyDescent="0.25">
      <c r="B139" s="32" t="str">
        <f>B$138</f>
        <v>Klapstoel</v>
      </c>
      <c r="C139" s="7"/>
      <c r="D139" s="5" t="s">
        <v>80</v>
      </c>
      <c r="E139" s="7"/>
      <c r="F139" s="7"/>
      <c r="G139" s="7"/>
      <c r="H139" s="7"/>
      <c r="I139" s="8">
        <v>0</v>
      </c>
      <c r="J139" s="8">
        <v>0</v>
      </c>
      <c r="K139" s="8">
        <v>12</v>
      </c>
      <c r="L139" s="7"/>
      <c r="M139" s="50">
        <v>0</v>
      </c>
      <c r="O139" s="97"/>
      <c r="P139" s="83"/>
      <c r="Q139" s="83"/>
      <c r="R139" s="81"/>
    </row>
    <row r="140" spans="1:18" x14ac:dyDescent="0.25">
      <c r="B140" s="32" t="str">
        <f t="shared" ref="B140:B141" si="13">B$138</f>
        <v>Klapstoel</v>
      </c>
      <c r="C140" s="7"/>
      <c r="D140" s="5" t="s">
        <v>86</v>
      </c>
      <c r="E140" s="7"/>
      <c r="F140" s="7"/>
      <c r="G140" s="7"/>
      <c r="H140" s="7"/>
      <c r="I140" s="8">
        <v>0</v>
      </c>
      <c r="J140" s="8">
        <v>0</v>
      </c>
      <c r="K140" s="8">
        <v>4</v>
      </c>
      <c r="L140" s="7"/>
      <c r="M140" s="50">
        <v>0</v>
      </c>
      <c r="O140" s="97"/>
      <c r="P140" s="83"/>
      <c r="Q140" s="83"/>
      <c r="R140" s="81"/>
    </row>
    <row r="141" spans="1:18" x14ac:dyDescent="0.25">
      <c r="B141" s="32" t="str">
        <f t="shared" si="13"/>
        <v>Klapstoel</v>
      </c>
      <c r="C141" s="7"/>
      <c r="D141" s="5" t="s">
        <v>35</v>
      </c>
      <c r="E141" s="7"/>
      <c r="F141" s="7"/>
      <c r="G141" s="7"/>
      <c r="H141" s="7"/>
      <c r="I141" s="8">
        <v>94</v>
      </c>
      <c r="J141" s="8">
        <v>0</v>
      </c>
      <c r="K141" s="8">
        <v>0</v>
      </c>
      <c r="L141" s="7"/>
      <c r="M141" s="50">
        <f>R141</f>
        <v>1.41</v>
      </c>
      <c r="O141" s="97"/>
      <c r="P141" s="83" t="s">
        <v>559</v>
      </c>
      <c r="Q141" s="83"/>
      <c r="R141" s="111">
        <f>(0.75/50)*I141</f>
        <v>1.41</v>
      </c>
    </row>
    <row r="142" spans="1:18" x14ac:dyDescent="0.25">
      <c r="B142" s="32"/>
      <c r="C142" s="7"/>
      <c r="D142" s="7"/>
      <c r="E142" s="7"/>
      <c r="F142" s="7"/>
      <c r="G142" s="7"/>
      <c r="H142" s="7"/>
      <c r="I142" s="8"/>
      <c r="J142" s="8"/>
      <c r="K142" s="8"/>
      <c r="L142" s="7"/>
      <c r="M142" s="74">
        <f>SUM(M139:M141)</f>
        <v>1.41</v>
      </c>
      <c r="N142" s="34" t="s">
        <v>207</v>
      </c>
      <c r="O142" s="97"/>
      <c r="P142" s="83"/>
      <c r="Q142" s="83"/>
      <c r="R142" s="81"/>
    </row>
    <row r="143" spans="1:18" x14ac:dyDescent="0.25">
      <c r="B143" s="19"/>
      <c r="C143" s="21"/>
      <c r="D143" s="21"/>
      <c r="E143" s="21"/>
      <c r="F143" s="21"/>
      <c r="G143" s="21"/>
      <c r="H143" s="21"/>
      <c r="I143" s="23">
        <f>SUM(I139:I142)</f>
        <v>94</v>
      </c>
      <c r="J143" s="23">
        <f>SUM(J139:J142)</f>
        <v>0</v>
      </c>
      <c r="K143" s="23">
        <f>SUM(K139:K142)</f>
        <v>16</v>
      </c>
      <c r="L143" s="21"/>
      <c r="M143" s="77">
        <f>I143+J143+K143</f>
        <v>110</v>
      </c>
      <c r="O143" s="98"/>
      <c r="P143" s="59"/>
      <c r="Q143" s="59"/>
      <c r="R143" s="107"/>
    </row>
    <row r="144" spans="1:18" x14ac:dyDescent="0.25">
      <c r="C144"/>
    </row>
    <row r="145" spans="1:18" ht="21" x14ac:dyDescent="0.35">
      <c r="A145">
        <v>15</v>
      </c>
      <c r="B145" s="11" t="s">
        <v>144</v>
      </c>
      <c r="C145" s="26">
        <f>I150</f>
        <v>1</v>
      </c>
      <c r="D145" s="12"/>
      <c r="E145" s="12"/>
      <c r="F145" s="12"/>
      <c r="G145" s="12"/>
      <c r="H145" s="12"/>
      <c r="I145" s="13"/>
      <c r="J145" s="14"/>
      <c r="K145" s="15"/>
      <c r="L145" s="12"/>
      <c r="M145" s="76"/>
      <c r="O145" s="100" t="s">
        <v>378</v>
      </c>
      <c r="P145" s="101" t="s">
        <v>379</v>
      </c>
      <c r="Q145" s="101" t="s">
        <v>380</v>
      </c>
      <c r="R145" s="106" t="s">
        <v>207</v>
      </c>
    </row>
    <row r="146" spans="1:18" x14ac:dyDescent="0.25">
      <c r="B146" s="32" t="str">
        <f>B$145</f>
        <v>Koelkast</v>
      </c>
      <c r="C146" s="7"/>
      <c r="D146" s="5" t="s">
        <v>234</v>
      </c>
      <c r="E146" s="7"/>
      <c r="F146" s="7"/>
      <c r="G146" s="7"/>
      <c r="H146" s="7"/>
      <c r="I146" s="8">
        <v>1</v>
      </c>
      <c r="J146" s="8">
        <v>0</v>
      </c>
      <c r="K146" s="8">
        <v>1</v>
      </c>
      <c r="L146" s="7"/>
      <c r="M146" s="50">
        <f>I146*R146</f>
        <v>0.2</v>
      </c>
      <c r="O146" s="97"/>
      <c r="P146" s="83"/>
      <c r="Q146" s="83"/>
      <c r="R146" s="81">
        <v>0.2</v>
      </c>
    </row>
    <row r="147" spans="1:18" x14ac:dyDescent="0.25">
      <c r="B147" s="32" t="str">
        <f>B$145</f>
        <v>Koelkast</v>
      </c>
      <c r="C147" s="7"/>
      <c r="D147" s="5" t="s">
        <v>308</v>
      </c>
      <c r="E147" s="7"/>
      <c r="F147" s="7"/>
      <c r="G147" s="7"/>
      <c r="H147" s="7"/>
      <c r="I147" s="8">
        <v>0</v>
      </c>
      <c r="J147" s="8">
        <v>0</v>
      </c>
      <c r="K147" s="8">
        <v>7</v>
      </c>
      <c r="L147" s="7"/>
      <c r="M147" s="50">
        <v>0</v>
      </c>
      <c r="O147" s="97"/>
      <c r="P147" s="83"/>
      <c r="Q147" s="83"/>
      <c r="R147" s="81"/>
    </row>
    <row r="148" spans="1:18" x14ac:dyDescent="0.25">
      <c r="B148" s="32" t="str">
        <f>B$145</f>
        <v>Koelkast</v>
      </c>
      <c r="C148" s="7"/>
      <c r="D148" s="5" t="s">
        <v>307</v>
      </c>
      <c r="E148" s="7"/>
      <c r="F148" s="7"/>
      <c r="G148" s="7"/>
      <c r="H148" s="7"/>
      <c r="I148" s="8">
        <v>0</v>
      </c>
      <c r="J148" s="8">
        <v>1</v>
      </c>
      <c r="K148" s="8">
        <v>0</v>
      </c>
      <c r="L148" s="7"/>
      <c r="M148" s="50">
        <v>0</v>
      </c>
      <c r="O148" s="97"/>
      <c r="P148" s="83"/>
      <c r="Q148" s="83"/>
      <c r="R148" s="81"/>
    </row>
    <row r="149" spans="1:18" x14ac:dyDescent="0.25">
      <c r="B149" s="32"/>
      <c r="C149" s="7"/>
      <c r="D149" s="7"/>
      <c r="E149" s="7"/>
      <c r="F149" s="7"/>
      <c r="G149" s="7"/>
      <c r="H149" s="7"/>
      <c r="I149" s="8"/>
      <c r="J149" s="8"/>
      <c r="K149" s="8"/>
      <c r="L149" s="7"/>
      <c r="M149" s="74">
        <f>SUM(M146:M148)</f>
        <v>0.2</v>
      </c>
      <c r="N149" s="34" t="s">
        <v>207</v>
      </c>
      <c r="O149" s="97"/>
      <c r="P149" s="83"/>
      <c r="Q149" s="83"/>
      <c r="R149" s="81"/>
    </row>
    <row r="150" spans="1:18" x14ac:dyDescent="0.25">
      <c r="B150" s="19"/>
      <c r="C150" s="21"/>
      <c r="D150" s="21"/>
      <c r="E150" s="21"/>
      <c r="F150" s="21"/>
      <c r="G150" s="21"/>
      <c r="H150" s="21"/>
      <c r="I150" s="23">
        <f>SUM(I146:I149)</f>
        <v>1</v>
      </c>
      <c r="J150" s="23">
        <f>SUM(J146:J149)</f>
        <v>1</v>
      </c>
      <c r="K150" s="23">
        <f>SUM(K146:K149)</f>
        <v>8</v>
      </c>
      <c r="L150" s="21"/>
      <c r="M150" s="77">
        <f>I150+J150+K150</f>
        <v>10</v>
      </c>
      <c r="O150" s="98"/>
      <c r="P150" s="59"/>
      <c r="Q150" s="59"/>
      <c r="R150" s="107"/>
    </row>
    <row r="151" spans="1:18" x14ac:dyDescent="0.25">
      <c r="C151"/>
    </row>
    <row r="152" spans="1:18" ht="21" x14ac:dyDescent="0.35">
      <c r="A152">
        <v>16</v>
      </c>
      <c r="B152" s="11" t="s">
        <v>72</v>
      </c>
      <c r="C152" s="26">
        <f>I159</f>
        <v>18</v>
      </c>
      <c r="D152" s="12"/>
      <c r="E152" s="12"/>
      <c r="F152" s="12"/>
      <c r="G152" s="12"/>
      <c r="H152" s="12"/>
      <c r="I152" s="13"/>
      <c r="J152" s="14"/>
      <c r="K152" s="15"/>
      <c r="L152" s="12"/>
      <c r="M152" s="76"/>
      <c r="O152" s="100" t="s">
        <v>378</v>
      </c>
      <c r="P152" s="101" t="s">
        <v>379</v>
      </c>
      <c r="Q152" s="101" t="s">
        <v>380</v>
      </c>
      <c r="R152" s="106" t="s">
        <v>207</v>
      </c>
    </row>
    <row r="153" spans="1:18" x14ac:dyDescent="0.25">
      <c r="B153" s="32" t="str">
        <f>B$152</f>
        <v>Kruk</v>
      </c>
      <c r="C153" s="7"/>
      <c r="D153" s="5" t="s">
        <v>233</v>
      </c>
      <c r="E153" s="7"/>
      <c r="F153" s="7"/>
      <c r="G153" s="7"/>
      <c r="H153" s="7"/>
      <c r="I153" s="8">
        <v>0</v>
      </c>
      <c r="J153" s="8">
        <v>0</v>
      </c>
      <c r="K153" s="8">
        <v>1</v>
      </c>
      <c r="L153" s="7"/>
      <c r="M153" s="50">
        <f>I153*R153</f>
        <v>0</v>
      </c>
      <c r="O153" s="97"/>
      <c r="P153" s="83"/>
      <c r="Q153" s="83"/>
      <c r="R153" s="81"/>
    </row>
    <row r="154" spans="1:18" x14ac:dyDescent="0.25">
      <c r="B154" s="32" t="str">
        <f t="shared" ref="B154:B157" si="14">B$152</f>
        <v>Kruk</v>
      </c>
      <c r="C154" s="7"/>
      <c r="D154" s="5" t="s">
        <v>252</v>
      </c>
      <c r="E154" s="7"/>
      <c r="F154" s="7"/>
      <c r="G154" s="7"/>
      <c r="H154" s="7"/>
      <c r="I154" s="8">
        <v>15</v>
      </c>
      <c r="J154" s="8">
        <v>0</v>
      </c>
      <c r="K154" s="8">
        <v>0</v>
      </c>
      <c r="L154" s="7"/>
      <c r="M154" s="50">
        <f>I154*R154</f>
        <v>0.6</v>
      </c>
      <c r="O154" s="97"/>
      <c r="P154" s="83"/>
      <c r="Q154" s="83"/>
      <c r="R154" s="81">
        <v>0.04</v>
      </c>
    </row>
    <row r="155" spans="1:18" x14ac:dyDescent="0.25">
      <c r="B155" s="32" t="str">
        <f t="shared" si="14"/>
        <v>Kruk</v>
      </c>
      <c r="C155" s="7"/>
      <c r="D155" s="5" t="s">
        <v>251</v>
      </c>
      <c r="E155" s="7"/>
      <c r="F155" s="7"/>
      <c r="G155" s="7"/>
      <c r="H155" s="7"/>
      <c r="I155" s="8">
        <v>0</v>
      </c>
      <c r="J155" s="8">
        <v>0</v>
      </c>
      <c r="K155" s="8">
        <v>1</v>
      </c>
      <c r="L155" s="7"/>
      <c r="M155" s="50">
        <f t="shared" ref="M155:M157" si="15">I155*R155</f>
        <v>0</v>
      </c>
      <c r="O155" s="97"/>
      <c r="P155" s="83"/>
      <c r="Q155" s="83"/>
      <c r="R155" s="81"/>
    </row>
    <row r="156" spans="1:18" x14ac:dyDescent="0.25">
      <c r="B156" s="32" t="str">
        <f t="shared" si="14"/>
        <v>Kruk</v>
      </c>
      <c r="C156" s="7"/>
      <c r="D156" s="5" t="s">
        <v>73</v>
      </c>
      <c r="E156" s="7"/>
      <c r="F156" s="7"/>
      <c r="G156" s="7"/>
      <c r="H156" s="7"/>
      <c r="I156" s="8">
        <v>1</v>
      </c>
      <c r="J156" s="8">
        <v>0</v>
      </c>
      <c r="K156" s="8">
        <v>0</v>
      </c>
      <c r="L156" s="7"/>
      <c r="M156" s="50">
        <f>I156*R156</f>
        <v>0.1</v>
      </c>
      <c r="O156" s="97"/>
      <c r="P156" s="83"/>
      <c r="Q156" s="83"/>
      <c r="R156" s="81">
        <v>0.1</v>
      </c>
    </row>
    <row r="157" spans="1:18" x14ac:dyDescent="0.25">
      <c r="B157" s="32" t="str">
        <f t="shared" si="14"/>
        <v>Kruk</v>
      </c>
      <c r="C157" s="7"/>
      <c r="D157" s="5" t="s">
        <v>253</v>
      </c>
      <c r="E157" s="7"/>
      <c r="F157" s="7"/>
      <c r="G157" s="7"/>
      <c r="H157" s="7"/>
      <c r="I157" s="8">
        <v>2</v>
      </c>
      <c r="J157" s="8">
        <v>0</v>
      </c>
      <c r="K157" s="8">
        <v>2</v>
      </c>
      <c r="L157" s="7"/>
      <c r="M157" s="50">
        <f t="shared" si="15"/>
        <v>0.3</v>
      </c>
      <c r="O157" s="97"/>
      <c r="P157" s="83"/>
      <c r="Q157" s="83"/>
      <c r="R157" s="81">
        <v>0.15</v>
      </c>
    </row>
    <row r="158" spans="1:18" x14ac:dyDescent="0.25">
      <c r="B158" s="32"/>
      <c r="C158" s="7"/>
      <c r="E158" s="7"/>
      <c r="F158" s="7"/>
      <c r="G158" s="7"/>
      <c r="H158" s="7"/>
      <c r="I158" s="8"/>
      <c r="J158" s="8"/>
      <c r="K158" s="8"/>
      <c r="L158" s="7"/>
      <c r="M158" s="74">
        <f>SUM(M153:M157)</f>
        <v>1</v>
      </c>
      <c r="N158" s="34" t="s">
        <v>207</v>
      </c>
      <c r="O158" s="97"/>
      <c r="P158" s="83"/>
      <c r="Q158" s="83"/>
      <c r="R158" s="81"/>
    </row>
    <row r="159" spans="1:18" x14ac:dyDescent="0.25">
      <c r="B159" s="19"/>
      <c r="C159" s="21"/>
      <c r="D159" s="21"/>
      <c r="E159" s="21"/>
      <c r="F159" s="21"/>
      <c r="G159" s="21"/>
      <c r="H159" s="21"/>
      <c r="I159" s="23">
        <f>SUM(I153:I158)</f>
        <v>18</v>
      </c>
      <c r="J159" s="23">
        <f>SUM(J153:J158)</f>
        <v>0</v>
      </c>
      <c r="K159" s="23">
        <f>SUM(K153:K158)</f>
        <v>4</v>
      </c>
      <c r="L159" s="21"/>
      <c r="M159" s="77">
        <f>I159+J159+K159</f>
        <v>22</v>
      </c>
      <c r="O159" s="98"/>
      <c r="P159" s="59"/>
      <c r="Q159" s="59"/>
      <c r="R159" s="107"/>
    </row>
    <row r="160" spans="1:18" x14ac:dyDescent="0.25">
      <c r="C160"/>
    </row>
    <row r="161" spans="1:18" ht="21" x14ac:dyDescent="0.35">
      <c r="A161">
        <v>17</v>
      </c>
      <c r="B161" s="11" t="s">
        <v>158</v>
      </c>
      <c r="C161" s="26">
        <f>I165</f>
        <v>2</v>
      </c>
      <c r="D161" s="12"/>
      <c r="E161" s="12"/>
      <c r="F161" s="12"/>
      <c r="G161" s="12"/>
      <c r="H161" s="12"/>
      <c r="I161" s="13"/>
      <c r="J161" s="14"/>
      <c r="K161" s="15"/>
      <c r="L161" s="12"/>
      <c r="M161" s="76"/>
      <c r="O161" s="100" t="s">
        <v>378</v>
      </c>
      <c r="P161" s="101" t="s">
        <v>379</v>
      </c>
      <c r="Q161" s="101" t="s">
        <v>380</v>
      </c>
      <c r="R161" s="106" t="s">
        <v>207</v>
      </c>
    </row>
    <row r="162" spans="1:18" x14ac:dyDescent="0.25">
      <c r="B162" s="17" t="s">
        <v>158</v>
      </c>
      <c r="C162" s="7"/>
      <c r="D162" s="5" t="s">
        <v>21</v>
      </c>
      <c r="E162" s="7"/>
      <c r="F162" s="7"/>
      <c r="G162" s="7"/>
      <c r="H162" s="7"/>
      <c r="I162" s="8">
        <v>1</v>
      </c>
      <c r="J162" s="8">
        <v>0</v>
      </c>
      <c r="K162" s="8">
        <v>0</v>
      </c>
      <c r="L162" s="7"/>
      <c r="M162" s="50">
        <f t="shared" ref="M162:M163" si="16">I162*R162</f>
        <v>0.1</v>
      </c>
      <c r="O162" s="97"/>
      <c r="P162" s="83"/>
      <c r="Q162" s="83"/>
      <c r="R162" s="81">
        <v>0.1</v>
      </c>
    </row>
    <row r="163" spans="1:18" x14ac:dyDescent="0.25">
      <c r="B163" s="17" t="s">
        <v>158</v>
      </c>
      <c r="C163" s="7"/>
      <c r="D163" s="5" t="s">
        <v>159</v>
      </c>
      <c r="E163" s="7"/>
      <c r="F163" s="7"/>
      <c r="G163" s="7"/>
      <c r="H163" s="7"/>
      <c r="I163" s="8">
        <v>1</v>
      </c>
      <c r="J163" s="8">
        <v>0</v>
      </c>
      <c r="K163" s="8">
        <v>0</v>
      </c>
      <c r="L163" s="7"/>
      <c r="M163" s="50">
        <f t="shared" si="16"/>
        <v>0.1</v>
      </c>
      <c r="O163" s="97"/>
      <c r="P163" s="83"/>
      <c r="Q163" s="83"/>
      <c r="R163" s="81">
        <v>0.1</v>
      </c>
    </row>
    <row r="164" spans="1:18" x14ac:dyDescent="0.25">
      <c r="B164" s="32"/>
      <c r="C164" s="7"/>
      <c r="D164" s="7"/>
      <c r="E164" s="7"/>
      <c r="F164" s="7"/>
      <c r="G164" s="7"/>
      <c r="H164" s="7"/>
      <c r="I164" s="8"/>
      <c r="J164" s="8"/>
      <c r="K164" s="8"/>
      <c r="L164" s="7"/>
      <c r="M164" s="74">
        <v>0.2</v>
      </c>
      <c r="N164" s="34" t="s">
        <v>207</v>
      </c>
      <c r="O164" s="97"/>
      <c r="P164" s="83"/>
      <c r="Q164" s="83"/>
      <c r="R164" s="81"/>
    </row>
    <row r="165" spans="1:18" x14ac:dyDescent="0.25">
      <c r="B165" s="19"/>
      <c r="C165" s="21"/>
      <c r="D165" s="21"/>
      <c r="E165" s="21"/>
      <c r="F165" s="21"/>
      <c r="G165" s="21"/>
      <c r="H165" s="21"/>
      <c r="I165" s="23">
        <f>SUM(I162:I164)</f>
        <v>2</v>
      </c>
      <c r="J165" s="23">
        <f>SUM(J162:J164)</f>
        <v>0</v>
      </c>
      <c r="K165" s="23">
        <f>SUM(K162:K164)</f>
        <v>0</v>
      </c>
      <c r="L165" s="21"/>
      <c r="M165" s="77">
        <f>I165+J165+K165</f>
        <v>2</v>
      </c>
      <c r="O165" s="98"/>
      <c r="P165" s="59"/>
      <c r="Q165" s="59"/>
      <c r="R165" s="107"/>
    </row>
    <row r="166" spans="1:18" x14ac:dyDescent="0.25">
      <c r="B166" s="5"/>
    </row>
    <row r="167" spans="1:18" ht="21" x14ac:dyDescent="0.35">
      <c r="A167">
        <v>18</v>
      </c>
      <c r="B167" s="11" t="s">
        <v>8</v>
      </c>
      <c r="C167" s="26">
        <f>I171</f>
        <v>3</v>
      </c>
      <c r="D167" s="12"/>
      <c r="E167" s="12"/>
      <c r="F167" s="12"/>
      <c r="G167" s="12"/>
      <c r="H167" s="12"/>
      <c r="I167" s="13"/>
      <c r="J167" s="14"/>
      <c r="K167" s="15"/>
      <c r="L167" s="12"/>
      <c r="M167" s="76"/>
      <c r="O167" s="100" t="s">
        <v>378</v>
      </c>
      <c r="P167" s="101" t="s">
        <v>379</v>
      </c>
      <c r="Q167" s="101" t="s">
        <v>380</v>
      </c>
      <c r="R167" s="106" t="s">
        <v>207</v>
      </c>
    </row>
    <row r="168" spans="1:18" x14ac:dyDescent="0.25">
      <c r="B168" s="32" t="str">
        <f>B$167</f>
        <v>Ladder</v>
      </c>
      <c r="C168" s="7"/>
      <c r="D168" s="7" t="s">
        <v>9</v>
      </c>
      <c r="E168" s="7"/>
      <c r="F168" s="7"/>
      <c r="G168" s="7"/>
      <c r="H168" s="7"/>
      <c r="I168" s="8">
        <v>1</v>
      </c>
      <c r="J168" s="8">
        <v>0</v>
      </c>
      <c r="K168" s="8">
        <v>0</v>
      </c>
      <c r="L168" s="7"/>
      <c r="M168" s="50">
        <f t="shared" ref="M168:M169" si="17">I168*R168</f>
        <v>0.5</v>
      </c>
      <c r="O168" s="97"/>
      <c r="P168" s="83"/>
      <c r="Q168" s="83"/>
      <c r="R168" s="81">
        <v>0.5</v>
      </c>
    </row>
    <row r="169" spans="1:18" x14ac:dyDescent="0.25">
      <c r="B169" s="32" t="str">
        <f>B$167</f>
        <v>Ladder</v>
      </c>
      <c r="C169" s="7"/>
      <c r="D169" s="7" t="s">
        <v>185</v>
      </c>
      <c r="E169" s="7"/>
      <c r="F169" s="7"/>
      <c r="G169" s="7"/>
      <c r="H169" s="7"/>
      <c r="I169" s="8">
        <v>2</v>
      </c>
      <c r="J169" s="8">
        <v>0</v>
      </c>
      <c r="K169" s="8">
        <v>0</v>
      </c>
      <c r="L169" s="7"/>
      <c r="M169" s="50">
        <f t="shared" si="17"/>
        <v>0.6</v>
      </c>
      <c r="O169" s="97"/>
      <c r="P169" s="83"/>
      <c r="Q169" s="83"/>
      <c r="R169" s="81">
        <v>0.3</v>
      </c>
    </row>
    <row r="170" spans="1:18" x14ac:dyDescent="0.25">
      <c r="B170" s="32"/>
      <c r="C170" s="7"/>
      <c r="D170" s="7"/>
      <c r="E170" s="7"/>
      <c r="F170" s="7"/>
      <c r="G170" s="7"/>
      <c r="H170" s="7"/>
      <c r="I170" s="8"/>
      <c r="J170" s="8"/>
      <c r="K170" s="8"/>
      <c r="L170" s="7"/>
      <c r="M170" s="74">
        <f>SUM(M168:M169)</f>
        <v>1.1000000000000001</v>
      </c>
      <c r="N170" s="34" t="s">
        <v>207</v>
      </c>
      <c r="O170" s="97"/>
      <c r="P170" s="83"/>
      <c r="Q170" s="83"/>
      <c r="R170" s="81"/>
    </row>
    <row r="171" spans="1:18" x14ac:dyDescent="0.25">
      <c r="B171" s="19"/>
      <c r="C171" s="21"/>
      <c r="D171" s="21"/>
      <c r="E171" s="21"/>
      <c r="F171" s="21"/>
      <c r="G171" s="21"/>
      <c r="H171" s="21"/>
      <c r="I171" s="23">
        <f>SUM(I168:I170)</f>
        <v>3</v>
      </c>
      <c r="J171" s="23">
        <f>SUM(J168:J170)</f>
        <v>0</v>
      </c>
      <c r="K171" s="23">
        <f>SUM(K168:K170)</f>
        <v>0</v>
      </c>
      <c r="L171" s="21"/>
      <c r="M171" s="77">
        <f>I171+J171+K171</f>
        <v>3</v>
      </c>
      <c r="O171" s="98"/>
      <c r="P171" s="59"/>
      <c r="Q171" s="59"/>
      <c r="R171" s="107"/>
    </row>
    <row r="172" spans="1:18" x14ac:dyDescent="0.25">
      <c r="C172"/>
    </row>
    <row r="173" spans="1:18" ht="21" x14ac:dyDescent="0.35">
      <c r="A173">
        <v>19</v>
      </c>
      <c r="B173" s="11" t="s">
        <v>145</v>
      </c>
      <c r="C173" s="26">
        <f>I184</f>
        <v>0</v>
      </c>
      <c r="D173" s="12"/>
      <c r="E173" s="12"/>
      <c r="F173" s="12"/>
      <c r="G173" s="12"/>
      <c r="H173" s="12"/>
      <c r="I173" s="13"/>
      <c r="J173" s="14"/>
      <c r="K173" s="15"/>
      <c r="L173" s="12"/>
      <c r="M173" s="76"/>
    </row>
    <row r="174" spans="1:18" x14ac:dyDescent="0.25">
      <c r="B174" s="32" t="str">
        <f t="shared" ref="B174:B182" si="18">B$173</f>
        <v>Ladenblok</v>
      </c>
      <c r="C174" s="7"/>
      <c r="D174" s="5" t="s">
        <v>146</v>
      </c>
      <c r="E174" s="7"/>
      <c r="F174" s="7"/>
      <c r="G174" s="7"/>
      <c r="H174" s="7"/>
      <c r="I174" s="8">
        <v>0</v>
      </c>
      <c r="J174" s="8">
        <v>0</v>
      </c>
      <c r="K174" s="8">
        <v>1</v>
      </c>
      <c r="L174" s="7"/>
      <c r="M174" s="50">
        <v>0</v>
      </c>
    </row>
    <row r="175" spans="1:18" x14ac:dyDescent="0.25">
      <c r="B175" s="32" t="str">
        <f t="shared" si="18"/>
        <v>Ladenblok</v>
      </c>
      <c r="C175" s="7"/>
      <c r="D175" s="5" t="s">
        <v>309</v>
      </c>
      <c r="E175" s="7"/>
      <c r="F175" s="7"/>
      <c r="G175" s="7"/>
      <c r="H175" s="7"/>
      <c r="I175" s="8">
        <v>0</v>
      </c>
      <c r="J175" s="8">
        <v>0</v>
      </c>
      <c r="K175" s="8">
        <v>3</v>
      </c>
      <c r="L175" s="7"/>
      <c r="M175" s="50">
        <v>0</v>
      </c>
    </row>
    <row r="176" spans="1:18" x14ac:dyDescent="0.25">
      <c r="B176" s="32" t="str">
        <f t="shared" si="18"/>
        <v>Ladenblok</v>
      </c>
      <c r="C176" s="7"/>
      <c r="D176" s="5" t="s">
        <v>310</v>
      </c>
      <c r="E176" s="7"/>
      <c r="F176" s="7"/>
      <c r="G176" s="7"/>
      <c r="H176" s="7"/>
      <c r="I176" s="8">
        <v>0</v>
      </c>
      <c r="J176" s="8">
        <v>0</v>
      </c>
      <c r="K176" s="8">
        <v>1</v>
      </c>
      <c r="L176" s="7"/>
      <c r="M176" s="50">
        <v>0</v>
      </c>
    </row>
    <row r="177" spans="1:18" x14ac:dyDescent="0.25">
      <c r="B177" s="32" t="str">
        <f t="shared" si="18"/>
        <v>Ladenblok</v>
      </c>
      <c r="C177" s="7"/>
      <c r="D177" s="5" t="s">
        <v>350</v>
      </c>
      <c r="E177" s="7"/>
      <c r="F177" s="7"/>
      <c r="G177" s="7"/>
      <c r="H177" s="7"/>
      <c r="I177" s="8">
        <v>0</v>
      </c>
      <c r="J177" s="8">
        <v>0</v>
      </c>
      <c r="K177" s="8">
        <v>7</v>
      </c>
      <c r="L177" s="7"/>
      <c r="M177" s="50">
        <v>0</v>
      </c>
    </row>
    <row r="178" spans="1:18" x14ac:dyDescent="0.25">
      <c r="B178" s="32" t="str">
        <f t="shared" si="18"/>
        <v>Ladenblok</v>
      </c>
      <c r="C178" s="7"/>
      <c r="D178" s="5" t="s">
        <v>361</v>
      </c>
      <c r="E178" s="7"/>
      <c r="F178" s="7"/>
      <c r="G178" s="7"/>
      <c r="H178" s="7"/>
      <c r="I178" s="8">
        <v>0</v>
      </c>
      <c r="J178" s="8">
        <v>0</v>
      </c>
      <c r="K178" s="8">
        <v>1</v>
      </c>
      <c r="L178" s="7"/>
      <c r="M178" s="50">
        <v>0</v>
      </c>
    </row>
    <row r="179" spans="1:18" x14ac:dyDescent="0.25">
      <c r="B179" s="32" t="str">
        <f t="shared" si="18"/>
        <v>Ladenblok</v>
      </c>
      <c r="C179" s="7"/>
      <c r="D179" s="5" t="s">
        <v>353</v>
      </c>
      <c r="E179" s="7"/>
      <c r="F179" s="7"/>
      <c r="G179" s="7"/>
      <c r="H179" s="7"/>
      <c r="I179" s="8">
        <v>0</v>
      </c>
      <c r="J179" s="8">
        <v>0</v>
      </c>
      <c r="K179" s="8">
        <v>13</v>
      </c>
      <c r="L179" s="7"/>
      <c r="M179" s="50">
        <v>0</v>
      </c>
    </row>
    <row r="180" spans="1:18" x14ac:dyDescent="0.25">
      <c r="B180" s="32" t="str">
        <f t="shared" si="18"/>
        <v>Ladenblok</v>
      </c>
      <c r="C180" s="7"/>
      <c r="D180" s="5" t="s">
        <v>354</v>
      </c>
      <c r="E180" s="7"/>
      <c r="F180" s="7"/>
      <c r="G180" s="7"/>
      <c r="H180" s="7"/>
      <c r="I180" s="8">
        <v>0</v>
      </c>
      <c r="J180" s="8">
        <v>0</v>
      </c>
      <c r="K180" s="8">
        <v>13</v>
      </c>
      <c r="L180" s="7"/>
      <c r="M180" s="50">
        <v>0</v>
      </c>
    </row>
    <row r="181" spans="1:18" x14ac:dyDescent="0.25">
      <c r="B181" s="32" t="str">
        <f t="shared" si="18"/>
        <v>Ladenblok</v>
      </c>
      <c r="C181" s="7"/>
      <c r="D181" s="5" t="s">
        <v>362</v>
      </c>
      <c r="E181" s="7"/>
      <c r="F181" s="7"/>
      <c r="G181" s="7"/>
      <c r="H181" s="7"/>
      <c r="I181" s="8">
        <v>0</v>
      </c>
      <c r="J181" s="8">
        <v>0</v>
      </c>
      <c r="K181" s="8">
        <v>4</v>
      </c>
      <c r="L181" s="7"/>
      <c r="M181" s="50">
        <v>0</v>
      </c>
    </row>
    <row r="182" spans="1:18" x14ac:dyDescent="0.25">
      <c r="B182" s="32" t="str">
        <f t="shared" si="18"/>
        <v>Ladenblok</v>
      </c>
      <c r="C182" s="7"/>
      <c r="D182" s="5" t="s">
        <v>179</v>
      </c>
      <c r="E182" s="7"/>
      <c r="F182" s="7"/>
      <c r="G182" s="7"/>
      <c r="H182" s="7"/>
      <c r="I182" s="8">
        <v>0</v>
      </c>
      <c r="J182" s="8">
        <v>0</v>
      </c>
      <c r="K182" s="8">
        <v>2</v>
      </c>
      <c r="L182" s="7"/>
      <c r="M182" s="50">
        <v>0</v>
      </c>
    </row>
    <row r="183" spans="1:18" x14ac:dyDescent="0.25">
      <c r="B183" s="32"/>
      <c r="C183" s="7"/>
      <c r="D183" s="7"/>
      <c r="E183" s="7"/>
      <c r="F183" s="7"/>
      <c r="G183" s="7"/>
      <c r="H183" s="7"/>
      <c r="I183" s="8"/>
      <c r="J183" s="8"/>
      <c r="K183" s="8"/>
      <c r="L183" s="7"/>
      <c r="M183" s="74">
        <v>0</v>
      </c>
      <c r="N183" s="34" t="s">
        <v>207</v>
      </c>
    </row>
    <row r="184" spans="1:18" x14ac:dyDescent="0.25">
      <c r="B184" s="19"/>
      <c r="C184" s="21"/>
      <c r="D184" s="21"/>
      <c r="E184" s="21"/>
      <c r="F184" s="21"/>
      <c r="G184" s="21"/>
      <c r="H184" s="21"/>
      <c r="I184" s="23">
        <f>SUM(I174:I183)</f>
        <v>0</v>
      </c>
      <c r="J184" s="23">
        <f>SUM(J174:J183)</f>
        <v>0</v>
      </c>
      <c r="K184" s="23">
        <f>SUM(K174:K183)</f>
        <v>45</v>
      </c>
      <c r="L184" s="21"/>
      <c r="M184" s="77">
        <f>I184+J184+K184</f>
        <v>45</v>
      </c>
    </row>
    <row r="185" spans="1:18" x14ac:dyDescent="0.25">
      <c r="C185"/>
    </row>
    <row r="186" spans="1:18" ht="21" x14ac:dyDescent="0.35">
      <c r="A186">
        <v>20</v>
      </c>
      <c r="B186" s="11" t="s">
        <v>4</v>
      </c>
      <c r="C186" s="26">
        <f>I204</f>
        <v>343</v>
      </c>
      <c r="D186" s="12"/>
      <c r="E186" s="12"/>
      <c r="F186" s="12"/>
      <c r="G186" s="12"/>
      <c r="H186" s="12"/>
      <c r="I186" s="13"/>
      <c r="J186" s="14"/>
      <c r="K186" s="15"/>
      <c r="L186" s="12"/>
      <c r="M186" s="76"/>
      <c r="O186" s="100" t="s">
        <v>378</v>
      </c>
      <c r="P186" s="101" t="s">
        <v>379</v>
      </c>
      <c r="Q186" s="101" t="s">
        <v>380</v>
      </c>
      <c r="R186" s="106" t="s">
        <v>207</v>
      </c>
    </row>
    <row r="187" spans="1:18" x14ac:dyDescent="0.25">
      <c r="B187" s="17" t="s">
        <v>4</v>
      </c>
      <c r="C187" s="27"/>
      <c r="D187" s="5" t="s">
        <v>204</v>
      </c>
      <c r="E187" s="8"/>
      <c r="F187" s="8"/>
      <c r="G187" s="8"/>
      <c r="H187" s="8"/>
      <c r="I187" s="8">
        <v>0</v>
      </c>
      <c r="J187" s="8">
        <v>0</v>
      </c>
      <c r="K187" s="8">
        <v>2</v>
      </c>
      <c r="L187" s="8"/>
      <c r="M187" s="78">
        <f>I187*R$187</f>
        <v>0</v>
      </c>
      <c r="O187" s="97"/>
      <c r="P187" s="83" t="s">
        <v>531</v>
      </c>
      <c r="Q187" s="83"/>
      <c r="R187" s="81">
        <v>0.1</v>
      </c>
    </row>
    <row r="188" spans="1:18" x14ac:dyDescent="0.25">
      <c r="B188" s="17" t="s">
        <v>4</v>
      </c>
      <c r="C188" s="27"/>
      <c r="D188" s="5" t="s">
        <v>219</v>
      </c>
      <c r="E188" s="7"/>
      <c r="F188" s="7"/>
      <c r="G188" s="7"/>
      <c r="H188" s="7"/>
      <c r="I188" s="8">
        <v>0</v>
      </c>
      <c r="J188" s="8">
        <v>0</v>
      </c>
      <c r="K188" s="8">
        <v>2</v>
      </c>
      <c r="L188" s="7"/>
      <c r="M188" s="78">
        <f t="shared" ref="M188:M202" si="19">I188*R$187</f>
        <v>0</v>
      </c>
      <c r="O188" s="97"/>
      <c r="P188" s="83"/>
      <c r="Q188" s="83"/>
      <c r="R188" s="81"/>
    </row>
    <row r="189" spans="1:18" x14ac:dyDescent="0.25">
      <c r="B189" s="32" t="s">
        <v>4</v>
      </c>
      <c r="C189" s="29"/>
      <c r="D189" s="7" t="s">
        <v>22</v>
      </c>
      <c r="E189" s="7"/>
      <c r="F189" s="7"/>
      <c r="G189" s="7"/>
      <c r="H189" s="4"/>
      <c r="I189" s="8">
        <v>19</v>
      </c>
      <c r="J189" s="8">
        <v>0</v>
      </c>
      <c r="K189" s="8">
        <v>1</v>
      </c>
      <c r="L189" s="7"/>
      <c r="M189" s="78">
        <f t="shared" si="19"/>
        <v>1.9000000000000001</v>
      </c>
      <c r="O189" s="97"/>
      <c r="P189" s="83"/>
      <c r="Q189" s="83"/>
      <c r="R189" s="81"/>
    </row>
    <row r="190" spans="1:18" x14ac:dyDescent="0.25">
      <c r="B190" s="17" t="s">
        <v>4</v>
      </c>
      <c r="C190" s="27"/>
      <c r="D190" s="5" t="s">
        <v>103</v>
      </c>
      <c r="E190" s="7"/>
      <c r="F190" s="7"/>
      <c r="G190" s="7"/>
      <c r="H190" s="4"/>
      <c r="I190" s="8">
        <v>0</v>
      </c>
      <c r="J190" s="8">
        <v>0</v>
      </c>
      <c r="K190" s="8">
        <v>22</v>
      </c>
      <c r="L190" s="7"/>
      <c r="M190" s="78">
        <f t="shared" si="19"/>
        <v>0</v>
      </c>
      <c r="O190" s="97"/>
      <c r="P190" s="83"/>
      <c r="Q190" s="83"/>
      <c r="R190" s="81"/>
    </row>
    <row r="191" spans="1:18" x14ac:dyDescent="0.25">
      <c r="B191" s="17" t="s">
        <v>4</v>
      </c>
      <c r="C191" s="27"/>
      <c r="D191" s="5" t="s">
        <v>116</v>
      </c>
      <c r="E191" s="5"/>
      <c r="F191" s="7"/>
      <c r="G191" s="7"/>
      <c r="H191" s="4"/>
      <c r="I191" s="8">
        <v>0</v>
      </c>
      <c r="J191" s="8">
        <v>0</v>
      </c>
      <c r="K191" s="8">
        <v>3</v>
      </c>
      <c r="L191" s="7"/>
      <c r="M191" s="78">
        <f t="shared" si="19"/>
        <v>0</v>
      </c>
      <c r="O191" s="97"/>
      <c r="P191" s="83"/>
      <c r="Q191" s="83"/>
      <c r="R191" s="81"/>
    </row>
    <row r="192" spans="1:18" x14ac:dyDescent="0.25">
      <c r="B192" s="32" t="s">
        <v>4</v>
      </c>
      <c r="C192" s="29"/>
      <c r="D192" s="7" t="s">
        <v>40</v>
      </c>
      <c r="E192" s="7"/>
      <c r="F192" s="7"/>
      <c r="G192" s="7"/>
      <c r="H192" s="4"/>
      <c r="I192" s="8">
        <v>13</v>
      </c>
      <c r="J192" s="8">
        <v>0</v>
      </c>
      <c r="K192" s="8">
        <v>1</v>
      </c>
      <c r="L192" s="7"/>
      <c r="M192" s="78">
        <f t="shared" si="19"/>
        <v>1.3</v>
      </c>
      <c r="O192" s="97"/>
      <c r="P192" s="82"/>
      <c r="Q192" s="83"/>
      <c r="R192" s="81"/>
    </row>
    <row r="193" spans="1:18" x14ac:dyDescent="0.25">
      <c r="B193" s="32" t="s">
        <v>4</v>
      </c>
      <c r="C193" s="29"/>
      <c r="D193" s="7" t="s">
        <v>5</v>
      </c>
      <c r="E193" s="7"/>
      <c r="F193" s="7"/>
      <c r="G193" s="7"/>
      <c r="H193" s="4"/>
      <c r="I193" s="8">
        <v>154</v>
      </c>
      <c r="J193" s="8">
        <v>0</v>
      </c>
      <c r="K193" s="8">
        <v>0</v>
      </c>
      <c r="L193" s="7"/>
      <c r="M193" s="78">
        <f>I193*R$187</f>
        <v>15.4</v>
      </c>
      <c r="O193" s="97"/>
      <c r="P193" s="83"/>
      <c r="Q193" s="83"/>
      <c r="R193" s="81"/>
    </row>
    <row r="194" spans="1:18" x14ac:dyDescent="0.25">
      <c r="B194" s="17" t="s">
        <v>4</v>
      </c>
      <c r="C194" s="27"/>
      <c r="D194" s="5" t="s">
        <v>249</v>
      </c>
      <c r="E194" s="7"/>
      <c r="F194" s="7"/>
      <c r="G194" s="7"/>
      <c r="H194" s="4"/>
      <c r="I194" s="8">
        <v>0</v>
      </c>
      <c r="J194" s="8">
        <v>0</v>
      </c>
      <c r="K194" s="8">
        <v>1</v>
      </c>
      <c r="L194" s="7"/>
      <c r="M194" s="78">
        <f t="shared" si="19"/>
        <v>0</v>
      </c>
      <c r="O194" s="97"/>
      <c r="P194" s="83"/>
      <c r="Q194" s="83"/>
      <c r="R194" s="81"/>
    </row>
    <row r="195" spans="1:18" x14ac:dyDescent="0.25">
      <c r="B195" s="17" t="s">
        <v>4</v>
      </c>
      <c r="C195" s="27"/>
      <c r="D195" s="5" t="s">
        <v>269</v>
      </c>
      <c r="E195" s="7"/>
      <c r="F195" s="7"/>
      <c r="G195" s="7"/>
      <c r="H195" s="4"/>
      <c r="I195" s="8">
        <v>0</v>
      </c>
      <c r="J195" s="8">
        <v>0</v>
      </c>
      <c r="K195" s="8">
        <v>1</v>
      </c>
      <c r="L195" s="7"/>
      <c r="M195" s="78">
        <f t="shared" si="19"/>
        <v>0</v>
      </c>
      <c r="O195" s="97"/>
      <c r="P195" s="83"/>
      <c r="Q195" s="83"/>
      <c r="R195" s="81"/>
    </row>
    <row r="196" spans="1:18" x14ac:dyDescent="0.25">
      <c r="B196" s="32" t="s">
        <v>4</v>
      </c>
      <c r="C196" s="29"/>
      <c r="D196" s="5" t="s">
        <v>256</v>
      </c>
      <c r="E196" s="7"/>
      <c r="F196" s="7"/>
      <c r="G196" s="7"/>
      <c r="H196" s="4"/>
      <c r="I196" s="8">
        <v>8</v>
      </c>
      <c r="J196" s="8">
        <v>0</v>
      </c>
      <c r="K196" s="8">
        <v>0</v>
      </c>
      <c r="L196" s="7"/>
      <c r="M196" s="78">
        <f t="shared" si="19"/>
        <v>0.8</v>
      </c>
      <c r="O196" s="97"/>
      <c r="P196" s="83"/>
      <c r="Q196" s="83"/>
      <c r="R196" s="81"/>
    </row>
    <row r="197" spans="1:18" x14ac:dyDescent="0.25">
      <c r="B197" s="32" t="s">
        <v>4</v>
      </c>
      <c r="C197" s="29"/>
      <c r="D197" s="7" t="s">
        <v>39</v>
      </c>
      <c r="E197" s="7"/>
      <c r="F197" s="7"/>
      <c r="G197" s="7"/>
      <c r="H197" s="4"/>
      <c r="I197" s="8">
        <v>68</v>
      </c>
      <c r="J197" s="8">
        <v>0</v>
      </c>
      <c r="K197" s="8">
        <v>0</v>
      </c>
      <c r="L197" s="7"/>
      <c r="M197" s="78">
        <f t="shared" si="19"/>
        <v>6.8000000000000007</v>
      </c>
      <c r="O197" s="97"/>
      <c r="P197" s="83"/>
      <c r="Q197" s="83"/>
      <c r="R197" s="81"/>
    </row>
    <row r="198" spans="1:18" x14ac:dyDescent="0.25">
      <c r="B198" s="32" t="s">
        <v>4</v>
      </c>
      <c r="C198" s="29"/>
      <c r="D198" s="7" t="s">
        <v>27</v>
      </c>
      <c r="E198" s="7"/>
      <c r="F198" s="7"/>
      <c r="G198" s="7"/>
      <c r="H198" s="4"/>
      <c r="I198" s="8">
        <v>59</v>
      </c>
      <c r="J198" s="8">
        <v>0</v>
      </c>
      <c r="K198" s="8">
        <v>4</v>
      </c>
      <c r="L198" s="7"/>
      <c r="M198" s="78">
        <f t="shared" si="19"/>
        <v>5.9</v>
      </c>
      <c r="O198" s="97"/>
      <c r="P198" s="83"/>
      <c r="Q198" s="83"/>
      <c r="R198" s="81"/>
    </row>
    <row r="199" spans="1:18" x14ac:dyDescent="0.25">
      <c r="B199" s="32" t="s">
        <v>4</v>
      </c>
      <c r="C199" s="30"/>
      <c r="D199" s="7" t="s">
        <v>264</v>
      </c>
      <c r="E199" s="7"/>
      <c r="F199" s="7"/>
      <c r="G199" s="7"/>
      <c r="H199" s="4"/>
      <c r="I199" s="8">
        <v>7</v>
      </c>
      <c r="J199" s="8">
        <v>0</v>
      </c>
      <c r="K199" s="8">
        <v>0</v>
      </c>
      <c r="L199" s="7"/>
      <c r="M199" s="78">
        <f t="shared" si="19"/>
        <v>0.70000000000000007</v>
      </c>
      <c r="O199" s="97"/>
      <c r="P199" s="83"/>
      <c r="Q199" s="83"/>
      <c r="R199" s="81"/>
    </row>
    <row r="200" spans="1:18" x14ac:dyDescent="0.25">
      <c r="B200" s="32" t="s">
        <v>4</v>
      </c>
      <c r="C200" s="29"/>
      <c r="D200" s="7" t="s">
        <v>81</v>
      </c>
      <c r="E200" s="7"/>
      <c r="F200" s="7"/>
      <c r="G200" s="7"/>
      <c r="H200" s="4"/>
      <c r="I200" s="8">
        <v>11</v>
      </c>
      <c r="J200" s="8">
        <v>0</v>
      </c>
      <c r="K200" s="8">
        <v>0</v>
      </c>
      <c r="L200" s="7"/>
      <c r="M200" s="78">
        <f t="shared" si="19"/>
        <v>1.1000000000000001</v>
      </c>
      <c r="O200" s="97"/>
      <c r="P200" s="83"/>
      <c r="Q200" s="83"/>
      <c r="R200" s="81"/>
    </row>
    <row r="201" spans="1:18" x14ac:dyDescent="0.25">
      <c r="B201" s="32" t="s">
        <v>4</v>
      </c>
      <c r="C201" s="30"/>
      <c r="D201" s="7" t="s">
        <v>224</v>
      </c>
      <c r="E201" s="7"/>
      <c r="F201" s="7"/>
      <c r="G201" s="7"/>
      <c r="H201" s="4"/>
      <c r="I201" s="8">
        <v>4</v>
      </c>
      <c r="J201" s="8">
        <v>0</v>
      </c>
      <c r="K201" s="8">
        <v>0</v>
      </c>
      <c r="L201" s="7"/>
      <c r="M201" s="78">
        <f t="shared" si="19"/>
        <v>0.4</v>
      </c>
      <c r="O201" s="97"/>
      <c r="P201" s="83"/>
      <c r="Q201" s="83"/>
      <c r="R201" s="81"/>
    </row>
    <row r="202" spans="1:18" x14ac:dyDescent="0.25">
      <c r="B202" s="17" t="s">
        <v>4</v>
      </c>
      <c r="C202" s="31"/>
      <c r="D202" s="5" t="s">
        <v>46</v>
      </c>
      <c r="E202" s="7"/>
      <c r="F202" s="7"/>
      <c r="G202" s="7"/>
      <c r="H202" s="4"/>
      <c r="I202" s="8">
        <v>0</v>
      </c>
      <c r="J202" s="8">
        <v>0</v>
      </c>
      <c r="K202" s="8">
        <v>1</v>
      </c>
      <c r="L202" s="7"/>
      <c r="M202" s="78">
        <f t="shared" si="19"/>
        <v>0</v>
      </c>
      <c r="O202" s="97"/>
      <c r="P202" s="83"/>
      <c r="Q202" s="83"/>
      <c r="R202" s="81"/>
    </row>
    <row r="203" spans="1:18" x14ac:dyDescent="0.25">
      <c r="B203" s="17"/>
      <c r="C203" s="27"/>
      <c r="D203" s="5"/>
      <c r="E203" s="7"/>
      <c r="F203" s="7"/>
      <c r="G203" s="7"/>
      <c r="H203" s="8"/>
      <c r="I203" s="8"/>
      <c r="J203" s="8"/>
      <c r="K203" s="8"/>
      <c r="L203" s="7"/>
      <c r="M203" s="74">
        <f>SUM(M187:M202)</f>
        <v>34.300000000000004</v>
      </c>
      <c r="N203" s="34" t="s">
        <v>207</v>
      </c>
      <c r="O203" s="97"/>
      <c r="P203" s="83"/>
      <c r="Q203" s="83"/>
      <c r="R203" s="81"/>
    </row>
    <row r="204" spans="1:18" x14ac:dyDescent="0.25">
      <c r="B204" s="19"/>
      <c r="C204" s="33"/>
      <c r="D204" s="21"/>
      <c r="E204" s="21"/>
      <c r="F204" s="21"/>
      <c r="G204" s="21"/>
      <c r="H204" s="23"/>
      <c r="I204" s="23">
        <f>SUM(I187:I203)</f>
        <v>343</v>
      </c>
      <c r="J204" s="23">
        <f t="shared" ref="J204" si="20">SUM(J187:J203)</f>
        <v>0</v>
      </c>
      <c r="K204" s="23">
        <f>SUM(K187:K203)</f>
        <v>38</v>
      </c>
      <c r="L204" s="21"/>
      <c r="M204" s="77">
        <f>I204+J204+K204</f>
        <v>381</v>
      </c>
      <c r="O204" s="98"/>
      <c r="P204" s="59"/>
      <c r="Q204" s="59"/>
      <c r="R204" s="107"/>
    </row>
    <row r="205" spans="1:18" x14ac:dyDescent="0.25">
      <c r="B205" s="5"/>
    </row>
    <row r="206" spans="1:18" ht="21" x14ac:dyDescent="0.35">
      <c r="A206">
        <v>21</v>
      </c>
      <c r="B206" s="11" t="s">
        <v>196</v>
      </c>
      <c r="C206" s="26">
        <f>I212</f>
        <v>0</v>
      </c>
      <c r="D206" s="12"/>
      <c r="E206" s="12"/>
      <c r="F206" s="12"/>
      <c r="G206" s="12"/>
      <c r="H206" s="12"/>
      <c r="I206" s="13"/>
      <c r="J206" s="14"/>
      <c r="K206" s="15"/>
      <c r="L206" s="12"/>
      <c r="M206" s="76"/>
    </row>
    <row r="207" spans="1:18" x14ac:dyDescent="0.25">
      <c r="B207" s="17" t="str">
        <f>B$206</f>
        <v>Multifunctional</v>
      </c>
      <c r="C207" s="30"/>
      <c r="D207" s="5" t="s">
        <v>363</v>
      </c>
      <c r="E207" s="7"/>
      <c r="F207" s="7"/>
      <c r="G207" s="7"/>
      <c r="H207" s="7"/>
      <c r="I207" s="8">
        <v>0</v>
      </c>
      <c r="J207" s="8">
        <v>0</v>
      </c>
      <c r="K207" s="8">
        <v>2</v>
      </c>
      <c r="L207" s="7"/>
      <c r="M207" s="50">
        <v>0</v>
      </c>
    </row>
    <row r="208" spans="1:18" x14ac:dyDescent="0.25">
      <c r="B208" s="17" t="str">
        <f t="shared" ref="B208:B210" si="21">B$206</f>
        <v>Multifunctional</v>
      </c>
      <c r="C208" s="30"/>
      <c r="D208" s="5" t="s">
        <v>197</v>
      </c>
      <c r="E208" s="7"/>
      <c r="F208" s="7"/>
      <c r="G208" s="7"/>
      <c r="H208" s="7"/>
      <c r="I208" s="8">
        <v>0</v>
      </c>
      <c r="J208" s="8">
        <v>0</v>
      </c>
      <c r="K208" s="8">
        <v>3</v>
      </c>
      <c r="L208" s="7"/>
      <c r="M208" s="50">
        <v>0</v>
      </c>
    </row>
    <row r="209" spans="1:18" x14ac:dyDescent="0.25">
      <c r="B209" s="17" t="str">
        <f t="shared" si="21"/>
        <v>Multifunctional</v>
      </c>
      <c r="C209" s="30"/>
      <c r="D209" s="5" t="s">
        <v>532</v>
      </c>
      <c r="E209" s="7"/>
      <c r="F209" s="7"/>
      <c r="G209" s="7"/>
      <c r="H209" s="7"/>
      <c r="I209" s="8">
        <v>0</v>
      </c>
      <c r="J209" s="8">
        <v>0</v>
      </c>
      <c r="K209" s="8">
        <v>1</v>
      </c>
      <c r="L209" s="7"/>
      <c r="M209" s="50">
        <v>0</v>
      </c>
    </row>
    <row r="210" spans="1:18" x14ac:dyDescent="0.25">
      <c r="B210" s="17" t="str">
        <f t="shared" si="21"/>
        <v>Multifunctional</v>
      </c>
      <c r="C210" s="30"/>
      <c r="D210" s="7"/>
      <c r="E210" s="7"/>
      <c r="F210" s="7"/>
      <c r="G210" s="7"/>
      <c r="H210" s="7"/>
      <c r="I210" s="8">
        <v>0</v>
      </c>
      <c r="J210" s="8">
        <v>0</v>
      </c>
      <c r="K210" s="8">
        <v>0</v>
      </c>
      <c r="L210" s="7"/>
      <c r="M210" s="50">
        <v>0</v>
      </c>
    </row>
    <row r="211" spans="1:18" x14ac:dyDescent="0.25">
      <c r="B211" s="17"/>
      <c r="C211" s="30"/>
      <c r="D211" s="7"/>
      <c r="E211" s="7"/>
      <c r="F211" s="7"/>
      <c r="G211" s="7"/>
      <c r="H211" s="7"/>
      <c r="I211" s="8"/>
      <c r="J211" s="8"/>
      <c r="K211" s="8"/>
      <c r="L211" s="7"/>
      <c r="M211" s="74">
        <v>0</v>
      </c>
      <c r="N211" s="34" t="s">
        <v>207</v>
      </c>
    </row>
    <row r="212" spans="1:18" x14ac:dyDescent="0.25">
      <c r="B212" s="35"/>
      <c r="C212" s="33"/>
      <c r="D212" s="21"/>
      <c r="E212" s="21"/>
      <c r="F212" s="21"/>
      <c r="G212" s="21"/>
      <c r="H212" s="21"/>
      <c r="I212" s="23">
        <f>SUM(I207:I211)</f>
        <v>0</v>
      </c>
      <c r="J212" s="23">
        <f>SUM(J207:J211)</f>
        <v>0</v>
      </c>
      <c r="K212" s="23">
        <f>SUM(K207:K211)</f>
        <v>6</v>
      </c>
      <c r="L212" s="21"/>
      <c r="M212" s="77">
        <f>I212+J212+K212</f>
        <v>6</v>
      </c>
    </row>
    <row r="213" spans="1:18" x14ac:dyDescent="0.25">
      <c r="B213" s="5"/>
    </row>
    <row r="214" spans="1:18" ht="21" x14ac:dyDescent="0.35">
      <c r="A214">
        <v>22</v>
      </c>
      <c r="B214" s="11" t="s">
        <v>10</v>
      </c>
      <c r="C214" s="26">
        <f>I222</f>
        <v>259</v>
      </c>
      <c r="D214" s="12"/>
      <c r="E214" s="12"/>
      <c r="F214" s="12"/>
      <c r="G214" s="12"/>
      <c r="H214" s="12"/>
      <c r="I214" s="13"/>
      <c r="J214" s="14"/>
      <c r="K214" s="15"/>
      <c r="L214" s="12"/>
      <c r="M214" s="76"/>
      <c r="O214" s="100" t="s">
        <v>378</v>
      </c>
      <c r="P214" s="101" t="s">
        <v>379</v>
      </c>
      <c r="Q214" s="101" t="s">
        <v>380</v>
      </c>
      <c r="R214" s="106" t="s">
        <v>207</v>
      </c>
    </row>
    <row r="215" spans="1:18" x14ac:dyDescent="0.25">
      <c r="B215" s="17" t="s">
        <v>10</v>
      </c>
      <c r="C215" s="27"/>
      <c r="D215" s="5" t="s">
        <v>97</v>
      </c>
      <c r="E215" s="7"/>
      <c r="F215" s="7"/>
      <c r="G215" s="7"/>
      <c r="H215" s="7"/>
      <c r="I215" s="8">
        <v>0</v>
      </c>
      <c r="J215" s="8">
        <v>0</v>
      </c>
      <c r="K215" s="8">
        <v>5</v>
      </c>
      <c r="L215" s="7"/>
      <c r="M215" s="50">
        <f>I215*R$215</f>
        <v>0</v>
      </c>
      <c r="O215" s="97"/>
      <c r="P215" s="83" t="s">
        <v>533</v>
      </c>
      <c r="Q215" s="83"/>
      <c r="R215" s="81">
        <v>0.2</v>
      </c>
    </row>
    <row r="216" spans="1:18" x14ac:dyDescent="0.25">
      <c r="B216" s="17" t="s">
        <v>10</v>
      </c>
      <c r="C216" s="27"/>
      <c r="D216" s="5" t="s">
        <v>98</v>
      </c>
      <c r="E216" s="7"/>
      <c r="F216" s="7"/>
      <c r="G216" s="7"/>
      <c r="H216" s="4"/>
      <c r="I216" s="8">
        <v>0</v>
      </c>
      <c r="J216" s="8">
        <v>0</v>
      </c>
      <c r="K216" s="8">
        <v>2</v>
      </c>
      <c r="L216" s="7"/>
      <c r="M216" s="50">
        <f t="shared" ref="M216:M220" si="22">I216*R$215</f>
        <v>0</v>
      </c>
      <c r="O216" s="97"/>
      <c r="P216" s="83"/>
      <c r="Q216" s="83"/>
      <c r="R216" s="81"/>
    </row>
    <row r="217" spans="1:18" x14ac:dyDescent="0.25">
      <c r="B217" s="17" t="s">
        <v>10</v>
      </c>
      <c r="C217" s="27"/>
      <c r="D217" s="5" t="s">
        <v>71</v>
      </c>
      <c r="E217" s="7"/>
      <c r="F217" s="7"/>
      <c r="G217" s="7"/>
      <c r="H217" s="4"/>
      <c r="I217" s="8">
        <v>50</v>
      </c>
      <c r="J217" s="8">
        <v>0</v>
      </c>
      <c r="K217" s="8">
        <v>34</v>
      </c>
      <c r="L217" s="7"/>
      <c r="M217" s="50">
        <f t="shared" si="22"/>
        <v>10</v>
      </c>
      <c r="O217" s="97"/>
      <c r="P217" s="83"/>
      <c r="Q217" s="83"/>
      <c r="R217" s="81"/>
    </row>
    <row r="218" spans="1:18" x14ac:dyDescent="0.25">
      <c r="B218" s="17" t="s">
        <v>10</v>
      </c>
      <c r="C218" s="27"/>
      <c r="D218" s="5" t="s">
        <v>17</v>
      </c>
      <c r="E218" s="5"/>
      <c r="F218" s="7"/>
      <c r="G218" s="7"/>
      <c r="H218" s="4"/>
      <c r="I218" s="8">
        <v>0</v>
      </c>
      <c r="J218" s="8">
        <v>0</v>
      </c>
      <c r="K218" s="8">
        <v>12</v>
      </c>
      <c r="L218" s="7"/>
      <c r="M218" s="50">
        <f t="shared" si="22"/>
        <v>0</v>
      </c>
      <c r="O218" s="97"/>
      <c r="P218" s="83"/>
      <c r="Q218" s="83"/>
      <c r="R218" s="81"/>
    </row>
    <row r="219" spans="1:18" x14ac:dyDescent="0.25">
      <c r="B219" s="17" t="s">
        <v>10</v>
      </c>
      <c r="C219" s="27"/>
      <c r="D219" s="5" t="s">
        <v>187</v>
      </c>
      <c r="E219" s="7"/>
      <c r="F219" s="7"/>
      <c r="G219" s="7"/>
      <c r="H219" s="4"/>
      <c r="I219" s="8">
        <v>18</v>
      </c>
      <c r="J219" s="8">
        <v>0</v>
      </c>
      <c r="K219" s="8">
        <v>0</v>
      </c>
      <c r="L219" s="7"/>
      <c r="M219" s="50">
        <f t="shared" si="22"/>
        <v>3.6</v>
      </c>
      <c r="O219" s="97"/>
      <c r="P219" s="83"/>
      <c r="Q219" s="83"/>
      <c r="R219" s="81"/>
    </row>
    <row r="220" spans="1:18" x14ac:dyDescent="0.25">
      <c r="B220" s="17" t="s">
        <v>10</v>
      </c>
      <c r="C220" s="27"/>
      <c r="D220" s="5" t="s">
        <v>66</v>
      </c>
      <c r="E220" s="7"/>
      <c r="F220" s="7"/>
      <c r="G220" s="7"/>
      <c r="H220" s="4"/>
      <c r="I220" s="8">
        <v>191</v>
      </c>
      <c r="J220" s="8">
        <v>0</v>
      </c>
      <c r="K220" s="8">
        <v>2</v>
      </c>
      <c r="L220" s="7"/>
      <c r="M220" s="50">
        <f t="shared" si="22"/>
        <v>38.200000000000003</v>
      </c>
      <c r="O220" s="97"/>
      <c r="P220" s="83"/>
      <c r="Q220" s="83"/>
      <c r="R220" s="81"/>
    </row>
    <row r="221" spans="1:18" x14ac:dyDescent="0.25">
      <c r="B221" s="17"/>
      <c r="C221" s="27"/>
      <c r="D221" s="5"/>
      <c r="E221" s="7"/>
      <c r="F221" s="7"/>
      <c r="G221" s="7"/>
      <c r="H221" s="4"/>
      <c r="I221" s="8"/>
      <c r="J221" s="8"/>
      <c r="K221" s="8"/>
      <c r="L221" s="7"/>
      <c r="M221" s="74">
        <f>SUM(M215:M220)</f>
        <v>51.800000000000004</v>
      </c>
      <c r="N221" s="34" t="s">
        <v>207</v>
      </c>
      <c r="O221" s="97"/>
      <c r="P221" s="83"/>
      <c r="Q221" s="83"/>
      <c r="R221" s="81"/>
    </row>
    <row r="222" spans="1:18" x14ac:dyDescent="0.25">
      <c r="B222" s="19"/>
      <c r="C222" s="28"/>
      <c r="D222" s="20"/>
      <c r="E222" s="21"/>
      <c r="F222" s="21"/>
      <c r="G222" s="21"/>
      <c r="H222" s="22"/>
      <c r="I222" s="23">
        <f>SUM(I215:I221)</f>
        <v>259</v>
      </c>
      <c r="J222" s="23">
        <f>SUM(J215:J221)</f>
        <v>0</v>
      </c>
      <c r="K222" s="23">
        <f>SUM(K215:K221)</f>
        <v>55</v>
      </c>
      <c r="L222" s="21"/>
      <c r="M222" s="77">
        <f>I222+J222+K222</f>
        <v>314</v>
      </c>
      <c r="O222" s="98"/>
      <c r="P222" s="59"/>
      <c r="Q222" s="59"/>
      <c r="R222" s="107"/>
    </row>
    <row r="223" spans="1:18" x14ac:dyDescent="0.25">
      <c r="B223" s="5"/>
    </row>
    <row r="224" spans="1:18" ht="21" x14ac:dyDescent="0.35">
      <c r="A224">
        <v>23</v>
      </c>
      <c r="B224" s="11" t="s">
        <v>92</v>
      </c>
      <c r="C224" s="26">
        <f>I257</f>
        <v>155</v>
      </c>
      <c r="D224" s="12"/>
      <c r="E224" s="12"/>
      <c r="F224" s="12"/>
      <c r="G224" s="12"/>
      <c r="H224" s="12"/>
      <c r="I224" s="13"/>
      <c r="J224" s="14"/>
      <c r="K224" s="15"/>
      <c r="L224" s="12"/>
      <c r="M224" s="76"/>
      <c r="O224" s="100" t="s">
        <v>378</v>
      </c>
      <c r="P224" s="101" t="s">
        <v>379</v>
      </c>
      <c r="Q224" s="101" t="s">
        <v>380</v>
      </c>
      <c r="R224" s="106" t="s">
        <v>207</v>
      </c>
    </row>
    <row r="225" spans="2:18" x14ac:dyDescent="0.25">
      <c r="B225" s="32" t="str">
        <f>B$224</f>
        <v>Overig</v>
      </c>
      <c r="C225" s="7"/>
      <c r="D225" s="5" t="s">
        <v>216</v>
      </c>
      <c r="E225" s="7"/>
      <c r="F225" s="7"/>
      <c r="G225" s="7"/>
      <c r="H225" s="7"/>
      <c r="I225" s="8">
        <v>12</v>
      </c>
      <c r="J225" s="8">
        <v>0</v>
      </c>
      <c r="K225" s="8">
        <v>0</v>
      </c>
      <c r="L225" s="7"/>
      <c r="M225" s="50">
        <f>I225*R225</f>
        <v>0.60000000000000009</v>
      </c>
      <c r="O225" s="97"/>
      <c r="P225" s="83"/>
      <c r="Q225" s="83"/>
      <c r="R225" s="81">
        <v>0.05</v>
      </c>
    </row>
    <row r="226" spans="2:18" x14ac:dyDescent="0.25">
      <c r="B226" s="32" t="str">
        <f t="shared" ref="B226:B255" si="23">B$224</f>
        <v>Overig</v>
      </c>
      <c r="C226" s="7"/>
      <c r="D226" s="5" t="s">
        <v>391</v>
      </c>
      <c r="E226" s="7"/>
      <c r="F226" s="7"/>
      <c r="G226" s="7"/>
      <c r="H226" s="7"/>
      <c r="I226" s="8">
        <v>1</v>
      </c>
      <c r="J226" s="8">
        <v>0</v>
      </c>
      <c r="K226" s="8">
        <v>0</v>
      </c>
      <c r="L226" s="7"/>
      <c r="M226" s="50">
        <f>I226*R226</f>
        <v>2.4750000000000001</v>
      </c>
      <c r="O226" s="97">
        <v>165</v>
      </c>
      <c r="P226" s="83">
        <v>75</v>
      </c>
      <c r="Q226" s="83">
        <v>200</v>
      </c>
      <c r="R226" s="81">
        <f>O226*P226*Q226/1000000</f>
        <v>2.4750000000000001</v>
      </c>
    </row>
    <row r="227" spans="2:18" x14ac:dyDescent="0.25">
      <c r="B227" s="32" t="str">
        <f t="shared" si="23"/>
        <v>Overig</v>
      </c>
      <c r="C227" s="7"/>
      <c r="D227" s="5" t="s">
        <v>382</v>
      </c>
      <c r="E227" s="7"/>
      <c r="F227" s="7"/>
      <c r="G227" s="7"/>
      <c r="H227" s="7"/>
      <c r="I227" s="8">
        <v>2</v>
      </c>
      <c r="J227" s="8">
        <v>0</v>
      </c>
      <c r="K227" s="8">
        <v>0</v>
      </c>
      <c r="L227" s="7"/>
      <c r="M227" s="50">
        <f t="shared" ref="M227:M240" si="24">I227*R227</f>
        <v>0.3</v>
      </c>
      <c r="O227" s="97"/>
      <c r="P227" s="83"/>
      <c r="Q227" s="83"/>
      <c r="R227" s="81">
        <v>0.15</v>
      </c>
    </row>
    <row r="228" spans="2:18" x14ac:dyDescent="0.25">
      <c r="B228" s="32" t="str">
        <f t="shared" si="23"/>
        <v>Overig</v>
      </c>
      <c r="C228" s="7"/>
      <c r="D228" s="5" t="s">
        <v>195</v>
      </c>
      <c r="E228" s="7"/>
      <c r="F228" s="7"/>
      <c r="G228" s="7"/>
      <c r="H228" s="7"/>
      <c r="I228" s="8">
        <v>12</v>
      </c>
      <c r="J228" s="8">
        <v>0</v>
      </c>
      <c r="K228" s="8">
        <v>0</v>
      </c>
      <c r="L228" s="7"/>
      <c r="M228" s="50">
        <f t="shared" si="24"/>
        <v>0.96</v>
      </c>
      <c r="O228" s="97"/>
      <c r="P228" s="83"/>
      <c r="Q228" s="83"/>
      <c r="R228" s="81">
        <v>0.08</v>
      </c>
    </row>
    <row r="229" spans="2:18" x14ac:dyDescent="0.25">
      <c r="B229" s="32" t="str">
        <f t="shared" si="23"/>
        <v>Overig</v>
      </c>
      <c r="C229" s="7"/>
      <c r="D229" s="5" t="s">
        <v>120</v>
      </c>
      <c r="E229" s="7"/>
      <c r="F229" s="7"/>
      <c r="G229" s="7"/>
      <c r="H229" s="7"/>
      <c r="I229" s="8">
        <v>4</v>
      </c>
      <c r="J229" s="8">
        <v>0</v>
      </c>
      <c r="K229" s="8">
        <v>0</v>
      </c>
      <c r="L229" s="7"/>
      <c r="M229" s="50">
        <f t="shared" si="24"/>
        <v>0.28599999999999998</v>
      </c>
      <c r="O229" s="97">
        <v>55</v>
      </c>
      <c r="P229" s="83">
        <v>65</v>
      </c>
      <c r="Q229" s="83">
        <v>20</v>
      </c>
      <c r="R229" s="81">
        <f>O229*P229*Q229/1000000</f>
        <v>7.1499999999999994E-2</v>
      </c>
    </row>
    <row r="230" spans="2:18" x14ac:dyDescent="0.25">
      <c r="B230" s="32" t="str">
        <f t="shared" si="23"/>
        <v>Overig</v>
      </c>
      <c r="C230" s="7"/>
      <c r="D230" s="5" t="s">
        <v>535</v>
      </c>
      <c r="E230" s="7"/>
      <c r="F230" s="7"/>
      <c r="G230" s="7"/>
      <c r="H230" s="7"/>
      <c r="I230" s="8">
        <v>3</v>
      </c>
      <c r="J230" s="8">
        <v>0</v>
      </c>
      <c r="K230" s="8">
        <v>1</v>
      </c>
      <c r="L230" s="7"/>
      <c r="M230" s="50">
        <f t="shared" si="24"/>
        <v>0.09</v>
      </c>
      <c r="O230" s="97"/>
      <c r="P230" s="83"/>
      <c r="Q230" s="83"/>
      <c r="R230" s="81">
        <v>0.03</v>
      </c>
    </row>
    <row r="231" spans="2:18" x14ac:dyDescent="0.25">
      <c r="B231" s="32" t="str">
        <f t="shared" si="23"/>
        <v>Overig</v>
      </c>
      <c r="C231" s="7"/>
      <c r="D231" s="5" t="s">
        <v>173</v>
      </c>
      <c r="E231" s="7"/>
      <c r="F231" s="7"/>
      <c r="G231" s="7"/>
      <c r="H231" s="7"/>
      <c r="I231" s="8">
        <v>2</v>
      </c>
      <c r="J231" s="8">
        <v>0</v>
      </c>
      <c r="K231" s="8">
        <v>0</v>
      </c>
      <c r="L231" s="7"/>
      <c r="M231" s="50">
        <f t="shared" si="24"/>
        <v>0.3</v>
      </c>
      <c r="O231" s="97"/>
      <c r="P231" s="83"/>
      <c r="Q231" s="83"/>
      <c r="R231" s="81">
        <v>0.15</v>
      </c>
    </row>
    <row r="232" spans="2:18" x14ac:dyDescent="0.25">
      <c r="B232" s="32" t="str">
        <f t="shared" si="23"/>
        <v>Overig</v>
      </c>
      <c r="C232" s="7"/>
      <c r="D232" s="5" t="s">
        <v>305</v>
      </c>
      <c r="E232" s="7"/>
      <c r="F232" s="7"/>
      <c r="G232" s="7"/>
      <c r="H232" s="7"/>
      <c r="I232" s="8">
        <v>2</v>
      </c>
      <c r="J232" s="8">
        <v>0</v>
      </c>
      <c r="K232" s="8">
        <v>0</v>
      </c>
      <c r="L232" s="7"/>
      <c r="M232" s="50"/>
      <c r="O232" s="97"/>
      <c r="P232" s="83"/>
      <c r="Q232" s="83"/>
      <c r="R232" s="81">
        <f t="shared" ref="R232:R244" si="25">O232*P232*Q232/1000000</f>
        <v>0</v>
      </c>
    </row>
    <row r="233" spans="2:18" x14ac:dyDescent="0.25">
      <c r="B233" s="32" t="str">
        <f t="shared" si="23"/>
        <v>Overig</v>
      </c>
      <c r="C233" s="7"/>
      <c r="D233" s="5" t="s">
        <v>312</v>
      </c>
      <c r="E233" s="7"/>
      <c r="F233" s="7"/>
      <c r="G233" s="7"/>
      <c r="H233" s="7"/>
      <c r="I233" s="8">
        <v>0</v>
      </c>
      <c r="J233" s="8">
        <v>0</v>
      </c>
      <c r="K233" s="8">
        <v>1</v>
      </c>
      <c r="L233" s="7"/>
      <c r="M233" s="50">
        <f t="shared" si="24"/>
        <v>0</v>
      </c>
      <c r="O233" s="97"/>
      <c r="P233" s="83"/>
      <c r="Q233" s="83"/>
      <c r="R233" s="81"/>
    </row>
    <row r="234" spans="2:18" x14ac:dyDescent="0.25">
      <c r="B234" s="32" t="str">
        <f>B$224</f>
        <v>Overig</v>
      </c>
      <c r="C234" s="7"/>
      <c r="D234" s="5" t="s">
        <v>313</v>
      </c>
      <c r="E234" s="7"/>
      <c r="F234" s="7"/>
      <c r="G234" s="7"/>
      <c r="H234" s="7"/>
      <c r="I234" s="8">
        <v>0</v>
      </c>
      <c r="J234" s="8">
        <v>0</v>
      </c>
      <c r="K234" s="8">
        <v>2</v>
      </c>
      <c r="L234" s="7"/>
      <c r="M234" s="50">
        <f t="shared" si="24"/>
        <v>0</v>
      </c>
      <c r="O234" s="97"/>
      <c r="P234" s="83"/>
      <c r="Q234" s="83"/>
      <c r="R234" s="81"/>
    </row>
    <row r="235" spans="2:18" x14ac:dyDescent="0.25">
      <c r="B235" s="32" t="str">
        <f t="shared" si="23"/>
        <v>Overig</v>
      </c>
      <c r="C235" s="7"/>
      <c r="D235" s="5" t="s">
        <v>180</v>
      </c>
      <c r="E235" s="7"/>
      <c r="F235" s="7"/>
      <c r="G235" s="7"/>
      <c r="H235" s="7"/>
      <c r="I235" s="8">
        <v>0</v>
      </c>
      <c r="J235" s="8">
        <v>0</v>
      </c>
      <c r="K235" s="8">
        <v>3</v>
      </c>
      <c r="L235" s="7"/>
      <c r="M235" s="50">
        <f t="shared" si="24"/>
        <v>0</v>
      </c>
      <c r="O235" s="97"/>
      <c r="P235" s="83"/>
      <c r="Q235" s="83"/>
      <c r="R235" s="81"/>
    </row>
    <row r="236" spans="2:18" x14ac:dyDescent="0.25">
      <c r="B236" s="32" t="str">
        <f t="shared" si="23"/>
        <v>Overig</v>
      </c>
      <c r="C236" s="7"/>
      <c r="D236" s="5" t="s">
        <v>352</v>
      </c>
      <c r="E236" s="7"/>
      <c r="F236" s="7"/>
      <c r="G236" s="7"/>
      <c r="H236" s="7"/>
      <c r="I236" s="8">
        <v>4</v>
      </c>
      <c r="J236" s="8">
        <v>0</v>
      </c>
      <c r="K236" s="8">
        <v>2</v>
      </c>
      <c r="L236" s="7"/>
      <c r="M236" s="50">
        <f t="shared" si="24"/>
        <v>3.2</v>
      </c>
      <c r="O236" s="97"/>
      <c r="P236" s="83"/>
      <c r="Q236" s="83"/>
      <c r="R236" s="81">
        <v>0.8</v>
      </c>
    </row>
    <row r="237" spans="2:18" x14ac:dyDescent="0.25">
      <c r="B237" s="32" t="str">
        <f t="shared" si="23"/>
        <v>Overig</v>
      </c>
      <c r="C237" s="7"/>
      <c r="D237" s="5" t="s">
        <v>169</v>
      </c>
      <c r="E237" s="7"/>
      <c r="F237" s="7"/>
      <c r="G237" s="7"/>
      <c r="H237" s="7"/>
      <c r="I237" s="8">
        <v>1</v>
      </c>
      <c r="J237" s="8">
        <v>0</v>
      </c>
      <c r="K237" s="8">
        <v>0</v>
      </c>
      <c r="L237" s="7"/>
      <c r="M237" s="50">
        <f t="shared" si="24"/>
        <v>0.01</v>
      </c>
      <c r="O237" s="97"/>
      <c r="P237" s="83"/>
      <c r="Q237" s="83"/>
      <c r="R237" s="81">
        <v>0.01</v>
      </c>
    </row>
    <row r="238" spans="2:18" x14ac:dyDescent="0.25">
      <c r="B238" s="32" t="str">
        <f t="shared" si="23"/>
        <v>Overig</v>
      </c>
      <c r="C238" s="7"/>
      <c r="D238" s="5" t="s">
        <v>167</v>
      </c>
      <c r="E238" s="7"/>
      <c r="F238" s="7"/>
      <c r="G238" s="7"/>
      <c r="H238" s="7"/>
      <c r="I238" s="8">
        <v>1</v>
      </c>
      <c r="J238" s="8">
        <v>0</v>
      </c>
      <c r="K238" s="8">
        <v>0</v>
      </c>
      <c r="L238" s="7"/>
      <c r="M238" s="50">
        <f t="shared" si="24"/>
        <v>0.01</v>
      </c>
      <c r="O238" s="97"/>
      <c r="P238" s="83"/>
      <c r="Q238" s="83"/>
      <c r="R238" s="81">
        <v>0.01</v>
      </c>
    </row>
    <row r="239" spans="2:18" x14ac:dyDescent="0.25">
      <c r="B239" s="32" t="str">
        <f t="shared" si="23"/>
        <v>Overig</v>
      </c>
      <c r="C239" s="7"/>
      <c r="D239" s="5" t="s">
        <v>304</v>
      </c>
      <c r="E239" s="7"/>
      <c r="F239" s="7"/>
      <c r="G239" s="7"/>
      <c r="H239" s="7"/>
      <c r="I239" s="8">
        <v>3</v>
      </c>
      <c r="J239" s="8">
        <v>0</v>
      </c>
      <c r="K239" s="8">
        <v>0</v>
      </c>
      <c r="L239" s="7"/>
      <c r="M239" s="50">
        <f t="shared" si="24"/>
        <v>0.30000000000000004</v>
      </c>
      <c r="O239" s="97"/>
      <c r="P239" s="83"/>
      <c r="Q239" s="83"/>
      <c r="R239" s="81">
        <v>0.1</v>
      </c>
    </row>
    <row r="240" spans="2:18" x14ac:dyDescent="0.25">
      <c r="B240" s="32" t="str">
        <f t="shared" si="23"/>
        <v>Overig</v>
      </c>
      <c r="C240" s="7"/>
      <c r="D240" s="5" t="s">
        <v>181</v>
      </c>
      <c r="E240" s="7"/>
      <c r="F240" s="7"/>
      <c r="G240" s="7"/>
      <c r="H240" s="7"/>
      <c r="I240" s="8">
        <v>0</v>
      </c>
      <c r="J240" s="8">
        <v>0</v>
      </c>
      <c r="K240" s="8">
        <v>2</v>
      </c>
      <c r="L240" s="7"/>
      <c r="M240" s="50">
        <f t="shared" si="24"/>
        <v>0</v>
      </c>
      <c r="O240" s="97"/>
      <c r="P240" s="83"/>
      <c r="Q240" s="83"/>
      <c r="R240" s="81"/>
    </row>
    <row r="241" spans="2:18" x14ac:dyDescent="0.25">
      <c r="B241" s="32" t="str">
        <f t="shared" si="23"/>
        <v>Overig</v>
      </c>
      <c r="C241" s="7"/>
      <c r="D241" s="5" t="s">
        <v>329</v>
      </c>
      <c r="E241" s="7"/>
      <c r="F241" s="7"/>
      <c r="G241" s="7"/>
      <c r="H241" s="7"/>
      <c r="I241" s="8">
        <v>0</v>
      </c>
      <c r="J241" s="8">
        <v>0</v>
      </c>
      <c r="K241" s="8">
        <v>2</v>
      </c>
      <c r="L241" s="7"/>
      <c r="M241" s="50">
        <f t="shared" ref="M241:M255" si="26">I241*R241</f>
        <v>0</v>
      </c>
      <c r="O241" s="97"/>
      <c r="P241" s="83"/>
      <c r="Q241" s="83"/>
      <c r="R241" s="81"/>
    </row>
    <row r="242" spans="2:18" x14ac:dyDescent="0.25">
      <c r="B242" s="32" t="str">
        <f t="shared" si="23"/>
        <v>Overig</v>
      </c>
      <c r="C242" s="7"/>
      <c r="D242" s="5" t="s">
        <v>328</v>
      </c>
      <c r="E242" s="7"/>
      <c r="F242" s="7"/>
      <c r="G242" s="7"/>
      <c r="H242" s="7"/>
      <c r="I242" s="8">
        <v>0</v>
      </c>
      <c r="J242" s="8">
        <v>0</v>
      </c>
      <c r="K242" s="8">
        <v>2</v>
      </c>
      <c r="L242" s="7"/>
      <c r="M242" s="50">
        <f t="shared" si="26"/>
        <v>0</v>
      </c>
      <c r="O242" s="97"/>
      <c r="P242" s="83"/>
      <c r="Q242" s="83"/>
      <c r="R242" s="81"/>
    </row>
    <row r="243" spans="2:18" x14ac:dyDescent="0.25">
      <c r="B243" s="32" t="str">
        <f t="shared" si="23"/>
        <v>Overig</v>
      </c>
      <c r="C243" s="7"/>
      <c r="D243" s="5" t="s">
        <v>155</v>
      </c>
      <c r="E243" s="7"/>
      <c r="F243" s="7"/>
      <c r="G243" s="7"/>
      <c r="H243" s="7"/>
      <c r="I243" s="8">
        <v>0</v>
      </c>
      <c r="J243" s="49">
        <v>2</v>
      </c>
      <c r="K243" s="8">
        <v>0</v>
      </c>
      <c r="L243" s="7"/>
      <c r="M243" s="50">
        <f t="shared" si="26"/>
        <v>0</v>
      </c>
      <c r="O243" s="97"/>
      <c r="P243" s="83"/>
      <c r="Q243" s="83"/>
      <c r="R243" s="81"/>
    </row>
    <row r="244" spans="2:18" x14ac:dyDescent="0.25">
      <c r="B244" s="32" t="str">
        <f t="shared" si="23"/>
        <v>Overig</v>
      </c>
      <c r="C244" s="7"/>
      <c r="D244" s="5" t="s">
        <v>258</v>
      </c>
      <c r="E244" s="7"/>
      <c r="F244" s="7"/>
      <c r="G244" s="7"/>
      <c r="H244" s="7"/>
      <c r="I244" s="8">
        <v>18</v>
      </c>
      <c r="J244" s="8">
        <v>0</v>
      </c>
      <c r="K244" s="8">
        <v>0</v>
      </c>
      <c r="L244" s="7"/>
      <c r="M244" s="50">
        <f t="shared" si="26"/>
        <v>7.2</v>
      </c>
      <c r="O244" s="97">
        <v>200</v>
      </c>
      <c r="P244" s="83">
        <v>100</v>
      </c>
      <c r="Q244" s="83">
        <v>20</v>
      </c>
      <c r="R244" s="81">
        <f t="shared" si="25"/>
        <v>0.4</v>
      </c>
    </row>
    <row r="245" spans="2:18" x14ac:dyDescent="0.25">
      <c r="B245" s="32" t="str">
        <f t="shared" si="23"/>
        <v>Overig</v>
      </c>
      <c r="C245" s="7"/>
      <c r="D245" s="5" t="s">
        <v>194</v>
      </c>
      <c r="E245" s="7"/>
      <c r="F245" s="7"/>
      <c r="G245" s="7"/>
      <c r="H245" s="7"/>
      <c r="I245" s="8">
        <v>3</v>
      </c>
      <c r="J245" s="8">
        <v>0</v>
      </c>
      <c r="K245" s="8">
        <v>0</v>
      </c>
      <c r="L245" s="7"/>
      <c r="M245" s="50">
        <f t="shared" si="26"/>
        <v>0.60000000000000009</v>
      </c>
      <c r="O245" s="97"/>
      <c r="P245" s="83"/>
      <c r="Q245" s="83"/>
      <c r="R245" s="81">
        <v>0.2</v>
      </c>
    </row>
    <row r="246" spans="2:18" x14ac:dyDescent="0.25">
      <c r="B246" s="32" t="str">
        <f t="shared" si="23"/>
        <v>Overig</v>
      </c>
      <c r="C246" s="5"/>
      <c r="D246" s="5" t="s">
        <v>215</v>
      </c>
      <c r="F246" s="7"/>
      <c r="G246" s="7"/>
      <c r="H246" s="7"/>
      <c r="I246" s="8">
        <v>8</v>
      </c>
      <c r="J246" s="8">
        <v>0</v>
      </c>
      <c r="K246" s="8">
        <v>0</v>
      </c>
      <c r="L246" s="7"/>
      <c r="M246" s="50">
        <f t="shared" si="26"/>
        <v>0.64</v>
      </c>
      <c r="O246" s="97"/>
      <c r="P246" s="83"/>
      <c r="Q246" s="83"/>
      <c r="R246" s="81">
        <v>0.08</v>
      </c>
    </row>
    <row r="247" spans="2:18" x14ac:dyDescent="0.25">
      <c r="B247" s="32" t="str">
        <f t="shared" si="23"/>
        <v>Overig</v>
      </c>
      <c r="C247" s="7"/>
      <c r="D247" s="5" t="s">
        <v>314</v>
      </c>
      <c r="E247" s="7"/>
      <c r="F247" s="7"/>
      <c r="G247" s="7"/>
      <c r="H247" s="7"/>
      <c r="I247" s="8">
        <v>0</v>
      </c>
      <c r="J247" s="49">
        <v>3</v>
      </c>
      <c r="K247" s="8">
        <v>2</v>
      </c>
      <c r="L247" s="7"/>
      <c r="M247" s="50">
        <f t="shared" si="26"/>
        <v>0</v>
      </c>
      <c r="O247" s="97"/>
      <c r="P247" s="83"/>
      <c r="Q247" s="83"/>
      <c r="R247" s="81"/>
    </row>
    <row r="248" spans="2:18" x14ac:dyDescent="0.25">
      <c r="B248" s="32" t="str">
        <f t="shared" si="23"/>
        <v>Overig</v>
      </c>
      <c r="C248" s="7"/>
      <c r="D248" s="5" t="s">
        <v>315</v>
      </c>
      <c r="E248" s="7"/>
      <c r="F248" s="7"/>
      <c r="G248" s="7"/>
      <c r="H248" s="7"/>
      <c r="I248" s="8">
        <v>0</v>
      </c>
      <c r="J248" s="8">
        <v>0</v>
      </c>
      <c r="K248" s="8">
        <v>1</v>
      </c>
      <c r="L248" s="7"/>
      <c r="M248" s="50">
        <f t="shared" si="26"/>
        <v>0</v>
      </c>
      <c r="O248" s="97"/>
      <c r="P248" s="83"/>
      <c r="Q248" s="83"/>
      <c r="R248" s="81"/>
    </row>
    <row r="249" spans="2:18" x14ac:dyDescent="0.25">
      <c r="B249" s="32" t="str">
        <f t="shared" si="23"/>
        <v>Overig</v>
      </c>
      <c r="C249" s="7"/>
      <c r="D249" s="5" t="s">
        <v>259</v>
      </c>
      <c r="E249" s="7"/>
      <c r="F249" s="7"/>
      <c r="G249" s="7"/>
      <c r="H249" s="7"/>
      <c r="I249" s="8">
        <v>0</v>
      </c>
      <c r="J249" s="8">
        <v>0</v>
      </c>
      <c r="K249" s="8">
        <v>1</v>
      </c>
      <c r="L249" s="7"/>
      <c r="M249" s="50">
        <f t="shared" si="26"/>
        <v>0</v>
      </c>
      <c r="O249" s="97"/>
      <c r="P249" s="83"/>
      <c r="Q249" s="83"/>
      <c r="R249" s="81"/>
    </row>
    <row r="250" spans="2:18" x14ac:dyDescent="0.25">
      <c r="B250" s="32" t="str">
        <f t="shared" si="23"/>
        <v>Overig</v>
      </c>
      <c r="C250" s="7"/>
      <c r="D250" s="5" t="s">
        <v>273</v>
      </c>
      <c r="E250" s="7"/>
      <c r="F250" s="7"/>
      <c r="G250" s="7"/>
      <c r="H250" s="7"/>
      <c r="I250" s="8">
        <v>78</v>
      </c>
      <c r="J250" s="8">
        <v>0</v>
      </c>
      <c r="K250" s="8">
        <v>0</v>
      </c>
      <c r="L250" s="7"/>
      <c r="M250" s="50">
        <f t="shared" si="26"/>
        <v>19.5</v>
      </c>
      <c r="O250" s="97"/>
      <c r="P250" s="83"/>
      <c r="Q250" s="83"/>
      <c r="R250" s="81">
        <v>0.25</v>
      </c>
    </row>
    <row r="251" spans="2:18" x14ac:dyDescent="0.25">
      <c r="B251" s="32" t="str">
        <f t="shared" si="23"/>
        <v>Overig</v>
      </c>
      <c r="C251" s="7"/>
      <c r="D251" s="5" t="s">
        <v>272</v>
      </c>
      <c r="E251" s="7"/>
      <c r="F251" s="7"/>
      <c r="G251" s="7"/>
      <c r="H251" s="7"/>
      <c r="I251" s="8">
        <v>0</v>
      </c>
      <c r="J251" s="8">
        <v>0</v>
      </c>
      <c r="K251" s="8">
        <v>4</v>
      </c>
      <c r="L251" s="7"/>
      <c r="M251" s="50">
        <f t="shared" si="26"/>
        <v>0</v>
      </c>
      <c r="O251" s="97"/>
      <c r="P251" s="83"/>
      <c r="Q251" s="83"/>
      <c r="R251" s="81"/>
    </row>
    <row r="252" spans="2:18" x14ac:dyDescent="0.25">
      <c r="B252" s="32" t="str">
        <f t="shared" si="23"/>
        <v>Overig</v>
      </c>
      <c r="C252" s="7"/>
      <c r="D252" s="5" t="s">
        <v>184</v>
      </c>
      <c r="E252" s="7"/>
      <c r="F252" s="7"/>
      <c r="G252" s="7"/>
      <c r="H252" s="7"/>
      <c r="I252" s="8">
        <v>0</v>
      </c>
      <c r="J252" s="8">
        <v>0</v>
      </c>
      <c r="K252" s="8">
        <v>1</v>
      </c>
      <c r="L252" s="7"/>
      <c r="M252" s="50">
        <f t="shared" si="26"/>
        <v>0</v>
      </c>
      <c r="O252" s="97"/>
      <c r="P252" s="83"/>
      <c r="Q252" s="83"/>
      <c r="R252" s="81"/>
    </row>
    <row r="253" spans="2:18" x14ac:dyDescent="0.25">
      <c r="B253" s="32" t="str">
        <f t="shared" si="23"/>
        <v>Overig</v>
      </c>
      <c r="C253" s="7"/>
      <c r="D253" s="5" t="s">
        <v>275</v>
      </c>
      <c r="E253" s="7"/>
      <c r="F253" s="7"/>
      <c r="G253" s="7"/>
      <c r="H253" s="7"/>
      <c r="I253" s="8">
        <v>0</v>
      </c>
      <c r="J253" s="8">
        <v>0</v>
      </c>
      <c r="K253" s="8">
        <v>7</v>
      </c>
      <c r="L253" s="7"/>
      <c r="M253" s="50">
        <f t="shared" si="26"/>
        <v>0</v>
      </c>
      <c r="O253" s="97"/>
      <c r="P253" s="83"/>
      <c r="Q253" s="83"/>
      <c r="R253" s="81"/>
    </row>
    <row r="254" spans="2:18" x14ac:dyDescent="0.25">
      <c r="B254" s="32" t="str">
        <f t="shared" si="23"/>
        <v>Overig</v>
      </c>
      <c r="C254" s="7"/>
      <c r="D254" s="5" t="s">
        <v>93</v>
      </c>
      <c r="E254" s="7"/>
      <c r="F254" s="7"/>
      <c r="G254" s="7"/>
      <c r="H254" s="7"/>
      <c r="I254" s="8">
        <v>0</v>
      </c>
      <c r="J254" s="8">
        <v>0</v>
      </c>
      <c r="K254" s="8">
        <v>1</v>
      </c>
      <c r="L254" s="7"/>
      <c r="M254" s="50">
        <f t="shared" si="26"/>
        <v>0</v>
      </c>
      <c r="O254" s="97"/>
      <c r="P254" s="83"/>
      <c r="Q254" s="83"/>
      <c r="R254" s="81"/>
    </row>
    <row r="255" spans="2:18" x14ac:dyDescent="0.25">
      <c r="B255" s="32" t="str">
        <f t="shared" si="23"/>
        <v>Overig</v>
      </c>
      <c r="C255" s="7"/>
      <c r="D255" s="5" t="s">
        <v>172</v>
      </c>
      <c r="E255" s="7"/>
      <c r="F255" s="7"/>
      <c r="G255" s="7"/>
      <c r="H255" s="7"/>
      <c r="I255" s="8">
        <v>1</v>
      </c>
      <c r="J255" s="8">
        <v>0</v>
      </c>
      <c r="K255" s="8">
        <v>0</v>
      </c>
      <c r="L255" s="7"/>
      <c r="M255" s="50">
        <f t="shared" si="26"/>
        <v>0.4</v>
      </c>
      <c r="O255" s="97"/>
      <c r="P255" s="83"/>
      <c r="Q255" s="83"/>
      <c r="R255" s="81">
        <v>0.4</v>
      </c>
    </row>
    <row r="256" spans="2:18" x14ac:dyDescent="0.25">
      <c r="B256" s="32"/>
      <c r="C256" s="7"/>
      <c r="D256" s="5"/>
      <c r="E256" s="7"/>
      <c r="F256" s="7"/>
      <c r="G256" s="7"/>
      <c r="H256" s="7"/>
      <c r="I256" s="7"/>
      <c r="J256" s="7"/>
      <c r="K256" s="7"/>
      <c r="L256" s="7"/>
      <c r="M256" s="74">
        <f>SUM(M225:M255)</f>
        <v>36.871000000000002</v>
      </c>
      <c r="N256" s="34" t="s">
        <v>207</v>
      </c>
      <c r="O256" s="97"/>
      <c r="P256" s="83"/>
      <c r="Q256" s="83"/>
      <c r="R256" s="81"/>
    </row>
    <row r="257" spans="1:18" x14ac:dyDescent="0.25">
      <c r="B257" s="19"/>
      <c r="C257" s="21"/>
      <c r="D257" s="20"/>
      <c r="E257" s="21"/>
      <c r="F257" s="21"/>
      <c r="G257" s="21"/>
      <c r="H257" s="21"/>
      <c r="I257" s="21">
        <f>SUM(I225:I256)</f>
        <v>155</v>
      </c>
      <c r="J257" s="21">
        <f>SUM(J225:J256)</f>
        <v>5</v>
      </c>
      <c r="K257" s="21">
        <f>SUM(K225:K256)</f>
        <v>32</v>
      </c>
      <c r="L257" s="21"/>
      <c r="M257" s="77">
        <f>I257+J257+K257</f>
        <v>192</v>
      </c>
      <c r="O257" s="98"/>
      <c r="P257" s="59"/>
      <c r="Q257" s="59"/>
      <c r="R257" s="107"/>
    </row>
    <row r="258" spans="1:18" x14ac:dyDescent="0.25">
      <c r="C258"/>
      <c r="D258" s="5"/>
    </row>
    <row r="259" spans="1:18" ht="21" x14ac:dyDescent="0.35">
      <c r="A259">
        <v>24</v>
      </c>
      <c r="B259" s="11" t="s">
        <v>149</v>
      </c>
      <c r="C259" s="26">
        <f>I264</f>
        <v>1</v>
      </c>
      <c r="D259" s="12"/>
      <c r="E259" s="12"/>
      <c r="F259" s="12"/>
      <c r="G259" s="12"/>
      <c r="H259" s="12"/>
      <c r="I259" s="13"/>
      <c r="J259" s="14"/>
      <c r="K259" s="15"/>
      <c r="L259" s="12"/>
      <c r="M259" s="76"/>
      <c r="O259" s="100" t="s">
        <v>378</v>
      </c>
      <c r="P259" s="101" t="s">
        <v>379</v>
      </c>
      <c r="Q259" s="101" t="s">
        <v>380</v>
      </c>
      <c r="R259" s="106" t="s">
        <v>207</v>
      </c>
    </row>
    <row r="260" spans="1:18" x14ac:dyDescent="0.25">
      <c r="B260" s="32" t="str">
        <f>B$259</f>
        <v>Paukenkruk</v>
      </c>
      <c r="C260" s="7"/>
      <c r="D260" s="5" t="s">
        <v>150</v>
      </c>
      <c r="E260" s="7"/>
      <c r="F260" s="7"/>
      <c r="G260" s="7"/>
      <c r="H260" s="7"/>
      <c r="I260" s="8">
        <v>1</v>
      </c>
      <c r="J260" s="8">
        <v>0</v>
      </c>
      <c r="K260" s="8">
        <v>0</v>
      </c>
      <c r="L260" s="7"/>
      <c r="M260" s="50">
        <f>I260*R260</f>
        <v>0.2</v>
      </c>
      <c r="O260" s="97"/>
      <c r="P260" s="83"/>
      <c r="Q260" s="83"/>
      <c r="R260" s="81">
        <v>0.2</v>
      </c>
    </row>
    <row r="261" spans="1:18" x14ac:dyDescent="0.25">
      <c r="B261" s="32"/>
      <c r="C261" s="7"/>
      <c r="D261" s="7"/>
      <c r="E261" s="7"/>
      <c r="F261" s="7"/>
      <c r="G261" s="7"/>
      <c r="H261" s="7"/>
      <c r="I261" s="8">
        <v>0</v>
      </c>
      <c r="J261" s="8">
        <v>0</v>
      </c>
      <c r="K261" s="8">
        <v>0</v>
      </c>
      <c r="L261" s="7"/>
      <c r="M261" s="50">
        <v>0</v>
      </c>
      <c r="O261" s="97"/>
      <c r="P261" s="83"/>
      <c r="Q261" s="83"/>
      <c r="R261" s="81"/>
    </row>
    <row r="262" spans="1:18" x14ac:dyDescent="0.25">
      <c r="B262" s="32"/>
      <c r="C262" s="7"/>
      <c r="D262" s="7"/>
      <c r="E262" s="7"/>
      <c r="F262" s="7"/>
      <c r="G262" s="7"/>
      <c r="H262" s="7"/>
      <c r="I262" s="8">
        <v>0</v>
      </c>
      <c r="J262" s="8">
        <v>0</v>
      </c>
      <c r="K262" s="8">
        <v>0</v>
      </c>
      <c r="L262" s="7"/>
      <c r="M262" s="50">
        <v>0</v>
      </c>
      <c r="O262" s="97"/>
      <c r="P262" s="83"/>
      <c r="Q262" s="83"/>
      <c r="R262" s="81"/>
    </row>
    <row r="263" spans="1:18" x14ac:dyDescent="0.25">
      <c r="B263" s="32"/>
      <c r="C263" s="7"/>
      <c r="D263" s="7"/>
      <c r="E263" s="7"/>
      <c r="F263" s="7"/>
      <c r="G263" s="7"/>
      <c r="H263" s="7"/>
      <c r="I263" s="8"/>
      <c r="J263" s="8"/>
      <c r="K263" s="8"/>
      <c r="L263" s="7"/>
      <c r="M263" s="74">
        <f>SUM(M260:M262)</f>
        <v>0.2</v>
      </c>
      <c r="N263" s="34" t="s">
        <v>207</v>
      </c>
      <c r="O263" s="97"/>
      <c r="P263" s="83"/>
      <c r="Q263" s="83"/>
      <c r="R263" s="81"/>
    </row>
    <row r="264" spans="1:18" x14ac:dyDescent="0.25">
      <c r="B264" s="19"/>
      <c r="C264" s="21"/>
      <c r="D264" s="21"/>
      <c r="E264" s="21"/>
      <c r="F264" s="21"/>
      <c r="G264" s="21"/>
      <c r="H264" s="21"/>
      <c r="I264" s="23">
        <f>SUM(I260:I263)</f>
        <v>1</v>
      </c>
      <c r="J264" s="23">
        <f>SUM(J260:J263)</f>
        <v>0</v>
      </c>
      <c r="K264" s="23">
        <f>SUM(K260:K263)</f>
        <v>0</v>
      </c>
      <c r="L264" s="21"/>
      <c r="M264" s="77">
        <f>I264+J264+K264</f>
        <v>1</v>
      </c>
      <c r="O264" s="98"/>
      <c r="P264" s="59"/>
      <c r="Q264" s="59"/>
      <c r="R264" s="107"/>
    </row>
    <row r="265" spans="1:18" x14ac:dyDescent="0.25">
      <c r="C265"/>
    </row>
    <row r="266" spans="1:18" ht="21" x14ac:dyDescent="0.35">
      <c r="A266">
        <v>25</v>
      </c>
      <c r="B266" s="11" t="s">
        <v>316</v>
      </c>
      <c r="C266" s="26">
        <f>I282</f>
        <v>22</v>
      </c>
      <c r="D266" s="12"/>
      <c r="E266" s="12"/>
      <c r="F266" s="12"/>
      <c r="G266" s="12"/>
      <c r="H266" s="12"/>
      <c r="I266" s="13"/>
      <c r="J266" s="14"/>
      <c r="K266" s="15"/>
      <c r="L266" s="12"/>
      <c r="M266" s="76"/>
      <c r="O266" s="100" t="s">
        <v>378</v>
      </c>
      <c r="P266" s="101" t="s">
        <v>379</v>
      </c>
      <c r="Q266" s="101" t="s">
        <v>380</v>
      </c>
      <c r="R266" s="106" t="s">
        <v>207</v>
      </c>
    </row>
    <row r="267" spans="1:18" x14ac:dyDescent="0.25">
      <c r="B267" s="32" t="str">
        <f>B$266</f>
        <v>Pianobank</v>
      </c>
      <c r="C267"/>
      <c r="D267" t="s">
        <v>117</v>
      </c>
      <c r="I267">
        <v>1</v>
      </c>
      <c r="J267">
        <v>0</v>
      </c>
      <c r="K267">
        <v>0</v>
      </c>
      <c r="L267" s="7"/>
      <c r="M267" s="50">
        <f>I267*R$267</f>
        <v>0.32</v>
      </c>
      <c r="O267" s="97"/>
      <c r="P267" s="83" t="s">
        <v>536</v>
      </c>
      <c r="Q267" s="83"/>
      <c r="R267" s="81">
        <v>0.32</v>
      </c>
    </row>
    <row r="268" spans="1:18" x14ac:dyDescent="0.25">
      <c r="B268" s="32" t="str">
        <f t="shared" ref="B268:B280" si="27">B$266</f>
        <v>Pianobank</v>
      </c>
      <c r="C268" s="7"/>
      <c r="D268" s="5" t="s">
        <v>221</v>
      </c>
      <c r="E268" s="7"/>
      <c r="F268" s="7"/>
      <c r="G268" s="7"/>
      <c r="H268" s="7"/>
      <c r="I268" s="8">
        <v>0</v>
      </c>
      <c r="J268" s="8">
        <v>0</v>
      </c>
      <c r="K268" s="8">
        <v>1</v>
      </c>
      <c r="L268" s="7"/>
      <c r="M268" s="50">
        <f t="shared" ref="M268:M280" si="28">I268*R$267</f>
        <v>0</v>
      </c>
      <c r="O268" s="97"/>
      <c r="P268" s="83"/>
      <c r="Q268" s="83"/>
      <c r="R268" s="81"/>
    </row>
    <row r="269" spans="1:18" x14ac:dyDescent="0.25">
      <c r="B269" s="32" t="str">
        <f t="shared" si="27"/>
        <v>Pianobank</v>
      </c>
      <c r="C269" s="7"/>
      <c r="D269" s="5" t="s">
        <v>82</v>
      </c>
      <c r="E269" s="7"/>
      <c r="F269" s="7"/>
      <c r="G269" s="7"/>
      <c r="H269" s="7"/>
      <c r="I269" s="8">
        <v>1</v>
      </c>
      <c r="J269" s="8">
        <v>0</v>
      </c>
      <c r="K269" s="8">
        <v>0</v>
      </c>
      <c r="L269" s="7"/>
      <c r="M269" s="50">
        <f t="shared" si="28"/>
        <v>0.32</v>
      </c>
      <c r="O269" s="97"/>
      <c r="P269" s="83"/>
      <c r="Q269" s="83"/>
      <c r="R269" s="81"/>
    </row>
    <row r="270" spans="1:18" x14ac:dyDescent="0.25">
      <c r="B270" s="32" t="str">
        <f t="shared" si="27"/>
        <v>Pianobank</v>
      </c>
      <c r="C270" s="7"/>
      <c r="D270" s="5" t="s">
        <v>105</v>
      </c>
      <c r="E270" s="7"/>
      <c r="F270" s="7"/>
      <c r="G270" s="7"/>
      <c r="H270" s="7"/>
      <c r="I270" s="8">
        <v>0</v>
      </c>
      <c r="J270" s="8">
        <v>0</v>
      </c>
      <c r="K270" s="8">
        <v>1</v>
      </c>
      <c r="L270" s="7"/>
      <c r="M270" s="50">
        <f t="shared" si="28"/>
        <v>0</v>
      </c>
      <c r="O270" s="97"/>
      <c r="P270" s="83"/>
      <c r="Q270" s="83"/>
      <c r="R270" s="81"/>
    </row>
    <row r="271" spans="1:18" x14ac:dyDescent="0.25">
      <c r="B271" s="32" t="str">
        <f t="shared" si="27"/>
        <v>Pianobank</v>
      </c>
      <c r="C271" s="7"/>
      <c r="D271" s="5" t="s">
        <v>292</v>
      </c>
      <c r="E271" s="7"/>
      <c r="F271" s="7"/>
      <c r="G271" s="7"/>
      <c r="H271" s="7"/>
      <c r="I271" s="8">
        <v>0</v>
      </c>
      <c r="J271" s="8">
        <v>0</v>
      </c>
      <c r="K271" s="8">
        <v>1</v>
      </c>
      <c r="L271" s="7"/>
      <c r="M271" s="50">
        <f t="shared" si="28"/>
        <v>0</v>
      </c>
      <c r="O271" s="97"/>
      <c r="P271" s="83"/>
      <c r="Q271" s="83"/>
      <c r="R271" s="81"/>
    </row>
    <row r="272" spans="1:18" x14ac:dyDescent="0.25">
      <c r="B272" s="32" t="str">
        <f t="shared" si="27"/>
        <v>Pianobank</v>
      </c>
      <c r="C272" s="7"/>
      <c r="D272" s="5" t="s">
        <v>56</v>
      </c>
      <c r="E272" s="7"/>
      <c r="F272" s="7"/>
      <c r="G272" s="7"/>
      <c r="H272" s="7"/>
      <c r="I272" s="8">
        <v>4</v>
      </c>
      <c r="J272" s="8">
        <v>0</v>
      </c>
      <c r="K272" s="8">
        <v>0</v>
      </c>
      <c r="L272" s="7"/>
      <c r="M272" s="50">
        <f t="shared" si="28"/>
        <v>1.28</v>
      </c>
      <c r="O272" s="97"/>
      <c r="P272" s="83"/>
      <c r="Q272" s="83"/>
      <c r="R272" s="81"/>
    </row>
    <row r="273" spans="1:18" x14ac:dyDescent="0.25">
      <c r="B273" s="32" t="str">
        <f t="shared" si="27"/>
        <v>Pianobank</v>
      </c>
      <c r="C273" s="7"/>
      <c r="D273" s="5" t="s">
        <v>70</v>
      </c>
      <c r="E273" s="7"/>
      <c r="F273" s="7"/>
      <c r="G273" s="7"/>
      <c r="H273" s="7"/>
      <c r="I273" s="8">
        <v>2</v>
      </c>
      <c r="J273" s="8">
        <v>0</v>
      </c>
      <c r="K273" s="8">
        <v>0</v>
      </c>
      <c r="L273" s="7"/>
      <c r="M273" s="50">
        <f t="shared" si="28"/>
        <v>0.64</v>
      </c>
      <c r="O273" s="97"/>
      <c r="P273" s="83"/>
      <c r="Q273" s="83"/>
      <c r="R273" s="81"/>
    </row>
    <row r="274" spans="1:18" x14ac:dyDescent="0.25">
      <c r="B274" s="32" t="str">
        <f t="shared" si="27"/>
        <v>Pianobank</v>
      </c>
      <c r="C274" s="7"/>
      <c r="D274" s="5" t="s">
        <v>281</v>
      </c>
      <c r="E274" s="7"/>
      <c r="F274" s="7"/>
      <c r="G274" s="7"/>
      <c r="H274" s="7"/>
      <c r="I274" s="8">
        <v>0</v>
      </c>
      <c r="J274" s="8">
        <v>0</v>
      </c>
      <c r="K274" s="8">
        <v>1</v>
      </c>
      <c r="L274" s="7"/>
      <c r="M274" s="50">
        <f t="shared" si="28"/>
        <v>0</v>
      </c>
      <c r="O274" s="97"/>
      <c r="P274" s="83"/>
      <c r="Q274" s="83"/>
      <c r="R274" s="81"/>
    </row>
    <row r="275" spans="1:18" x14ac:dyDescent="0.25">
      <c r="B275" s="32" t="str">
        <f t="shared" si="27"/>
        <v>Pianobank</v>
      </c>
      <c r="C275" s="7"/>
      <c r="D275" s="5" t="s">
        <v>250</v>
      </c>
      <c r="E275" s="7"/>
      <c r="F275" s="7"/>
      <c r="G275" s="7"/>
      <c r="H275" s="7"/>
      <c r="I275" s="8">
        <v>2</v>
      </c>
      <c r="J275" s="8">
        <v>0</v>
      </c>
      <c r="K275" s="8">
        <v>0</v>
      </c>
      <c r="L275" s="7"/>
      <c r="M275" s="50">
        <f t="shared" si="28"/>
        <v>0.64</v>
      </c>
      <c r="O275" s="97"/>
      <c r="P275" s="83"/>
      <c r="Q275" s="83"/>
      <c r="R275" s="81"/>
    </row>
    <row r="276" spans="1:18" x14ac:dyDescent="0.25">
      <c r="B276" s="32" t="str">
        <f t="shared" si="27"/>
        <v>Pianobank</v>
      </c>
      <c r="C276" s="7"/>
      <c r="D276" s="5" t="s">
        <v>182</v>
      </c>
      <c r="E276" s="7"/>
      <c r="F276" s="7"/>
      <c r="G276" s="7"/>
      <c r="H276" s="7"/>
      <c r="I276" s="8">
        <v>1</v>
      </c>
      <c r="J276" s="8">
        <v>0</v>
      </c>
      <c r="K276" s="8">
        <v>0</v>
      </c>
      <c r="L276" s="7"/>
      <c r="M276" s="50">
        <f t="shared" si="28"/>
        <v>0.32</v>
      </c>
      <c r="O276" s="97"/>
      <c r="P276" s="83"/>
      <c r="Q276" s="83"/>
      <c r="R276" s="81"/>
    </row>
    <row r="277" spans="1:18" x14ac:dyDescent="0.25">
      <c r="B277" s="32" t="str">
        <f t="shared" si="27"/>
        <v>Pianobank</v>
      </c>
      <c r="C277" s="7"/>
      <c r="D277" s="5" t="s">
        <v>19</v>
      </c>
      <c r="E277" s="7"/>
      <c r="F277" s="7"/>
      <c r="G277" s="7"/>
      <c r="H277" s="7"/>
      <c r="I277" s="8">
        <v>6</v>
      </c>
      <c r="J277" s="8">
        <v>0</v>
      </c>
      <c r="K277" s="8">
        <v>0</v>
      </c>
      <c r="L277" s="7"/>
      <c r="M277" s="50">
        <f t="shared" si="28"/>
        <v>1.92</v>
      </c>
      <c r="O277" s="97"/>
      <c r="P277" s="83"/>
      <c r="Q277" s="83"/>
      <c r="R277" s="81"/>
    </row>
    <row r="278" spans="1:18" x14ac:dyDescent="0.25">
      <c r="B278" s="32" t="str">
        <f t="shared" si="27"/>
        <v>Pianobank</v>
      </c>
      <c r="C278" s="7"/>
      <c r="D278" s="5" t="s">
        <v>257</v>
      </c>
      <c r="E278" s="7"/>
      <c r="F278" s="7"/>
      <c r="G278" s="7"/>
      <c r="H278" s="7"/>
      <c r="I278" s="8">
        <v>2</v>
      </c>
      <c r="J278" s="8">
        <v>0</v>
      </c>
      <c r="K278" s="8">
        <v>0</v>
      </c>
      <c r="L278" s="7"/>
      <c r="M278" s="50">
        <f t="shared" si="28"/>
        <v>0.64</v>
      </c>
      <c r="O278" s="97"/>
      <c r="P278" s="83"/>
      <c r="Q278" s="83"/>
      <c r="R278" s="81"/>
    </row>
    <row r="279" spans="1:18" x14ac:dyDescent="0.25">
      <c r="B279" s="32" t="str">
        <f t="shared" si="27"/>
        <v>Pianobank</v>
      </c>
      <c r="C279" s="7"/>
      <c r="D279" s="5" t="s">
        <v>69</v>
      </c>
      <c r="E279" s="7"/>
      <c r="F279" s="7"/>
      <c r="G279" s="7"/>
      <c r="H279" s="7"/>
      <c r="I279" s="8">
        <v>3</v>
      </c>
      <c r="J279" s="8">
        <v>0</v>
      </c>
      <c r="K279" s="8">
        <v>0</v>
      </c>
      <c r="L279" s="7"/>
      <c r="M279" s="50">
        <f t="shared" si="28"/>
        <v>0.96</v>
      </c>
      <c r="O279" s="97"/>
      <c r="P279" s="83"/>
      <c r="Q279" s="83"/>
      <c r="R279" s="81"/>
    </row>
    <row r="280" spans="1:18" x14ac:dyDescent="0.25">
      <c r="B280" s="32" t="str">
        <f t="shared" si="27"/>
        <v>Pianobank</v>
      </c>
      <c r="C280" s="7"/>
      <c r="D280" s="5" t="s">
        <v>290</v>
      </c>
      <c r="E280" s="7"/>
      <c r="F280" s="7"/>
      <c r="G280" s="7"/>
      <c r="H280" s="7"/>
      <c r="I280" s="8">
        <v>0</v>
      </c>
      <c r="J280" s="8">
        <v>0</v>
      </c>
      <c r="K280" s="8">
        <v>1</v>
      </c>
      <c r="L280" s="7"/>
      <c r="M280" s="50">
        <f t="shared" si="28"/>
        <v>0</v>
      </c>
      <c r="O280" s="97"/>
      <c r="P280" s="83"/>
      <c r="Q280" s="83"/>
      <c r="R280" s="81"/>
    </row>
    <row r="281" spans="1:18" x14ac:dyDescent="0.25">
      <c r="B281" s="32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4">
        <f>SUM(M267:M280)</f>
        <v>7.0399999999999991</v>
      </c>
      <c r="N281" s="34" t="s">
        <v>207</v>
      </c>
      <c r="O281" s="97"/>
      <c r="P281" s="83"/>
      <c r="Q281" s="83"/>
      <c r="R281" s="81"/>
    </row>
    <row r="282" spans="1:18" x14ac:dyDescent="0.25">
      <c r="B282" s="19"/>
      <c r="C282" s="21"/>
      <c r="D282" s="21"/>
      <c r="E282" s="21"/>
      <c r="F282" s="21"/>
      <c r="G282" s="21"/>
      <c r="H282" s="21"/>
      <c r="I282" s="21">
        <f>SUM(I267:I281)</f>
        <v>22</v>
      </c>
      <c r="J282" s="21">
        <f>SUM(J267:J281)</f>
        <v>0</v>
      </c>
      <c r="K282" s="21">
        <f>SUM(K267:K281)</f>
        <v>5</v>
      </c>
      <c r="L282" s="21"/>
      <c r="M282" s="77">
        <f>I282+J282+K282</f>
        <v>27</v>
      </c>
      <c r="O282" s="98"/>
      <c r="P282" s="59"/>
      <c r="Q282" s="59"/>
      <c r="R282" s="107"/>
    </row>
    <row r="283" spans="1:18" x14ac:dyDescent="0.25"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9"/>
    </row>
    <row r="284" spans="1:18" ht="21" x14ac:dyDescent="0.35">
      <c r="A284">
        <v>26</v>
      </c>
      <c r="B284" s="11" t="s">
        <v>336</v>
      </c>
      <c r="C284" s="26">
        <f>I288</f>
        <v>0</v>
      </c>
      <c r="D284" s="89" t="s">
        <v>547</v>
      </c>
      <c r="E284" s="12"/>
      <c r="F284" s="12"/>
      <c r="G284" s="12"/>
      <c r="H284" s="12"/>
      <c r="I284" s="13"/>
      <c r="J284" s="14"/>
      <c r="K284" s="15"/>
      <c r="L284" s="12"/>
      <c r="M284" s="76"/>
      <c r="O284" s="100" t="s">
        <v>378</v>
      </c>
      <c r="P284" s="101" t="s">
        <v>379</v>
      </c>
      <c r="Q284" s="101" t="s">
        <v>380</v>
      </c>
      <c r="R284" s="106" t="s">
        <v>207</v>
      </c>
    </row>
    <row r="285" spans="1:18" x14ac:dyDescent="0.25">
      <c r="B285" s="32" t="str">
        <f>B$284</f>
        <v>Pianostoel</v>
      </c>
      <c r="C285" s="7"/>
      <c r="D285" s="5" t="s">
        <v>6</v>
      </c>
      <c r="E285" s="7"/>
      <c r="F285" s="7"/>
      <c r="G285" s="7"/>
      <c r="H285" s="7"/>
      <c r="I285" s="8">
        <v>0</v>
      </c>
      <c r="J285" s="49">
        <v>72</v>
      </c>
      <c r="K285" s="8">
        <v>2</v>
      </c>
      <c r="L285" s="7"/>
      <c r="M285" s="50">
        <f>J285*R$285</f>
        <v>15.84</v>
      </c>
      <c r="O285" s="97"/>
      <c r="P285" s="83" t="s">
        <v>536</v>
      </c>
      <c r="Q285" s="83"/>
      <c r="R285" s="81">
        <v>0.22</v>
      </c>
    </row>
    <row r="286" spans="1:18" x14ac:dyDescent="0.25">
      <c r="B286" s="32" t="str">
        <f>B$284</f>
        <v>Pianostoel</v>
      </c>
      <c r="C286" s="7"/>
      <c r="D286" s="5" t="s">
        <v>338</v>
      </c>
      <c r="E286" s="7"/>
      <c r="F286" s="7"/>
      <c r="G286" s="7"/>
      <c r="H286" s="7"/>
      <c r="I286" s="8">
        <v>0</v>
      </c>
      <c r="J286" s="8">
        <v>0</v>
      </c>
      <c r="K286" s="8">
        <v>1</v>
      </c>
      <c r="L286" s="7"/>
      <c r="M286" s="50">
        <f>J286*R$285</f>
        <v>0</v>
      </c>
      <c r="O286" s="97"/>
      <c r="P286" s="83"/>
      <c r="Q286" s="83"/>
      <c r="R286" s="81"/>
    </row>
    <row r="287" spans="1:18" x14ac:dyDescent="0.25">
      <c r="B287" s="32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4">
        <f>SUM(M285:M286)</f>
        <v>15.84</v>
      </c>
      <c r="N287" s="34" t="s">
        <v>207</v>
      </c>
      <c r="O287" s="97"/>
      <c r="P287" s="83"/>
      <c r="Q287" s="83"/>
      <c r="R287" s="81"/>
    </row>
    <row r="288" spans="1:18" x14ac:dyDescent="0.25">
      <c r="B288" s="19"/>
      <c r="C288" s="21"/>
      <c r="D288" s="21"/>
      <c r="E288" s="21"/>
      <c r="F288" s="21"/>
      <c r="G288" s="21"/>
      <c r="H288" s="21"/>
      <c r="I288" s="21">
        <f>SUM(I285:I287)</f>
        <v>0</v>
      </c>
      <c r="J288" s="21">
        <f t="shared" ref="J288:K288" si="29">SUM(J285:J287)</f>
        <v>72</v>
      </c>
      <c r="K288" s="21">
        <f t="shared" si="29"/>
        <v>3</v>
      </c>
      <c r="L288" s="21"/>
      <c r="M288" s="77">
        <f>I288+J288+K288</f>
        <v>75</v>
      </c>
      <c r="O288" s="98"/>
      <c r="P288" s="59"/>
      <c r="Q288" s="59"/>
      <c r="R288" s="107"/>
    </row>
    <row r="289" spans="1:18" x14ac:dyDescent="0.25">
      <c r="C289"/>
    </row>
    <row r="290" spans="1:18" ht="21" x14ac:dyDescent="0.35">
      <c r="A290">
        <v>27</v>
      </c>
      <c r="B290" s="11" t="s">
        <v>156</v>
      </c>
      <c r="C290" s="26">
        <f>I299</f>
        <v>7</v>
      </c>
      <c r="D290" s="12"/>
      <c r="E290" s="12"/>
      <c r="F290" s="12"/>
      <c r="G290" s="12"/>
      <c r="H290" s="12"/>
      <c r="I290" s="13"/>
      <c r="J290" s="14"/>
      <c r="K290" s="15"/>
      <c r="L290" s="12"/>
      <c r="M290" s="76"/>
      <c r="O290" s="100" t="s">
        <v>378</v>
      </c>
      <c r="P290" s="101" t="s">
        <v>379</v>
      </c>
      <c r="Q290" s="101" t="s">
        <v>380</v>
      </c>
      <c r="R290" s="106" t="s">
        <v>207</v>
      </c>
    </row>
    <row r="291" spans="1:18" ht="14.45" customHeight="1" x14ac:dyDescent="0.25">
      <c r="B291" s="17" t="str">
        <f>B$290</f>
        <v>Postvakkenkast</v>
      </c>
      <c r="C291" s="25"/>
      <c r="D291" s="5" t="s">
        <v>200</v>
      </c>
      <c r="E291" s="7"/>
      <c r="F291" s="7"/>
      <c r="G291" s="7"/>
      <c r="H291" s="7"/>
      <c r="I291" s="8">
        <v>4</v>
      </c>
      <c r="J291" s="8">
        <v>0</v>
      </c>
      <c r="K291" s="8">
        <v>4</v>
      </c>
      <c r="L291" s="7"/>
      <c r="M291" s="50">
        <f t="shared" ref="M291:M297" si="30">I291*R291</f>
        <v>2.9944000000000002</v>
      </c>
      <c r="O291" s="97">
        <v>98.5</v>
      </c>
      <c r="P291" s="83">
        <v>40</v>
      </c>
      <c r="Q291" s="83">
        <v>190</v>
      </c>
      <c r="R291" s="81">
        <f t="shared" ref="R291" si="31">O291*P291*Q291/1000000</f>
        <v>0.74860000000000004</v>
      </c>
    </row>
    <row r="292" spans="1:18" ht="14.45" customHeight="1" x14ac:dyDescent="0.25">
      <c r="B292" s="17" t="str">
        <f t="shared" ref="B292:B297" si="32">B$290</f>
        <v>Postvakkenkast</v>
      </c>
      <c r="C292" s="7"/>
      <c r="D292" s="5" t="s">
        <v>157</v>
      </c>
      <c r="E292" s="7"/>
      <c r="F292" s="7"/>
      <c r="G292" s="7"/>
      <c r="H292" s="7"/>
      <c r="I292" s="8">
        <v>3</v>
      </c>
      <c r="J292" s="8">
        <v>0</v>
      </c>
      <c r="K292" s="8">
        <v>2</v>
      </c>
      <c r="L292" s="7"/>
      <c r="M292" s="50">
        <f t="shared" si="30"/>
        <v>2.2458</v>
      </c>
      <c r="O292" s="97">
        <v>98.5</v>
      </c>
      <c r="P292" s="83">
        <v>40</v>
      </c>
      <c r="Q292" s="83">
        <v>190</v>
      </c>
      <c r="R292" s="81">
        <f>O292*P292*Q292/1000000</f>
        <v>0.74860000000000004</v>
      </c>
    </row>
    <row r="293" spans="1:18" ht="14.45" customHeight="1" x14ac:dyDescent="0.25">
      <c r="B293" s="17" t="str">
        <f t="shared" si="32"/>
        <v>Postvakkenkast</v>
      </c>
      <c r="C293" s="7"/>
      <c r="D293" s="5" t="s">
        <v>322</v>
      </c>
      <c r="E293" s="7"/>
      <c r="F293" s="7"/>
      <c r="G293" s="7"/>
      <c r="H293" s="7"/>
      <c r="I293" s="8">
        <v>0</v>
      </c>
      <c r="J293" s="8">
        <v>0</v>
      </c>
      <c r="K293" s="8">
        <v>1</v>
      </c>
      <c r="L293" s="7"/>
      <c r="M293" s="50">
        <f t="shared" si="30"/>
        <v>0</v>
      </c>
      <c r="O293" s="97"/>
      <c r="P293" s="83"/>
      <c r="Q293" s="83"/>
      <c r="R293" s="81"/>
    </row>
    <row r="294" spans="1:18" ht="14.45" customHeight="1" x14ac:dyDescent="0.25">
      <c r="B294" s="17" t="str">
        <f t="shared" si="32"/>
        <v>Postvakkenkast</v>
      </c>
      <c r="C294" s="7"/>
      <c r="D294" s="5" t="s">
        <v>326</v>
      </c>
      <c r="E294" s="7"/>
      <c r="F294" s="7"/>
      <c r="G294" s="7"/>
      <c r="H294" s="7"/>
      <c r="I294" s="8">
        <v>0</v>
      </c>
      <c r="J294" s="8">
        <v>0</v>
      </c>
      <c r="K294" s="8">
        <v>10</v>
      </c>
      <c r="L294" s="7"/>
      <c r="M294" s="50">
        <f t="shared" si="30"/>
        <v>0</v>
      </c>
      <c r="O294" s="97"/>
      <c r="P294" s="83"/>
      <c r="Q294" s="83"/>
      <c r="R294" s="81"/>
    </row>
    <row r="295" spans="1:18" ht="14.45" customHeight="1" x14ac:dyDescent="0.25">
      <c r="B295" s="17" t="str">
        <f t="shared" si="32"/>
        <v>Postvakkenkast</v>
      </c>
      <c r="C295" s="7"/>
      <c r="D295" s="5" t="s">
        <v>239</v>
      </c>
      <c r="E295" s="7"/>
      <c r="F295" s="7"/>
      <c r="G295" s="7"/>
      <c r="H295" s="7"/>
      <c r="I295" s="8">
        <v>0</v>
      </c>
      <c r="J295" s="8">
        <v>0</v>
      </c>
      <c r="K295" s="8">
        <v>1</v>
      </c>
      <c r="L295" s="7"/>
      <c r="M295" s="50">
        <f t="shared" si="30"/>
        <v>0</v>
      </c>
      <c r="O295" s="97"/>
      <c r="P295" s="83"/>
      <c r="Q295" s="83"/>
      <c r="R295" s="81"/>
    </row>
    <row r="296" spans="1:18" ht="14.45" customHeight="1" x14ac:dyDescent="0.25">
      <c r="B296" s="17" t="str">
        <f t="shared" si="32"/>
        <v>Postvakkenkast</v>
      </c>
      <c r="C296" s="7"/>
      <c r="D296" s="7"/>
      <c r="E296" s="7"/>
      <c r="F296" s="7"/>
      <c r="G296" s="7"/>
      <c r="H296" s="7"/>
      <c r="I296" s="8">
        <v>0</v>
      </c>
      <c r="J296" s="8">
        <v>0</v>
      </c>
      <c r="K296" s="8">
        <v>0</v>
      </c>
      <c r="L296" s="7"/>
      <c r="M296" s="50">
        <f t="shared" si="30"/>
        <v>0</v>
      </c>
      <c r="O296" s="97"/>
      <c r="P296" s="83"/>
      <c r="Q296" s="83"/>
      <c r="R296" s="81"/>
    </row>
    <row r="297" spans="1:18" ht="14.45" customHeight="1" x14ac:dyDescent="0.25">
      <c r="B297" s="17" t="str">
        <f t="shared" si="32"/>
        <v>Postvakkenkast</v>
      </c>
      <c r="C297" s="7"/>
      <c r="D297" s="7"/>
      <c r="E297" s="7"/>
      <c r="F297" s="7"/>
      <c r="G297" s="7"/>
      <c r="H297" s="7"/>
      <c r="I297" s="8">
        <v>0</v>
      </c>
      <c r="J297" s="8">
        <v>0</v>
      </c>
      <c r="K297" s="8">
        <v>0</v>
      </c>
      <c r="L297" s="7"/>
      <c r="M297" s="50">
        <f t="shared" si="30"/>
        <v>0</v>
      </c>
      <c r="O297" s="97"/>
      <c r="P297" s="83"/>
      <c r="Q297" s="83"/>
      <c r="R297" s="81"/>
    </row>
    <row r="298" spans="1:18" ht="14.45" customHeight="1" x14ac:dyDescent="0.35">
      <c r="B298" s="37"/>
      <c r="C298" s="25"/>
      <c r="D298" s="7"/>
      <c r="E298" s="7"/>
      <c r="F298" s="7"/>
      <c r="G298" s="7"/>
      <c r="H298" s="7"/>
      <c r="I298" s="7"/>
      <c r="J298" s="7"/>
      <c r="K298" s="7"/>
      <c r="L298" s="7"/>
      <c r="M298" s="74">
        <f>SUM(M291:M297)</f>
        <v>5.2401999999999997</v>
      </c>
      <c r="N298" s="34" t="s">
        <v>207</v>
      </c>
      <c r="O298" s="97"/>
      <c r="P298" s="83"/>
      <c r="Q298" s="83"/>
      <c r="R298" s="81"/>
    </row>
    <row r="299" spans="1:18" ht="14.45" customHeight="1" x14ac:dyDescent="0.35">
      <c r="B299" s="38"/>
      <c r="C299" s="39"/>
      <c r="D299" s="21"/>
      <c r="E299" s="21"/>
      <c r="F299" s="21"/>
      <c r="G299" s="21"/>
      <c r="H299" s="21"/>
      <c r="I299" s="21">
        <f>SUM(I291:I298)</f>
        <v>7</v>
      </c>
      <c r="J299" s="21">
        <f t="shared" ref="J299:K299" si="33">SUM(J291:J298)</f>
        <v>0</v>
      </c>
      <c r="K299" s="21">
        <f t="shared" si="33"/>
        <v>18</v>
      </c>
      <c r="L299" s="21"/>
      <c r="M299" s="77">
        <f>I299+J299+K299</f>
        <v>25</v>
      </c>
      <c r="O299" s="98"/>
      <c r="P299" s="59"/>
      <c r="Q299" s="59"/>
      <c r="R299" s="107"/>
    </row>
    <row r="300" spans="1:18" ht="14.45" customHeight="1" x14ac:dyDescent="0.35">
      <c r="B300" s="9"/>
      <c r="C300" s="25"/>
    </row>
    <row r="301" spans="1:18" ht="21" x14ac:dyDescent="0.35">
      <c r="A301">
        <v>28</v>
      </c>
      <c r="B301" s="85" t="s">
        <v>244</v>
      </c>
      <c r="C301" s="86">
        <f>I301</f>
        <v>0</v>
      </c>
      <c r="D301" s="87"/>
      <c r="E301" s="87"/>
      <c r="F301" s="87"/>
      <c r="G301" s="87"/>
      <c r="H301" s="87"/>
      <c r="I301" s="87">
        <v>0</v>
      </c>
      <c r="J301" s="87">
        <v>0</v>
      </c>
      <c r="K301" s="87">
        <v>1</v>
      </c>
      <c r="L301" s="87"/>
      <c r="M301" s="88">
        <v>0</v>
      </c>
      <c r="N301" s="34" t="s">
        <v>207</v>
      </c>
    </row>
    <row r="302" spans="1:18" x14ac:dyDescent="0.25">
      <c r="C302"/>
    </row>
    <row r="303" spans="1:18" ht="21" x14ac:dyDescent="0.35">
      <c r="A303">
        <v>29</v>
      </c>
      <c r="B303" s="85" t="s">
        <v>36</v>
      </c>
      <c r="C303" s="86">
        <f>I303</f>
        <v>2</v>
      </c>
      <c r="D303" s="87"/>
      <c r="E303" s="87"/>
      <c r="F303" s="87"/>
      <c r="G303" s="87"/>
      <c r="H303" s="87"/>
      <c r="I303" s="87">
        <v>2</v>
      </c>
      <c r="J303" s="87">
        <v>0</v>
      </c>
      <c r="K303" s="87">
        <v>2</v>
      </c>
      <c r="L303" s="87"/>
      <c r="M303" s="88">
        <f>I303*R303</f>
        <v>0.2</v>
      </c>
      <c r="N303" s="34" t="s">
        <v>207</v>
      </c>
      <c r="O303" s="112"/>
      <c r="P303" s="104"/>
      <c r="Q303" s="104"/>
      <c r="R303" s="108">
        <v>0.1</v>
      </c>
    </row>
    <row r="304" spans="1:18" x14ac:dyDescent="0.25">
      <c r="C304"/>
    </row>
    <row r="305" spans="1:18" ht="21" x14ac:dyDescent="0.35">
      <c r="A305">
        <v>30</v>
      </c>
      <c r="B305" s="11" t="s">
        <v>15</v>
      </c>
      <c r="C305" s="26">
        <f>I311</f>
        <v>0</v>
      </c>
      <c r="D305" s="12"/>
      <c r="E305" s="12"/>
      <c r="F305" s="12"/>
      <c r="G305" s="12"/>
      <c r="H305" s="12"/>
      <c r="I305" s="13"/>
      <c r="J305" s="14"/>
      <c r="K305" s="15"/>
      <c r="L305" s="12"/>
      <c r="M305" s="76"/>
    </row>
    <row r="306" spans="1:18" x14ac:dyDescent="0.25">
      <c r="B306" s="32" t="str">
        <f>B$305</f>
        <v xml:space="preserve">Prullenbak </v>
      </c>
      <c r="C306" s="30"/>
      <c r="D306" s="5" t="s">
        <v>260</v>
      </c>
      <c r="E306" s="7"/>
      <c r="F306" s="7"/>
      <c r="G306" s="7"/>
      <c r="H306" s="7"/>
      <c r="I306" s="8">
        <v>0</v>
      </c>
      <c r="J306" s="8">
        <v>0</v>
      </c>
      <c r="K306" s="8">
        <v>1</v>
      </c>
      <c r="L306" s="7"/>
      <c r="M306" s="50">
        <v>0</v>
      </c>
    </row>
    <row r="307" spans="1:18" x14ac:dyDescent="0.25">
      <c r="B307" s="32" t="str">
        <f t="shared" ref="B307:B309" si="34">B$305</f>
        <v xml:space="preserve">Prullenbak </v>
      </c>
      <c r="C307" s="30"/>
      <c r="D307" s="5" t="s">
        <v>24</v>
      </c>
      <c r="E307" s="7"/>
      <c r="F307" s="7"/>
      <c r="G307" s="7"/>
      <c r="H307" s="7"/>
      <c r="I307" s="8">
        <v>0</v>
      </c>
      <c r="J307" s="8">
        <v>0</v>
      </c>
      <c r="K307" s="8">
        <v>31</v>
      </c>
      <c r="L307" s="7"/>
      <c r="M307" s="50">
        <v>0</v>
      </c>
    </row>
    <row r="308" spans="1:18" x14ac:dyDescent="0.25">
      <c r="B308" s="32" t="str">
        <f t="shared" si="34"/>
        <v xml:space="preserve">Prullenbak </v>
      </c>
      <c r="C308" s="30"/>
      <c r="D308" s="5" t="s">
        <v>23</v>
      </c>
      <c r="E308" s="7"/>
      <c r="F308" s="7"/>
      <c r="G308" s="7"/>
      <c r="H308" s="7"/>
      <c r="I308" s="8">
        <v>0</v>
      </c>
      <c r="J308" s="8">
        <v>0</v>
      </c>
      <c r="K308" s="8">
        <v>4</v>
      </c>
      <c r="L308" s="7"/>
      <c r="M308" s="50">
        <v>0</v>
      </c>
    </row>
    <row r="309" spans="1:18" x14ac:dyDescent="0.25">
      <c r="B309" s="32" t="str">
        <f t="shared" si="34"/>
        <v xml:space="preserve">Prullenbak </v>
      </c>
      <c r="C309" s="30"/>
      <c r="D309" s="5" t="s">
        <v>53</v>
      </c>
      <c r="E309" s="7"/>
      <c r="F309" s="7"/>
      <c r="G309" s="7"/>
      <c r="H309" s="7"/>
      <c r="I309" s="8">
        <v>0</v>
      </c>
      <c r="J309" s="8">
        <v>0</v>
      </c>
      <c r="K309" s="8">
        <v>1</v>
      </c>
      <c r="L309" s="7"/>
      <c r="M309" s="50">
        <v>0</v>
      </c>
    </row>
    <row r="310" spans="1:18" x14ac:dyDescent="0.25">
      <c r="B310" s="32"/>
      <c r="C310" s="30"/>
      <c r="D310" s="7"/>
      <c r="E310" s="7"/>
      <c r="F310" s="7"/>
      <c r="G310" s="7"/>
      <c r="H310" s="7"/>
      <c r="I310" s="8"/>
      <c r="J310" s="8"/>
      <c r="K310" s="8"/>
      <c r="L310" s="7"/>
      <c r="M310" s="74">
        <v>0</v>
      </c>
      <c r="N310" s="34" t="s">
        <v>207</v>
      </c>
    </row>
    <row r="311" spans="1:18" x14ac:dyDescent="0.25">
      <c r="B311" s="19"/>
      <c r="C311" s="33"/>
      <c r="D311" s="21"/>
      <c r="E311" s="21"/>
      <c r="F311" s="21"/>
      <c r="G311" s="21"/>
      <c r="H311" s="21"/>
      <c r="I311" s="23">
        <f>SUM(I306:I310)</f>
        <v>0</v>
      </c>
      <c r="J311" s="23">
        <f>SUM(J306:J310)</f>
        <v>0</v>
      </c>
      <c r="K311" s="23">
        <f>SUM(K306:K310)</f>
        <v>37</v>
      </c>
      <c r="L311" s="21"/>
      <c r="M311" s="77">
        <f>I311+J311+K311</f>
        <v>37</v>
      </c>
    </row>
    <row r="312" spans="1:18" x14ac:dyDescent="0.25">
      <c r="I312" s="8"/>
      <c r="J312" s="8"/>
      <c r="K312" s="8"/>
      <c r="L312" s="7"/>
      <c r="M312" s="79"/>
    </row>
    <row r="313" spans="1:18" ht="21" x14ac:dyDescent="0.35">
      <c r="A313">
        <v>31</v>
      </c>
      <c r="B313" s="11" t="s">
        <v>217</v>
      </c>
      <c r="C313" s="26">
        <f>I320</f>
        <v>5</v>
      </c>
      <c r="D313" s="12"/>
      <c r="E313" s="12"/>
      <c r="F313" s="12"/>
      <c r="G313" s="12"/>
      <c r="H313" s="12"/>
      <c r="I313" s="13"/>
      <c r="J313" s="14"/>
      <c r="K313" s="15"/>
      <c r="L313" s="12"/>
      <c r="M313" s="76"/>
      <c r="O313" s="100" t="s">
        <v>378</v>
      </c>
      <c r="P313" s="101" t="s">
        <v>379</v>
      </c>
      <c r="Q313" s="101" t="s">
        <v>380</v>
      </c>
      <c r="R313" s="106" t="s">
        <v>207</v>
      </c>
    </row>
    <row r="314" spans="1:18" x14ac:dyDescent="0.25">
      <c r="B314" s="32" t="str">
        <f>B$313</f>
        <v>Repro</v>
      </c>
      <c r="C314" s="7"/>
      <c r="D314" s="5" t="s">
        <v>218</v>
      </c>
      <c r="E314" s="7"/>
      <c r="F314" s="7"/>
      <c r="G314" s="7"/>
      <c r="H314" s="7"/>
      <c r="I314" s="8">
        <v>1</v>
      </c>
      <c r="J314" s="8">
        <v>0</v>
      </c>
      <c r="K314" s="8">
        <v>0</v>
      </c>
      <c r="L314" s="7"/>
      <c r="M314" s="50">
        <f>I314*R314</f>
        <v>0.05</v>
      </c>
      <c r="O314" s="97"/>
      <c r="P314" s="83"/>
      <c r="Q314" s="83"/>
      <c r="R314" s="50">
        <v>0.05</v>
      </c>
    </row>
    <row r="315" spans="1:18" x14ac:dyDescent="0.25">
      <c r="B315" s="32" t="str">
        <f t="shared" ref="B315:B318" si="35">B$313</f>
        <v>Repro</v>
      </c>
      <c r="C315" s="7"/>
      <c r="D315" s="5" t="s">
        <v>537</v>
      </c>
      <c r="E315" s="7"/>
      <c r="F315" s="7"/>
      <c r="G315" s="7"/>
      <c r="H315" s="7"/>
      <c r="I315" s="8">
        <v>1</v>
      </c>
      <c r="J315" s="8">
        <v>0</v>
      </c>
      <c r="K315" s="8">
        <v>0</v>
      </c>
      <c r="L315" s="7"/>
      <c r="M315" s="50">
        <f t="shared" ref="M315:M318" si="36">I315*R315</f>
        <v>0.5</v>
      </c>
      <c r="O315" s="97"/>
      <c r="P315" s="83"/>
      <c r="Q315" s="83"/>
      <c r="R315" s="50">
        <v>0.5</v>
      </c>
    </row>
    <row r="316" spans="1:18" x14ac:dyDescent="0.25">
      <c r="B316" s="32" t="str">
        <f t="shared" si="35"/>
        <v>Repro</v>
      </c>
      <c r="C316" s="7"/>
      <c r="D316" s="5" t="s">
        <v>538</v>
      </c>
      <c r="E316" s="7"/>
      <c r="F316" s="7"/>
      <c r="G316" s="7"/>
      <c r="H316" s="7"/>
      <c r="I316" s="8">
        <v>1</v>
      </c>
      <c r="J316" s="8">
        <v>0</v>
      </c>
      <c r="K316" s="8">
        <v>0</v>
      </c>
      <c r="L316" s="7"/>
      <c r="M316" s="50">
        <f t="shared" si="36"/>
        <v>1</v>
      </c>
      <c r="O316" s="97"/>
      <c r="P316" s="83"/>
      <c r="Q316" s="83"/>
      <c r="R316" s="50">
        <v>1</v>
      </c>
    </row>
    <row r="317" spans="1:18" x14ac:dyDescent="0.25">
      <c r="B317" s="32" t="str">
        <f t="shared" si="35"/>
        <v>Repro</v>
      </c>
      <c r="C317" s="7"/>
      <c r="D317" s="5" t="s">
        <v>539</v>
      </c>
      <c r="E317" s="7"/>
      <c r="F317" s="7"/>
      <c r="G317" s="7"/>
      <c r="H317" s="7"/>
      <c r="I317" s="8">
        <v>1</v>
      </c>
      <c r="J317" s="8">
        <v>0</v>
      </c>
      <c r="K317" s="8">
        <v>0</v>
      </c>
      <c r="L317" s="7"/>
      <c r="M317" s="50">
        <f t="shared" si="36"/>
        <v>0.1</v>
      </c>
      <c r="O317" s="97"/>
      <c r="P317" s="83"/>
      <c r="Q317" s="83"/>
      <c r="R317" s="50">
        <v>0.1</v>
      </c>
    </row>
    <row r="318" spans="1:18" x14ac:dyDescent="0.25">
      <c r="B318" s="32" t="str">
        <f t="shared" si="35"/>
        <v>Repro</v>
      </c>
      <c r="C318" s="7"/>
      <c r="D318" s="5" t="s">
        <v>540</v>
      </c>
      <c r="E318" s="7"/>
      <c r="F318" s="7"/>
      <c r="G318" s="7"/>
      <c r="H318" s="7"/>
      <c r="I318" s="8">
        <v>1</v>
      </c>
      <c r="J318" s="8">
        <v>0</v>
      </c>
      <c r="K318" s="8">
        <v>0</v>
      </c>
      <c r="L318" s="7"/>
      <c r="M318" s="50">
        <f t="shared" si="36"/>
        <v>0.05</v>
      </c>
      <c r="O318" s="97"/>
      <c r="P318" s="83"/>
      <c r="Q318" s="83"/>
      <c r="R318" s="50">
        <v>0.05</v>
      </c>
    </row>
    <row r="319" spans="1:18" x14ac:dyDescent="0.25">
      <c r="B319" s="32"/>
      <c r="C319" s="7"/>
      <c r="D319" s="7"/>
      <c r="E319" s="7"/>
      <c r="F319" s="7"/>
      <c r="G319" s="7"/>
      <c r="H319" s="7"/>
      <c r="I319" s="8"/>
      <c r="J319" s="8"/>
      <c r="K319" s="8"/>
      <c r="L319" s="7"/>
      <c r="M319" s="74">
        <f>SUM(M314:M318)</f>
        <v>1.7000000000000002</v>
      </c>
      <c r="N319" s="34" t="s">
        <v>207</v>
      </c>
      <c r="O319" s="97"/>
      <c r="P319" s="83"/>
      <c r="Q319" s="83"/>
      <c r="R319" s="81"/>
    </row>
    <row r="320" spans="1:18" x14ac:dyDescent="0.25">
      <c r="B320" s="35"/>
      <c r="C320" s="33"/>
      <c r="D320" s="21"/>
      <c r="E320" s="21"/>
      <c r="F320" s="21"/>
      <c r="G320" s="21"/>
      <c r="H320" s="21"/>
      <c r="I320" s="23">
        <f>SUM(I314:I319)</f>
        <v>5</v>
      </c>
      <c r="J320" s="23">
        <f>SUM(J314:J319)</f>
        <v>0</v>
      </c>
      <c r="K320" s="23">
        <f>SUM(K314:K319)</f>
        <v>0</v>
      </c>
      <c r="L320" s="21"/>
      <c r="M320" s="77">
        <f>I320+J320+K320</f>
        <v>5</v>
      </c>
      <c r="O320" s="98"/>
      <c r="P320" s="59"/>
      <c r="Q320" s="59"/>
      <c r="R320" s="107"/>
    </row>
    <row r="321" spans="1:18" x14ac:dyDescent="0.25">
      <c r="B321" s="5"/>
      <c r="I321" s="8"/>
      <c r="J321" s="8"/>
      <c r="K321" s="8"/>
      <c r="L321" s="7"/>
      <c r="M321" s="79"/>
    </row>
    <row r="322" spans="1:18" ht="21" x14ac:dyDescent="0.35">
      <c r="A322">
        <v>32</v>
      </c>
      <c r="B322" s="11" t="s">
        <v>136</v>
      </c>
      <c r="C322" s="26">
        <f>I336</f>
        <v>21</v>
      </c>
      <c r="D322" s="12"/>
      <c r="E322" s="12"/>
      <c r="F322" s="12"/>
      <c r="G322" s="12"/>
      <c r="H322" s="12"/>
      <c r="I322" s="13"/>
      <c r="J322" s="14"/>
      <c r="K322" s="15"/>
      <c r="L322" s="12"/>
      <c r="M322" s="76"/>
      <c r="O322" s="96"/>
      <c r="P322" s="58"/>
      <c r="Q322" s="58"/>
      <c r="R322" s="110"/>
    </row>
    <row r="323" spans="1:18" x14ac:dyDescent="0.25">
      <c r="B323" s="32" t="str">
        <f>B322</f>
        <v>Scherm</v>
      </c>
      <c r="C323" s="7"/>
      <c r="D323" s="5" t="s">
        <v>91</v>
      </c>
      <c r="E323" s="7"/>
      <c r="F323" s="7"/>
      <c r="G323" s="7"/>
      <c r="H323" s="7"/>
      <c r="I323" s="8">
        <v>0</v>
      </c>
      <c r="J323" s="8">
        <v>0</v>
      </c>
      <c r="K323" s="8">
        <v>1</v>
      </c>
      <c r="L323" s="7"/>
      <c r="M323" s="50"/>
      <c r="O323" s="99"/>
      <c r="P323" s="83"/>
      <c r="Q323" s="83"/>
      <c r="R323" s="81"/>
    </row>
    <row r="324" spans="1:18" x14ac:dyDescent="0.25">
      <c r="B324" s="32" t="str">
        <f t="shared" ref="B324:B334" si="37">B323</f>
        <v>Scherm</v>
      </c>
      <c r="C324" s="7"/>
      <c r="D324" s="5" t="s">
        <v>334</v>
      </c>
      <c r="E324" s="7"/>
      <c r="F324" s="7"/>
      <c r="G324" s="7"/>
      <c r="H324" s="7"/>
      <c r="I324" s="8">
        <v>2</v>
      </c>
      <c r="J324" s="8">
        <v>0</v>
      </c>
      <c r="K324" s="8">
        <v>0</v>
      </c>
      <c r="L324" s="7"/>
      <c r="M324" s="50"/>
      <c r="O324" s="99"/>
      <c r="P324" s="83"/>
      <c r="Q324" s="83"/>
      <c r="R324" s="81"/>
    </row>
    <row r="325" spans="1:18" x14ac:dyDescent="0.25">
      <c r="B325" s="32" t="str">
        <f t="shared" si="37"/>
        <v>Scherm</v>
      </c>
      <c r="C325" s="7"/>
      <c r="D325" s="5" t="s">
        <v>333</v>
      </c>
      <c r="E325" s="7"/>
      <c r="F325" s="7"/>
      <c r="G325" s="7"/>
      <c r="H325" s="7"/>
      <c r="I325" s="8">
        <v>2</v>
      </c>
      <c r="J325" s="8">
        <v>0</v>
      </c>
      <c r="K325" s="8">
        <v>0</v>
      </c>
      <c r="L325" s="7"/>
      <c r="M325" s="50"/>
      <c r="O325" s="99"/>
      <c r="P325" s="83"/>
      <c r="Q325" s="83"/>
      <c r="R325" s="81"/>
    </row>
    <row r="326" spans="1:18" x14ac:dyDescent="0.25">
      <c r="B326" s="32" t="str">
        <f t="shared" si="37"/>
        <v>Scherm</v>
      </c>
      <c r="C326" s="7"/>
      <c r="D326" s="5" t="s">
        <v>113</v>
      </c>
      <c r="E326" s="7"/>
      <c r="F326" s="7"/>
      <c r="G326" s="7"/>
      <c r="H326" s="7"/>
      <c r="I326" s="8">
        <v>0</v>
      </c>
      <c r="J326" s="8">
        <v>0</v>
      </c>
      <c r="K326" s="8">
        <v>1</v>
      </c>
      <c r="L326" s="7"/>
      <c r="M326" s="50"/>
      <c r="O326" s="99"/>
      <c r="P326" s="83"/>
      <c r="Q326" s="83"/>
      <c r="R326" s="81"/>
    </row>
    <row r="327" spans="1:18" x14ac:dyDescent="0.25">
      <c r="B327" s="32" t="str">
        <f t="shared" si="37"/>
        <v>Scherm</v>
      </c>
      <c r="C327" s="7"/>
      <c r="D327" s="5" t="s">
        <v>331</v>
      </c>
      <c r="E327" s="7"/>
      <c r="F327" s="7"/>
      <c r="G327" s="7"/>
      <c r="H327" s="7"/>
      <c r="I327" s="8">
        <v>5</v>
      </c>
      <c r="J327" s="8">
        <v>0</v>
      </c>
      <c r="K327" s="8">
        <v>0</v>
      </c>
      <c r="L327" s="7"/>
      <c r="M327" s="50"/>
      <c r="O327" s="99"/>
      <c r="P327" s="83"/>
      <c r="Q327" s="83"/>
      <c r="R327" s="81"/>
    </row>
    <row r="328" spans="1:18" x14ac:dyDescent="0.25">
      <c r="B328" s="32" t="str">
        <f t="shared" si="37"/>
        <v>Scherm</v>
      </c>
      <c r="C328" s="7"/>
      <c r="D328" s="5" t="s">
        <v>356</v>
      </c>
      <c r="E328" s="7"/>
      <c r="F328" s="7"/>
      <c r="G328" s="7"/>
      <c r="H328" s="7"/>
      <c r="I328" s="8">
        <v>6</v>
      </c>
      <c r="J328" s="8">
        <v>0</v>
      </c>
      <c r="K328" s="8">
        <v>0</v>
      </c>
      <c r="L328" s="7"/>
      <c r="M328" s="50"/>
      <c r="O328" s="99"/>
      <c r="P328" s="83"/>
      <c r="Q328" s="83"/>
      <c r="R328" s="81"/>
    </row>
    <row r="329" spans="1:18" x14ac:dyDescent="0.25">
      <c r="B329" s="32" t="str">
        <f t="shared" si="37"/>
        <v>Scherm</v>
      </c>
      <c r="C329" s="7"/>
      <c r="D329" s="5" t="s">
        <v>277</v>
      </c>
      <c r="E329" s="7"/>
      <c r="F329" s="7"/>
      <c r="G329" s="7"/>
      <c r="H329" s="7"/>
      <c r="I329" s="8">
        <v>0</v>
      </c>
      <c r="J329" s="8">
        <v>0</v>
      </c>
      <c r="K329" s="8">
        <v>1</v>
      </c>
      <c r="L329" s="7"/>
      <c r="M329" s="50"/>
      <c r="O329" s="99"/>
      <c r="P329" s="83"/>
      <c r="Q329" s="83"/>
      <c r="R329" s="81"/>
    </row>
    <row r="330" spans="1:18" x14ac:dyDescent="0.25">
      <c r="B330" s="32" t="str">
        <f t="shared" si="37"/>
        <v>Scherm</v>
      </c>
      <c r="C330" s="7"/>
      <c r="D330" s="5" t="s">
        <v>318</v>
      </c>
      <c r="E330" s="7"/>
      <c r="F330" s="7"/>
      <c r="G330" s="7"/>
      <c r="H330" s="7"/>
      <c r="I330" s="8">
        <v>1</v>
      </c>
      <c r="J330" s="8">
        <v>0</v>
      </c>
      <c r="K330" s="8">
        <v>0</v>
      </c>
      <c r="L330" s="7"/>
      <c r="M330" s="50"/>
      <c r="O330" s="99"/>
      <c r="P330" s="83"/>
      <c r="Q330" s="83"/>
      <c r="R330" s="81"/>
    </row>
    <row r="331" spans="1:18" x14ac:dyDescent="0.25">
      <c r="B331" s="32" t="str">
        <f t="shared" si="37"/>
        <v>Scherm</v>
      </c>
      <c r="C331" s="7"/>
      <c r="D331" s="5" t="s">
        <v>332</v>
      </c>
      <c r="E331" s="7"/>
      <c r="F331" s="7"/>
      <c r="G331" s="7"/>
      <c r="H331" s="7"/>
      <c r="I331" s="8">
        <v>0</v>
      </c>
      <c r="J331" s="8">
        <v>0</v>
      </c>
      <c r="K331" s="8">
        <v>1</v>
      </c>
      <c r="L331" s="7"/>
      <c r="M331" s="50"/>
      <c r="O331" s="99"/>
      <c r="P331" s="83"/>
      <c r="Q331" s="83"/>
      <c r="R331" s="81"/>
    </row>
    <row r="332" spans="1:18" x14ac:dyDescent="0.25">
      <c r="B332" s="32" t="str">
        <f t="shared" si="37"/>
        <v>Scherm</v>
      </c>
      <c r="C332" s="7"/>
      <c r="D332" s="5" t="s">
        <v>364</v>
      </c>
      <c r="E332" s="7"/>
      <c r="F332" s="7"/>
      <c r="G332" s="7"/>
      <c r="H332" s="7"/>
      <c r="I332" s="8">
        <v>1</v>
      </c>
      <c r="J332" s="8">
        <v>0</v>
      </c>
      <c r="K332" s="8">
        <v>0</v>
      </c>
      <c r="L332" s="7"/>
      <c r="M332" s="50"/>
      <c r="O332" s="99"/>
      <c r="P332" s="83"/>
      <c r="Q332" s="83"/>
      <c r="R332" s="81"/>
    </row>
    <row r="333" spans="1:18" x14ac:dyDescent="0.25">
      <c r="B333" s="32" t="str">
        <f t="shared" si="37"/>
        <v>Scherm</v>
      </c>
      <c r="C333" s="7"/>
      <c r="D333" s="5" t="s">
        <v>357</v>
      </c>
      <c r="E333" s="7"/>
      <c r="F333" s="7"/>
      <c r="G333" s="7"/>
      <c r="H333" s="7"/>
      <c r="I333" s="8">
        <v>3</v>
      </c>
      <c r="J333" s="8">
        <v>0</v>
      </c>
      <c r="K333" s="8">
        <v>0</v>
      </c>
      <c r="L333" s="7"/>
      <c r="M333" s="50"/>
      <c r="O333" s="99"/>
      <c r="P333" s="83"/>
      <c r="Q333" s="83"/>
      <c r="R333" s="81"/>
    </row>
    <row r="334" spans="1:18" x14ac:dyDescent="0.25">
      <c r="B334" s="32" t="str">
        <f t="shared" si="37"/>
        <v>Scherm</v>
      </c>
      <c r="C334" s="7"/>
      <c r="D334" s="5" t="s">
        <v>527</v>
      </c>
      <c r="E334" s="7"/>
      <c r="F334" s="7"/>
      <c r="G334" s="7"/>
      <c r="H334" s="7"/>
      <c r="I334" s="8">
        <v>1</v>
      </c>
      <c r="J334" s="8">
        <v>0</v>
      </c>
      <c r="K334" s="8">
        <v>0</v>
      </c>
      <c r="L334" s="7"/>
      <c r="M334" s="50"/>
      <c r="O334" s="99"/>
      <c r="P334" s="83"/>
      <c r="Q334" s="83"/>
      <c r="R334" s="81"/>
    </row>
    <row r="335" spans="1:18" x14ac:dyDescent="0.25">
      <c r="B335" s="32"/>
      <c r="C335" s="7"/>
      <c r="D335" s="7"/>
      <c r="E335" s="7"/>
      <c r="F335" s="7"/>
      <c r="G335" s="7"/>
      <c r="H335" s="7"/>
      <c r="I335" s="8"/>
      <c r="J335" s="8"/>
      <c r="K335" s="8"/>
      <c r="L335" s="7"/>
      <c r="M335" s="50"/>
      <c r="O335" s="97"/>
      <c r="P335" s="83"/>
      <c r="Q335" s="83"/>
      <c r="R335" s="81"/>
    </row>
    <row r="336" spans="1:18" x14ac:dyDescent="0.25">
      <c r="B336" s="19"/>
      <c r="C336" s="21"/>
      <c r="D336" s="21"/>
      <c r="E336" s="21"/>
      <c r="F336" s="21"/>
      <c r="G336" s="21"/>
      <c r="H336" s="21"/>
      <c r="I336" s="23">
        <f>SUM(I323:I335)</f>
        <v>21</v>
      </c>
      <c r="J336" s="23">
        <f t="shared" ref="J336:K336" si="38">SUM(J323:J335)</f>
        <v>0</v>
      </c>
      <c r="K336" s="23">
        <f>SUM(K323:K335)</f>
        <v>4</v>
      </c>
      <c r="L336" s="21"/>
      <c r="M336" s="77">
        <f>I336+J336+K336</f>
        <v>25</v>
      </c>
      <c r="O336" s="98"/>
      <c r="P336" s="59"/>
      <c r="Q336" s="59"/>
      <c r="R336" s="107"/>
    </row>
    <row r="337" spans="1:18" x14ac:dyDescent="0.25">
      <c r="B337" s="5"/>
      <c r="K337" s="8">
        <v>1</v>
      </c>
    </row>
    <row r="338" spans="1:18" ht="21" x14ac:dyDescent="0.35">
      <c r="A338">
        <v>33</v>
      </c>
      <c r="B338" s="11" t="s">
        <v>7</v>
      </c>
      <c r="C338" s="26">
        <f>I345</f>
        <v>0</v>
      </c>
      <c r="D338" s="12"/>
      <c r="E338" s="12"/>
      <c r="F338" s="12"/>
      <c r="G338" s="12"/>
      <c r="H338" s="12"/>
      <c r="I338" s="13"/>
      <c r="J338" s="14"/>
      <c r="K338" s="15"/>
      <c r="L338" s="12"/>
      <c r="M338" s="76"/>
    </row>
    <row r="339" spans="1:18" x14ac:dyDescent="0.25">
      <c r="B339" s="17" t="str">
        <f>B338</f>
        <v>Schoolbord</v>
      </c>
      <c r="C339" s="30"/>
      <c r="D339" s="5" t="s">
        <v>148</v>
      </c>
      <c r="E339" s="7"/>
      <c r="F339" s="7"/>
      <c r="G339" s="7"/>
      <c r="H339" s="7"/>
      <c r="I339" s="8">
        <v>0</v>
      </c>
      <c r="J339" s="8">
        <v>0</v>
      </c>
      <c r="K339" s="8">
        <v>1</v>
      </c>
      <c r="L339" s="7"/>
      <c r="M339" s="50">
        <v>0</v>
      </c>
    </row>
    <row r="340" spans="1:18" x14ac:dyDescent="0.25">
      <c r="B340" s="17" t="str">
        <f t="shared" ref="B340:B343" si="39">B339</f>
        <v>Schoolbord</v>
      </c>
      <c r="C340" s="30"/>
      <c r="D340" s="5" t="s">
        <v>61</v>
      </c>
      <c r="E340" s="7"/>
      <c r="F340" s="7"/>
      <c r="G340" s="7"/>
      <c r="H340" s="7"/>
      <c r="I340" s="8">
        <v>0</v>
      </c>
      <c r="J340" s="8">
        <v>0</v>
      </c>
      <c r="K340" s="8">
        <v>1</v>
      </c>
      <c r="L340" s="7"/>
      <c r="M340" s="50">
        <v>0</v>
      </c>
    </row>
    <row r="341" spans="1:18" x14ac:dyDescent="0.25">
      <c r="B341" s="17" t="str">
        <f t="shared" si="39"/>
        <v>Schoolbord</v>
      </c>
      <c r="C341" s="30"/>
      <c r="D341" s="5" t="s">
        <v>100</v>
      </c>
      <c r="E341" s="7"/>
      <c r="F341" s="7"/>
      <c r="G341" s="7"/>
      <c r="H341" s="7"/>
      <c r="I341" s="8">
        <v>0</v>
      </c>
      <c r="J341" s="8">
        <v>0</v>
      </c>
      <c r="K341" s="8">
        <v>4</v>
      </c>
      <c r="L341" s="7"/>
      <c r="M341" s="50">
        <v>0</v>
      </c>
    </row>
    <row r="342" spans="1:18" x14ac:dyDescent="0.25">
      <c r="B342" s="17" t="str">
        <f t="shared" si="39"/>
        <v>Schoolbord</v>
      </c>
      <c r="C342" s="30"/>
      <c r="D342" s="5" t="s">
        <v>60</v>
      </c>
      <c r="E342" s="7"/>
      <c r="F342" s="7"/>
      <c r="G342" s="7"/>
      <c r="H342" s="7"/>
      <c r="I342" s="8">
        <v>0</v>
      </c>
      <c r="J342" s="8">
        <v>0</v>
      </c>
      <c r="K342" s="8">
        <v>15</v>
      </c>
      <c r="L342" s="7"/>
      <c r="M342" s="50">
        <v>0</v>
      </c>
    </row>
    <row r="343" spans="1:18" x14ac:dyDescent="0.25">
      <c r="B343" s="17" t="str">
        <f t="shared" si="39"/>
        <v>Schoolbord</v>
      </c>
      <c r="C343" s="30"/>
      <c r="D343" s="5" t="s">
        <v>240</v>
      </c>
      <c r="E343" s="7"/>
      <c r="F343" s="7"/>
      <c r="G343" s="7"/>
      <c r="H343" s="7"/>
      <c r="I343" s="8">
        <v>0</v>
      </c>
      <c r="J343" s="8">
        <v>0</v>
      </c>
      <c r="K343" s="8">
        <v>1</v>
      </c>
      <c r="L343" s="7"/>
      <c r="M343" s="50">
        <v>0</v>
      </c>
    </row>
    <row r="344" spans="1:18" x14ac:dyDescent="0.25">
      <c r="B344" s="17"/>
      <c r="C344" s="30"/>
      <c r="D344" s="7"/>
      <c r="E344" s="7"/>
      <c r="F344" s="7"/>
      <c r="G344" s="7"/>
      <c r="H344" s="7"/>
      <c r="I344" s="8"/>
      <c r="J344" s="8"/>
      <c r="K344" s="8"/>
      <c r="L344" s="7"/>
      <c r="M344" s="74">
        <v>0</v>
      </c>
      <c r="N344" s="34" t="s">
        <v>207</v>
      </c>
    </row>
    <row r="345" spans="1:18" x14ac:dyDescent="0.25">
      <c r="B345" s="35"/>
      <c r="C345" s="33"/>
      <c r="D345" s="21"/>
      <c r="E345" s="21"/>
      <c r="F345" s="21"/>
      <c r="G345" s="21"/>
      <c r="H345" s="21"/>
      <c r="I345" s="23">
        <f>SUM(I339:I344)</f>
        <v>0</v>
      </c>
      <c r="J345" s="23">
        <f>SUM(J339:J344)</f>
        <v>0</v>
      </c>
      <c r="K345" s="23">
        <f>SUM(K339:K344)</f>
        <v>22</v>
      </c>
      <c r="L345" s="21"/>
      <c r="M345" s="77">
        <f>I345+J345+K345</f>
        <v>22</v>
      </c>
    </row>
    <row r="346" spans="1:18" x14ac:dyDescent="0.25">
      <c r="B346" s="5"/>
      <c r="I346" s="8"/>
      <c r="J346" s="8"/>
      <c r="K346" s="8"/>
    </row>
    <row r="347" spans="1:18" ht="21" x14ac:dyDescent="0.35">
      <c r="A347">
        <v>34</v>
      </c>
      <c r="B347" s="11" t="s">
        <v>123</v>
      </c>
      <c r="C347" s="26">
        <f>I351</f>
        <v>2</v>
      </c>
      <c r="D347" s="12"/>
      <c r="E347" s="12"/>
      <c r="F347" s="12"/>
      <c r="G347" s="12"/>
      <c r="H347" s="12"/>
      <c r="I347" s="13"/>
      <c r="J347" s="14"/>
      <c r="K347" s="15"/>
      <c r="L347" s="12"/>
      <c r="M347" s="76"/>
      <c r="O347" s="100" t="s">
        <v>378</v>
      </c>
      <c r="P347" s="101" t="s">
        <v>379</v>
      </c>
      <c r="Q347" s="101" t="s">
        <v>380</v>
      </c>
      <c r="R347" s="106" t="s">
        <v>207</v>
      </c>
    </row>
    <row r="348" spans="1:18" x14ac:dyDescent="0.25">
      <c r="B348" s="17" t="str">
        <f>B347</f>
        <v>Smartboard</v>
      </c>
      <c r="C348" s="30"/>
      <c r="D348" s="5" t="s">
        <v>124</v>
      </c>
      <c r="E348" s="6"/>
      <c r="F348" s="7"/>
      <c r="G348" s="7"/>
      <c r="H348" s="7"/>
      <c r="I348" s="8">
        <v>2</v>
      </c>
      <c r="J348" s="8">
        <v>0</v>
      </c>
      <c r="K348" s="8">
        <v>0</v>
      </c>
      <c r="L348" s="7"/>
      <c r="M348" s="50">
        <f>I348*R348</f>
        <v>4</v>
      </c>
      <c r="O348" s="99" t="s">
        <v>541</v>
      </c>
      <c r="P348" s="83"/>
      <c r="Q348" s="83"/>
      <c r="R348" s="81">
        <v>2</v>
      </c>
    </row>
    <row r="349" spans="1:18" x14ac:dyDescent="0.25">
      <c r="B349" s="17" t="str">
        <f>B348</f>
        <v>Smartboard</v>
      </c>
      <c r="C349" s="30"/>
      <c r="D349" s="5" t="s">
        <v>142</v>
      </c>
      <c r="E349" s="6"/>
      <c r="F349" s="7"/>
      <c r="G349" s="7"/>
      <c r="H349" s="7"/>
      <c r="I349" s="8">
        <v>0</v>
      </c>
      <c r="J349" s="8">
        <v>0</v>
      </c>
      <c r="K349" s="8">
        <v>1</v>
      </c>
      <c r="L349" s="7"/>
      <c r="M349" s="50">
        <v>0</v>
      </c>
      <c r="O349" s="97"/>
      <c r="P349" s="83"/>
      <c r="Q349" s="83"/>
      <c r="R349" s="81"/>
    </row>
    <row r="350" spans="1:18" x14ac:dyDescent="0.25">
      <c r="B350" s="17"/>
      <c r="C350" s="30"/>
      <c r="D350" s="7"/>
      <c r="E350" s="7"/>
      <c r="F350" s="7"/>
      <c r="G350" s="7"/>
      <c r="H350" s="7"/>
      <c r="I350" s="8"/>
      <c r="J350" s="8"/>
      <c r="K350" s="8"/>
      <c r="L350" s="7"/>
      <c r="M350" s="74">
        <f>SUM(M348:M349)</f>
        <v>4</v>
      </c>
      <c r="N350" s="34" t="s">
        <v>207</v>
      </c>
      <c r="O350" s="97"/>
      <c r="P350" s="83"/>
      <c r="Q350" s="83"/>
      <c r="R350" s="81"/>
    </row>
    <row r="351" spans="1:18" x14ac:dyDescent="0.25">
      <c r="B351" s="35"/>
      <c r="C351" s="33"/>
      <c r="D351" s="21"/>
      <c r="E351" s="21"/>
      <c r="F351" s="21"/>
      <c r="G351" s="21"/>
      <c r="H351" s="21"/>
      <c r="I351" s="23">
        <f>SUM(I348:I350)</f>
        <v>2</v>
      </c>
      <c r="J351" s="23">
        <f t="shared" ref="J351:K351" si="40">SUM(J348:J350)</f>
        <v>0</v>
      </c>
      <c r="K351" s="23">
        <f t="shared" si="40"/>
        <v>1</v>
      </c>
      <c r="L351" s="21"/>
      <c r="M351" s="77">
        <f>I351+J351+K351</f>
        <v>3</v>
      </c>
      <c r="O351" s="98"/>
      <c r="P351" s="59"/>
      <c r="Q351" s="59"/>
      <c r="R351" s="107"/>
    </row>
    <row r="352" spans="1:18" x14ac:dyDescent="0.25">
      <c r="B352" s="5"/>
      <c r="I352" s="8"/>
      <c r="J352" s="8"/>
      <c r="K352" s="8"/>
    </row>
    <row r="353" spans="1:18" ht="21" x14ac:dyDescent="0.35">
      <c r="A353">
        <v>35</v>
      </c>
      <c r="B353" s="11" t="s">
        <v>114</v>
      </c>
      <c r="C353" s="26">
        <f>I364</f>
        <v>6</v>
      </c>
      <c r="D353" s="12"/>
      <c r="E353" s="12"/>
      <c r="F353" s="12"/>
      <c r="G353" s="12"/>
      <c r="H353" s="12"/>
      <c r="I353" s="13"/>
      <c r="J353" s="14"/>
      <c r="K353" s="15"/>
      <c r="L353" s="12"/>
      <c r="M353" s="76"/>
      <c r="O353" s="100" t="s">
        <v>378</v>
      </c>
      <c r="P353" s="101" t="s">
        <v>379</v>
      </c>
      <c r="Q353" s="101" t="s">
        <v>380</v>
      </c>
      <c r="R353" s="106" t="s">
        <v>207</v>
      </c>
    </row>
    <row r="354" spans="1:18" x14ac:dyDescent="0.25">
      <c r="B354" s="32" t="str">
        <f>B353</f>
        <v>Special</v>
      </c>
      <c r="C354" s="7"/>
      <c r="D354" s="5" t="s">
        <v>317</v>
      </c>
      <c r="E354" s="7"/>
      <c r="F354" s="7"/>
      <c r="G354" s="7"/>
      <c r="H354" s="7"/>
      <c r="I354" s="8">
        <v>1</v>
      </c>
      <c r="J354" s="8">
        <v>0</v>
      </c>
      <c r="K354" s="8">
        <v>0</v>
      </c>
      <c r="L354" s="7"/>
      <c r="M354" s="50">
        <f>I354*R354</f>
        <v>0.03</v>
      </c>
      <c r="O354" s="97"/>
      <c r="P354" s="83"/>
      <c r="Q354" s="83"/>
      <c r="R354" s="81">
        <v>0.03</v>
      </c>
    </row>
    <row r="355" spans="1:18" x14ac:dyDescent="0.25">
      <c r="B355" s="32" t="str">
        <f t="shared" ref="B355:B362" si="41">B354</f>
        <v>Special</v>
      </c>
      <c r="C355" s="7"/>
      <c r="D355" s="5" t="s">
        <v>170</v>
      </c>
      <c r="E355" s="7"/>
      <c r="F355" s="7"/>
      <c r="G355" s="7"/>
      <c r="H355" s="7"/>
      <c r="I355" s="8">
        <v>0</v>
      </c>
      <c r="J355" s="8">
        <v>0</v>
      </c>
      <c r="K355" s="8">
        <v>2</v>
      </c>
      <c r="L355" s="7"/>
      <c r="M355" s="50">
        <f t="shared" ref="M355:M362" si="42">I355*R355</f>
        <v>0</v>
      </c>
      <c r="O355" s="97"/>
      <c r="P355" s="83"/>
      <c r="Q355" s="83"/>
      <c r="R355" s="81"/>
    </row>
    <row r="356" spans="1:18" x14ac:dyDescent="0.25">
      <c r="B356" s="32" t="str">
        <f t="shared" si="41"/>
        <v>Special</v>
      </c>
      <c r="C356" s="7"/>
      <c r="D356" s="5" t="s">
        <v>188</v>
      </c>
      <c r="E356" s="7"/>
      <c r="F356" s="7"/>
      <c r="G356" s="7"/>
      <c r="H356" s="7"/>
      <c r="I356" s="8">
        <v>0</v>
      </c>
      <c r="J356" s="8">
        <v>0</v>
      </c>
      <c r="K356" s="8">
        <v>2</v>
      </c>
      <c r="L356" s="7"/>
      <c r="M356" s="50">
        <f t="shared" si="42"/>
        <v>0</v>
      </c>
      <c r="O356" s="97"/>
      <c r="P356" s="83"/>
      <c r="Q356" s="83"/>
      <c r="R356" s="81"/>
    </row>
    <row r="357" spans="1:18" x14ac:dyDescent="0.25">
      <c r="B357" s="32" t="str">
        <f t="shared" si="41"/>
        <v>Special</v>
      </c>
      <c r="C357" s="7"/>
      <c r="D357" s="5" t="s">
        <v>278</v>
      </c>
      <c r="E357" s="7"/>
      <c r="F357" s="7"/>
      <c r="G357" s="7"/>
      <c r="H357" s="7"/>
      <c r="I357" s="8">
        <v>0</v>
      </c>
      <c r="J357" s="8">
        <v>0</v>
      </c>
      <c r="K357" s="8">
        <v>1</v>
      </c>
      <c r="L357" s="7"/>
      <c r="M357" s="50">
        <f t="shared" si="42"/>
        <v>0</v>
      </c>
      <c r="O357" s="97"/>
      <c r="P357" s="83"/>
      <c r="Q357" s="83"/>
      <c r="R357" s="81"/>
    </row>
    <row r="358" spans="1:18" x14ac:dyDescent="0.25">
      <c r="B358" s="32" t="str">
        <f t="shared" si="41"/>
        <v>Special</v>
      </c>
      <c r="C358" s="7"/>
      <c r="D358" s="5" t="s">
        <v>141</v>
      </c>
      <c r="E358" s="7"/>
      <c r="F358" s="7"/>
      <c r="G358" s="7"/>
      <c r="H358" s="7"/>
      <c r="I358" s="8">
        <v>0</v>
      </c>
      <c r="J358" s="8">
        <v>0</v>
      </c>
      <c r="K358" s="8">
        <v>7</v>
      </c>
      <c r="L358" s="7"/>
      <c r="M358" s="50">
        <f t="shared" si="42"/>
        <v>0</v>
      </c>
      <c r="O358" s="97"/>
      <c r="P358" s="83"/>
      <c r="Q358" s="83"/>
      <c r="R358" s="81"/>
    </row>
    <row r="359" spans="1:18" x14ac:dyDescent="0.25">
      <c r="B359" s="32" t="str">
        <f t="shared" si="41"/>
        <v>Special</v>
      </c>
      <c r="C359" s="7"/>
      <c r="D359" s="5" t="s">
        <v>321</v>
      </c>
      <c r="E359" s="7"/>
      <c r="F359" s="7"/>
      <c r="G359" s="7"/>
      <c r="H359" s="7"/>
      <c r="I359" s="8">
        <v>2</v>
      </c>
      <c r="J359" s="8">
        <v>0</v>
      </c>
      <c r="K359" s="8">
        <v>0</v>
      </c>
      <c r="L359" s="7"/>
      <c r="M359" s="50">
        <f t="shared" si="42"/>
        <v>0.6</v>
      </c>
      <c r="O359" s="97"/>
      <c r="P359" s="83"/>
      <c r="Q359" s="83"/>
      <c r="R359" s="81">
        <v>0.3</v>
      </c>
    </row>
    <row r="360" spans="1:18" x14ac:dyDescent="0.25">
      <c r="B360" s="32" t="str">
        <f t="shared" si="41"/>
        <v>Special</v>
      </c>
      <c r="C360" s="7"/>
      <c r="D360" s="5" t="s">
        <v>319</v>
      </c>
      <c r="E360" s="7"/>
      <c r="F360" s="7"/>
      <c r="G360" s="7"/>
      <c r="H360" s="7"/>
      <c r="I360" s="8">
        <v>2</v>
      </c>
      <c r="J360" s="8">
        <v>0</v>
      </c>
      <c r="K360" s="8">
        <v>0</v>
      </c>
      <c r="L360" s="7"/>
      <c r="M360" s="50">
        <f t="shared" si="42"/>
        <v>0.1</v>
      </c>
      <c r="O360" s="97"/>
      <c r="P360" s="83"/>
      <c r="Q360" s="83"/>
      <c r="R360" s="81">
        <v>0.05</v>
      </c>
    </row>
    <row r="361" spans="1:18" x14ac:dyDescent="0.25">
      <c r="B361" s="32" t="str">
        <f t="shared" si="41"/>
        <v>Special</v>
      </c>
      <c r="C361" s="7"/>
      <c r="D361" s="5" t="s">
        <v>330</v>
      </c>
      <c r="E361" s="7"/>
      <c r="F361" s="7"/>
      <c r="G361" s="7"/>
      <c r="H361" s="7"/>
      <c r="I361" s="8">
        <v>1</v>
      </c>
      <c r="J361" s="8">
        <v>0</v>
      </c>
      <c r="K361" s="8">
        <v>0</v>
      </c>
      <c r="L361" s="7"/>
      <c r="M361" s="50">
        <f t="shared" si="42"/>
        <v>0.02</v>
      </c>
      <c r="O361" s="97"/>
      <c r="P361" s="83"/>
      <c r="Q361" s="83"/>
      <c r="R361" s="81">
        <v>0.02</v>
      </c>
    </row>
    <row r="362" spans="1:18" x14ac:dyDescent="0.25">
      <c r="B362" s="32" t="str">
        <f t="shared" si="41"/>
        <v>Special</v>
      </c>
      <c r="C362" s="7"/>
      <c r="D362" s="5" t="s">
        <v>291</v>
      </c>
      <c r="E362" s="7"/>
      <c r="F362" s="7"/>
      <c r="G362" s="7"/>
      <c r="H362" s="7"/>
      <c r="I362" s="8">
        <v>0</v>
      </c>
      <c r="J362" s="8">
        <v>0</v>
      </c>
      <c r="K362" s="8">
        <v>1</v>
      </c>
      <c r="L362" s="7"/>
      <c r="M362" s="50">
        <f t="shared" si="42"/>
        <v>0</v>
      </c>
      <c r="O362" s="97"/>
      <c r="P362" s="83"/>
      <c r="Q362" s="83"/>
      <c r="R362" s="81"/>
    </row>
    <row r="363" spans="1:18" x14ac:dyDescent="0.25">
      <c r="B363" s="32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4">
        <f>SUM(M354:M362)</f>
        <v>0.75</v>
      </c>
      <c r="N363" s="34" t="s">
        <v>207</v>
      </c>
      <c r="O363" s="97"/>
      <c r="P363" s="83"/>
      <c r="Q363" s="83"/>
      <c r="R363" s="81"/>
    </row>
    <row r="364" spans="1:18" x14ac:dyDescent="0.25">
      <c r="B364" s="19"/>
      <c r="C364" s="21"/>
      <c r="D364" s="21"/>
      <c r="E364" s="21"/>
      <c r="F364" s="21"/>
      <c r="G364" s="21"/>
      <c r="H364" s="21"/>
      <c r="I364" s="23">
        <f>SUM(I354:I362)</f>
        <v>6</v>
      </c>
      <c r="J364" s="23">
        <f>SUM(J354:J362)</f>
        <v>0</v>
      </c>
      <c r="K364" s="23">
        <f>SUM(K354:K362)</f>
        <v>13</v>
      </c>
      <c r="L364" s="21"/>
      <c r="M364" s="77">
        <f>I364+J364+K364</f>
        <v>19</v>
      </c>
      <c r="O364" s="98"/>
      <c r="P364" s="59"/>
      <c r="Q364" s="59"/>
      <c r="R364" s="107"/>
    </row>
    <row r="365" spans="1:18" x14ac:dyDescent="0.25">
      <c r="C365"/>
    </row>
    <row r="366" spans="1:18" ht="21" x14ac:dyDescent="0.35">
      <c r="A366">
        <v>36</v>
      </c>
      <c r="B366" s="11" t="s">
        <v>64</v>
      </c>
      <c r="C366" s="26">
        <f>I372</f>
        <v>0</v>
      </c>
      <c r="D366" s="12"/>
      <c r="E366" s="12"/>
      <c r="F366" s="12"/>
      <c r="G366" s="12"/>
      <c r="H366" s="12"/>
      <c r="I366" s="13"/>
      <c r="J366" s="14"/>
      <c r="K366" s="15"/>
      <c r="L366" s="12"/>
      <c r="M366" s="76"/>
    </row>
    <row r="367" spans="1:18" x14ac:dyDescent="0.25">
      <c r="B367" s="32" t="str">
        <f>B$366</f>
        <v>Spiegel</v>
      </c>
      <c r="C367" s="7"/>
      <c r="D367" s="7" t="s">
        <v>335</v>
      </c>
      <c r="E367" s="7"/>
      <c r="F367" s="7"/>
      <c r="G367" s="7"/>
      <c r="H367" s="7"/>
      <c r="I367" s="8">
        <v>0</v>
      </c>
      <c r="J367" s="8">
        <v>0</v>
      </c>
      <c r="K367" s="8">
        <v>5</v>
      </c>
      <c r="L367" s="7"/>
      <c r="M367" s="50">
        <v>0</v>
      </c>
    </row>
    <row r="368" spans="1:18" x14ac:dyDescent="0.25">
      <c r="B368" s="32" t="str">
        <f t="shared" ref="B368:B370" si="43">B$366</f>
        <v>Spiegel</v>
      </c>
      <c r="C368" s="7"/>
      <c r="D368" s="7" t="s">
        <v>171</v>
      </c>
      <c r="E368" s="7"/>
      <c r="F368" s="7"/>
      <c r="G368" s="7"/>
      <c r="H368" s="7"/>
      <c r="I368" s="8">
        <v>0</v>
      </c>
      <c r="J368" s="8">
        <v>0</v>
      </c>
      <c r="K368" s="8">
        <v>1</v>
      </c>
      <c r="L368" s="7"/>
      <c r="M368" s="50">
        <v>0</v>
      </c>
    </row>
    <row r="369" spans="1:18" x14ac:dyDescent="0.25">
      <c r="B369" s="32" t="str">
        <f t="shared" si="43"/>
        <v>Spiegel</v>
      </c>
      <c r="C369" s="7"/>
      <c r="D369" s="7" t="s">
        <v>65</v>
      </c>
      <c r="E369" s="7"/>
      <c r="F369" s="7"/>
      <c r="G369" s="7"/>
      <c r="H369" s="7"/>
      <c r="I369" s="8">
        <v>0</v>
      </c>
      <c r="J369" s="8">
        <v>0</v>
      </c>
      <c r="K369" s="8">
        <v>7</v>
      </c>
      <c r="L369" s="7"/>
      <c r="M369" s="50">
        <v>0</v>
      </c>
    </row>
    <row r="370" spans="1:18" x14ac:dyDescent="0.25">
      <c r="B370" s="32" t="str">
        <f t="shared" si="43"/>
        <v>Spiegel</v>
      </c>
      <c r="C370" s="7"/>
      <c r="D370" s="5" t="s">
        <v>208</v>
      </c>
      <c r="E370" s="7"/>
      <c r="F370" s="7"/>
      <c r="G370" s="7"/>
      <c r="H370" s="7"/>
      <c r="I370" s="8">
        <v>0</v>
      </c>
      <c r="J370" s="8">
        <v>0</v>
      </c>
      <c r="K370" s="8">
        <v>1</v>
      </c>
      <c r="L370" s="7"/>
      <c r="M370" s="50">
        <v>0</v>
      </c>
    </row>
    <row r="371" spans="1:18" x14ac:dyDescent="0.25">
      <c r="B371" s="32"/>
      <c r="C371" s="7"/>
      <c r="D371" s="5"/>
      <c r="E371" s="7"/>
      <c r="F371" s="7"/>
      <c r="G371" s="7"/>
      <c r="H371" s="7"/>
      <c r="I371" s="7"/>
      <c r="J371" s="7"/>
      <c r="K371" s="7"/>
      <c r="L371" s="7"/>
      <c r="M371" s="74">
        <v>0</v>
      </c>
      <c r="N371" s="34" t="s">
        <v>207</v>
      </c>
    </row>
    <row r="372" spans="1:18" x14ac:dyDescent="0.25">
      <c r="B372" s="19"/>
      <c r="C372" s="21"/>
      <c r="D372" s="21"/>
      <c r="E372" s="21"/>
      <c r="F372" s="21"/>
      <c r="G372" s="21"/>
      <c r="H372" s="21"/>
      <c r="I372" s="23">
        <f>SUM(I367:I370)</f>
        <v>0</v>
      </c>
      <c r="J372" s="23">
        <f>SUM(J367:J370)</f>
        <v>0</v>
      </c>
      <c r="K372" s="23">
        <f>SUM(K367:K370)</f>
        <v>14</v>
      </c>
      <c r="L372" s="21"/>
      <c r="M372" s="77">
        <f>I372+J372+K372</f>
        <v>14</v>
      </c>
    </row>
    <row r="373" spans="1:18" x14ac:dyDescent="0.25">
      <c r="C373"/>
    </row>
    <row r="374" spans="1:18" ht="21" x14ac:dyDescent="0.35">
      <c r="A374">
        <v>37</v>
      </c>
      <c r="B374" s="11" t="s">
        <v>2</v>
      </c>
      <c r="C374" s="26">
        <f>I417</f>
        <v>3</v>
      </c>
      <c r="D374" s="12"/>
      <c r="E374" s="12"/>
      <c r="F374" s="12"/>
      <c r="G374" s="12"/>
      <c r="H374" s="12"/>
      <c r="I374" s="13"/>
      <c r="J374" s="14"/>
      <c r="K374" s="15"/>
      <c r="L374" s="12"/>
      <c r="M374" s="76"/>
      <c r="O374" s="100" t="s">
        <v>378</v>
      </c>
      <c r="P374" s="101" t="s">
        <v>379</v>
      </c>
      <c r="Q374" s="101" t="s">
        <v>380</v>
      </c>
      <c r="R374" s="106" t="s">
        <v>207</v>
      </c>
    </row>
    <row r="375" spans="1:18" x14ac:dyDescent="0.25">
      <c r="B375" s="17" t="str">
        <f t="shared" ref="B375:B386" si="44">B$374</f>
        <v>Stoel</v>
      </c>
      <c r="C375" s="27"/>
      <c r="D375" s="5" t="s">
        <v>325</v>
      </c>
      <c r="E375" s="7"/>
      <c r="F375" s="7"/>
      <c r="G375" s="7"/>
      <c r="H375" s="7"/>
      <c r="I375" s="8">
        <v>0</v>
      </c>
      <c r="J375" s="8">
        <v>0</v>
      </c>
      <c r="K375" s="8">
        <v>1</v>
      </c>
      <c r="L375" s="7"/>
      <c r="M375" s="50">
        <f>I375*R375</f>
        <v>0</v>
      </c>
      <c r="O375" s="97"/>
      <c r="P375" s="83"/>
      <c r="Q375" s="83"/>
      <c r="R375" s="81"/>
    </row>
    <row r="376" spans="1:18" x14ac:dyDescent="0.25">
      <c r="B376" s="17" t="str">
        <f t="shared" si="44"/>
        <v>Stoel</v>
      </c>
      <c r="C376" s="27"/>
      <c r="D376" s="5" t="s">
        <v>88</v>
      </c>
      <c r="E376" s="7"/>
      <c r="F376" s="7"/>
      <c r="G376" s="7"/>
      <c r="H376" s="7"/>
      <c r="I376" s="8">
        <v>0</v>
      </c>
      <c r="J376" s="8">
        <v>0</v>
      </c>
      <c r="K376" s="8">
        <v>12</v>
      </c>
      <c r="L376" s="7"/>
      <c r="M376" s="50">
        <f t="shared" ref="M376:M415" si="45">I376*R376</f>
        <v>0</v>
      </c>
      <c r="O376" s="97"/>
      <c r="P376" s="83"/>
      <c r="Q376" s="83"/>
      <c r="R376" s="81"/>
    </row>
    <row r="377" spans="1:18" x14ac:dyDescent="0.25">
      <c r="B377" s="17" t="str">
        <f t="shared" si="44"/>
        <v>Stoel</v>
      </c>
      <c r="C377" s="27"/>
      <c r="D377" s="5" t="s">
        <v>71</v>
      </c>
      <c r="E377" s="7"/>
      <c r="F377" s="7"/>
      <c r="G377" s="7"/>
      <c r="H377" s="7"/>
      <c r="I377" s="8">
        <v>0</v>
      </c>
      <c r="J377" s="8">
        <v>0</v>
      </c>
      <c r="K377" s="8">
        <v>1</v>
      </c>
      <c r="L377" s="7"/>
      <c r="M377" s="50">
        <f t="shared" si="45"/>
        <v>0</v>
      </c>
      <c r="O377" s="97"/>
      <c r="P377" s="82"/>
      <c r="Q377" s="83"/>
      <c r="R377" s="81"/>
    </row>
    <row r="378" spans="1:18" x14ac:dyDescent="0.25">
      <c r="B378" s="17" t="str">
        <f t="shared" si="44"/>
        <v>Stoel</v>
      </c>
      <c r="C378" s="27"/>
      <c r="D378" s="5" t="s">
        <v>31</v>
      </c>
      <c r="E378" s="7"/>
      <c r="F378" s="7"/>
      <c r="G378" s="7"/>
      <c r="H378" s="7"/>
      <c r="I378" s="8">
        <v>0</v>
      </c>
      <c r="J378" s="8">
        <v>0</v>
      </c>
      <c r="K378" s="8">
        <v>9</v>
      </c>
      <c r="L378" s="7"/>
      <c r="M378" s="50">
        <f t="shared" si="45"/>
        <v>0</v>
      </c>
      <c r="O378" s="97"/>
      <c r="P378" s="83"/>
      <c r="Q378" s="83"/>
      <c r="R378" s="81"/>
    </row>
    <row r="379" spans="1:18" x14ac:dyDescent="0.25">
      <c r="B379" s="17" t="str">
        <f t="shared" si="44"/>
        <v>Stoel</v>
      </c>
      <c r="C379" s="27"/>
      <c r="D379" s="5" t="s">
        <v>33</v>
      </c>
      <c r="E379" s="7"/>
      <c r="F379" s="7"/>
      <c r="G379" s="7"/>
      <c r="H379" s="7"/>
      <c r="I379" s="8">
        <v>0</v>
      </c>
      <c r="J379" s="8">
        <v>0</v>
      </c>
      <c r="K379" s="8">
        <v>1</v>
      </c>
      <c r="L379" s="7"/>
      <c r="M379" s="50">
        <f t="shared" si="45"/>
        <v>0</v>
      </c>
      <c r="O379" s="97"/>
      <c r="P379" s="83"/>
      <c r="Q379" s="83"/>
      <c r="R379" s="81"/>
    </row>
    <row r="380" spans="1:18" x14ac:dyDescent="0.25">
      <c r="B380" s="17" t="str">
        <f t="shared" si="44"/>
        <v>Stoel</v>
      </c>
      <c r="C380" s="27"/>
      <c r="D380" s="5" t="s">
        <v>3</v>
      </c>
      <c r="E380" s="7"/>
      <c r="F380" s="7"/>
      <c r="G380" s="7"/>
      <c r="H380" s="7"/>
      <c r="I380" s="8">
        <v>0</v>
      </c>
      <c r="J380" s="8">
        <v>0</v>
      </c>
      <c r="K380" s="8">
        <v>3</v>
      </c>
      <c r="L380" s="7"/>
      <c r="M380" s="50">
        <f t="shared" si="45"/>
        <v>0</v>
      </c>
      <c r="O380" s="97"/>
      <c r="P380" s="83"/>
      <c r="Q380" s="83"/>
      <c r="R380" s="81"/>
    </row>
    <row r="381" spans="1:18" x14ac:dyDescent="0.25">
      <c r="B381" s="17" t="str">
        <f t="shared" si="44"/>
        <v>Stoel</v>
      </c>
      <c r="C381" s="27"/>
      <c r="D381" s="5" t="s">
        <v>25</v>
      </c>
      <c r="E381" s="7"/>
      <c r="F381" s="7"/>
      <c r="G381" s="7"/>
      <c r="H381" s="7"/>
      <c r="I381" s="8">
        <v>0</v>
      </c>
      <c r="J381" s="8">
        <v>0</v>
      </c>
      <c r="K381" s="8">
        <v>35</v>
      </c>
      <c r="L381" s="7"/>
      <c r="M381" s="50">
        <f t="shared" si="45"/>
        <v>0</v>
      </c>
      <c r="O381" s="97"/>
      <c r="P381" s="83"/>
      <c r="Q381" s="83"/>
      <c r="R381" s="81"/>
    </row>
    <row r="382" spans="1:18" x14ac:dyDescent="0.25">
      <c r="B382" s="17" t="str">
        <f t="shared" si="44"/>
        <v>Stoel</v>
      </c>
      <c r="C382" s="27"/>
      <c r="D382" s="5" t="s">
        <v>16</v>
      </c>
      <c r="E382" s="7"/>
      <c r="F382" s="7"/>
      <c r="G382" s="7"/>
      <c r="H382" s="7"/>
      <c r="I382" s="8">
        <v>0</v>
      </c>
      <c r="J382" s="8">
        <v>0</v>
      </c>
      <c r="K382" s="8">
        <v>1</v>
      </c>
      <c r="L382" s="7"/>
      <c r="M382" s="50">
        <f t="shared" si="45"/>
        <v>0</v>
      </c>
      <c r="O382" s="97"/>
      <c r="P382" s="83"/>
      <c r="Q382" s="83"/>
      <c r="R382" s="81"/>
    </row>
    <row r="383" spans="1:18" x14ac:dyDescent="0.25">
      <c r="B383" s="17" t="str">
        <f t="shared" si="44"/>
        <v>Stoel</v>
      </c>
      <c r="C383" s="27"/>
      <c r="D383" s="5" t="s">
        <v>28</v>
      </c>
      <c r="E383" s="7"/>
      <c r="F383" s="7"/>
      <c r="G383" s="7"/>
      <c r="H383" s="7"/>
      <c r="I383" s="8">
        <v>0</v>
      </c>
      <c r="J383" s="8">
        <v>0</v>
      </c>
      <c r="K383" s="8">
        <v>50</v>
      </c>
      <c r="L383" s="7"/>
      <c r="M383" s="50">
        <f t="shared" si="45"/>
        <v>0</v>
      </c>
      <c r="O383" s="97"/>
      <c r="P383" s="83"/>
      <c r="Q383" s="83"/>
      <c r="R383" s="81"/>
    </row>
    <row r="384" spans="1:18" x14ac:dyDescent="0.25">
      <c r="B384" s="17" t="str">
        <f t="shared" si="44"/>
        <v>Stoel</v>
      </c>
      <c r="C384" s="27"/>
      <c r="D384" s="5" t="s">
        <v>373</v>
      </c>
      <c r="E384" s="7"/>
      <c r="F384" s="7"/>
      <c r="G384" s="7"/>
      <c r="H384" s="7"/>
      <c r="I384" s="8">
        <v>0</v>
      </c>
      <c r="J384" s="8">
        <v>0</v>
      </c>
      <c r="K384" s="8">
        <v>2</v>
      </c>
      <c r="L384" s="7"/>
      <c r="M384" s="50">
        <f t="shared" si="45"/>
        <v>0</v>
      </c>
      <c r="O384" s="97"/>
      <c r="P384" s="83"/>
      <c r="Q384" s="83"/>
      <c r="R384" s="81"/>
    </row>
    <row r="385" spans="2:18" x14ac:dyDescent="0.25">
      <c r="B385" s="17" t="str">
        <f t="shared" si="44"/>
        <v>Stoel</v>
      </c>
      <c r="C385" s="27"/>
      <c r="D385" s="5" t="s">
        <v>41</v>
      </c>
      <c r="E385" s="7"/>
      <c r="F385" s="7"/>
      <c r="G385" s="7"/>
      <c r="H385" s="7"/>
      <c r="I385" s="8">
        <v>0</v>
      </c>
      <c r="J385" s="8">
        <v>0</v>
      </c>
      <c r="K385" s="8">
        <v>64</v>
      </c>
      <c r="L385" s="7"/>
      <c r="M385" s="50">
        <f t="shared" si="45"/>
        <v>0</v>
      </c>
      <c r="O385" s="97"/>
      <c r="P385" s="83"/>
      <c r="Q385" s="83"/>
      <c r="R385" s="81"/>
    </row>
    <row r="386" spans="2:18" x14ac:dyDescent="0.25">
      <c r="B386" s="17" t="str">
        <f t="shared" si="44"/>
        <v>Stoel</v>
      </c>
      <c r="C386" s="27"/>
      <c r="D386" s="5" t="s">
        <v>38</v>
      </c>
      <c r="E386" s="7"/>
      <c r="F386" s="7"/>
      <c r="G386" s="7"/>
      <c r="H386" s="7"/>
      <c r="I386" s="8">
        <v>0</v>
      </c>
      <c r="J386" s="8">
        <v>0</v>
      </c>
      <c r="K386" s="8">
        <v>1</v>
      </c>
      <c r="L386" s="7"/>
      <c r="M386" s="50">
        <f t="shared" si="45"/>
        <v>0</v>
      </c>
      <c r="O386" s="97"/>
      <c r="P386" s="83"/>
      <c r="Q386" s="83"/>
      <c r="R386" s="81"/>
    </row>
    <row r="387" spans="2:18" x14ac:dyDescent="0.25">
      <c r="B387" s="17" t="s">
        <v>2</v>
      </c>
      <c r="C387" s="27"/>
      <c r="D387" s="5" t="s">
        <v>58</v>
      </c>
      <c r="E387" s="7"/>
      <c r="F387" s="7"/>
      <c r="G387" s="7"/>
      <c r="H387" s="4"/>
      <c r="I387" s="8">
        <v>0</v>
      </c>
      <c r="J387" s="8">
        <v>0</v>
      </c>
      <c r="K387" s="8">
        <v>5</v>
      </c>
      <c r="L387" s="7"/>
      <c r="M387" s="50">
        <f t="shared" si="45"/>
        <v>0</v>
      </c>
      <c r="O387" s="97"/>
      <c r="P387" s="83"/>
      <c r="Q387" s="83"/>
      <c r="R387" s="81"/>
    </row>
    <row r="388" spans="2:18" x14ac:dyDescent="0.25">
      <c r="B388" s="17" t="s">
        <v>2</v>
      </c>
      <c r="C388" s="27"/>
      <c r="D388" s="5" t="s">
        <v>79</v>
      </c>
      <c r="E388" s="7"/>
      <c r="F388" s="7"/>
      <c r="G388" s="7"/>
      <c r="H388" s="4"/>
      <c r="I388" s="8">
        <v>0</v>
      </c>
      <c r="J388" s="8">
        <v>0</v>
      </c>
      <c r="K388" s="8">
        <v>4</v>
      </c>
      <c r="L388" s="7"/>
      <c r="M388" s="50">
        <f t="shared" si="45"/>
        <v>0</v>
      </c>
      <c r="O388" s="97"/>
      <c r="P388" s="83"/>
      <c r="Q388" s="83"/>
      <c r="R388" s="81"/>
    </row>
    <row r="389" spans="2:18" x14ac:dyDescent="0.25">
      <c r="B389" s="17" t="s">
        <v>2</v>
      </c>
      <c r="C389" s="27"/>
      <c r="D389" s="5" t="s">
        <v>87</v>
      </c>
      <c r="E389" s="5"/>
      <c r="F389" s="7"/>
      <c r="G389" s="7"/>
      <c r="H389" s="4"/>
      <c r="I389" s="8">
        <v>0</v>
      </c>
      <c r="J389" s="8">
        <v>0</v>
      </c>
      <c r="K389" s="8">
        <v>1</v>
      </c>
      <c r="L389" s="7"/>
      <c r="M389" s="50">
        <f t="shared" si="45"/>
        <v>0</v>
      </c>
      <c r="O389" s="97"/>
      <c r="P389" s="83"/>
      <c r="Q389" s="83"/>
      <c r="R389" s="81"/>
    </row>
    <row r="390" spans="2:18" x14ac:dyDescent="0.25">
      <c r="B390" s="17" t="s">
        <v>2</v>
      </c>
      <c r="C390" s="27"/>
      <c r="D390" s="5" t="s">
        <v>43</v>
      </c>
      <c r="E390" s="5"/>
      <c r="F390" s="7"/>
      <c r="G390" s="7"/>
      <c r="H390" s="4"/>
      <c r="I390" s="8">
        <v>0</v>
      </c>
      <c r="J390" s="8">
        <v>0</v>
      </c>
      <c r="K390" s="8">
        <v>41</v>
      </c>
      <c r="L390" s="7"/>
      <c r="M390" s="50">
        <f t="shared" si="45"/>
        <v>0</v>
      </c>
      <c r="O390" s="97"/>
      <c r="P390" s="83"/>
      <c r="Q390" s="83"/>
      <c r="R390" s="81"/>
    </row>
    <row r="391" spans="2:18" x14ac:dyDescent="0.25">
      <c r="B391" s="17" t="s">
        <v>2</v>
      </c>
      <c r="C391" s="27"/>
      <c r="D391" s="5" t="s">
        <v>235</v>
      </c>
      <c r="E391" s="5"/>
      <c r="F391" s="7"/>
      <c r="G391" s="7"/>
      <c r="H391" s="4"/>
      <c r="I391" s="8">
        <v>0</v>
      </c>
      <c r="J391" s="8">
        <v>0</v>
      </c>
      <c r="K391" s="8">
        <v>4</v>
      </c>
      <c r="L391" s="7"/>
      <c r="M391" s="50">
        <f t="shared" si="45"/>
        <v>0</v>
      </c>
      <c r="O391" s="97"/>
      <c r="P391" s="83"/>
      <c r="Q391" s="83"/>
      <c r="R391" s="81"/>
    </row>
    <row r="392" spans="2:18" x14ac:dyDescent="0.25">
      <c r="B392" s="17" t="s">
        <v>2</v>
      </c>
      <c r="C392" s="27"/>
      <c r="D392" s="5" t="s">
        <v>127</v>
      </c>
      <c r="E392" s="5"/>
      <c r="F392" s="7"/>
      <c r="G392" s="7"/>
      <c r="H392" s="4"/>
      <c r="I392" s="8">
        <v>0</v>
      </c>
      <c r="J392" s="8">
        <v>0</v>
      </c>
      <c r="K392" s="8">
        <v>3</v>
      </c>
      <c r="L392" s="7"/>
      <c r="M392" s="50">
        <f t="shared" si="45"/>
        <v>0</v>
      </c>
      <c r="O392" s="97"/>
      <c r="P392" s="83"/>
      <c r="Q392" s="83"/>
      <c r="R392" s="81"/>
    </row>
    <row r="393" spans="2:18" x14ac:dyDescent="0.25">
      <c r="B393" s="17" t="s">
        <v>2</v>
      </c>
      <c r="C393" s="27"/>
      <c r="D393" s="5" t="s">
        <v>99</v>
      </c>
      <c r="E393" s="5"/>
      <c r="F393" s="7"/>
      <c r="G393" s="7"/>
      <c r="H393" s="4"/>
      <c r="I393" s="8">
        <v>1</v>
      </c>
      <c r="J393" s="8">
        <v>0</v>
      </c>
      <c r="K393" s="8">
        <v>0</v>
      </c>
      <c r="L393" s="7"/>
      <c r="M393" s="50">
        <f t="shared" si="45"/>
        <v>0.2</v>
      </c>
      <c r="O393" s="97"/>
      <c r="P393" s="83"/>
      <c r="Q393" s="83"/>
      <c r="R393" s="50">
        <v>0.2</v>
      </c>
    </row>
    <row r="394" spans="2:18" x14ac:dyDescent="0.25">
      <c r="B394" s="17" t="s">
        <v>2</v>
      </c>
      <c r="C394" s="27"/>
      <c r="D394" s="5" t="s">
        <v>78</v>
      </c>
      <c r="E394" s="5"/>
      <c r="F394" s="7"/>
      <c r="G394" s="7"/>
      <c r="H394" s="4"/>
      <c r="I394" s="8">
        <v>0</v>
      </c>
      <c r="J394" s="8">
        <v>0</v>
      </c>
      <c r="K394" s="8">
        <v>1</v>
      </c>
      <c r="L394" s="7"/>
      <c r="M394" s="50">
        <f t="shared" si="45"/>
        <v>0</v>
      </c>
      <c r="O394" s="97"/>
      <c r="P394" s="83"/>
      <c r="Q394" s="83"/>
      <c r="R394" s="81"/>
    </row>
    <row r="395" spans="2:18" x14ac:dyDescent="0.25">
      <c r="B395" s="17" t="s">
        <v>2</v>
      </c>
      <c r="C395" s="27"/>
      <c r="D395" s="5" t="s">
        <v>89</v>
      </c>
      <c r="E395" s="5"/>
      <c r="F395" s="7"/>
      <c r="G395" s="7"/>
      <c r="H395" s="4"/>
      <c r="I395" s="8">
        <v>1</v>
      </c>
      <c r="J395" s="8">
        <v>0</v>
      </c>
      <c r="K395" s="8">
        <v>0</v>
      </c>
      <c r="L395" s="7"/>
      <c r="M395" s="50">
        <f t="shared" si="45"/>
        <v>0.1</v>
      </c>
      <c r="O395" s="97"/>
      <c r="P395" s="83"/>
      <c r="Q395" s="83"/>
      <c r="R395" s="50">
        <v>0.1</v>
      </c>
    </row>
    <row r="396" spans="2:18" x14ac:dyDescent="0.25">
      <c r="B396" s="17" t="s">
        <v>2</v>
      </c>
      <c r="C396" s="27"/>
      <c r="D396" s="5" t="s">
        <v>67</v>
      </c>
      <c r="E396" s="5"/>
      <c r="F396" s="7"/>
      <c r="G396" s="7"/>
      <c r="H396" s="4"/>
      <c r="I396" s="8">
        <v>0</v>
      </c>
      <c r="J396" s="8">
        <v>0</v>
      </c>
      <c r="K396" s="8">
        <v>29</v>
      </c>
      <c r="L396" s="7"/>
      <c r="M396" s="50">
        <f t="shared" si="45"/>
        <v>0</v>
      </c>
      <c r="O396" s="97"/>
      <c r="P396" s="83"/>
      <c r="Q396" s="83"/>
      <c r="R396" s="81"/>
    </row>
    <row r="397" spans="2:18" x14ac:dyDescent="0.25">
      <c r="B397" s="17" t="s">
        <v>2</v>
      </c>
      <c r="C397" s="27"/>
      <c r="D397" s="5" t="s">
        <v>164</v>
      </c>
      <c r="E397" s="5"/>
      <c r="F397" s="7"/>
      <c r="G397" s="7"/>
      <c r="H397" s="4"/>
      <c r="I397" s="8">
        <v>0</v>
      </c>
      <c r="J397" s="8">
        <v>0</v>
      </c>
      <c r="K397" s="8">
        <v>3</v>
      </c>
      <c r="L397" s="7"/>
      <c r="M397" s="50">
        <f t="shared" si="45"/>
        <v>0</v>
      </c>
      <c r="O397" s="97"/>
      <c r="P397" s="83"/>
      <c r="Q397" s="83"/>
      <c r="R397" s="81"/>
    </row>
    <row r="398" spans="2:18" x14ac:dyDescent="0.25">
      <c r="B398" s="17" t="s">
        <v>2</v>
      </c>
      <c r="C398" s="27"/>
      <c r="D398" s="5" t="s">
        <v>165</v>
      </c>
      <c r="E398" s="5"/>
      <c r="F398" s="7"/>
      <c r="G398" s="7"/>
      <c r="H398" s="4"/>
      <c r="I398" s="8">
        <v>0</v>
      </c>
      <c r="J398" s="8">
        <v>0</v>
      </c>
      <c r="K398" s="8">
        <v>6</v>
      </c>
      <c r="L398" s="7"/>
      <c r="M398" s="50">
        <f t="shared" si="45"/>
        <v>0</v>
      </c>
      <c r="O398" s="97"/>
      <c r="P398" s="83"/>
      <c r="Q398" s="83"/>
      <c r="R398" s="81"/>
    </row>
    <row r="399" spans="2:18" x14ac:dyDescent="0.25">
      <c r="B399" s="17" t="s">
        <v>2</v>
      </c>
      <c r="C399" s="27"/>
      <c r="D399" s="5" t="s">
        <v>199</v>
      </c>
      <c r="E399" s="5"/>
      <c r="F399" s="7"/>
      <c r="G399" s="7"/>
      <c r="H399" s="4"/>
      <c r="I399" s="8">
        <v>0</v>
      </c>
      <c r="J399" s="8">
        <v>0</v>
      </c>
      <c r="K399" s="8">
        <v>6</v>
      </c>
      <c r="L399" s="7"/>
      <c r="M399" s="50">
        <f t="shared" si="45"/>
        <v>0</v>
      </c>
      <c r="O399" s="97"/>
      <c r="P399" s="83"/>
      <c r="Q399" s="83"/>
      <c r="R399" s="81"/>
    </row>
    <row r="400" spans="2:18" x14ac:dyDescent="0.25">
      <c r="B400" s="17" t="s">
        <v>2</v>
      </c>
      <c r="C400" s="27"/>
      <c r="D400" s="5" t="s">
        <v>162</v>
      </c>
      <c r="E400" s="5"/>
      <c r="F400" s="7"/>
      <c r="G400" s="7"/>
      <c r="H400" s="4"/>
      <c r="I400" s="8">
        <v>0</v>
      </c>
      <c r="J400" s="8">
        <v>0</v>
      </c>
      <c r="K400" s="8">
        <v>6</v>
      </c>
      <c r="L400" s="7"/>
      <c r="M400" s="50">
        <f t="shared" si="45"/>
        <v>0</v>
      </c>
      <c r="O400" s="97"/>
      <c r="P400" s="83"/>
      <c r="Q400" s="83"/>
      <c r="R400" s="81"/>
    </row>
    <row r="401" spans="2:18" x14ac:dyDescent="0.25">
      <c r="B401" s="17" t="s">
        <v>2</v>
      </c>
      <c r="C401" s="27"/>
      <c r="D401" s="5" t="s">
        <v>211</v>
      </c>
      <c r="E401" s="5"/>
      <c r="F401" s="7"/>
      <c r="G401" s="7"/>
      <c r="H401" s="4"/>
      <c r="I401" s="8">
        <v>0</v>
      </c>
      <c r="J401" s="8">
        <v>0</v>
      </c>
      <c r="K401" s="8">
        <v>46</v>
      </c>
      <c r="L401" s="7"/>
      <c r="M401" s="50">
        <f t="shared" si="45"/>
        <v>0</v>
      </c>
      <c r="O401" s="97"/>
      <c r="P401" s="83"/>
      <c r="Q401" s="83"/>
      <c r="R401" s="81"/>
    </row>
    <row r="402" spans="2:18" x14ac:dyDescent="0.25">
      <c r="B402" s="17" t="s">
        <v>2</v>
      </c>
      <c r="C402" s="27"/>
      <c r="D402" s="5" t="s">
        <v>232</v>
      </c>
      <c r="E402" s="5"/>
      <c r="F402" s="7"/>
      <c r="G402" s="7"/>
      <c r="H402" s="4"/>
      <c r="I402" s="8">
        <v>0</v>
      </c>
      <c r="J402" s="8">
        <v>0</v>
      </c>
      <c r="K402" s="8">
        <v>2</v>
      </c>
      <c r="L402" s="7"/>
      <c r="M402" s="50">
        <f t="shared" si="45"/>
        <v>0</v>
      </c>
      <c r="O402" s="97"/>
      <c r="P402" s="83"/>
      <c r="Q402" s="83"/>
      <c r="R402" s="81"/>
    </row>
    <row r="403" spans="2:18" x14ac:dyDescent="0.25">
      <c r="B403" s="17" t="s">
        <v>2</v>
      </c>
      <c r="C403" s="27"/>
      <c r="D403" s="5" t="s">
        <v>177</v>
      </c>
      <c r="E403" s="5"/>
      <c r="F403" s="7"/>
      <c r="G403" s="7"/>
      <c r="H403" s="4"/>
      <c r="I403" s="8">
        <v>1</v>
      </c>
      <c r="J403" s="8">
        <v>0</v>
      </c>
      <c r="K403" s="8">
        <v>0</v>
      </c>
      <c r="L403" s="7"/>
      <c r="M403" s="50">
        <f t="shared" si="45"/>
        <v>0.2</v>
      </c>
      <c r="O403" s="97"/>
      <c r="P403" s="82"/>
      <c r="Q403" s="83"/>
      <c r="R403" s="50">
        <v>0.2</v>
      </c>
    </row>
    <row r="404" spans="2:18" x14ac:dyDescent="0.25">
      <c r="B404" s="17" t="s">
        <v>2</v>
      </c>
      <c r="C404" s="27"/>
      <c r="D404" s="5" t="s">
        <v>140</v>
      </c>
      <c r="E404" s="5"/>
      <c r="F404" s="7"/>
      <c r="G404" s="7"/>
      <c r="H404" s="4"/>
      <c r="I404" s="8">
        <v>0</v>
      </c>
      <c r="J404" s="8">
        <v>0</v>
      </c>
      <c r="K404" s="8">
        <v>29</v>
      </c>
      <c r="L404" s="7"/>
      <c r="M404" s="50">
        <f t="shared" si="45"/>
        <v>0</v>
      </c>
      <c r="O404" s="97"/>
      <c r="P404" s="83"/>
      <c r="Q404" s="83"/>
      <c r="R404" s="81"/>
    </row>
    <row r="405" spans="2:18" x14ac:dyDescent="0.25">
      <c r="B405" s="17" t="s">
        <v>2</v>
      </c>
      <c r="C405" s="27"/>
      <c r="D405" s="5" t="s">
        <v>18</v>
      </c>
      <c r="E405" s="5"/>
      <c r="F405" s="7"/>
      <c r="G405" s="7"/>
      <c r="H405" s="4"/>
      <c r="I405" s="8">
        <v>0</v>
      </c>
      <c r="J405" s="8">
        <v>0</v>
      </c>
      <c r="K405" s="8">
        <v>4</v>
      </c>
      <c r="L405" s="7"/>
      <c r="M405" s="50">
        <f t="shared" si="45"/>
        <v>0</v>
      </c>
      <c r="O405" s="97"/>
      <c r="P405" s="84"/>
      <c r="Q405" s="83"/>
      <c r="R405" s="81"/>
    </row>
    <row r="406" spans="2:18" x14ac:dyDescent="0.25">
      <c r="B406" s="17" t="s">
        <v>2</v>
      </c>
      <c r="C406" s="27"/>
      <c r="D406" s="5" t="s">
        <v>209</v>
      </c>
      <c r="E406" s="5"/>
      <c r="F406" s="7"/>
      <c r="G406" s="7"/>
      <c r="H406" s="4"/>
      <c r="I406" s="8">
        <v>0</v>
      </c>
      <c r="J406" s="8">
        <v>0</v>
      </c>
      <c r="K406" s="8">
        <v>11</v>
      </c>
      <c r="L406" s="7"/>
      <c r="M406" s="50">
        <f t="shared" si="45"/>
        <v>0</v>
      </c>
      <c r="O406" s="97"/>
      <c r="P406" s="83"/>
      <c r="Q406" s="83"/>
      <c r="R406" s="81"/>
    </row>
    <row r="407" spans="2:18" x14ac:dyDescent="0.25">
      <c r="B407" s="17" t="s">
        <v>2</v>
      </c>
      <c r="C407" s="27"/>
      <c r="D407" s="5" t="s">
        <v>242</v>
      </c>
      <c r="E407" s="5"/>
      <c r="F407" s="7"/>
      <c r="G407" s="7"/>
      <c r="H407" s="4"/>
      <c r="I407" s="8">
        <v>0</v>
      </c>
      <c r="J407" s="8">
        <v>0</v>
      </c>
      <c r="K407" s="8">
        <v>21</v>
      </c>
      <c r="L407" s="7"/>
      <c r="M407" s="50">
        <f t="shared" si="45"/>
        <v>0</v>
      </c>
      <c r="O407" s="97"/>
      <c r="P407" s="83"/>
      <c r="Q407" s="83"/>
      <c r="R407" s="81"/>
    </row>
    <row r="408" spans="2:18" x14ac:dyDescent="0.25">
      <c r="B408" s="17" t="s">
        <v>2</v>
      </c>
      <c r="C408" s="27"/>
      <c r="D408" s="5" t="s">
        <v>160</v>
      </c>
      <c r="E408" s="7"/>
      <c r="F408" s="7"/>
      <c r="G408" s="7"/>
      <c r="H408" s="4"/>
      <c r="I408" s="8">
        <v>0</v>
      </c>
      <c r="J408" s="8">
        <v>0</v>
      </c>
      <c r="K408" s="8">
        <v>14</v>
      </c>
      <c r="L408" s="7"/>
      <c r="M408" s="50">
        <f t="shared" si="45"/>
        <v>0</v>
      </c>
      <c r="O408" s="97"/>
      <c r="P408" s="83"/>
      <c r="Q408" s="83"/>
      <c r="R408" s="81"/>
    </row>
    <row r="409" spans="2:18" x14ac:dyDescent="0.25">
      <c r="B409" s="17" t="s">
        <v>2</v>
      </c>
      <c r="C409" s="27"/>
      <c r="D409" s="5" t="s">
        <v>228</v>
      </c>
      <c r="E409" s="7"/>
      <c r="F409" s="7"/>
      <c r="G409" s="7"/>
      <c r="H409" s="4"/>
      <c r="I409" s="8">
        <v>0</v>
      </c>
      <c r="J409" s="8">
        <v>0</v>
      </c>
      <c r="K409" s="8">
        <v>15</v>
      </c>
      <c r="L409" s="7"/>
      <c r="M409" s="50">
        <f t="shared" si="45"/>
        <v>0</v>
      </c>
      <c r="O409" s="97"/>
      <c r="P409" s="83"/>
      <c r="Q409" s="83"/>
      <c r="R409" s="81"/>
    </row>
    <row r="410" spans="2:18" x14ac:dyDescent="0.25">
      <c r="B410" s="17" t="s">
        <v>2</v>
      </c>
      <c r="C410" s="27"/>
      <c r="D410" s="5" t="s">
        <v>121</v>
      </c>
      <c r="E410" s="7"/>
      <c r="F410" s="7"/>
      <c r="G410" s="7"/>
      <c r="H410" s="4"/>
      <c r="I410" s="8">
        <v>0</v>
      </c>
      <c r="J410" s="8">
        <v>0</v>
      </c>
      <c r="K410" s="8">
        <v>6</v>
      </c>
      <c r="L410" s="7"/>
      <c r="M410" s="50">
        <f t="shared" si="45"/>
        <v>0</v>
      </c>
      <c r="O410" s="97"/>
      <c r="P410" s="83"/>
      <c r="Q410" s="83"/>
      <c r="R410" s="81"/>
    </row>
    <row r="411" spans="2:18" x14ac:dyDescent="0.25">
      <c r="B411" s="17" t="s">
        <v>2</v>
      </c>
      <c r="C411" s="27"/>
      <c r="D411" s="5" t="s">
        <v>360</v>
      </c>
      <c r="E411" s="7"/>
      <c r="F411" s="7"/>
      <c r="G411" s="7"/>
      <c r="H411" s="4"/>
      <c r="I411" s="8">
        <v>0</v>
      </c>
      <c r="J411" s="8">
        <v>0</v>
      </c>
      <c r="K411" s="8">
        <v>6</v>
      </c>
      <c r="L411" s="7"/>
      <c r="M411" s="50">
        <f t="shared" si="45"/>
        <v>0</v>
      </c>
      <c r="O411" s="97"/>
      <c r="P411" s="83"/>
      <c r="Q411" s="83"/>
      <c r="R411" s="81"/>
    </row>
    <row r="412" spans="2:18" x14ac:dyDescent="0.25">
      <c r="B412" s="17" t="s">
        <v>2</v>
      </c>
      <c r="C412" s="27"/>
      <c r="D412" s="5" t="s">
        <v>202</v>
      </c>
      <c r="E412" s="7"/>
      <c r="F412" s="7"/>
      <c r="G412" s="7"/>
      <c r="H412" s="4"/>
      <c r="I412" s="8">
        <v>0</v>
      </c>
      <c r="J412" s="8">
        <v>0</v>
      </c>
      <c r="K412" s="8">
        <v>14</v>
      </c>
      <c r="L412" s="7"/>
      <c r="M412" s="50">
        <f t="shared" si="45"/>
        <v>0</v>
      </c>
      <c r="O412" s="97"/>
      <c r="P412" s="83"/>
      <c r="Q412" s="83"/>
      <c r="R412" s="81"/>
    </row>
    <row r="413" spans="2:18" x14ac:dyDescent="0.25">
      <c r="B413" s="17" t="s">
        <v>2</v>
      </c>
      <c r="C413" s="27"/>
      <c r="D413" s="5" t="s">
        <v>323</v>
      </c>
      <c r="E413" s="7"/>
      <c r="F413" s="7"/>
      <c r="G413" s="7"/>
      <c r="H413" s="4"/>
      <c r="I413" s="8">
        <v>0</v>
      </c>
      <c r="J413" s="8">
        <v>0</v>
      </c>
      <c r="K413" s="8">
        <v>2</v>
      </c>
      <c r="L413" s="7"/>
      <c r="M413" s="50">
        <f t="shared" si="45"/>
        <v>0</v>
      </c>
      <c r="O413" s="97"/>
      <c r="P413" s="83"/>
      <c r="Q413" s="83"/>
      <c r="R413" s="81"/>
    </row>
    <row r="414" spans="2:18" x14ac:dyDescent="0.25">
      <c r="B414" s="17" t="s">
        <v>2</v>
      </c>
      <c r="C414" s="27"/>
      <c r="D414" s="5" t="s">
        <v>365</v>
      </c>
      <c r="E414" s="7"/>
      <c r="F414" s="7"/>
      <c r="G414" s="7"/>
      <c r="H414" s="4"/>
      <c r="I414" s="8">
        <v>0</v>
      </c>
      <c r="J414" s="8">
        <v>0</v>
      </c>
      <c r="K414" s="8">
        <v>13</v>
      </c>
      <c r="L414" s="7"/>
      <c r="M414" s="50">
        <f t="shared" si="45"/>
        <v>0</v>
      </c>
      <c r="O414" s="97"/>
      <c r="P414" s="83"/>
      <c r="Q414" s="83"/>
      <c r="R414" s="81"/>
    </row>
    <row r="415" spans="2:18" x14ac:dyDescent="0.25">
      <c r="B415" s="17" t="s">
        <v>2</v>
      </c>
      <c r="C415" s="27"/>
      <c r="D415" s="5" t="s">
        <v>212</v>
      </c>
      <c r="E415" s="7"/>
      <c r="F415" s="7"/>
      <c r="G415" s="7"/>
      <c r="H415" s="4"/>
      <c r="I415" s="8">
        <v>0</v>
      </c>
      <c r="J415" s="8">
        <v>0</v>
      </c>
      <c r="K415" s="8">
        <v>22</v>
      </c>
      <c r="L415" s="7"/>
      <c r="M415" s="50">
        <f t="shared" si="45"/>
        <v>0</v>
      </c>
      <c r="O415" s="97"/>
      <c r="P415" s="83"/>
      <c r="Q415" s="83"/>
      <c r="R415" s="81"/>
    </row>
    <row r="416" spans="2:18" x14ac:dyDescent="0.25">
      <c r="B416" s="17"/>
      <c r="C416" s="27"/>
      <c r="D416" s="5"/>
      <c r="E416" s="7"/>
      <c r="F416" s="7"/>
      <c r="G416" s="7"/>
      <c r="H416" s="4"/>
      <c r="I416" s="8"/>
      <c r="J416" s="8"/>
      <c r="K416" s="8"/>
      <c r="L416" s="7"/>
      <c r="M416" s="74">
        <f>SUM(M375:M415)</f>
        <v>0.5</v>
      </c>
      <c r="N416" s="34" t="s">
        <v>207</v>
      </c>
      <c r="O416" s="97"/>
      <c r="P416" s="83"/>
      <c r="Q416" s="83"/>
      <c r="R416" s="81"/>
    </row>
    <row r="417" spans="1:18" x14ac:dyDescent="0.25">
      <c r="B417" s="35"/>
      <c r="C417" s="28"/>
      <c r="D417" s="20"/>
      <c r="E417" s="21"/>
      <c r="F417" s="21"/>
      <c r="G417" s="21"/>
      <c r="H417" s="22"/>
      <c r="I417" s="23">
        <f>SUM(I375:I416)</f>
        <v>3</v>
      </c>
      <c r="J417" s="23">
        <f>SUM(J375:J416)</f>
        <v>0</v>
      </c>
      <c r="K417" s="23">
        <f>SUM(K375:K416)</f>
        <v>494</v>
      </c>
      <c r="L417" s="21"/>
      <c r="M417" s="77">
        <f>I417+J417+K417</f>
        <v>497</v>
      </c>
      <c r="O417" s="98"/>
      <c r="P417" s="59"/>
      <c r="Q417" s="59"/>
      <c r="R417" s="107"/>
    </row>
    <row r="418" spans="1:18" x14ac:dyDescent="0.25">
      <c r="B418" s="5"/>
    </row>
    <row r="419" spans="1:18" ht="21" x14ac:dyDescent="0.35">
      <c r="A419">
        <v>38</v>
      </c>
      <c r="B419" s="11" t="s">
        <v>129</v>
      </c>
      <c r="C419" s="26">
        <f>I427</f>
        <v>68</v>
      </c>
      <c r="D419" s="12"/>
      <c r="E419" s="12"/>
      <c r="F419" s="12"/>
      <c r="G419" s="12"/>
      <c r="H419" s="12"/>
      <c r="I419" s="13"/>
      <c r="J419" s="14"/>
      <c r="K419" s="15"/>
      <c r="L419" s="12"/>
      <c r="M419" s="76"/>
      <c r="O419" s="100" t="s">
        <v>378</v>
      </c>
      <c r="P419" s="101" t="s">
        <v>379</v>
      </c>
      <c r="Q419" s="101" t="s">
        <v>380</v>
      </c>
      <c r="R419" s="106" t="s">
        <v>207</v>
      </c>
    </row>
    <row r="420" spans="1:18" x14ac:dyDescent="0.25">
      <c r="B420" s="17" t="s">
        <v>129</v>
      </c>
      <c r="C420" s="30"/>
      <c r="D420" s="5" t="s">
        <v>294</v>
      </c>
      <c r="E420" s="7"/>
      <c r="F420" s="7"/>
      <c r="G420" s="7"/>
      <c r="H420" s="7"/>
      <c r="I420" s="8">
        <v>6</v>
      </c>
      <c r="J420" s="8">
        <v>0</v>
      </c>
      <c r="K420" s="8">
        <v>0</v>
      </c>
      <c r="L420" s="7"/>
      <c r="M420" s="50">
        <f>I420*R$420</f>
        <v>1.2000000000000002</v>
      </c>
      <c r="O420" s="97"/>
      <c r="P420" s="83" t="s">
        <v>542</v>
      </c>
      <c r="Q420" s="83"/>
      <c r="R420" s="81">
        <v>0.2</v>
      </c>
    </row>
    <row r="421" spans="1:18" x14ac:dyDescent="0.25">
      <c r="B421" s="17" t="s">
        <v>129</v>
      </c>
      <c r="C421" s="30"/>
      <c r="D421" s="5" t="s">
        <v>130</v>
      </c>
      <c r="E421" s="7"/>
      <c r="F421" s="7"/>
      <c r="G421" s="7"/>
      <c r="H421" s="7"/>
      <c r="I421" s="8">
        <v>30</v>
      </c>
      <c r="J421" s="8">
        <v>0</v>
      </c>
      <c r="K421" s="8">
        <v>0</v>
      </c>
      <c r="L421" s="7"/>
      <c r="M421" s="50">
        <f t="shared" ref="M421:M423" si="46">I421*R$420</f>
        <v>6</v>
      </c>
      <c r="O421" s="97"/>
      <c r="P421" s="83"/>
      <c r="Q421" s="83"/>
      <c r="R421" s="81"/>
    </row>
    <row r="422" spans="1:18" x14ac:dyDescent="0.25">
      <c r="B422" s="17" t="s">
        <v>129</v>
      </c>
      <c r="C422" s="30"/>
      <c r="D422" s="7" t="s">
        <v>152</v>
      </c>
      <c r="E422" s="7"/>
      <c r="F422" s="7"/>
      <c r="G422" s="7"/>
      <c r="H422" s="7"/>
      <c r="I422" s="8">
        <v>24</v>
      </c>
      <c r="J422" s="8">
        <v>0</v>
      </c>
      <c r="K422" s="8">
        <v>0</v>
      </c>
      <c r="L422" s="7"/>
      <c r="M422" s="50">
        <f t="shared" si="46"/>
        <v>4.8000000000000007</v>
      </c>
      <c r="O422" s="97"/>
      <c r="P422" s="83"/>
      <c r="Q422" s="83"/>
      <c r="R422" s="81"/>
    </row>
    <row r="423" spans="1:18" x14ac:dyDescent="0.25">
      <c r="B423" s="17" t="s">
        <v>129</v>
      </c>
      <c r="C423" s="30"/>
      <c r="D423" s="7" t="s">
        <v>131</v>
      </c>
      <c r="E423" s="7"/>
      <c r="F423" s="7"/>
      <c r="G423" s="7"/>
      <c r="H423" s="7"/>
      <c r="I423" s="8">
        <v>1</v>
      </c>
      <c r="J423" s="8">
        <v>0</v>
      </c>
      <c r="K423" s="8">
        <v>0</v>
      </c>
      <c r="L423" s="7"/>
      <c r="M423" s="50">
        <f t="shared" si="46"/>
        <v>0.2</v>
      </c>
      <c r="O423" s="97"/>
      <c r="P423" s="83"/>
      <c r="Q423" s="83"/>
      <c r="R423" s="81"/>
    </row>
    <row r="424" spans="1:18" x14ac:dyDescent="0.25">
      <c r="B424" s="17" t="s">
        <v>129</v>
      </c>
      <c r="C424" s="30"/>
      <c r="D424" s="7" t="s">
        <v>133</v>
      </c>
      <c r="E424" s="7"/>
      <c r="F424" s="7"/>
      <c r="G424" s="7"/>
      <c r="H424" s="7"/>
      <c r="I424" s="8">
        <v>6</v>
      </c>
      <c r="J424" s="8">
        <v>0</v>
      </c>
      <c r="K424" s="8">
        <v>0</v>
      </c>
      <c r="L424" s="7"/>
      <c r="M424" s="50">
        <f>I424*R$424</f>
        <v>1.2000000000000002</v>
      </c>
      <c r="O424" s="97"/>
      <c r="P424" s="83" t="s">
        <v>543</v>
      </c>
      <c r="Q424" s="83"/>
      <c r="R424" s="81">
        <v>0.2</v>
      </c>
    </row>
    <row r="425" spans="1:18" x14ac:dyDescent="0.25">
      <c r="B425" s="17" t="s">
        <v>129</v>
      </c>
      <c r="C425" s="30"/>
      <c r="D425" s="7" t="s">
        <v>132</v>
      </c>
      <c r="E425" s="7"/>
      <c r="F425" s="7"/>
      <c r="G425" s="7"/>
      <c r="H425" s="7"/>
      <c r="I425" s="8">
        <v>1</v>
      </c>
      <c r="J425" s="8">
        <v>0</v>
      </c>
      <c r="K425" s="8">
        <v>0</v>
      </c>
      <c r="L425" s="7"/>
      <c r="M425" s="50">
        <f>I425*R$424</f>
        <v>0.2</v>
      </c>
      <c r="O425" s="97"/>
      <c r="P425" s="83"/>
      <c r="Q425" s="83"/>
      <c r="R425" s="81"/>
    </row>
    <row r="426" spans="1:18" x14ac:dyDescent="0.25">
      <c r="B426" s="17"/>
      <c r="C426" s="30"/>
      <c r="D426" s="7"/>
      <c r="E426" s="7"/>
      <c r="F426" s="7"/>
      <c r="G426" s="7"/>
      <c r="H426" s="7"/>
      <c r="I426" s="8"/>
      <c r="J426" s="8"/>
      <c r="K426" s="8"/>
      <c r="L426" s="7"/>
      <c r="M426" s="74">
        <f>SUM(M420:M425)</f>
        <v>13.599999999999998</v>
      </c>
      <c r="N426" s="34" t="s">
        <v>207</v>
      </c>
      <c r="O426" s="97"/>
      <c r="P426" s="83"/>
      <c r="Q426" s="83"/>
      <c r="R426" s="81"/>
    </row>
    <row r="427" spans="1:18" x14ac:dyDescent="0.25">
      <c r="B427" s="35"/>
      <c r="C427" s="33"/>
      <c r="D427" s="21"/>
      <c r="E427" s="21"/>
      <c r="F427" s="21"/>
      <c r="G427" s="21"/>
      <c r="H427" s="21"/>
      <c r="I427" s="23">
        <f>SUM(I420:I426)</f>
        <v>68</v>
      </c>
      <c r="J427" s="23">
        <f>SUM(J420:J426)</f>
        <v>0</v>
      </c>
      <c r="K427" s="23">
        <f>SUM(K420:K426)</f>
        <v>0</v>
      </c>
      <c r="L427" s="21"/>
      <c r="M427" s="77">
        <f>I427+J427+K427</f>
        <v>68</v>
      </c>
      <c r="O427" s="98"/>
      <c r="P427" s="59"/>
      <c r="Q427" s="59"/>
      <c r="R427" s="107"/>
    </row>
    <row r="428" spans="1:18" x14ac:dyDescent="0.25">
      <c r="B428" s="5"/>
      <c r="C428" s="30"/>
      <c r="D428" s="7"/>
      <c r="E428" s="7"/>
      <c r="F428" s="7"/>
      <c r="G428" s="7"/>
      <c r="H428" s="7"/>
      <c r="I428" s="8"/>
      <c r="J428" s="8"/>
      <c r="K428" s="8"/>
      <c r="L428" s="7"/>
      <c r="M428" s="79"/>
    </row>
    <row r="429" spans="1:18" ht="21" x14ac:dyDescent="0.35">
      <c r="A429">
        <v>39</v>
      </c>
      <c r="B429" s="11" t="s">
        <v>14</v>
      </c>
      <c r="C429" s="26">
        <f>I456</f>
        <v>2</v>
      </c>
      <c r="D429" s="12"/>
      <c r="E429" s="12"/>
      <c r="F429" s="12"/>
      <c r="G429" s="12"/>
      <c r="H429" s="12"/>
      <c r="I429" s="13"/>
      <c r="J429" s="14"/>
      <c r="K429" s="15"/>
      <c r="L429" s="12"/>
      <c r="M429" s="76"/>
      <c r="O429" s="100" t="s">
        <v>378</v>
      </c>
      <c r="P429" s="101" t="s">
        <v>379</v>
      </c>
      <c r="Q429" s="101" t="s">
        <v>380</v>
      </c>
      <c r="R429" s="106" t="s">
        <v>207</v>
      </c>
    </row>
    <row r="430" spans="1:18" x14ac:dyDescent="0.25">
      <c r="B430" s="17" t="str">
        <f>B$429</f>
        <v>Tafel</v>
      </c>
      <c r="C430" s="30"/>
      <c r="D430" s="5" t="s">
        <v>367</v>
      </c>
      <c r="E430" s="7"/>
      <c r="F430" s="7"/>
      <c r="G430" s="7"/>
      <c r="H430" s="7"/>
      <c r="I430" s="8">
        <v>0</v>
      </c>
      <c r="J430" s="8">
        <v>0</v>
      </c>
      <c r="K430" s="8">
        <v>5</v>
      </c>
      <c r="L430" s="7"/>
      <c r="M430" s="50">
        <f>I430*R430</f>
        <v>0</v>
      </c>
      <c r="O430" s="97"/>
      <c r="P430" s="83"/>
      <c r="Q430" s="83"/>
      <c r="R430" s="81"/>
    </row>
    <row r="431" spans="1:18" x14ac:dyDescent="0.25">
      <c r="B431" s="17" t="str">
        <f>B$429</f>
        <v>Tafel</v>
      </c>
      <c r="C431" s="30"/>
      <c r="D431" s="5" t="s">
        <v>373</v>
      </c>
      <c r="E431" s="7"/>
      <c r="F431" s="7"/>
      <c r="G431" s="7"/>
      <c r="H431" s="7"/>
      <c r="I431" s="8">
        <v>0</v>
      </c>
      <c r="J431" s="8">
        <v>0</v>
      </c>
      <c r="K431" s="8">
        <v>3</v>
      </c>
      <c r="L431" s="7"/>
      <c r="M431" s="50">
        <f t="shared" ref="M431:M454" si="47">I431*R431</f>
        <v>0</v>
      </c>
      <c r="O431" s="97"/>
      <c r="P431" s="83"/>
      <c r="Q431" s="83"/>
      <c r="R431" s="81"/>
    </row>
    <row r="432" spans="1:18" x14ac:dyDescent="0.25">
      <c r="B432" s="17" t="str">
        <f t="shared" ref="B432:B454" si="48">B$429</f>
        <v>Tafel</v>
      </c>
      <c r="C432" s="30"/>
      <c r="D432" s="5" t="s">
        <v>37</v>
      </c>
      <c r="E432" s="7"/>
      <c r="F432" s="7"/>
      <c r="G432" s="7"/>
      <c r="H432" s="7"/>
      <c r="I432" s="8">
        <v>0</v>
      </c>
      <c r="J432" s="8">
        <v>0</v>
      </c>
      <c r="K432" s="8">
        <v>3</v>
      </c>
      <c r="L432" s="7"/>
      <c r="M432" s="50">
        <f t="shared" si="47"/>
        <v>0</v>
      </c>
      <c r="O432" s="97"/>
      <c r="P432" s="83"/>
      <c r="Q432" s="83"/>
      <c r="R432" s="81"/>
    </row>
    <row r="433" spans="2:18" x14ac:dyDescent="0.25">
      <c r="B433" s="17" t="str">
        <f t="shared" si="48"/>
        <v>Tafel</v>
      </c>
      <c r="C433" s="30"/>
      <c r="D433" s="5" t="s">
        <v>198</v>
      </c>
      <c r="E433" s="7"/>
      <c r="F433" s="7"/>
      <c r="G433" s="7"/>
      <c r="H433" s="7"/>
      <c r="I433" s="8">
        <v>1</v>
      </c>
      <c r="J433" s="8">
        <v>0</v>
      </c>
      <c r="K433" s="8">
        <v>0</v>
      </c>
      <c r="L433" s="7"/>
      <c r="M433" s="50">
        <f t="shared" si="47"/>
        <v>1.3859999999999999</v>
      </c>
      <c r="O433" s="97">
        <v>200</v>
      </c>
      <c r="P433" s="83">
        <v>90</v>
      </c>
      <c r="Q433" s="83">
        <v>77</v>
      </c>
      <c r="R433" s="81">
        <f>O433*P433*Q433/1000000</f>
        <v>1.3859999999999999</v>
      </c>
    </row>
    <row r="434" spans="2:18" x14ac:dyDescent="0.25">
      <c r="B434" s="17" t="str">
        <f t="shared" si="48"/>
        <v>Tafel</v>
      </c>
      <c r="C434" s="30"/>
      <c r="D434" s="5" t="s">
        <v>193</v>
      </c>
      <c r="E434" s="7"/>
      <c r="F434" s="7"/>
      <c r="G434" s="7"/>
      <c r="H434" s="7"/>
      <c r="I434" s="8">
        <v>0</v>
      </c>
      <c r="J434" s="8">
        <v>0</v>
      </c>
      <c r="K434" s="8">
        <v>2</v>
      </c>
      <c r="L434" s="7"/>
      <c r="M434" s="50">
        <f t="shared" si="47"/>
        <v>0</v>
      </c>
      <c r="O434" s="97"/>
      <c r="P434" s="83"/>
      <c r="Q434" s="83"/>
      <c r="R434" s="81"/>
    </row>
    <row r="435" spans="2:18" x14ac:dyDescent="0.25">
      <c r="B435" s="17" t="str">
        <f t="shared" si="48"/>
        <v>Tafel</v>
      </c>
      <c r="C435" s="30"/>
      <c r="D435" s="5" t="s">
        <v>176</v>
      </c>
      <c r="E435" s="7"/>
      <c r="F435" s="7"/>
      <c r="G435" s="7"/>
      <c r="H435" s="7"/>
      <c r="I435" s="8">
        <v>1</v>
      </c>
      <c r="J435" s="8">
        <v>0</v>
      </c>
      <c r="K435" s="8">
        <v>0</v>
      </c>
      <c r="L435" s="7"/>
      <c r="M435" s="50">
        <f t="shared" si="47"/>
        <v>0.9728</v>
      </c>
      <c r="O435" s="97">
        <v>160</v>
      </c>
      <c r="P435" s="83">
        <v>80</v>
      </c>
      <c r="Q435" s="83">
        <v>76</v>
      </c>
      <c r="R435" s="81">
        <f>O435*P435*Q435/1000000</f>
        <v>0.9728</v>
      </c>
    </row>
    <row r="436" spans="2:18" x14ac:dyDescent="0.25">
      <c r="B436" s="17" t="str">
        <f t="shared" si="48"/>
        <v>Tafel</v>
      </c>
      <c r="C436" s="30"/>
      <c r="D436" s="5" t="s">
        <v>368</v>
      </c>
      <c r="E436" s="7"/>
      <c r="F436" s="7"/>
      <c r="G436" s="7"/>
      <c r="H436" s="7"/>
      <c r="I436" s="8">
        <v>0</v>
      </c>
      <c r="J436" s="8">
        <v>0</v>
      </c>
      <c r="K436" s="8">
        <v>2</v>
      </c>
      <c r="L436" s="7"/>
      <c r="M436" s="50">
        <f t="shared" si="47"/>
        <v>0</v>
      </c>
      <c r="O436" s="97"/>
      <c r="P436" s="83"/>
      <c r="Q436" s="83"/>
      <c r="R436" s="81"/>
    </row>
    <row r="437" spans="2:18" x14ac:dyDescent="0.25">
      <c r="B437" s="17" t="str">
        <f t="shared" si="48"/>
        <v>Tafel</v>
      </c>
      <c r="C437" s="30"/>
      <c r="D437" s="5" t="s">
        <v>351</v>
      </c>
      <c r="E437" s="7"/>
      <c r="F437" s="7"/>
      <c r="G437" s="7"/>
      <c r="H437" s="7"/>
      <c r="I437" s="8">
        <v>0</v>
      </c>
      <c r="J437" s="8">
        <v>0</v>
      </c>
      <c r="K437" s="8">
        <v>2</v>
      </c>
      <c r="L437" s="7"/>
      <c r="M437" s="50">
        <f t="shared" si="47"/>
        <v>0</v>
      </c>
      <c r="O437" s="97"/>
      <c r="P437" s="83"/>
      <c r="Q437" s="83"/>
      <c r="R437" s="81"/>
    </row>
    <row r="438" spans="2:18" x14ac:dyDescent="0.25">
      <c r="B438" s="17" t="str">
        <f t="shared" si="48"/>
        <v>Tafel</v>
      </c>
      <c r="C438" s="30"/>
      <c r="D438" s="5" t="s">
        <v>369</v>
      </c>
      <c r="E438" s="7"/>
      <c r="F438" s="7"/>
      <c r="G438" s="7"/>
      <c r="H438" s="7"/>
      <c r="I438" s="8">
        <v>0</v>
      </c>
      <c r="J438" s="8">
        <v>0</v>
      </c>
      <c r="K438" s="8">
        <v>1</v>
      </c>
      <c r="L438" s="7"/>
      <c r="M438" s="50">
        <f t="shared" si="47"/>
        <v>0</v>
      </c>
      <c r="O438" s="97"/>
      <c r="P438" s="83"/>
      <c r="Q438" s="83"/>
      <c r="R438" s="81"/>
    </row>
    <row r="439" spans="2:18" x14ac:dyDescent="0.25">
      <c r="B439" s="17" t="str">
        <f t="shared" si="48"/>
        <v>Tafel</v>
      </c>
      <c r="C439" s="30"/>
      <c r="D439" s="5" t="s">
        <v>85</v>
      </c>
      <c r="E439" s="7"/>
      <c r="F439" s="7"/>
      <c r="G439" s="7"/>
      <c r="H439" s="7"/>
      <c r="I439" s="8">
        <v>0</v>
      </c>
      <c r="J439" s="8">
        <v>0</v>
      </c>
      <c r="K439" s="8">
        <v>3</v>
      </c>
      <c r="L439" s="7"/>
      <c r="M439" s="50">
        <f t="shared" si="47"/>
        <v>0</v>
      </c>
      <c r="O439" s="97"/>
      <c r="P439" s="83"/>
      <c r="Q439" s="83"/>
      <c r="R439" s="81"/>
    </row>
    <row r="440" spans="2:18" x14ac:dyDescent="0.25">
      <c r="B440" s="17" t="str">
        <f t="shared" si="48"/>
        <v>Tafel</v>
      </c>
      <c r="C440" s="30"/>
      <c r="D440" s="5" t="s">
        <v>112</v>
      </c>
      <c r="E440" s="7"/>
      <c r="F440" s="7"/>
      <c r="G440" s="7"/>
      <c r="H440" s="7"/>
      <c r="I440" s="8">
        <v>0</v>
      </c>
      <c r="J440" s="8">
        <v>0</v>
      </c>
      <c r="K440" s="8">
        <v>2</v>
      </c>
      <c r="L440" s="7"/>
      <c r="M440" s="50">
        <f t="shared" si="47"/>
        <v>0</v>
      </c>
      <c r="O440" s="97"/>
      <c r="P440" s="83"/>
      <c r="Q440" s="83"/>
      <c r="R440" s="81"/>
    </row>
    <row r="441" spans="2:18" x14ac:dyDescent="0.25">
      <c r="B441" s="17" t="str">
        <f t="shared" si="48"/>
        <v>Tafel</v>
      </c>
      <c r="C441" s="30"/>
      <c r="D441" s="5" t="s">
        <v>115</v>
      </c>
      <c r="E441" s="7"/>
      <c r="F441" s="7"/>
      <c r="G441" s="7"/>
      <c r="H441" s="7"/>
      <c r="I441" s="8">
        <v>0</v>
      </c>
      <c r="J441" s="8">
        <v>0</v>
      </c>
      <c r="K441" s="8">
        <v>1</v>
      </c>
      <c r="L441" s="7"/>
      <c r="M441" s="50">
        <f t="shared" si="47"/>
        <v>0</v>
      </c>
      <c r="O441" s="97"/>
      <c r="P441" s="83"/>
      <c r="Q441" s="83"/>
      <c r="R441" s="81"/>
    </row>
    <row r="442" spans="2:18" x14ac:dyDescent="0.25">
      <c r="B442" s="17" t="str">
        <f t="shared" si="48"/>
        <v>Tafel</v>
      </c>
      <c r="C442" s="30"/>
      <c r="D442" s="5" t="s">
        <v>229</v>
      </c>
      <c r="E442" s="7"/>
      <c r="F442" s="7"/>
      <c r="G442" s="7"/>
      <c r="H442" s="7"/>
      <c r="I442" s="8">
        <v>0</v>
      </c>
      <c r="J442" s="8">
        <v>22</v>
      </c>
      <c r="K442" s="8">
        <v>0</v>
      </c>
      <c r="L442" s="7"/>
      <c r="M442" s="50">
        <f t="shared" si="47"/>
        <v>0</v>
      </c>
      <c r="O442" s="97"/>
      <c r="P442" s="83"/>
      <c r="Q442" s="83"/>
      <c r="R442" s="81"/>
    </row>
    <row r="443" spans="2:18" x14ac:dyDescent="0.25">
      <c r="B443" s="17" t="str">
        <f t="shared" si="48"/>
        <v>Tafel</v>
      </c>
      <c r="C443" s="30"/>
      <c r="D443" s="5" t="s">
        <v>327</v>
      </c>
      <c r="E443" s="7"/>
      <c r="F443" s="7"/>
      <c r="G443" s="7"/>
      <c r="H443" s="7"/>
      <c r="I443" s="8">
        <v>0</v>
      </c>
      <c r="J443" s="8">
        <v>0</v>
      </c>
      <c r="K443" s="8">
        <v>1</v>
      </c>
      <c r="L443" s="7"/>
      <c r="M443" s="50">
        <f t="shared" si="47"/>
        <v>0</v>
      </c>
      <c r="O443" s="97"/>
      <c r="P443" s="83"/>
      <c r="Q443" s="83"/>
      <c r="R443" s="81"/>
    </row>
    <row r="444" spans="2:18" x14ac:dyDescent="0.25">
      <c r="B444" s="17" t="str">
        <f t="shared" si="48"/>
        <v>Tafel</v>
      </c>
      <c r="C444" s="30"/>
      <c r="D444" s="5" t="s">
        <v>220</v>
      </c>
      <c r="E444" s="7"/>
      <c r="F444" s="7"/>
      <c r="G444" s="7"/>
      <c r="H444" s="7"/>
      <c r="I444" s="8">
        <v>0</v>
      </c>
      <c r="J444" s="8">
        <v>0</v>
      </c>
      <c r="K444" s="8">
        <v>1</v>
      </c>
      <c r="L444" s="7"/>
      <c r="M444" s="50">
        <f t="shared" si="47"/>
        <v>0</v>
      </c>
      <c r="O444" s="97"/>
      <c r="P444" s="83"/>
      <c r="Q444" s="83"/>
      <c r="R444" s="81"/>
    </row>
    <row r="445" spans="2:18" x14ac:dyDescent="0.25">
      <c r="B445" s="17" t="str">
        <f t="shared" si="48"/>
        <v>Tafel</v>
      </c>
      <c r="C445" s="30"/>
      <c r="D445" s="5" t="s">
        <v>29</v>
      </c>
      <c r="E445" s="7"/>
      <c r="F445" s="7"/>
      <c r="G445" s="7"/>
      <c r="H445" s="7"/>
      <c r="I445" s="8">
        <v>0</v>
      </c>
      <c r="J445" s="8">
        <v>0</v>
      </c>
      <c r="K445" s="8">
        <v>27</v>
      </c>
      <c r="L445" s="7"/>
      <c r="M445" s="50">
        <f t="shared" si="47"/>
        <v>0</v>
      </c>
      <c r="O445" s="97"/>
      <c r="P445" s="83"/>
      <c r="Q445" s="83"/>
      <c r="R445" s="81"/>
    </row>
    <row r="446" spans="2:18" x14ac:dyDescent="0.25">
      <c r="B446" s="17" t="str">
        <f t="shared" si="48"/>
        <v>Tafel</v>
      </c>
      <c r="C446" s="30"/>
      <c r="D446" s="5" t="s">
        <v>42</v>
      </c>
      <c r="E446" s="7"/>
      <c r="F446" s="7"/>
      <c r="G446" s="7"/>
      <c r="H446" s="7"/>
      <c r="I446" s="8">
        <v>0</v>
      </c>
      <c r="J446" s="8">
        <v>0</v>
      </c>
      <c r="K446" s="8">
        <v>34</v>
      </c>
      <c r="L446" s="7"/>
      <c r="M446" s="50">
        <f t="shared" si="47"/>
        <v>0</v>
      </c>
      <c r="O446" s="97"/>
      <c r="P446" s="83"/>
      <c r="Q446" s="83"/>
      <c r="R446" s="81"/>
    </row>
    <row r="447" spans="2:18" x14ac:dyDescent="0.25">
      <c r="B447" s="17" t="str">
        <f t="shared" si="48"/>
        <v>Tafel</v>
      </c>
      <c r="C447" s="30"/>
      <c r="D447" s="5" t="s">
        <v>62</v>
      </c>
      <c r="E447" s="7"/>
      <c r="F447" s="7"/>
      <c r="G447" s="7"/>
      <c r="H447" s="7"/>
      <c r="I447" s="8">
        <v>0</v>
      </c>
      <c r="J447" s="8">
        <v>0</v>
      </c>
      <c r="K447" s="8">
        <v>1</v>
      </c>
      <c r="L447" s="7"/>
      <c r="M447" s="50">
        <f t="shared" si="47"/>
        <v>0</v>
      </c>
      <c r="O447" s="97"/>
      <c r="P447" s="83"/>
      <c r="Q447" s="83"/>
      <c r="R447" s="81"/>
    </row>
    <row r="448" spans="2:18" x14ac:dyDescent="0.25">
      <c r="B448" s="17" t="str">
        <f t="shared" si="48"/>
        <v>Tafel</v>
      </c>
      <c r="C448" s="30"/>
      <c r="D448" s="5" t="s">
        <v>122</v>
      </c>
      <c r="E448" s="7"/>
      <c r="F448" s="7"/>
      <c r="G448" s="7"/>
      <c r="H448" s="7"/>
      <c r="I448" s="8">
        <v>0</v>
      </c>
      <c r="J448" s="8">
        <v>0</v>
      </c>
      <c r="K448" s="8">
        <v>2</v>
      </c>
      <c r="L448" s="7"/>
      <c r="M448" s="50">
        <f t="shared" si="47"/>
        <v>0</v>
      </c>
      <c r="O448" s="97"/>
      <c r="P448" s="83"/>
      <c r="Q448" s="83"/>
      <c r="R448" s="81"/>
    </row>
    <row r="449" spans="1:18" x14ac:dyDescent="0.25">
      <c r="B449" s="17" t="str">
        <f t="shared" si="48"/>
        <v>Tafel</v>
      </c>
      <c r="C449" s="30"/>
      <c r="D449" s="5" t="s">
        <v>147</v>
      </c>
      <c r="E449" s="7"/>
      <c r="F449" s="7"/>
      <c r="G449" s="7"/>
      <c r="H449" s="7"/>
      <c r="I449" s="8">
        <v>0</v>
      </c>
      <c r="J449" s="8">
        <v>0</v>
      </c>
      <c r="K449" s="8">
        <v>1</v>
      </c>
      <c r="L449" s="7"/>
      <c r="M449" s="50">
        <f t="shared" si="47"/>
        <v>0</v>
      </c>
      <c r="O449" s="97"/>
      <c r="P449" s="83"/>
      <c r="Q449" s="83"/>
      <c r="R449" s="81"/>
    </row>
    <row r="450" spans="1:18" x14ac:dyDescent="0.25">
      <c r="B450" s="17" t="str">
        <f t="shared" si="48"/>
        <v>Tafel</v>
      </c>
      <c r="C450" s="30"/>
      <c r="D450" s="5" t="s">
        <v>246</v>
      </c>
      <c r="E450" s="7"/>
      <c r="F450" s="7"/>
      <c r="G450" s="7"/>
      <c r="H450" s="7"/>
      <c r="I450" s="8">
        <v>0</v>
      </c>
      <c r="J450" s="8">
        <v>0</v>
      </c>
      <c r="K450" s="8">
        <v>1</v>
      </c>
      <c r="L450" s="7"/>
      <c r="M450" s="50">
        <f t="shared" si="47"/>
        <v>0</v>
      </c>
      <c r="O450" s="97"/>
      <c r="P450" s="83"/>
      <c r="Q450" s="83"/>
      <c r="R450" s="81"/>
    </row>
    <row r="451" spans="1:18" x14ac:dyDescent="0.25">
      <c r="B451" s="17" t="str">
        <f t="shared" si="48"/>
        <v>Tafel</v>
      </c>
      <c r="C451" s="30"/>
      <c r="D451" s="5" t="s">
        <v>349</v>
      </c>
      <c r="E451" s="7"/>
      <c r="F451" s="7"/>
      <c r="G451" s="7"/>
      <c r="H451" s="7"/>
      <c r="I451" s="8">
        <v>0</v>
      </c>
      <c r="J451" s="8">
        <v>0</v>
      </c>
      <c r="K451" s="8">
        <v>2</v>
      </c>
      <c r="L451" s="7"/>
      <c r="M451" s="50">
        <f t="shared" si="47"/>
        <v>0</v>
      </c>
      <c r="O451" s="97"/>
      <c r="P451" s="83"/>
      <c r="Q451" s="83"/>
      <c r="R451" s="81"/>
    </row>
    <row r="452" spans="1:18" x14ac:dyDescent="0.25">
      <c r="B452" s="17" t="str">
        <f t="shared" si="48"/>
        <v>Tafel</v>
      </c>
      <c r="C452" s="30"/>
      <c r="D452" s="5" t="s">
        <v>371</v>
      </c>
      <c r="E452" s="7"/>
      <c r="F452" s="7"/>
      <c r="G452" s="7"/>
      <c r="H452" s="7"/>
      <c r="I452" s="8">
        <v>0</v>
      </c>
      <c r="J452" s="8">
        <v>6</v>
      </c>
      <c r="K452" s="8">
        <v>0</v>
      </c>
      <c r="L452" s="7"/>
      <c r="M452" s="50">
        <f t="shared" si="47"/>
        <v>0</v>
      </c>
      <c r="O452" s="97"/>
      <c r="P452" s="83"/>
      <c r="Q452" s="83"/>
      <c r="R452" s="81"/>
    </row>
    <row r="453" spans="1:18" x14ac:dyDescent="0.25">
      <c r="B453" s="17" t="str">
        <f t="shared" si="48"/>
        <v>Tafel</v>
      </c>
      <c r="C453" s="30"/>
      <c r="D453" s="5" t="s">
        <v>213</v>
      </c>
      <c r="E453" s="7"/>
      <c r="F453" s="7"/>
      <c r="G453" s="7"/>
      <c r="H453" s="7"/>
      <c r="I453" s="8">
        <v>0</v>
      </c>
      <c r="J453" s="8">
        <v>0</v>
      </c>
      <c r="K453" s="8">
        <v>9</v>
      </c>
      <c r="L453" s="7"/>
      <c r="M453" s="50">
        <f t="shared" si="47"/>
        <v>0</v>
      </c>
      <c r="O453" s="97"/>
      <c r="P453" s="83"/>
      <c r="Q453" s="83"/>
      <c r="R453" s="81"/>
    </row>
    <row r="454" spans="1:18" x14ac:dyDescent="0.25">
      <c r="B454" s="17" t="str">
        <f t="shared" si="48"/>
        <v>Tafel</v>
      </c>
      <c r="C454" s="30"/>
      <c r="D454" s="5" t="s">
        <v>372</v>
      </c>
      <c r="E454" s="7"/>
      <c r="F454" s="7"/>
      <c r="G454" s="7"/>
      <c r="H454" s="7"/>
      <c r="I454" s="8">
        <v>0</v>
      </c>
      <c r="J454" s="8">
        <v>0</v>
      </c>
      <c r="K454" s="8">
        <v>1</v>
      </c>
      <c r="L454" s="7"/>
      <c r="M454" s="50">
        <f t="shared" si="47"/>
        <v>0</v>
      </c>
      <c r="O454" s="97"/>
      <c r="P454" s="83"/>
      <c r="Q454" s="83"/>
      <c r="R454" s="81"/>
    </row>
    <row r="455" spans="1:18" x14ac:dyDescent="0.25">
      <c r="B455" s="17"/>
      <c r="C455" s="30"/>
      <c r="D455" s="5"/>
      <c r="E455" s="7"/>
      <c r="F455" s="7"/>
      <c r="G455" s="7"/>
      <c r="H455" s="7"/>
      <c r="I455" s="7"/>
      <c r="J455" s="7"/>
      <c r="K455" s="7"/>
      <c r="L455" s="7"/>
      <c r="M455" s="74">
        <f>SUM(M430:M454)</f>
        <v>2.3588</v>
      </c>
      <c r="N455" s="34" t="s">
        <v>207</v>
      </c>
      <c r="O455" s="97"/>
      <c r="P455" s="83"/>
      <c r="Q455" s="83"/>
      <c r="R455" s="81"/>
    </row>
    <row r="456" spans="1:18" x14ac:dyDescent="0.25">
      <c r="B456" s="35"/>
      <c r="C456" s="33"/>
      <c r="D456" s="21"/>
      <c r="E456" s="21"/>
      <c r="F456" s="21"/>
      <c r="G456" s="21"/>
      <c r="H456" s="21"/>
      <c r="I456" s="23">
        <f>SUM(I430:I454)</f>
        <v>2</v>
      </c>
      <c r="J456" s="23">
        <f>SUM(J430:J454)</f>
        <v>28</v>
      </c>
      <c r="K456" s="23">
        <f>SUM(K430:K454)</f>
        <v>104</v>
      </c>
      <c r="L456" s="21"/>
      <c r="M456" s="77">
        <f>I456+J456+K456</f>
        <v>134</v>
      </c>
      <c r="O456" s="98"/>
      <c r="P456" s="59"/>
      <c r="Q456" s="59"/>
      <c r="R456" s="107"/>
    </row>
    <row r="457" spans="1:18" x14ac:dyDescent="0.25">
      <c r="B457" s="5"/>
    </row>
    <row r="458" spans="1:18" ht="21" x14ac:dyDescent="0.35">
      <c r="A458">
        <v>40</v>
      </c>
      <c r="B458" s="85" t="s">
        <v>76</v>
      </c>
      <c r="C458" s="86">
        <f>I458</f>
        <v>0</v>
      </c>
      <c r="D458" s="87"/>
      <c r="E458" s="87"/>
      <c r="F458" s="87"/>
      <c r="G458" s="87"/>
      <c r="H458" s="87"/>
      <c r="I458" s="87"/>
      <c r="J458" s="87"/>
      <c r="K458" s="87"/>
      <c r="L458" s="87"/>
      <c r="M458" s="88">
        <v>0</v>
      </c>
      <c r="N458" s="34" t="s">
        <v>207</v>
      </c>
    </row>
    <row r="459" spans="1:18" x14ac:dyDescent="0.25">
      <c r="B459" s="5"/>
    </row>
    <row r="460" spans="1:18" ht="21" x14ac:dyDescent="0.35">
      <c r="A460">
        <v>41</v>
      </c>
      <c r="B460" s="11" t="s">
        <v>109</v>
      </c>
      <c r="C460" s="26">
        <f>I470</f>
        <v>16</v>
      </c>
      <c r="D460" s="12"/>
      <c r="E460" s="12"/>
      <c r="F460" s="12"/>
      <c r="G460" s="12"/>
      <c r="H460" s="12"/>
      <c r="I460" s="13"/>
      <c r="J460" s="14"/>
      <c r="K460" s="15"/>
      <c r="L460" s="12"/>
      <c r="M460" s="76"/>
      <c r="O460" s="100" t="s">
        <v>378</v>
      </c>
      <c r="P460" s="101" t="s">
        <v>379</v>
      </c>
      <c r="Q460" s="101" t="s">
        <v>380</v>
      </c>
      <c r="R460" s="106" t="s">
        <v>207</v>
      </c>
    </row>
    <row r="461" spans="1:18" x14ac:dyDescent="0.25">
      <c r="B461" s="17" t="str">
        <f>B$460</f>
        <v>Transportkar</v>
      </c>
      <c r="C461" s="30"/>
      <c r="D461" s="5" t="s">
        <v>110</v>
      </c>
      <c r="E461" s="7"/>
      <c r="F461" s="7"/>
      <c r="G461" s="7"/>
      <c r="H461" s="7"/>
      <c r="I461" s="8">
        <v>3</v>
      </c>
      <c r="J461" s="8">
        <v>0</v>
      </c>
      <c r="K461" s="8">
        <v>0</v>
      </c>
      <c r="L461" s="7"/>
      <c r="M461" s="50"/>
      <c r="O461" s="99" t="s">
        <v>544</v>
      </c>
      <c r="P461" s="83"/>
      <c r="Q461" s="83"/>
      <c r="R461" s="81"/>
    </row>
    <row r="462" spans="1:18" x14ac:dyDescent="0.25">
      <c r="B462" s="17" t="str">
        <f t="shared" ref="B462:B468" si="49">B$460</f>
        <v>Transportkar</v>
      </c>
      <c r="C462" s="30"/>
      <c r="D462" s="5" t="s">
        <v>261</v>
      </c>
      <c r="E462" s="7"/>
      <c r="F462" s="7"/>
      <c r="G462" s="7"/>
      <c r="H462" s="7"/>
      <c r="I462" s="8">
        <v>4</v>
      </c>
      <c r="J462" s="8">
        <v>0</v>
      </c>
      <c r="K462" s="8">
        <v>0</v>
      </c>
      <c r="L462" s="7"/>
      <c r="M462" s="50"/>
      <c r="O462" s="97"/>
      <c r="P462" s="83"/>
      <c r="Q462" s="83"/>
      <c r="R462" s="81"/>
    </row>
    <row r="463" spans="1:18" x14ac:dyDescent="0.25">
      <c r="B463" s="17" t="str">
        <f t="shared" si="49"/>
        <v>Transportkar</v>
      </c>
      <c r="C463" s="30"/>
      <c r="D463" s="5" t="s">
        <v>279</v>
      </c>
      <c r="E463" s="7"/>
      <c r="F463" s="7"/>
      <c r="G463" s="7"/>
      <c r="H463" s="7"/>
      <c r="I463" s="8">
        <v>1</v>
      </c>
      <c r="J463" s="8">
        <v>0</v>
      </c>
      <c r="K463" s="8">
        <v>0</v>
      </c>
      <c r="L463" s="7"/>
      <c r="M463" s="50">
        <f>I463*R463</f>
        <v>2</v>
      </c>
      <c r="O463" s="97"/>
      <c r="P463" s="83"/>
      <c r="Q463" s="83"/>
      <c r="R463" s="81">
        <v>2</v>
      </c>
    </row>
    <row r="464" spans="1:18" x14ac:dyDescent="0.25">
      <c r="B464" s="17" t="str">
        <f t="shared" si="49"/>
        <v>Transportkar</v>
      </c>
      <c r="C464" s="30"/>
      <c r="D464" s="5" t="s">
        <v>262</v>
      </c>
      <c r="E464" s="7"/>
      <c r="F464" s="7"/>
      <c r="G464" s="7"/>
      <c r="H464" s="7"/>
      <c r="I464" s="8">
        <v>2</v>
      </c>
      <c r="J464" s="8">
        <v>0</v>
      </c>
      <c r="K464" s="8">
        <v>0</v>
      </c>
      <c r="L464" s="7"/>
      <c r="M464" s="50"/>
      <c r="O464" s="97"/>
      <c r="P464" s="83"/>
      <c r="Q464" s="83"/>
      <c r="R464" s="81"/>
    </row>
    <row r="465" spans="1:18" x14ac:dyDescent="0.25">
      <c r="B465" s="17" t="str">
        <f t="shared" si="49"/>
        <v>Transportkar</v>
      </c>
      <c r="C465" s="30"/>
      <c r="D465" s="5" t="s">
        <v>270</v>
      </c>
      <c r="E465" s="7"/>
      <c r="F465" s="7"/>
      <c r="G465" s="7"/>
      <c r="H465" s="7"/>
      <c r="I465" s="8">
        <v>0</v>
      </c>
      <c r="J465" s="8">
        <v>2</v>
      </c>
      <c r="K465" s="8">
        <v>0</v>
      </c>
      <c r="L465" s="7"/>
      <c r="M465" s="50"/>
      <c r="O465" s="97"/>
      <c r="P465" s="83"/>
      <c r="Q465" s="83"/>
      <c r="R465" s="81"/>
    </row>
    <row r="466" spans="1:18" x14ac:dyDescent="0.25">
      <c r="B466" s="17" t="str">
        <f t="shared" si="49"/>
        <v>Transportkar</v>
      </c>
      <c r="C466" s="30"/>
      <c r="D466" s="5" t="s">
        <v>263</v>
      </c>
      <c r="E466" s="7"/>
      <c r="F466" s="7"/>
      <c r="G466" s="7"/>
      <c r="H466" s="7"/>
      <c r="I466" s="8">
        <v>2</v>
      </c>
      <c r="J466" s="8">
        <v>0</v>
      </c>
      <c r="K466" s="8">
        <v>0</v>
      </c>
      <c r="L466" s="7"/>
      <c r="M466" s="50"/>
      <c r="O466" s="97"/>
      <c r="P466" s="83"/>
      <c r="Q466" s="83"/>
      <c r="R466" s="81"/>
    </row>
    <row r="467" spans="1:18" x14ac:dyDescent="0.25">
      <c r="B467" s="17" t="str">
        <f t="shared" si="49"/>
        <v>Transportkar</v>
      </c>
      <c r="C467" s="30"/>
      <c r="D467" s="5" t="s">
        <v>274</v>
      </c>
      <c r="E467" s="7"/>
      <c r="F467" s="7"/>
      <c r="G467" s="7"/>
      <c r="H467" s="7"/>
      <c r="I467" s="8">
        <v>1</v>
      </c>
      <c r="J467" s="8">
        <v>0</v>
      </c>
      <c r="K467" s="8">
        <v>0</v>
      </c>
      <c r="L467" s="7"/>
      <c r="M467" s="50"/>
      <c r="O467" s="97"/>
      <c r="P467" s="83"/>
      <c r="Q467" s="83"/>
      <c r="R467" s="81"/>
    </row>
    <row r="468" spans="1:18" x14ac:dyDescent="0.25">
      <c r="B468" s="17" t="str">
        <f t="shared" si="49"/>
        <v>Transportkar</v>
      </c>
      <c r="C468" s="30"/>
      <c r="D468" s="5" t="s">
        <v>271</v>
      </c>
      <c r="E468" s="7"/>
      <c r="F468" s="7"/>
      <c r="G468" s="7"/>
      <c r="H468" s="7"/>
      <c r="I468" s="8">
        <v>3</v>
      </c>
      <c r="J468" s="8">
        <v>0</v>
      </c>
      <c r="K468" s="8">
        <v>0</v>
      </c>
      <c r="L468" s="7"/>
      <c r="M468" s="50"/>
      <c r="O468" s="97"/>
      <c r="P468" s="83"/>
      <c r="Q468" s="83"/>
      <c r="R468" s="81"/>
    </row>
    <row r="469" spans="1:18" x14ac:dyDescent="0.25">
      <c r="B469" s="17"/>
      <c r="C469" s="30"/>
      <c r="D469" s="5"/>
      <c r="E469" s="7"/>
      <c r="F469" s="7"/>
      <c r="G469" s="7"/>
      <c r="H469" s="7"/>
      <c r="I469" s="8"/>
      <c r="J469" s="8"/>
      <c r="K469" s="8"/>
      <c r="L469" s="7"/>
      <c r="M469" s="74">
        <f>SUM(M461:M468)</f>
        <v>2</v>
      </c>
      <c r="N469" s="34" t="s">
        <v>207</v>
      </c>
      <c r="O469" s="97"/>
      <c r="P469" s="83"/>
      <c r="Q469" s="83"/>
      <c r="R469" s="81"/>
    </row>
    <row r="470" spans="1:18" x14ac:dyDescent="0.25">
      <c r="B470" s="35"/>
      <c r="C470" s="33"/>
      <c r="D470" s="21"/>
      <c r="E470" s="21"/>
      <c r="F470" s="21"/>
      <c r="G470" s="21"/>
      <c r="H470" s="21"/>
      <c r="I470" s="23">
        <f>SUM(I461:I468)</f>
        <v>16</v>
      </c>
      <c r="J470" s="23">
        <f>SUM(J461:J468)</f>
        <v>2</v>
      </c>
      <c r="K470" s="23">
        <f>SUM(K461:K468)</f>
        <v>0</v>
      </c>
      <c r="L470" s="21"/>
      <c r="M470" s="77">
        <f>I470+J470+K470</f>
        <v>18</v>
      </c>
      <c r="O470" s="98"/>
      <c r="P470" s="59"/>
      <c r="Q470" s="59"/>
      <c r="R470" s="107"/>
    </row>
    <row r="472" spans="1:18" ht="21" x14ac:dyDescent="0.35">
      <c r="A472">
        <v>42</v>
      </c>
      <c r="B472" s="11" t="s">
        <v>125</v>
      </c>
      <c r="C472" s="26">
        <f>I479</f>
        <v>0</v>
      </c>
      <c r="D472" s="12"/>
      <c r="E472" s="12"/>
      <c r="F472" s="12"/>
      <c r="G472" s="12"/>
      <c r="H472" s="12"/>
      <c r="I472" s="13"/>
      <c r="J472" s="14"/>
      <c r="K472" s="15"/>
      <c r="L472" s="12"/>
      <c r="M472" s="76"/>
    </row>
    <row r="473" spans="1:18" x14ac:dyDescent="0.25">
      <c r="B473" s="17" t="str">
        <f>B472</f>
        <v>Vergadertafel</v>
      </c>
      <c r="C473" s="30"/>
      <c r="D473" s="5" t="s">
        <v>355</v>
      </c>
      <c r="E473" s="7"/>
      <c r="F473" s="7"/>
      <c r="G473" s="7"/>
      <c r="H473" s="7"/>
      <c r="I473" s="8">
        <v>0</v>
      </c>
      <c r="J473" s="8">
        <v>0</v>
      </c>
      <c r="K473" s="8">
        <v>1</v>
      </c>
      <c r="L473" s="7"/>
      <c r="M473" s="50">
        <v>0</v>
      </c>
    </row>
    <row r="474" spans="1:18" x14ac:dyDescent="0.25">
      <c r="B474" s="17" t="str">
        <f t="shared" ref="B474:B477" si="50">B473</f>
        <v>Vergadertafel</v>
      </c>
      <c r="C474" s="30"/>
      <c r="D474" s="5" t="s">
        <v>358</v>
      </c>
      <c r="E474" s="7"/>
      <c r="F474" s="7"/>
      <c r="G474" s="7"/>
      <c r="H474" s="7"/>
      <c r="I474" s="8">
        <v>0</v>
      </c>
      <c r="J474" s="8">
        <v>0</v>
      </c>
      <c r="K474" s="8">
        <v>2</v>
      </c>
      <c r="L474" s="7"/>
      <c r="M474" s="50">
        <v>0</v>
      </c>
    </row>
    <row r="475" spans="1:18" x14ac:dyDescent="0.25">
      <c r="B475" s="17" t="str">
        <f t="shared" si="50"/>
        <v>Vergadertafel</v>
      </c>
      <c r="C475" s="30"/>
      <c r="D475" s="5" t="s">
        <v>359</v>
      </c>
      <c r="E475" s="7"/>
      <c r="F475" s="7"/>
      <c r="G475" s="7"/>
      <c r="H475" s="7"/>
      <c r="I475" s="8">
        <v>0</v>
      </c>
      <c r="J475" s="8">
        <v>0</v>
      </c>
      <c r="K475" s="8">
        <v>1</v>
      </c>
      <c r="L475" s="7"/>
      <c r="M475" s="50">
        <v>0</v>
      </c>
    </row>
    <row r="476" spans="1:18" x14ac:dyDescent="0.25">
      <c r="B476" s="17" t="str">
        <f t="shared" si="50"/>
        <v>Vergadertafel</v>
      </c>
      <c r="C476" s="30"/>
      <c r="D476" s="5" t="s">
        <v>370</v>
      </c>
      <c r="E476" s="7"/>
      <c r="F476" s="7"/>
      <c r="G476" s="7"/>
      <c r="H476" s="7"/>
      <c r="I476" s="8">
        <v>0</v>
      </c>
      <c r="J476" s="8">
        <v>0</v>
      </c>
      <c r="K476" s="8">
        <v>2</v>
      </c>
      <c r="L476" s="7"/>
      <c r="M476" s="50">
        <v>0</v>
      </c>
    </row>
    <row r="477" spans="1:18" x14ac:dyDescent="0.25">
      <c r="B477" s="17" t="str">
        <f t="shared" si="50"/>
        <v>Vergadertafel</v>
      </c>
      <c r="C477" s="30"/>
      <c r="D477" s="5" t="s">
        <v>126</v>
      </c>
      <c r="E477" s="7"/>
      <c r="F477" s="7"/>
      <c r="G477" s="7"/>
      <c r="H477" s="7"/>
      <c r="I477" s="8">
        <v>0</v>
      </c>
      <c r="J477" s="8">
        <v>0</v>
      </c>
      <c r="K477" s="8">
        <v>1</v>
      </c>
      <c r="L477" s="7"/>
      <c r="M477" s="50">
        <v>0</v>
      </c>
    </row>
    <row r="478" spans="1:18" x14ac:dyDescent="0.25">
      <c r="B478" s="17"/>
      <c r="C478" s="30"/>
      <c r="D478" s="7"/>
      <c r="E478" s="7"/>
      <c r="F478" s="7"/>
      <c r="G478" s="7"/>
      <c r="H478" s="7"/>
      <c r="I478" s="8"/>
      <c r="J478" s="8"/>
      <c r="K478" s="8"/>
      <c r="L478" s="7"/>
      <c r="M478" s="74">
        <v>0</v>
      </c>
      <c r="N478" s="34" t="s">
        <v>207</v>
      </c>
    </row>
    <row r="479" spans="1:18" x14ac:dyDescent="0.25">
      <c r="B479" s="35"/>
      <c r="C479" s="33"/>
      <c r="D479" s="21"/>
      <c r="E479" s="21"/>
      <c r="F479" s="21"/>
      <c r="G479" s="21"/>
      <c r="H479" s="21"/>
      <c r="I479" s="23">
        <f>SUM(I473:I477)</f>
        <v>0</v>
      </c>
      <c r="J479" s="23">
        <f>SUM(J473:J477)</f>
        <v>0</v>
      </c>
      <c r="K479" s="23">
        <f>SUM(K473:K477)</f>
        <v>7</v>
      </c>
      <c r="L479" s="21"/>
      <c r="M479" s="77">
        <f>I479+J479+K479</f>
        <v>7</v>
      </c>
    </row>
    <row r="481" spans="1:18" ht="21" x14ac:dyDescent="0.35">
      <c r="A481">
        <v>43</v>
      </c>
      <c r="B481" s="40" t="s">
        <v>44</v>
      </c>
      <c r="C481" s="26">
        <f>I486</f>
        <v>0</v>
      </c>
      <c r="D481" s="12"/>
      <c r="E481" s="12"/>
      <c r="F481" s="12"/>
      <c r="G481" s="12"/>
      <c r="H481" s="12"/>
      <c r="I481" s="13"/>
      <c r="J481" s="14"/>
      <c r="K481" s="15"/>
      <c r="L481" s="12"/>
      <c r="M481" s="76"/>
    </row>
    <row r="482" spans="1:18" x14ac:dyDescent="0.25">
      <c r="B482" s="32" t="str">
        <f>B481</f>
        <v>Vitrinekast</v>
      </c>
      <c r="C482" s="30"/>
      <c r="D482" s="5" t="s">
        <v>45</v>
      </c>
      <c r="E482" s="7"/>
      <c r="F482" s="7"/>
      <c r="G482" s="7"/>
      <c r="H482" s="7"/>
      <c r="I482" s="8">
        <v>0</v>
      </c>
      <c r="J482" s="8">
        <v>0</v>
      </c>
      <c r="K482" s="8">
        <v>1</v>
      </c>
      <c r="L482" s="7"/>
      <c r="M482" s="50">
        <v>0</v>
      </c>
    </row>
    <row r="483" spans="1:18" x14ac:dyDescent="0.25">
      <c r="B483" s="41"/>
      <c r="C483" s="30"/>
      <c r="D483" s="7"/>
      <c r="E483" s="7"/>
      <c r="F483" s="7"/>
      <c r="G483" s="7"/>
      <c r="H483" s="7"/>
      <c r="I483" s="8">
        <v>0</v>
      </c>
      <c r="J483" s="8">
        <v>0</v>
      </c>
      <c r="K483" s="8">
        <v>0</v>
      </c>
      <c r="L483" s="7"/>
      <c r="M483" s="50">
        <v>0</v>
      </c>
    </row>
    <row r="484" spans="1:18" x14ac:dyDescent="0.25">
      <c r="B484" s="41"/>
      <c r="C484" s="30"/>
      <c r="D484" s="7"/>
      <c r="E484" s="7"/>
      <c r="F484" s="7"/>
      <c r="G484" s="7"/>
      <c r="H484" s="7"/>
      <c r="I484" s="8">
        <v>0</v>
      </c>
      <c r="J484" s="8">
        <v>0</v>
      </c>
      <c r="K484" s="8">
        <v>0</v>
      </c>
      <c r="L484" s="7"/>
      <c r="M484" s="50">
        <v>0</v>
      </c>
    </row>
    <row r="485" spans="1:18" x14ac:dyDescent="0.25">
      <c r="B485" s="41"/>
      <c r="C485" s="30"/>
      <c r="D485" s="7"/>
      <c r="E485" s="7"/>
      <c r="F485" s="7"/>
      <c r="G485" s="7"/>
      <c r="H485" s="7"/>
      <c r="I485" s="8"/>
      <c r="J485" s="8"/>
      <c r="K485" s="8"/>
      <c r="L485" s="7"/>
      <c r="M485" s="74">
        <f>SUM(M482:M484)</f>
        <v>0</v>
      </c>
      <c r="N485" s="34" t="s">
        <v>207</v>
      </c>
    </row>
    <row r="486" spans="1:18" x14ac:dyDescent="0.25">
      <c r="B486" s="42"/>
      <c r="C486" s="33"/>
      <c r="D486" s="21"/>
      <c r="E486" s="21"/>
      <c r="F486" s="21"/>
      <c r="G486" s="21"/>
      <c r="H486" s="21"/>
      <c r="I486" s="23">
        <f>SUM(I482:I484)</f>
        <v>0</v>
      </c>
      <c r="J486" s="23">
        <f>SUM(J482:J484)</f>
        <v>0</v>
      </c>
      <c r="K486" s="23">
        <f>SUM(K482:K484)</f>
        <v>1</v>
      </c>
      <c r="L486" s="21"/>
      <c r="M486" s="77">
        <f>I486+J486+K486</f>
        <v>1</v>
      </c>
    </row>
    <row r="487" spans="1:18" x14ac:dyDescent="0.25">
      <c r="B487" s="4"/>
    </row>
    <row r="488" spans="1:18" ht="21" x14ac:dyDescent="0.35">
      <c r="A488">
        <v>44</v>
      </c>
      <c r="B488" s="11" t="s">
        <v>48</v>
      </c>
      <c r="C488" s="26">
        <f>I498</f>
        <v>14</v>
      </c>
      <c r="D488" s="12"/>
      <c r="E488" s="12"/>
      <c r="F488" s="12"/>
      <c r="G488" s="12"/>
      <c r="H488" s="12"/>
      <c r="I488" s="13"/>
      <c r="J488" s="14"/>
      <c r="K488" s="15"/>
      <c r="L488" s="12"/>
      <c r="M488" s="76"/>
      <c r="O488" s="100" t="s">
        <v>378</v>
      </c>
      <c r="P488" s="101" t="s">
        <v>379</v>
      </c>
      <c r="Q488" s="101" t="s">
        <v>380</v>
      </c>
      <c r="R488" s="106" t="s">
        <v>207</v>
      </c>
    </row>
    <row r="489" spans="1:18" x14ac:dyDescent="0.25">
      <c r="B489" s="32" t="str">
        <f>B488</f>
        <v>Whiteboard</v>
      </c>
      <c r="C489" s="30"/>
      <c r="D489" s="5" t="s">
        <v>143</v>
      </c>
      <c r="E489" s="7"/>
      <c r="F489" s="7"/>
      <c r="G489" s="7"/>
      <c r="H489" s="7"/>
      <c r="I489" s="8">
        <v>0</v>
      </c>
      <c r="J489" s="8">
        <v>0</v>
      </c>
      <c r="K489" s="8">
        <v>6</v>
      </c>
      <c r="L489" s="7"/>
      <c r="M489" s="50">
        <v>0</v>
      </c>
      <c r="O489" s="97"/>
      <c r="P489" s="83"/>
      <c r="Q489" s="83"/>
      <c r="R489" s="81"/>
    </row>
    <row r="490" spans="1:18" x14ac:dyDescent="0.25">
      <c r="B490" s="32" t="str">
        <f t="shared" ref="B490:B496" si="51">B489</f>
        <v>Whiteboard</v>
      </c>
      <c r="C490" s="30"/>
      <c r="D490" s="5" t="s">
        <v>111</v>
      </c>
      <c r="E490" s="7"/>
      <c r="F490" s="7"/>
      <c r="G490" s="7"/>
      <c r="H490" s="7"/>
      <c r="I490" s="8">
        <v>1</v>
      </c>
      <c r="J490" s="8">
        <v>0</v>
      </c>
      <c r="K490" s="8">
        <v>0</v>
      </c>
      <c r="L490" s="7"/>
      <c r="M490" s="50">
        <f>I490*R490</f>
        <v>0.2</v>
      </c>
      <c r="O490" s="97">
        <v>10</v>
      </c>
      <c r="P490" s="83">
        <v>100</v>
      </c>
      <c r="Q490" s="83">
        <v>200</v>
      </c>
      <c r="R490" s="81">
        <f>O490*P490*Q490/1000000</f>
        <v>0.2</v>
      </c>
    </row>
    <row r="491" spans="1:18" x14ac:dyDescent="0.25">
      <c r="B491" s="32" t="str">
        <f t="shared" si="51"/>
        <v>Whiteboard</v>
      </c>
      <c r="C491" s="30"/>
      <c r="D491" s="5" t="s">
        <v>118</v>
      </c>
      <c r="E491" s="7"/>
      <c r="F491" s="7"/>
      <c r="G491" s="7"/>
      <c r="H491" s="7"/>
      <c r="I491" s="8">
        <v>4</v>
      </c>
      <c r="J491" s="8">
        <v>0</v>
      </c>
      <c r="K491" s="8">
        <v>0</v>
      </c>
      <c r="L491" s="7"/>
      <c r="M491" s="50">
        <f t="shared" ref="M491:M496" si="52">I491*R491</f>
        <v>0.8</v>
      </c>
      <c r="O491" s="97">
        <v>10</v>
      </c>
      <c r="P491" s="83">
        <v>100</v>
      </c>
      <c r="Q491" s="83">
        <v>200</v>
      </c>
      <c r="R491" s="81">
        <f>O491*P491*Q491/1000000</f>
        <v>0.2</v>
      </c>
    </row>
    <row r="492" spans="1:18" x14ac:dyDescent="0.25">
      <c r="B492" s="32" t="str">
        <f t="shared" si="51"/>
        <v>Whiteboard</v>
      </c>
      <c r="C492" s="30"/>
      <c r="D492" s="5" t="s">
        <v>206</v>
      </c>
      <c r="E492" s="7"/>
      <c r="F492" s="7"/>
      <c r="G492" s="7"/>
      <c r="H492" s="7"/>
      <c r="I492" s="8">
        <v>0</v>
      </c>
      <c r="J492" s="8">
        <v>0</v>
      </c>
      <c r="K492" s="8">
        <v>2</v>
      </c>
      <c r="L492" s="7"/>
      <c r="M492" s="50">
        <f t="shared" si="52"/>
        <v>0</v>
      </c>
      <c r="O492" s="97"/>
      <c r="P492" s="83"/>
      <c r="Q492" s="83"/>
      <c r="R492" s="81"/>
    </row>
    <row r="493" spans="1:18" x14ac:dyDescent="0.25">
      <c r="B493" s="32" t="str">
        <f t="shared" si="51"/>
        <v>Whiteboard</v>
      </c>
      <c r="C493" s="30"/>
      <c r="D493" s="5" t="s">
        <v>49</v>
      </c>
      <c r="E493" s="7"/>
      <c r="F493" s="7"/>
      <c r="G493" s="7"/>
      <c r="H493" s="7"/>
      <c r="I493" s="8">
        <v>0</v>
      </c>
      <c r="J493" s="8">
        <v>0</v>
      </c>
      <c r="K493" s="8">
        <v>1</v>
      </c>
      <c r="L493" s="7"/>
      <c r="M493" s="50">
        <f t="shared" si="52"/>
        <v>0</v>
      </c>
      <c r="O493" s="97"/>
      <c r="P493" s="83"/>
      <c r="Q493" s="83"/>
      <c r="R493" s="81"/>
    </row>
    <row r="494" spans="1:18" x14ac:dyDescent="0.25">
      <c r="B494" s="32" t="str">
        <f t="shared" si="51"/>
        <v>Whiteboard</v>
      </c>
      <c r="C494" s="30"/>
      <c r="D494" s="5" t="s">
        <v>178</v>
      </c>
      <c r="E494" s="7"/>
      <c r="F494" s="7"/>
      <c r="G494" s="7"/>
      <c r="H494" s="7"/>
      <c r="I494" s="8">
        <v>9</v>
      </c>
      <c r="J494" s="8">
        <v>0</v>
      </c>
      <c r="K494" s="8">
        <v>0</v>
      </c>
      <c r="L494" s="7"/>
      <c r="M494" s="50">
        <f t="shared" si="52"/>
        <v>0.40499999999999997</v>
      </c>
      <c r="O494" s="97">
        <v>3</v>
      </c>
      <c r="P494" s="83">
        <v>150</v>
      </c>
      <c r="Q494" s="83">
        <v>100</v>
      </c>
      <c r="R494" s="81">
        <f>O494*P494*Q494/1000000</f>
        <v>4.4999999999999998E-2</v>
      </c>
    </row>
    <row r="495" spans="1:18" x14ac:dyDescent="0.25">
      <c r="B495" s="32" t="str">
        <f t="shared" si="51"/>
        <v>Whiteboard</v>
      </c>
      <c r="C495" s="30"/>
      <c r="D495" s="5" t="s">
        <v>102</v>
      </c>
      <c r="E495" s="7"/>
      <c r="F495" s="7"/>
      <c r="G495" s="7"/>
      <c r="H495" s="7"/>
      <c r="I495" s="8">
        <v>0</v>
      </c>
      <c r="J495" s="8">
        <v>0</v>
      </c>
      <c r="K495" s="8">
        <v>4</v>
      </c>
      <c r="L495" s="7"/>
      <c r="M495" s="50">
        <f t="shared" si="52"/>
        <v>0</v>
      </c>
      <c r="O495" s="97"/>
      <c r="P495" s="83"/>
      <c r="Q495" s="83"/>
      <c r="R495" s="81"/>
    </row>
    <row r="496" spans="1:18" x14ac:dyDescent="0.25">
      <c r="B496" s="32" t="str">
        <f t="shared" si="51"/>
        <v>Whiteboard</v>
      </c>
      <c r="C496" s="30"/>
      <c r="D496" s="5" t="s">
        <v>101</v>
      </c>
      <c r="E496" s="7"/>
      <c r="F496" s="7"/>
      <c r="G496" s="7"/>
      <c r="H496" s="7"/>
      <c r="I496" s="8">
        <v>0</v>
      </c>
      <c r="J496" s="8">
        <v>0</v>
      </c>
      <c r="K496" s="8">
        <v>2</v>
      </c>
      <c r="L496" s="7"/>
      <c r="M496" s="50">
        <f t="shared" si="52"/>
        <v>0</v>
      </c>
      <c r="O496" s="97"/>
      <c r="P496" s="83"/>
      <c r="Q496" s="83"/>
      <c r="R496" s="81"/>
    </row>
    <row r="497" spans="2:18" x14ac:dyDescent="0.25">
      <c r="B497" s="32"/>
      <c r="C497" s="30"/>
      <c r="D497" s="7"/>
      <c r="E497" s="7"/>
      <c r="F497" s="7"/>
      <c r="G497" s="7"/>
      <c r="H497" s="7"/>
      <c r="I497" s="7"/>
      <c r="J497" s="7"/>
      <c r="K497" s="7"/>
      <c r="L497" s="7"/>
      <c r="M497" s="74">
        <f>SUM(M489:M496)</f>
        <v>1.405</v>
      </c>
      <c r="N497" s="34" t="s">
        <v>207</v>
      </c>
      <c r="O497" s="97"/>
      <c r="P497" s="83"/>
      <c r="Q497" s="83"/>
      <c r="R497" s="81"/>
    </row>
    <row r="498" spans="2:18" x14ac:dyDescent="0.25">
      <c r="B498" s="19"/>
      <c r="C498" s="33"/>
      <c r="D498" s="21"/>
      <c r="E498" s="21"/>
      <c r="F498" s="21"/>
      <c r="G498" s="21"/>
      <c r="H498" s="21"/>
      <c r="I498" s="23">
        <f>SUM(I489:I496)</f>
        <v>14</v>
      </c>
      <c r="J498" s="23">
        <f>SUM(J489:J496)</f>
        <v>0</v>
      </c>
      <c r="K498" s="23">
        <f>SUM(K489:K496)</f>
        <v>15</v>
      </c>
      <c r="L498" s="21"/>
      <c r="M498" s="77">
        <f>I498+J498+K498</f>
        <v>29</v>
      </c>
      <c r="O498" s="98"/>
      <c r="P498" s="59"/>
      <c r="Q498" s="59"/>
      <c r="R498" s="107"/>
    </row>
    <row r="500" spans="2:18" s="113" customFormat="1" ht="21" x14ac:dyDescent="0.35">
      <c r="B500" s="114" t="s">
        <v>560</v>
      </c>
      <c r="C500" s="115">
        <f>SUM(C3:C499)</f>
        <v>1193</v>
      </c>
      <c r="D500" s="116"/>
      <c r="E500" s="116"/>
      <c r="F500" s="116"/>
      <c r="G500" s="116"/>
      <c r="H500" s="116"/>
      <c r="I500" s="116"/>
      <c r="J500" s="137" t="s">
        <v>561</v>
      </c>
      <c r="K500" s="137"/>
      <c r="L500" s="137"/>
      <c r="M500" s="117">
        <f>M7+M14+M21+M24+M28+M41+M54+M70+M86+M94+M101+M106+M135+M142+M149+M158+M164+M170+M183+M203+M211+M221+M256+M263+M281+M287+M298+M301+M303+M310+M319+M344+M335+M350+M363+M371+M416+M426+M455+M458+M469+M478+M485+M497</f>
        <v>230.43390699999998</v>
      </c>
      <c r="O500" s="118"/>
      <c r="P500" s="118"/>
      <c r="Q500" s="118"/>
      <c r="R500" s="119"/>
    </row>
  </sheetData>
  <mergeCells count="2">
    <mergeCell ref="D1:E1"/>
    <mergeCell ref="J500:L500"/>
  </mergeCells>
  <pageMargins left="0.7" right="0.7" top="0.75" bottom="0.75" header="0.3" footer="0.3"/>
  <pageSetup paperSize="9" scale="76" fitToHeight="0" orientation="landscape" horizontalDpi="1200" verticalDpi="1200" r:id="rId1"/>
  <ignoredErrors>
    <ignoredError sqref="M6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0"/>
  <sheetViews>
    <sheetView workbookViewId="0"/>
  </sheetViews>
  <sheetFormatPr defaultRowHeight="15" x14ac:dyDescent="0.25"/>
  <cols>
    <col min="1" max="1" width="16.42578125" customWidth="1"/>
  </cols>
  <sheetData>
    <row r="1" spans="1:3" ht="30" customHeight="1" x14ac:dyDescent="0.25">
      <c r="A1" s="135" t="s">
        <v>567</v>
      </c>
    </row>
    <row r="3" spans="1:3" x14ac:dyDescent="0.25">
      <c r="A3" t="s">
        <v>96</v>
      </c>
      <c r="B3">
        <v>370</v>
      </c>
      <c r="C3" t="s">
        <v>549</v>
      </c>
    </row>
    <row r="5" spans="1:3" x14ac:dyDescent="0.25">
      <c r="A5" t="s">
        <v>551</v>
      </c>
      <c r="B5">
        <v>2</v>
      </c>
      <c r="C5" t="s">
        <v>412</v>
      </c>
    </row>
    <row r="7" spans="1:3" x14ac:dyDescent="0.25">
      <c r="A7" t="s">
        <v>96</v>
      </c>
      <c r="B7">
        <f>B3*B5</f>
        <v>740</v>
      </c>
      <c r="C7" t="s">
        <v>413</v>
      </c>
    </row>
    <row r="8" spans="1:3" x14ac:dyDescent="0.25">
      <c r="B8">
        <v>0.1</v>
      </c>
      <c r="C8" t="s">
        <v>548</v>
      </c>
    </row>
    <row r="10" spans="1:3" x14ac:dyDescent="0.25">
      <c r="A10" t="s">
        <v>96</v>
      </c>
      <c r="B10" s="34">
        <f>B7*B8</f>
        <v>74</v>
      </c>
      <c r="C10" s="34" t="s">
        <v>207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5"/>
  <sheetViews>
    <sheetView workbookViewId="0">
      <selection activeCell="B18" sqref="B18"/>
    </sheetView>
  </sheetViews>
  <sheetFormatPr defaultRowHeight="15" x14ac:dyDescent="0.25"/>
  <cols>
    <col min="2" max="2" width="20.5703125" customWidth="1"/>
    <col min="9" max="9" width="10" style="53" bestFit="1" customWidth="1"/>
  </cols>
  <sheetData>
    <row r="1" spans="1:9" ht="30" customHeight="1" x14ac:dyDescent="0.25">
      <c r="A1" s="135" t="s">
        <v>572</v>
      </c>
    </row>
    <row r="2" spans="1:9" x14ac:dyDescent="0.25">
      <c r="C2" s="55" t="s">
        <v>550</v>
      </c>
      <c r="E2" s="3" t="s">
        <v>396</v>
      </c>
      <c r="F2" s="3" t="s">
        <v>397</v>
      </c>
      <c r="G2" s="3" t="s">
        <v>398</v>
      </c>
      <c r="I2" s="91" t="s">
        <v>207</v>
      </c>
    </row>
    <row r="3" spans="1:9" x14ac:dyDescent="0.25">
      <c r="A3" t="s">
        <v>400</v>
      </c>
      <c r="C3">
        <v>2</v>
      </c>
      <c r="E3" s="3">
        <v>150</v>
      </c>
      <c r="F3" s="3">
        <v>150</v>
      </c>
      <c r="G3" s="3">
        <v>60</v>
      </c>
      <c r="I3" s="54">
        <f>((E3*F3*G3)/1000000)*C3</f>
        <v>2.7</v>
      </c>
    </row>
    <row r="4" spans="1:9" x14ac:dyDescent="0.25">
      <c r="E4" s="3"/>
      <c r="F4" s="3"/>
      <c r="G4" s="3"/>
      <c r="I4" s="54"/>
    </row>
    <row r="5" spans="1:9" x14ac:dyDescent="0.25">
      <c r="A5" t="s">
        <v>509</v>
      </c>
      <c r="E5" s="3"/>
      <c r="F5" s="3"/>
      <c r="G5" s="3"/>
      <c r="I5" s="54"/>
    </row>
    <row r="6" spans="1:9" x14ac:dyDescent="0.25">
      <c r="B6" t="s">
        <v>562</v>
      </c>
      <c r="C6">
        <v>30</v>
      </c>
      <c r="E6" s="3">
        <v>100</v>
      </c>
      <c r="F6" s="3">
        <v>50</v>
      </c>
      <c r="G6" s="3">
        <v>150</v>
      </c>
      <c r="I6" s="54">
        <f>((E6*F6*G6)/1000000)*C6</f>
        <v>22.5</v>
      </c>
    </row>
    <row r="7" spans="1:9" x14ac:dyDescent="0.25">
      <c r="E7" s="3"/>
      <c r="F7" s="3"/>
      <c r="G7" s="3"/>
      <c r="I7" s="54"/>
    </row>
    <row r="8" spans="1:9" x14ac:dyDescent="0.25">
      <c r="A8" t="s">
        <v>510</v>
      </c>
      <c r="E8" s="3"/>
      <c r="F8" s="3"/>
      <c r="G8" s="3"/>
      <c r="I8" s="54"/>
    </row>
    <row r="9" spans="1:9" x14ac:dyDescent="0.25">
      <c r="B9" t="s">
        <v>511</v>
      </c>
      <c r="C9">
        <v>2</v>
      </c>
      <c r="E9" s="3">
        <v>200</v>
      </c>
      <c r="F9" s="3">
        <v>45</v>
      </c>
      <c r="G9" s="3">
        <v>185</v>
      </c>
      <c r="I9" s="54">
        <f>((E9*F9*G9)/1000000)*C9</f>
        <v>3.33</v>
      </c>
    </row>
    <row r="10" spans="1:9" x14ac:dyDescent="0.25">
      <c r="B10" t="s">
        <v>521</v>
      </c>
      <c r="C10">
        <v>1</v>
      </c>
      <c r="E10" s="3">
        <v>105</v>
      </c>
      <c r="F10" s="3">
        <v>30</v>
      </c>
      <c r="G10" s="3">
        <v>245</v>
      </c>
      <c r="I10" s="54">
        <f>((E10*F10*G10)/1000000)*C10</f>
        <v>0.77175000000000005</v>
      </c>
    </row>
    <row r="15" spans="1:9" ht="21" x14ac:dyDescent="0.35">
      <c r="F15" s="138" t="s">
        <v>561</v>
      </c>
      <c r="G15" s="138"/>
      <c r="H15" s="138"/>
      <c r="I15" s="120">
        <f>SUM(I3:I14)</f>
        <v>29.301750000000002</v>
      </c>
    </row>
  </sheetData>
  <mergeCells count="1">
    <mergeCell ref="F15:H1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5"/>
  <sheetViews>
    <sheetView workbookViewId="0"/>
  </sheetViews>
  <sheetFormatPr defaultRowHeight="15" x14ac:dyDescent="0.25"/>
  <sheetData>
    <row r="1" spans="1:3" s="134" customFormat="1" ht="30" customHeight="1" x14ac:dyDescent="0.25">
      <c r="A1" s="135" t="s">
        <v>568</v>
      </c>
    </row>
    <row r="2" spans="1:3" x14ac:dyDescent="0.25">
      <c r="A2" t="s">
        <v>578</v>
      </c>
    </row>
    <row r="3" spans="1:3" x14ac:dyDescent="0.25">
      <c r="B3">
        <v>3</v>
      </c>
      <c r="C3" t="s">
        <v>575</v>
      </c>
    </row>
    <row r="4" spans="1:3" x14ac:dyDescent="0.25">
      <c r="B4">
        <v>1</v>
      </c>
      <c r="C4" t="s">
        <v>579</v>
      </c>
    </row>
    <row r="6" spans="1:3" x14ac:dyDescent="0.25">
      <c r="B6">
        <v>25</v>
      </c>
      <c r="C6" t="s">
        <v>580</v>
      </c>
    </row>
    <row r="7" spans="1:3" x14ac:dyDescent="0.25">
      <c r="B7">
        <v>30</v>
      </c>
      <c r="C7" t="s">
        <v>581</v>
      </c>
    </row>
    <row r="9" spans="1:3" x14ac:dyDescent="0.25">
      <c r="B9">
        <f>(B3*B6)+(B4*B7)</f>
        <v>105</v>
      </c>
      <c r="C9" t="s">
        <v>413</v>
      </c>
    </row>
    <row r="10" spans="1:3" x14ac:dyDescent="0.25">
      <c r="B10">
        <f>B9*0.1</f>
        <v>10.5</v>
      </c>
      <c r="C10" t="s">
        <v>207</v>
      </c>
    </row>
    <row r="12" spans="1:3" x14ac:dyDescent="0.25">
      <c r="A12" t="s">
        <v>582</v>
      </c>
    </row>
    <row r="13" spans="1:3" x14ac:dyDescent="0.25">
      <c r="B13">
        <v>7</v>
      </c>
      <c r="C13" t="s">
        <v>575</v>
      </c>
    </row>
    <row r="14" spans="1:3" x14ac:dyDescent="0.25">
      <c r="B14">
        <v>2</v>
      </c>
      <c r="C14" t="s">
        <v>576</v>
      </c>
    </row>
    <row r="15" spans="1:3" x14ac:dyDescent="0.25">
      <c r="B15">
        <v>1</v>
      </c>
      <c r="C15" t="s">
        <v>577</v>
      </c>
    </row>
    <row r="17" spans="2:6" x14ac:dyDescent="0.25">
      <c r="B17">
        <v>20</v>
      </c>
      <c r="C17" t="s">
        <v>580</v>
      </c>
    </row>
    <row r="18" spans="2:6" x14ac:dyDescent="0.25">
      <c r="B18">
        <v>15</v>
      </c>
      <c r="C18" t="s">
        <v>583</v>
      </c>
    </row>
    <row r="19" spans="2:6" x14ac:dyDescent="0.25">
      <c r="B19">
        <v>10</v>
      </c>
      <c r="C19" t="s">
        <v>584</v>
      </c>
    </row>
    <row r="21" spans="2:6" x14ac:dyDescent="0.25">
      <c r="B21">
        <f>(B13*B17)+(B14*B18)+(B15*B19)</f>
        <v>180</v>
      </c>
      <c r="C21" t="s">
        <v>413</v>
      </c>
    </row>
    <row r="22" spans="2:6" x14ac:dyDescent="0.25">
      <c r="B22">
        <f>B21*0.1</f>
        <v>18</v>
      </c>
      <c r="C22" t="s">
        <v>207</v>
      </c>
    </row>
    <row r="25" spans="2:6" ht="21" x14ac:dyDescent="0.35">
      <c r="B25" s="114" t="s">
        <v>585</v>
      </c>
      <c r="C25" s="116"/>
      <c r="D25" s="116"/>
      <c r="E25" s="116">
        <f>B10+B22</f>
        <v>28.5</v>
      </c>
      <c r="F25" s="131" t="s">
        <v>207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87"/>
  <sheetViews>
    <sheetView workbookViewId="0">
      <pane xSplit="1" ySplit="2" topLeftCell="B61" activePane="bottomRight" state="frozen"/>
      <selection pane="topRight" activeCell="B1" sqref="B1"/>
      <selection pane="bottomLeft" activeCell="A2" sqref="A2"/>
      <selection pane="bottomRight" activeCell="O88" sqref="O88"/>
    </sheetView>
  </sheetViews>
  <sheetFormatPr defaultRowHeight="15" x14ac:dyDescent="0.25"/>
  <cols>
    <col min="1" max="1" width="15.7109375" customWidth="1"/>
    <col min="2" max="2" width="9.5703125" style="3" customWidth="1"/>
    <col min="9" max="9" width="17.85546875" style="3" customWidth="1"/>
    <col min="10" max="10" width="8.7109375" style="34"/>
    <col min="11" max="11" width="2.85546875" style="34" customWidth="1"/>
    <col min="12" max="14" width="8.7109375" style="3"/>
    <col min="15" max="15" width="12.140625" style="54" customWidth="1"/>
  </cols>
  <sheetData>
    <row r="1" spans="1:15" ht="30" customHeight="1" x14ac:dyDescent="0.25">
      <c r="A1" s="135" t="s">
        <v>569</v>
      </c>
    </row>
    <row r="2" spans="1:15" x14ac:dyDescent="0.25">
      <c r="H2" t="s">
        <v>554</v>
      </c>
      <c r="I2" s="3" t="s">
        <v>495</v>
      </c>
      <c r="J2" s="56" t="s">
        <v>207</v>
      </c>
      <c r="K2" s="57"/>
      <c r="L2" s="3" t="s">
        <v>396</v>
      </c>
      <c r="M2" s="3" t="s">
        <v>397</v>
      </c>
      <c r="N2" s="3" t="s">
        <v>398</v>
      </c>
      <c r="O2" s="90" t="s">
        <v>526</v>
      </c>
    </row>
    <row r="3" spans="1:15" x14ac:dyDescent="0.25">
      <c r="A3" t="s">
        <v>414</v>
      </c>
      <c r="B3" s="3">
        <v>1</v>
      </c>
      <c r="C3" t="s">
        <v>415</v>
      </c>
      <c r="I3" s="3">
        <f>B3*B$85</f>
        <v>4</v>
      </c>
      <c r="J3" s="34">
        <f>I3/10</f>
        <v>0.4</v>
      </c>
      <c r="O3" s="54">
        <v>0</v>
      </c>
    </row>
    <row r="4" spans="1:15" x14ac:dyDescent="0.25">
      <c r="A4" t="s">
        <v>416</v>
      </c>
      <c r="B4" s="3">
        <v>1</v>
      </c>
      <c r="C4" t="s">
        <v>417</v>
      </c>
      <c r="I4" s="3">
        <f t="shared" ref="I4:I79" si="0">B4*4</f>
        <v>4</v>
      </c>
      <c r="J4" s="34">
        <f t="shared" ref="J4:J80" si="1">I4/10</f>
        <v>0.4</v>
      </c>
    </row>
    <row r="5" spans="1:15" x14ac:dyDescent="0.25">
      <c r="C5" s="51" t="s">
        <v>497</v>
      </c>
      <c r="H5">
        <v>1.5</v>
      </c>
      <c r="I5" s="3">
        <f t="shared" si="0"/>
        <v>0</v>
      </c>
      <c r="J5" s="34">
        <f t="shared" si="1"/>
        <v>0</v>
      </c>
      <c r="L5" s="3">
        <v>100</v>
      </c>
      <c r="M5" s="3">
        <v>50</v>
      </c>
      <c r="N5" s="3">
        <v>180</v>
      </c>
      <c r="O5" s="54">
        <f>((L5*M5*N5)/1000000)*H5</f>
        <v>1.35</v>
      </c>
    </row>
    <row r="6" spans="1:15" x14ac:dyDescent="0.25">
      <c r="A6" t="s">
        <v>418</v>
      </c>
      <c r="B6" s="3">
        <v>1</v>
      </c>
      <c r="C6" t="s">
        <v>491</v>
      </c>
      <c r="I6" s="3">
        <f t="shared" si="0"/>
        <v>4</v>
      </c>
      <c r="J6" s="34">
        <f t="shared" si="1"/>
        <v>0.4</v>
      </c>
    </row>
    <row r="7" spans="1:15" x14ac:dyDescent="0.25">
      <c r="A7" t="s">
        <v>419</v>
      </c>
      <c r="B7" s="3">
        <v>1</v>
      </c>
      <c r="C7" t="s">
        <v>420</v>
      </c>
      <c r="I7" s="3">
        <f t="shared" si="0"/>
        <v>4</v>
      </c>
      <c r="J7" s="34">
        <f t="shared" si="1"/>
        <v>0.4</v>
      </c>
    </row>
    <row r="8" spans="1:15" x14ac:dyDescent="0.25">
      <c r="A8" t="s">
        <v>421</v>
      </c>
      <c r="B8" s="3">
        <v>3</v>
      </c>
      <c r="C8" t="s">
        <v>492</v>
      </c>
      <c r="I8" s="3">
        <f t="shared" si="0"/>
        <v>12</v>
      </c>
      <c r="J8" s="34">
        <f t="shared" si="1"/>
        <v>1.2</v>
      </c>
    </row>
    <row r="9" spans="1:15" x14ac:dyDescent="0.25">
      <c r="C9" s="51" t="s">
        <v>498</v>
      </c>
      <c r="I9" s="3">
        <f t="shared" si="0"/>
        <v>0</v>
      </c>
      <c r="J9" s="34">
        <f t="shared" si="1"/>
        <v>0</v>
      </c>
    </row>
    <row r="10" spans="1:15" x14ac:dyDescent="0.25">
      <c r="A10" t="s">
        <v>422</v>
      </c>
      <c r="B10" s="3">
        <v>3</v>
      </c>
      <c r="C10" t="s">
        <v>423</v>
      </c>
      <c r="I10" s="3">
        <f t="shared" si="0"/>
        <v>12</v>
      </c>
      <c r="J10" s="34">
        <f t="shared" si="1"/>
        <v>1.2</v>
      </c>
    </row>
    <row r="11" spans="1:15" x14ac:dyDescent="0.25">
      <c r="C11" s="51" t="s">
        <v>501</v>
      </c>
      <c r="H11">
        <v>1</v>
      </c>
      <c r="I11" s="3">
        <f t="shared" si="0"/>
        <v>0</v>
      </c>
      <c r="J11" s="34">
        <f t="shared" si="1"/>
        <v>0</v>
      </c>
      <c r="L11" s="3">
        <v>100</v>
      </c>
      <c r="M11" s="3">
        <v>50</v>
      </c>
      <c r="N11" s="3">
        <v>180</v>
      </c>
      <c r="O11" s="54">
        <f>((L11*M11*N11)/1000000)*H11</f>
        <v>0.9</v>
      </c>
    </row>
    <row r="12" spans="1:15" x14ac:dyDescent="0.25">
      <c r="A12" t="s">
        <v>424</v>
      </c>
      <c r="B12" s="3">
        <v>5</v>
      </c>
      <c r="C12" t="s">
        <v>493</v>
      </c>
      <c r="I12" s="3">
        <f t="shared" si="0"/>
        <v>20</v>
      </c>
      <c r="J12" s="34">
        <f t="shared" si="1"/>
        <v>2</v>
      </c>
    </row>
    <row r="13" spans="1:15" x14ac:dyDescent="0.25">
      <c r="A13" t="s">
        <v>425</v>
      </c>
      <c r="B13" s="3">
        <v>6</v>
      </c>
      <c r="C13" t="s">
        <v>494</v>
      </c>
      <c r="I13" s="3">
        <f t="shared" si="0"/>
        <v>24</v>
      </c>
      <c r="J13" s="34">
        <f t="shared" si="1"/>
        <v>2.4</v>
      </c>
    </row>
    <row r="14" spans="1:15" x14ac:dyDescent="0.25">
      <c r="C14" s="51" t="s">
        <v>499</v>
      </c>
      <c r="H14">
        <v>4</v>
      </c>
      <c r="I14" s="3">
        <f t="shared" si="0"/>
        <v>0</v>
      </c>
      <c r="J14" s="34">
        <f t="shared" si="1"/>
        <v>0</v>
      </c>
      <c r="L14" s="3">
        <v>100</v>
      </c>
      <c r="M14" s="3">
        <v>50</v>
      </c>
      <c r="N14" s="3">
        <v>180</v>
      </c>
      <c r="O14" s="54">
        <f t="shared" ref="O14:O15" si="2">((L14*M14*N14)/1000000)*H14</f>
        <v>3.6</v>
      </c>
    </row>
    <row r="15" spans="1:15" x14ac:dyDescent="0.25">
      <c r="C15" s="51" t="s">
        <v>500</v>
      </c>
      <c r="H15">
        <v>6</v>
      </c>
      <c r="I15" s="3">
        <f t="shared" si="0"/>
        <v>0</v>
      </c>
      <c r="J15" s="34">
        <f t="shared" si="1"/>
        <v>0</v>
      </c>
      <c r="L15" s="3">
        <v>40</v>
      </c>
      <c r="M15" s="3">
        <v>75</v>
      </c>
      <c r="N15" s="3">
        <v>120</v>
      </c>
      <c r="O15" s="54">
        <f t="shared" si="2"/>
        <v>2.16</v>
      </c>
    </row>
    <row r="16" spans="1:15" x14ac:dyDescent="0.25">
      <c r="A16" t="s">
        <v>426</v>
      </c>
      <c r="B16" s="3">
        <v>6</v>
      </c>
      <c r="C16" t="s">
        <v>427</v>
      </c>
      <c r="I16" s="3">
        <f t="shared" si="0"/>
        <v>24</v>
      </c>
      <c r="J16" s="34">
        <f t="shared" si="1"/>
        <v>2.4</v>
      </c>
    </row>
    <row r="17" spans="1:15" x14ac:dyDescent="0.25">
      <c r="C17" s="51" t="s">
        <v>499</v>
      </c>
      <c r="H17">
        <v>4</v>
      </c>
      <c r="I17" s="3">
        <f t="shared" si="0"/>
        <v>0</v>
      </c>
      <c r="J17" s="34">
        <f t="shared" si="1"/>
        <v>0</v>
      </c>
      <c r="L17" s="3">
        <v>100</v>
      </c>
      <c r="M17" s="3">
        <v>50</v>
      </c>
      <c r="N17" s="3">
        <v>180</v>
      </c>
      <c r="O17" s="54">
        <f t="shared" ref="O17" si="3">((L17*M17*N17)/1000000)*H17</f>
        <v>3.6</v>
      </c>
    </row>
    <row r="18" spans="1:15" x14ac:dyDescent="0.25">
      <c r="A18" t="s">
        <v>428</v>
      </c>
      <c r="B18" s="3">
        <v>2</v>
      </c>
      <c r="C18" t="s">
        <v>429</v>
      </c>
      <c r="I18" s="3">
        <f t="shared" si="0"/>
        <v>8</v>
      </c>
      <c r="J18" s="34">
        <f t="shared" si="1"/>
        <v>0.8</v>
      </c>
    </row>
    <row r="19" spans="1:15" x14ac:dyDescent="0.25">
      <c r="C19" s="51" t="s">
        <v>501</v>
      </c>
      <c r="H19">
        <v>1</v>
      </c>
      <c r="I19" s="3">
        <f t="shared" si="0"/>
        <v>0</v>
      </c>
      <c r="J19" s="34">
        <f t="shared" si="1"/>
        <v>0</v>
      </c>
      <c r="L19" s="3">
        <v>100</v>
      </c>
      <c r="M19" s="3">
        <v>50</v>
      </c>
      <c r="N19" s="3">
        <v>180</v>
      </c>
      <c r="O19" s="54">
        <f t="shared" ref="O19" si="4">((L19*M19*N19)/1000000)*H19</f>
        <v>0.9</v>
      </c>
    </row>
    <row r="20" spans="1:15" x14ac:dyDescent="0.25">
      <c r="A20" t="s">
        <v>430</v>
      </c>
      <c r="B20" s="3">
        <v>3</v>
      </c>
      <c r="C20" t="s">
        <v>431</v>
      </c>
      <c r="I20" s="3">
        <f t="shared" si="0"/>
        <v>12</v>
      </c>
      <c r="J20" s="34">
        <f t="shared" si="1"/>
        <v>1.2</v>
      </c>
    </row>
    <row r="21" spans="1:15" x14ac:dyDescent="0.25">
      <c r="C21" s="51" t="s">
        <v>501</v>
      </c>
      <c r="H21">
        <v>1</v>
      </c>
      <c r="I21" s="3">
        <f t="shared" si="0"/>
        <v>0</v>
      </c>
      <c r="J21" s="34">
        <f t="shared" si="1"/>
        <v>0</v>
      </c>
      <c r="L21" s="3">
        <v>100</v>
      </c>
      <c r="M21" s="3">
        <v>50</v>
      </c>
      <c r="N21" s="3">
        <v>180</v>
      </c>
      <c r="O21" s="54">
        <f t="shared" ref="O21" si="5">((L21*M21*N21)/1000000)*H21</f>
        <v>0.9</v>
      </c>
    </row>
    <row r="22" spans="1:15" x14ac:dyDescent="0.25">
      <c r="A22" t="s">
        <v>432</v>
      </c>
      <c r="B22" s="3">
        <v>6</v>
      </c>
      <c r="C22" t="s">
        <v>433</v>
      </c>
      <c r="I22" s="3">
        <f t="shared" si="0"/>
        <v>24</v>
      </c>
      <c r="J22" s="34">
        <f t="shared" si="1"/>
        <v>2.4</v>
      </c>
    </row>
    <row r="23" spans="1:15" x14ac:dyDescent="0.25">
      <c r="A23" t="s">
        <v>434</v>
      </c>
      <c r="B23" s="3">
        <v>2</v>
      </c>
      <c r="C23" t="s">
        <v>435</v>
      </c>
      <c r="I23" s="3">
        <f t="shared" si="0"/>
        <v>8</v>
      </c>
      <c r="J23" s="34">
        <f t="shared" si="1"/>
        <v>0.8</v>
      </c>
    </row>
    <row r="24" spans="1:15" x14ac:dyDescent="0.25">
      <c r="A24" t="s">
        <v>436</v>
      </c>
      <c r="B24" s="3">
        <v>2</v>
      </c>
      <c r="C24" t="s">
        <v>435</v>
      </c>
      <c r="I24" s="3">
        <f t="shared" si="0"/>
        <v>8</v>
      </c>
      <c r="J24" s="34">
        <f t="shared" si="1"/>
        <v>0.8</v>
      </c>
    </row>
    <row r="25" spans="1:15" x14ac:dyDescent="0.25">
      <c r="C25" s="51" t="s">
        <v>501</v>
      </c>
      <c r="H25">
        <v>1</v>
      </c>
      <c r="I25" s="3">
        <f t="shared" si="0"/>
        <v>0</v>
      </c>
      <c r="J25" s="34">
        <f t="shared" si="1"/>
        <v>0</v>
      </c>
      <c r="L25" s="3">
        <v>100</v>
      </c>
      <c r="M25" s="3">
        <v>50</v>
      </c>
      <c r="N25" s="3">
        <v>180</v>
      </c>
      <c r="O25" s="54">
        <f t="shared" ref="O25" si="6">((L25*M25*N25)/1000000)*H25</f>
        <v>0.9</v>
      </c>
    </row>
    <row r="26" spans="1:15" x14ac:dyDescent="0.25">
      <c r="A26" t="s">
        <v>437</v>
      </c>
      <c r="B26" s="3">
        <v>2</v>
      </c>
      <c r="C26" t="s">
        <v>435</v>
      </c>
      <c r="I26" s="3">
        <f t="shared" si="0"/>
        <v>8</v>
      </c>
      <c r="J26" s="34">
        <f t="shared" si="1"/>
        <v>0.8</v>
      </c>
    </row>
    <row r="27" spans="1:15" x14ac:dyDescent="0.25">
      <c r="C27" s="51" t="s">
        <v>501</v>
      </c>
      <c r="H27">
        <v>1</v>
      </c>
      <c r="I27" s="3">
        <f t="shared" ref="I27" si="7">B27*4</f>
        <v>0</v>
      </c>
      <c r="J27" s="34">
        <f t="shared" si="1"/>
        <v>0</v>
      </c>
      <c r="L27" s="3">
        <v>100</v>
      </c>
      <c r="M27" s="3">
        <v>50</v>
      </c>
      <c r="N27" s="3">
        <v>180</v>
      </c>
      <c r="O27" s="54">
        <f t="shared" ref="O27" si="8">((L27*M27*N27)/1000000)*H27</f>
        <v>0.9</v>
      </c>
    </row>
    <row r="28" spans="1:15" x14ac:dyDescent="0.25">
      <c r="A28" t="s">
        <v>438</v>
      </c>
      <c r="B28" s="3">
        <v>2</v>
      </c>
      <c r="C28" t="s">
        <v>435</v>
      </c>
      <c r="I28" s="3">
        <f t="shared" si="0"/>
        <v>8</v>
      </c>
      <c r="J28" s="34">
        <f t="shared" si="1"/>
        <v>0.8</v>
      </c>
    </row>
    <row r="29" spans="1:15" x14ac:dyDescent="0.25">
      <c r="C29" s="51" t="s">
        <v>501</v>
      </c>
      <c r="H29">
        <v>1</v>
      </c>
      <c r="I29" s="3">
        <f t="shared" si="0"/>
        <v>0</v>
      </c>
      <c r="J29" s="34">
        <f t="shared" si="1"/>
        <v>0</v>
      </c>
      <c r="L29" s="3">
        <v>100</v>
      </c>
      <c r="M29" s="3">
        <v>50</v>
      </c>
      <c r="N29" s="3">
        <v>180</v>
      </c>
      <c r="O29" s="54">
        <f t="shared" ref="O29" si="9">((L29*M29*N29)/1000000)*H29</f>
        <v>0.9</v>
      </c>
    </row>
    <row r="30" spans="1:15" x14ac:dyDescent="0.25">
      <c r="A30" t="s">
        <v>439</v>
      </c>
      <c r="B30" s="3">
        <v>2</v>
      </c>
      <c r="C30" t="s">
        <v>435</v>
      </c>
      <c r="I30" s="3">
        <f t="shared" si="0"/>
        <v>8</v>
      </c>
      <c r="J30" s="34">
        <f t="shared" si="1"/>
        <v>0.8</v>
      </c>
    </row>
    <row r="31" spans="1:15" x14ac:dyDescent="0.25">
      <c r="C31" s="51" t="s">
        <v>501</v>
      </c>
      <c r="H31">
        <v>1</v>
      </c>
      <c r="I31" s="3">
        <f t="shared" ref="I31" si="10">B31*4</f>
        <v>0</v>
      </c>
      <c r="J31" s="34">
        <f t="shared" si="1"/>
        <v>0</v>
      </c>
      <c r="L31" s="3">
        <v>100</v>
      </c>
      <c r="M31" s="3">
        <v>50</v>
      </c>
      <c r="N31" s="3">
        <v>180</v>
      </c>
      <c r="O31" s="54">
        <f t="shared" ref="O31" si="11">((L31*M31*N31)/1000000)*H31</f>
        <v>0.9</v>
      </c>
    </row>
    <row r="32" spans="1:15" x14ac:dyDescent="0.25">
      <c r="A32" t="s">
        <v>440</v>
      </c>
      <c r="B32" s="3">
        <v>2</v>
      </c>
      <c r="C32" t="s">
        <v>435</v>
      </c>
      <c r="I32" s="3">
        <f t="shared" si="0"/>
        <v>8</v>
      </c>
      <c r="J32" s="34">
        <f t="shared" si="1"/>
        <v>0.8</v>
      </c>
    </row>
    <row r="33" spans="1:17" x14ac:dyDescent="0.25">
      <c r="A33" t="s">
        <v>441</v>
      </c>
      <c r="B33" s="3">
        <v>2</v>
      </c>
      <c r="C33" t="s">
        <v>442</v>
      </c>
      <c r="I33" s="3">
        <f t="shared" si="0"/>
        <v>8</v>
      </c>
      <c r="J33" s="34">
        <f t="shared" si="1"/>
        <v>0.8</v>
      </c>
    </row>
    <row r="34" spans="1:17" x14ac:dyDescent="0.25">
      <c r="C34" s="51" t="s">
        <v>501</v>
      </c>
      <c r="H34">
        <v>1</v>
      </c>
      <c r="I34" s="3">
        <f t="shared" ref="I34" si="12">B34*4</f>
        <v>0</v>
      </c>
      <c r="J34" s="34">
        <f t="shared" si="1"/>
        <v>0</v>
      </c>
      <c r="L34" s="3">
        <v>100</v>
      </c>
      <c r="M34" s="3">
        <v>50</v>
      </c>
      <c r="N34" s="3">
        <v>180</v>
      </c>
      <c r="O34" s="54">
        <f t="shared" ref="O34" si="13">((L34*M34*N34)/1000000)*H34</f>
        <v>0.9</v>
      </c>
    </row>
    <row r="35" spans="1:17" x14ac:dyDescent="0.25">
      <c r="A35" t="s">
        <v>443</v>
      </c>
      <c r="B35" s="3">
        <v>4</v>
      </c>
      <c r="C35" t="s">
        <v>444</v>
      </c>
      <c r="I35" s="3">
        <f t="shared" si="0"/>
        <v>16</v>
      </c>
      <c r="J35" s="34">
        <f t="shared" si="1"/>
        <v>1.6</v>
      </c>
    </row>
    <row r="36" spans="1:17" x14ac:dyDescent="0.25">
      <c r="C36" s="51" t="s">
        <v>511</v>
      </c>
      <c r="H36">
        <v>2</v>
      </c>
      <c r="I36" s="3">
        <f t="shared" ref="I36" si="14">B36*4</f>
        <v>0</v>
      </c>
      <c r="J36" s="34">
        <f t="shared" si="1"/>
        <v>0</v>
      </c>
      <c r="L36" s="3">
        <v>100</v>
      </c>
      <c r="M36" s="3">
        <v>50</v>
      </c>
      <c r="N36" s="3">
        <v>180</v>
      </c>
      <c r="O36" s="54">
        <f t="shared" ref="O36" si="15">((L36*M36*N36)/1000000)*H36</f>
        <v>1.8</v>
      </c>
      <c r="Q36" t="s">
        <v>555</v>
      </c>
    </row>
    <row r="37" spans="1:17" x14ac:dyDescent="0.25">
      <c r="A37" t="s">
        <v>445</v>
      </c>
      <c r="B37" s="3">
        <v>6</v>
      </c>
      <c r="C37" t="s">
        <v>446</v>
      </c>
      <c r="I37" s="3">
        <f t="shared" si="0"/>
        <v>24</v>
      </c>
      <c r="J37" s="34">
        <f t="shared" si="1"/>
        <v>2.4</v>
      </c>
    </row>
    <row r="38" spans="1:17" x14ac:dyDescent="0.25">
      <c r="C38" s="51" t="s">
        <v>511</v>
      </c>
      <c r="H38">
        <v>2</v>
      </c>
      <c r="I38" s="3">
        <f t="shared" si="0"/>
        <v>0</v>
      </c>
      <c r="J38" s="34">
        <f t="shared" si="1"/>
        <v>0</v>
      </c>
      <c r="L38" s="3">
        <v>100</v>
      </c>
      <c r="M38" s="3">
        <v>50</v>
      </c>
      <c r="N38" s="3">
        <v>180</v>
      </c>
      <c r="O38" s="54">
        <f t="shared" ref="O38" si="16">((L38*M38*N38)/1000000)*H38</f>
        <v>1.8</v>
      </c>
    </row>
    <row r="39" spans="1:17" x14ac:dyDescent="0.25">
      <c r="A39" t="s">
        <v>447</v>
      </c>
      <c r="B39" s="3">
        <v>2</v>
      </c>
      <c r="C39" t="s">
        <v>448</v>
      </c>
      <c r="I39" s="3">
        <f t="shared" si="0"/>
        <v>8</v>
      </c>
      <c r="J39" s="34">
        <f t="shared" si="1"/>
        <v>0.8</v>
      </c>
    </row>
    <row r="40" spans="1:17" x14ac:dyDescent="0.25">
      <c r="A40" t="s">
        <v>449</v>
      </c>
      <c r="B40" s="3">
        <v>3</v>
      </c>
      <c r="C40" t="s">
        <v>450</v>
      </c>
      <c r="I40" s="3">
        <f t="shared" si="0"/>
        <v>12</v>
      </c>
      <c r="J40" s="34">
        <f t="shared" si="1"/>
        <v>1.2</v>
      </c>
    </row>
    <row r="41" spans="1:17" x14ac:dyDescent="0.25">
      <c r="A41" t="s">
        <v>451</v>
      </c>
      <c r="B41" s="3">
        <v>1</v>
      </c>
      <c r="C41" t="s">
        <v>452</v>
      </c>
      <c r="I41" s="3">
        <f t="shared" si="0"/>
        <v>4</v>
      </c>
      <c r="J41" s="34">
        <f t="shared" si="1"/>
        <v>0.4</v>
      </c>
    </row>
    <row r="42" spans="1:17" x14ac:dyDescent="0.25">
      <c r="C42" s="51" t="s">
        <v>501</v>
      </c>
      <c r="H42">
        <v>1</v>
      </c>
      <c r="I42" s="3">
        <f t="shared" si="0"/>
        <v>0</v>
      </c>
      <c r="L42" s="3">
        <v>100</v>
      </c>
      <c r="M42" s="3">
        <v>50</v>
      </c>
      <c r="N42" s="3">
        <v>180</v>
      </c>
      <c r="O42" s="54">
        <f t="shared" ref="O42" si="17">((L42*M42*N42)/1000000)*H42</f>
        <v>0.9</v>
      </c>
    </row>
    <row r="43" spans="1:17" x14ac:dyDescent="0.25">
      <c r="A43" t="s">
        <v>453</v>
      </c>
      <c r="B43" s="3">
        <v>2</v>
      </c>
      <c r="C43" t="s">
        <v>454</v>
      </c>
      <c r="I43" s="3">
        <f t="shared" si="0"/>
        <v>8</v>
      </c>
      <c r="J43" s="34">
        <f t="shared" si="1"/>
        <v>0.8</v>
      </c>
    </row>
    <row r="44" spans="1:17" x14ac:dyDescent="0.25">
      <c r="C44" s="51" t="s">
        <v>501</v>
      </c>
      <c r="H44">
        <v>1</v>
      </c>
      <c r="I44" s="3">
        <f t="shared" si="0"/>
        <v>0</v>
      </c>
      <c r="L44" s="3">
        <v>100</v>
      </c>
      <c r="M44" s="3">
        <v>50</v>
      </c>
      <c r="N44" s="3">
        <v>180</v>
      </c>
      <c r="O44" s="54">
        <f t="shared" ref="O44" si="18">((L44*M44*N44)/1000000)*H44</f>
        <v>0.9</v>
      </c>
    </row>
    <row r="45" spans="1:17" x14ac:dyDescent="0.25">
      <c r="A45" t="s">
        <v>455</v>
      </c>
      <c r="B45" s="3">
        <v>5</v>
      </c>
      <c r="C45" t="s">
        <v>456</v>
      </c>
      <c r="I45" s="3">
        <f t="shared" si="0"/>
        <v>20</v>
      </c>
      <c r="J45" s="34">
        <f t="shared" si="1"/>
        <v>2</v>
      </c>
    </row>
    <row r="46" spans="1:17" x14ac:dyDescent="0.25">
      <c r="C46" s="51" t="s">
        <v>511</v>
      </c>
      <c r="H46">
        <v>2</v>
      </c>
      <c r="I46" s="3">
        <f t="shared" si="0"/>
        <v>0</v>
      </c>
      <c r="L46" s="3">
        <v>100</v>
      </c>
      <c r="M46" s="3">
        <v>50</v>
      </c>
      <c r="N46" s="3">
        <v>180</v>
      </c>
      <c r="O46" s="54">
        <f t="shared" ref="O46" si="19">((L46*M46*N46)/1000000)*H46</f>
        <v>1.8</v>
      </c>
    </row>
    <row r="47" spans="1:17" x14ac:dyDescent="0.25">
      <c r="A47" t="s">
        <v>457</v>
      </c>
      <c r="B47" s="3">
        <v>1</v>
      </c>
      <c r="C47" t="s">
        <v>458</v>
      </c>
      <c r="I47" s="3">
        <f t="shared" si="0"/>
        <v>4</v>
      </c>
      <c r="J47" s="34">
        <f t="shared" si="1"/>
        <v>0.4</v>
      </c>
    </row>
    <row r="48" spans="1:17" x14ac:dyDescent="0.25">
      <c r="C48" s="51" t="s">
        <v>501</v>
      </c>
      <c r="H48">
        <v>1</v>
      </c>
      <c r="I48" s="3">
        <f t="shared" si="0"/>
        <v>0</v>
      </c>
      <c r="L48" s="3">
        <v>100</v>
      </c>
      <c r="M48" s="3">
        <v>50</v>
      </c>
      <c r="N48" s="3">
        <v>180</v>
      </c>
      <c r="O48" s="54">
        <f t="shared" ref="O48" si="20">((L48*M48*N48)/1000000)*H48</f>
        <v>0.9</v>
      </c>
    </row>
    <row r="49" spans="1:15" x14ac:dyDescent="0.25">
      <c r="A49" t="s">
        <v>459</v>
      </c>
      <c r="C49" t="s">
        <v>460</v>
      </c>
      <c r="I49" s="3">
        <f t="shared" si="0"/>
        <v>0</v>
      </c>
      <c r="J49" s="34">
        <f t="shared" si="1"/>
        <v>0</v>
      </c>
    </row>
    <row r="50" spans="1:15" x14ac:dyDescent="0.25">
      <c r="A50" t="s">
        <v>461</v>
      </c>
      <c r="B50" s="3">
        <v>1</v>
      </c>
      <c r="C50" t="s">
        <v>462</v>
      </c>
      <c r="I50" s="3">
        <f t="shared" si="0"/>
        <v>4</v>
      </c>
      <c r="J50" s="34">
        <f t="shared" si="1"/>
        <v>0.4</v>
      </c>
    </row>
    <row r="51" spans="1:15" x14ac:dyDescent="0.25">
      <c r="C51" s="51" t="s">
        <v>501</v>
      </c>
      <c r="H51">
        <v>1</v>
      </c>
      <c r="I51" s="3">
        <f t="shared" ref="I51:I52" si="21">B51*4</f>
        <v>0</v>
      </c>
      <c r="L51" s="3">
        <v>100</v>
      </c>
      <c r="M51" s="3">
        <v>50</v>
      </c>
      <c r="N51" s="3">
        <v>180</v>
      </c>
      <c r="O51" s="54">
        <f t="shared" ref="O51:O52" si="22">((L51*M51*N51)/1000000)*H51</f>
        <v>0.9</v>
      </c>
    </row>
    <row r="52" spans="1:15" x14ac:dyDescent="0.25">
      <c r="C52" s="51" t="s">
        <v>512</v>
      </c>
      <c r="H52">
        <v>1</v>
      </c>
      <c r="I52" s="3">
        <f t="shared" si="21"/>
        <v>0</v>
      </c>
      <c r="L52" s="3">
        <v>50</v>
      </c>
      <c r="M52" s="3">
        <v>50</v>
      </c>
      <c r="N52" s="3">
        <v>60</v>
      </c>
      <c r="O52" s="54">
        <f t="shared" si="22"/>
        <v>0.15</v>
      </c>
    </row>
    <row r="53" spans="1:15" x14ac:dyDescent="0.25">
      <c r="A53" t="s">
        <v>463</v>
      </c>
      <c r="B53" s="3">
        <v>1</v>
      </c>
      <c r="C53" t="s">
        <v>464</v>
      </c>
      <c r="I53" s="3">
        <f t="shared" si="0"/>
        <v>4</v>
      </c>
      <c r="J53" s="34">
        <f t="shared" si="1"/>
        <v>0.4</v>
      </c>
    </row>
    <row r="54" spans="1:15" x14ac:dyDescent="0.25">
      <c r="C54" s="51" t="s">
        <v>501</v>
      </c>
      <c r="H54">
        <v>1</v>
      </c>
      <c r="I54" s="3">
        <f t="shared" si="0"/>
        <v>0</v>
      </c>
      <c r="L54" s="3">
        <v>100</v>
      </c>
      <c r="M54" s="3">
        <v>50</v>
      </c>
      <c r="N54" s="3">
        <v>180</v>
      </c>
      <c r="O54" s="54">
        <f t="shared" ref="O54" si="23">((L54*M54*N54)/1000000)*H54</f>
        <v>0.9</v>
      </c>
    </row>
    <row r="55" spans="1:15" x14ac:dyDescent="0.25">
      <c r="A55" t="s">
        <v>465</v>
      </c>
      <c r="B55" s="3">
        <v>2</v>
      </c>
      <c r="C55" t="s">
        <v>466</v>
      </c>
      <c r="I55" s="3">
        <f t="shared" si="0"/>
        <v>8</v>
      </c>
      <c r="J55" s="34">
        <f t="shared" si="1"/>
        <v>0.8</v>
      </c>
    </row>
    <row r="56" spans="1:15" x14ac:dyDescent="0.25">
      <c r="C56" s="51" t="s">
        <v>501</v>
      </c>
      <c r="H56">
        <v>1</v>
      </c>
      <c r="I56" s="3">
        <f t="shared" si="0"/>
        <v>0</v>
      </c>
      <c r="L56" s="3">
        <v>100</v>
      </c>
      <c r="M56" s="3">
        <v>50</v>
      </c>
      <c r="N56" s="3">
        <v>180</v>
      </c>
      <c r="O56" s="54">
        <f t="shared" ref="O56" si="24">((L56*M56*N56)/1000000)*H56</f>
        <v>0.9</v>
      </c>
    </row>
    <row r="57" spans="1:15" x14ac:dyDescent="0.25">
      <c r="A57" t="s">
        <v>467</v>
      </c>
      <c r="B57" s="3">
        <v>2</v>
      </c>
      <c r="C57" t="s">
        <v>468</v>
      </c>
      <c r="I57" s="3">
        <f t="shared" si="0"/>
        <v>8</v>
      </c>
      <c r="J57" s="34">
        <f t="shared" si="1"/>
        <v>0.8</v>
      </c>
    </row>
    <row r="58" spans="1:15" x14ac:dyDescent="0.25">
      <c r="A58" t="s">
        <v>469</v>
      </c>
      <c r="B58" s="3">
        <v>1</v>
      </c>
      <c r="C58" t="s">
        <v>470</v>
      </c>
      <c r="I58" s="3">
        <f t="shared" si="0"/>
        <v>4</v>
      </c>
      <c r="J58" s="34">
        <f t="shared" si="1"/>
        <v>0.4</v>
      </c>
    </row>
    <row r="59" spans="1:15" x14ac:dyDescent="0.25">
      <c r="C59" s="51" t="s">
        <v>513</v>
      </c>
      <c r="H59">
        <v>0.5</v>
      </c>
      <c r="I59" s="3">
        <f t="shared" si="0"/>
        <v>0</v>
      </c>
      <c r="L59" s="3">
        <v>100</v>
      </c>
      <c r="M59" s="3">
        <v>50</v>
      </c>
      <c r="N59" s="3">
        <v>180</v>
      </c>
      <c r="O59" s="54">
        <f t="shared" ref="O59" si="25">((L59*M59*N59)/1000000)*H59</f>
        <v>0.45</v>
      </c>
    </row>
    <row r="60" spans="1:15" x14ac:dyDescent="0.25">
      <c r="A60" t="s">
        <v>471</v>
      </c>
      <c r="B60" s="3">
        <v>2</v>
      </c>
      <c r="C60" t="s">
        <v>472</v>
      </c>
      <c r="I60" s="3">
        <f t="shared" si="0"/>
        <v>8</v>
      </c>
      <c r="J60" s="34">
        <f t="shared" si="1"/>
        <v>0.8</v>
      </c>
    </row>
    <row r="61" spans="1:15" x14ac:dyDescent="0.25">
      <c r="C61" s="51" t="s">
        <v>514</v>
      </c>
      <c r="H61">
        <v>4</v>
      </c>
      <c r="I61" s="3">
        <f t="shared" si="0"/>
        <v>0</v>
      </c>
      <c r="L61" s="3">
        <v>100</v>
      </c>
      <c r="M61" s="3">
        <v>50</v>
      </c>
      <c r="N61" s="3">
        <v>180</v>
      </c>
      <c r="O61" s="54">
        <f t="shared" ref="O61" si="26">((L61*M61*N61)/1000000)*H61</f>
        <v>3.6</v>
      </c>
    </row>
    <row r="62" spans="1:15" x14ac:dyDescent="0.25">
      <c r="A62" t="s">
        <v>473</v>
      </c>
      <c r="B62" s="3">
        <v>2</v>
      </c>
      <c r="C62" t="s">
        <v>474</v>
      </c>
      <c r="I62" s="3">
        <f t="shared" si="0"/>
        <v>8</v>
      </c>
      <c r="J62" s="34">
        <f t="shared" si="1"/>
        <v>0.8</v>
      </c>
    </row>
    <row r="63" spans="1:15" x14ac:dyDescent="0.25">
      <c r="A63" t="s">
        <v>475</v>
      </c>
      <c r="B63" s="3">
        <v>1</v>
      </c>
      <c r="C63" t="s">
        <v>476</v>
      </c>
      <c r="I63" s="3">
        <f t="shared" si="0"/>
        <v>4</v>
      </c>
      <c r="J63" s="34">
        <f t="shared" si="1"/>
        <v>0.4</v>
      </c>
    </row>
    <row r="64" spans="1:15" x14ac:dyDescent="0.25">
      <c r="C64" s="51" t="s">
        <v>515</v>
      </c>
      <c r="H64">
        <v>5</v>
      </c>
      <c r="I64" s="3">
        <f t="shared" si="0"/>
        <v>0</v>
      </c>
      <c r="L64" s="3">
        <v>100</v>
      </c>
      <c r="M64" s="3">
        <v>50</v>
      </c>
      <c r="N64" s="3">
        <v>180</v>
      </c>
      <c r="O64" s="54">
        <f t="shared" ref="O64:O65" si="27">((L64*M64*N64)/1000000)*H64</f>
        <v>4.5</v>
      </c>
    </row>
    <row r="65" spans="1:15" x14ac:dyDescent="0.25">
      <c r="C65" s="51" t="s">
        <v>516</v>
      </c>
      <c r="H65">
        <v>5</v>
      </c>
      <c r="I65" s="3">
        <f t="shared" si="0"/>
        <v>0</v>
      </c>
      <c r="L65" s="3">
        <v>40</v>
      </c>
      <c r="M65" s="3">
        <v>28</v>
      </c>
      <c r="N65" s="3">
        <v>202</v>
      </c>
      <c r="O65" s="54">
        <f t="shared" si="27"/>
        <v>1.1312</v>
      </c>
    </row>
    <row r="66" spans="1:15" x14ac:dyDescent="0.25">
      <c r="A66" t="s">
        <v>477</v>
      </c>
      <c r="B66" s="3">
        <v>1</v>
      </c>
      <c r="C66" t="s">
        <v>478</v>
      </c>
      <c r="I66" s="3">
        <f t="shared" si="0"/>
        <v>4</v>
      </c>
      <c r="J66" s="34">
        <f t="shared" si="1"/>
        <v>0.4</v>
      </c>
    </row>
    <row r="67" spans="1:15" x14ac:dyDescent="0.25">
      <c r="C67" s="51" t="s">
        <v>511</v>
      </c>
      <c r="H67">
        <v>2</v>
      </c>
      <c r="I67" s="3">
        <f t="shared" si="0"/>
        <v>0</v>
      </c>
      <c r="J67" s="34">
        <f t="shared" si="1"/>
        <v>0</v>
      </c>
      <c r="L67" s="3">
        <v>100</v>
      </c>
      <c r="M67" s="3">
        <v>50</v>
      </c>
      <c r="N67" s="3">
        <v>180</v>
      </c>
      <c r="O67" s="54">
        <f t="shared" ref="O67" si="28">((L67*M67*N67)/1000000)*H67</f>
        <v>1.8</v>
      </c>
    </row>
    <row r="68" spans="1:15" x14ac:dyDescent="0.25">
      <c r="A68" t="s">
        <v>479</v>
      </c>
      <c r="B68" s="3">
        <v>3</v>
      </c>
      <c r="C68" t="s">
        <v>480</v>
      </c>
      <c r="I68" s="3">
        <f t="shared" si="0"/>
        <v>12</v>
      </c>
      <c r="J68" s="34">
        <f t="shared" si="1"/>
        <v>1.2</v>
      </c>
    </row>
    <row r="69" spans="1:15" x14ac:dyDescent="0.25">
      <c r="C69" s="51" t="s">
        <v>511</v>
      </c>
      <c r="H69">
        <v>2</v>
      </c>
      <c r="I69" s="3">
        <f t="shared" si="0"/>
        <v>0</v>
      </c>
      <c r="J69" s="34">
        <f t="shared" si="1"/>
        <v>0</v>
      </c>
      <c r="L69" s="3">
        <v>100</v>
      </c>
      <c r="M69" s="3">
        <v>50</v>
      </c>
      <c r="N69" s="3">
        <v>180</v>
      </c>
      <c r="O69" s="54">
        <f t="shared" ref="O69" si="29">((L69*M69*N69)/1000000)*H69</f>
        <v>1.8</v>
      </c>
    </row>
    <row r="70" spans="1:15" x14ac:dyDescent="0.25">
      <c r="A70" t="s">
        <v>481</v>
      </c>
      <c r="B70" s="3">
        <v>1</v>
      </c>
      <c r="C70" t="s">
        <v>482</v>
      </c>
      <c r="I70" s="3">
        <f t="shared" si="0"/>
        <v>4</v>
      </c>
      <c r="J70" s="34">
        <f t="shared" si="1"/>
        <v>0.4</v>
      </c>
    </row>
    <row r="71" spans="1:15" x14ac:dyDescent="0.25">
      <c r="C71" s="51" t="s">
        <v>499</v>
      </c>
      <c r="H71">
        <v>4</v>
      </c>
      <c r="I71" s="3">
        <f t="shared" si="0"/>
        <v>0</v>
      </c>
      <c r="L71" s="3">
        <v>100</v>
      </c>
      <c r="M71" s="3">
        <v>50</v>
      </c>
      <c r="N71" s="3">
        <v>180</v>
      </c>
      <c r="O71" s="54">
        <f t="shared" ref="O71" si="30">((L71*M71*N71)/1000000)*H71</f>
        <v>3.6</v>
      </c>
    </row>
    <row r="72" spans="1:15" x14ac:dyDescent="0.25">
      <c r="C72" s="51" t="s">
        <v>517</v>
      </c>
      <c r="H72">
        <v>1</v>
      </c>
      <c r="I72" s="3">
        <f t="shared" si="0"/>
        <v>0</v>
      </c>
      <c r="L72" s="3">
        <v>100</v>
      </c>
      <c r="M72" s="3">
        <v>30</v>
      </c>
      <c r="N72" s="3">
        <v>180</v>
      </c>
      <c r="O72" s="54">
        <f t="shared" ref="O72:O73" si="31">((L72*M72*N72)/1000000)*H72</f>
        <v>0.54</v>
      </c>
    </row>
    <row r="73" spans="1:15" x14ac:dyDescent="0.25">
      <c r="C73" s="51" t="s">
        <v>518</v>
      </c>
      <c r="H73">
        <v>30</v>
      </c>
      <c r="I73" s="3">
        <f t="shared" si="0"/>
        <v>0</v>
      </c>
      <c r="L73" s="3">
        <v>70</v>
      </c>
      <c r="M73" s="3">
        <v>50</v>
      </c>
      <c r="N73" s="3">
        <v>50</v>
      </c>
      <c r="O73" s="54">
        <f t="shared" si="31"/>
        <v>5.25</v>
      </c>
    </row>
    <row r="74" spans="1:15" x14ac:dyDescent="0.25">
      <c r="A74" t="s">
        <v>483</v>
      </c>
      <c r="B74" s="3">
        <v>3</v>
      </c>
      <c r="C74" t="s">
        <v>484</v>
      </c>
      <c r="I74" s="3">
        <f t="shared" si="0"/>
        <v>12</v>
      </c>
      <c r="J74" s="34">
        <f t="shared" si="1"/>
        <v>1.2</v>
      </c>
    </row>
    <row r="75" spans="1:15" x14ac:dyDescent="0.25">
      <c r="C75" s="51" t="s">
        <v>519</v>
      </c>
      <c r="H75">
        <v>6</v>
      </c>
      <c r="I75" s="3">
        <f t="shared" si="0"/>
        <v>0</v>
      </c>
      <c r="L75" s="3">
        <v>100</v>
      </c>
      <c r="M75" s="3">
        <v>50</v>
      </c>
      <c r="N75" s="3">
        <v>180</v>
      </c>
      <c r="O75" s="54">
        <f t="shared" ref="O75" si="32">((L75*M75*N75)/1000000)*H75</f>
        <v>5.4</v>
      </c>
    </row>
    <row r="76" spans="1:15" x14ac:dyDescent="0.25">
      <c r="C76" s="51" t="s">
        <v>520</v>
      </c>
      <c r="I76" s="3">
        <v>0</v>
      </c>
      <c r="O76" s="54">
        <v>3</v>
      </c>
    </row>
    <row r="77" spans="1:15" x14ac:dyDescent="0.25">
      <c r="A77" t="s">
        <v>485</v>
      </c>
      <c r="B77" s="3">
        <v>1</v>
      </c>
      <c r="C77" t="s">
        <v>486</v>
      </c>
      <c r="I77" s="3">
        <f t="shared" si="0"/>
        <v>4</v>
      </c>
      <c r="J77" s="34">
        <f t="shared" si="1"/>
        <v>0.4</v>
      </c>
    </row>
    <row r="78" spans="1:15" x14ac:dyDescent="0.25">
      <c r="C78" s="51" t="s">
        <v>501</v>
      </c>
      <c r="H78">
        <v>2</v>
      </c>
      <c r="I78" s="3">
        <v>0</v>
      </c>
      <c r="J78" s="34">
        <f t="shared" si="1"/>
        <v>0</v>
      </c>
      <c r="L78" s="3">
        <v>100</v>
      </c>
      <c r="M78" s="3">
        <v>50</v>
      </c>
      <c r="N78" s="3">
        <v>180</v>
      </c>
      <c r="O78" s="54">
        <f t="shared" ref="O78" si="33">((L78*M78*N78)/1000000)*H78</f>
        <v>1.8</v>
      </c>
    </row>
    <row r="79" spans="1:15" x14ac:dyDescent="0.25">
      <c r="A79" t="s">
        <v>487</v>
      </c>
      <c r="B79" s="3">
        <v>1</v>
      </c>
      <c r="C79" t="s">
        <v>488</v>
      </c>
      <c r="I79" s="3">
        <f t="shared" si="0"/>
        <v>4</v>
      </c>
      <c r="J79" s="34">
        <f t="shared" si="1"/>
        <v>0.4</v>
      </c>
    </row>
    <row r="80" spans="1:15" x14ac:dyDescent="0.25">
      <c r="C80" s="51" t="s">
        <v>511</v>
      </c>
      <c r="H80">
        <v>2</v>
      </c>
      <c r="I80" s="3">
        <f t="shared" ref="I80" si="34">B80*4</f>
        <v>0</v>
      </c>
      <c r="J80" s="34">
        <f t="shared" si="1"/>
        <v>0</v>
      </c>
      <c r="L80" s="3">
        <v>100</v>
      </c>
      <c r="M80" s="3">
        <v>50</v>
      </c>
      <c r="N80" s="3">
        <v>180</v>
      </c>
      <c r="O80" s="54">
        <f t="shared" ref="O80" si="35">((L80*M80*N80)/1000000)*H80</f>
        <v>1.8</v>
      </c>
    </row>
    <row r="81" spans="1:15" x14ac:dyDescent="0.25">
      <c r="A81" t="s">
        <v>489</v>
      </c>
      <c r="C81" t="s">
        <v>490</v>
      </c>
    </row>
    <row r="82" spans="1:15" x14ac:dyDescent="0.25">
      <c r="B82" s="68" t="s">
        <v>525</v>
      </c>
      <c r="H82" s="60" t="s">
        <v>524</v>
      </c>
      <c r="I82" s="68" t="s">
        <v>495</v>
      </c>
      <c r="J82" s="70" t="s">
        <v>381</v>
      </c>
      <c r="K82" s="62"/>
      <c r="L82" s="61"/>
      <c r="M82" s="61"/>
      <c r="N82" s="61"/>
      <c r="O82" s="72" t="s">
        <v>496</v>
      </c>
    </row>
    <row r="83" spans="1:15" x14ac:dyDescent="0.25">
      <c r="B83" s="69">
        <f>SUM(B3:B82)</f>
        <v>98</v>
      </c>
      <c r="H83" s="64"/>
      <c r="I83" s="69">
        <f>SUM(I3:I82)</f>
        <v>392</v>
      </c>
      <c r="J83" s="71">
        <f>SUM(J3:J82)</f>
        <v>39.199999999999989</v>
      </c>
      <c r="K83" s="66"/>
      <c r="L83" s="65"/>
      <c r="M83" s="65"/>
      <c r="N83" s="65"/>
      <c r="O83" s="73">
        <f>SUM(O3:O82)</f>
        <v>63.531199999999977</v>
      </c>
    </row>
    <row r="85" spans="1:15" x14ac:dyDescent="0.25">
      <c r="A85" s="55" t="s">
        <v>553</v>
      </c>
      <c r="B85" s="93">
        <v>4</v>
      </c>
      <c r="C85" s="94" t="s">
        <v>552</v>
      </c>
      <c r="D85" s="94"/>
      <c r="E85" s="95"/>
      <c r="H85" s="60"/>
      <c r="I85" s="61"/>
      <c r="J85" s="121"/>
      <c r="K85" s="121"/>
      <c r="L85" s="61"/>
      <c r="M85" s="61"/>
      <c r="N85" s="61"/>
      <c r="O85" s="63"/>
    </row>
    <row r="86" spans="1:15" ht="21" x14ac:dyDescent="0.35">
      <c r="H86" s="122"/>
      <c r="I86" s="92"/>
      <c r="J86" s="123"/>
      <c r="K86" s="123"/>
      <c r="L86" s="124" t="s">
        <v>563</v>
      </c>
      <c r="M86" s="124"/>
      <c r="N86" s="124"/>
      <c r="O86" s="125">
        <f>J83+O83</f>
        <v>102.73119999999997</v>
      </c>
    </row>
    <row r="87" spans="1:15" x14ac:dyDescent="0.25">
      <c r="H87" s="64"/>
      <c r="I87" s="65"/>
      <c r="J87" s="66"/>
      <c r="K87" s="66"/>
      <c r="L87" s="65"/>
      <c r="M87" s="65"/>
      <c r="N87" s="65"/>
      <c r="O87" s="67"/>
    </row>
  </sheetData>
  <pageMargins left="0.7" right="0.7" top="0.75" bottom="0.75" header="0.3" footer="0.3"/>
  <pageSetup paperSize="9" scale="5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34"/>
  <sheetViews>
    <sheetView topLeftCell="A2" workbookViewId="0">
      <selection activeCell="N32" sqref="A1:N32"/>
    </sheetView>
  </sheetViews>
  <sheetFormatPr defaultRowHeight="15" x14ac:dyDescent="0.25"/>
  <cols>
    <col min="6" max="8" width="8.7109375" style="3"/>
    <col min="9" max="9" width="8.7109375" style="54"/>
  </cols>
  <sheetData>
    <row r="1" spans="1:12" ht="30" customHeight="1" x14ac:dyDescent="0.25">
      <c r="A1" s="135" t="s">
        <v>570</v>
      </c>
    </row>
    <row r="2" spans="1:12" x14ac:dyDescent="0.25">
      <c r="F2" s="3" t="s">
        <v>396</v>
      </c>
      <c r="G2" s="3" t="s">
        <v>397</v>
      </c>
      <c r="H2" s="3" t="s">
        <v>398</v>
      </c>
      <c r="I2" s="90" t="s">
        <v>207</v>
      </c>
    </row>
    <row r="3" spans="1:12" x14ac:dyDescent="0.25">
      <c r="A3" t="s">
        <v>401</v>
      </c>
    </row>
    <row r="4" spans="1:12" x14ac:dyDescent="0.25">
      <c r="B4" t="s">
        <v>530</v>
      </c>
      <c r="D4">
        <v>1</v>
      </c>
      <c r="F4" s="3">
        <v>135</v>
      </c>
      <c r="G4" s="3">
        <v>68</v>
      </c>
      <c r="H4" s="3">
        <v>130</v>
      </c>
      <c r="I4" s="54">
        <f t="shared" ref="I4:I9" si="0">((F4*G4*H4)/1000000)*D4</f>
        <v>1.1934</v>
      </c>
      <c r="L4" t="s">
        <v>406</v>
      </c>
    </row>
    <row r="5" spans="1:12" x14ac:dyDescent="0.25">
      <c r="B5" t="s">
        <v>389</v>
      </c>
      <c r="D5">
        <v>8</v>
      </c>
      <c r="F5" s="3">
        <v>110</v>
      </c>
      <c r="G5" s="3">
        <v>115</v>
      </c>
      <c r="H5" s="3">
        <v>107</v>
      </c>
      <c r="I5" s="54">
        <f t="shared" si="0"/>
        <v>10.8284</v>
      </c>
      <c r="L5" t="s">
        <v>406</v>
      </c>
    </row>
    <row r="6" spans="1:12" x14ac:dyDescent="0.25">
      <c r="B6" t="s">
        <v>390</v>
      </c>
      <c r="D6">
        <v>2</v>
      </c>
      <c r="F6" s="3">
        <v>90</v>
      </c>
      <c r="G6" s="3">
        <v>90</v>
      </c>
      <c r="H6" s="3">
        <v>60</v>
      </c>
      <c r="I6" s="54">
        <f t="shared" si="0"/>
        <v>0.97199999999999998</v>
      </c>
      <c r="L6" t="s">
        <v>406</v>
      </c>
    </row>
    <row r="7" spans="1:12" x14ac:dyDescent="0.25">
      <c r="B7" t="s">
        <v>394</v>
      </c>
      <c r="D7">
        <v>1</v>
      </c>
      <c r="F7" s="3">
        <v>60</v>
      </c>
      <c r="G7" s="3">
        <v>60</v>
      </c>
      <c r="H7" s="3">
        <v>170</v>
      </c>
      <c r="I7" s="54">
        <f t="shared" si="0"/>
        <v>0.61199999999999999</v>
      </c>
      <c r="L7" t="s">
        <v>388</v>
      </c>
    </row>
    <row r="8" spans="1:12" x14ac:dyDescent="0.25">
      <c r="B8" t="s">
        <v>528</v>
      </c>
      <c r="D8">
        <v>2</v>
      </c>
      <c r="F8" s="3">
        <v>175</v>
      </c>
      <c r="G8" s="3">
        <v>40</v>
      </c>
      <c r="H8" s="3">
        <v>120</v>
      </c>
      <c r="I8" s="54">
        <f t="shared" si="0"/>
        <v>1.68</v>
      </c>
      <c r="L8" t="s">
        <v>546</v>
      </c>
    </row>
    <row r="9" spans="1:12" x14ac:dyDescent="0.25">
      <c r="B9" t="s">
        <v>564</v>
      </c>
      <c r="D9">
        <v>1</v>
      </c>
      <c r="F9" s="3">
        <v>175</v>
      </c>
      <c r="G9" s="3">
        <v>80</v>
      </c>
      <c r="H9" s="3">
        <v>120</v>
      </c>
      <c r="I9" s="54">
        <f t="shared" si="0"/>
        <v>1.68</v>
      </c>
      <c r="L9" t="s">
        <v>565</v>
      </c>
    </row>
    <row r="12" spans="1:12" x14ac:dyDescent="0.25">
      <c r="A12" t="s">
        <v>402</v>
      </c>
    </row>
    <row r="13" spans="1:12" x14ac:dyDescent="0.25">
      <c r="B13" t="s">
        <v>392</v>
      </c>
      <c r="I13" s="54">
        <v>1</v>
      </c>
      <c r="L13" t="s">
        <v>404</v>
      </c>
    </row>
    <row r="14" spans="1:12" x14ac:dyDescent="0.25">
      <c r="B14" t="s">
        <v>393</v>
      </c>
      <c r="I14" s="54">
        <v>0.3</v>
      </c>
      <c r="L14" t="s">
        <v>405</v>
      </c>
    </row>
    <row r="15" spans="1:12" x14ac:dyDescent="0.25">
      <c r="B15" t="s">
        <v>506</v>
      </c>
      <c r="D15">
        <v>2</v>
      </c>
      <c r="F15" s="3">
        <v>75</v>
      </c>
      <c r="G15" s="3">
        <v>75</v>
      </c>
      <c r="H15" s="3">
        <v>170</v>
      </c>
      <c r="I15" s="54">
        <f>((F15*G15*H15)/1000000)*D15</f>
        <v>1.9125000000000001</v>
      </c>
    </row>
    <row r="16" spans="1:12" x14ac:dyDescent="0.25">
      <c r="B16" t="s">
        <v>522</v>
      </c>
      <c r="D16">
        <v>2</v>
      </c>
      <c r="F16" s="3">
        <v>100</v>
      </c>
      <c r="G16" s="3">
        <v>46</v>
      </c>
      <c r="H16" s="3">
        <v>165</v>
      </c>
      <c r="I16" s="54">
        <f>((F16*G16*H16)/1000000)*D16</f>
        <v>1.518</v>
      </c>
    </row>
    <row r="17" spans="1:12" x14ac:dyDescent="0.25">
      <c r="B17" t="s">
        <v>523</v>
      </c>
      <c r="D17">
        <v>1</v>
      </c>
    </row>
    <row r="18" spans="1:12" x14ac:dyDescent="0.25">
      <c r="B18" t="s">
        <v>534</v>
      </c>
      <c r="D18">
        <v>25</v>
      </c>
      <c r="I18" s="54">
        <f>0.1*D18</f>
        <v>2.5</v>
      </c>
    </row>
    <row r="19" spans="1:12" x14ac:dyDescent="0.25">
      <c r="B19" t="s">
        <v>395</v>
      </c>
      <c r="D19">
        <v>24</v>
      </c>
      <c r="F19" s="3">
        <v>30</v>
      </c>
      <c r="G19" s="3">
        <v>40</v>
      </c>
      <c r="H19" s="3">
        <v>40</v>
      </c>
      <c r="I19" s="54">
        <f>((F19*G19*H19)/1000000)*D19</f>
        <v>1.1520000000000001</v>
      </c>
      <c r="L19" t="s">
        <v>388</v>
      </c>
    </row>
    <row r="20" spans="1:12" x14ac:dyDescent="0.25">
      <c r="B20" t="s">
        <v>556</v>
      </c>
      <c r="D20">
        <v>6</v>
      </c>
      <c r="F20" s="3">
        <v>400</v>
      </c>
      <c r="G20" s="3">
        <v>30</v>
      </c>
      <c r="H20" s="3">
        <v>30</v>
      </c>
      <c r="I20" s="54">
        <f>((F20*G20*H20)/1000000)*D20</f>
        <v>2.16</v>
      </c>
      <c r="L20" t="s">
        <v>388</v>
      </c>
    </row>
    <row r="21" spans="1:12" x14ac:dyDescent="0.25">
      <c r="B21" t="s">
        <v>557</v>
      </c>
      <c r="I21" s="54">
        <v>1</v>
      </c>
    </row>
    <row r="22" spans="1:12" x14ac:dyDescent="0.25">
      <c r="B22" t="s">
        <v>586</v>
      </c>
      <c r="D22">
        <v>2</v>
      </c>
      <c r="F22" s="3">
        <v>100</v>
      </c>
      <c r="G22" s="3">
        <v>200</v>
      </c>
      <c r="H22" s="3">
        <v>10</v>
      </c>
      <c r="I22" s="54">
        <f>((F22*G22*H22)/1000000)*D22</f>
        <v>0.4</v>
      </c>
    </row>
    <row r="24" spans="1:12" x14ac:dyDescent="0.25">
      <c r="A24" t="s">
        <v>383</v>
      </c>
    </row>
    <row r="25" spans="1:12" x14ac:dyDescent="0.25">
      <c r="B25" t="s">
        <v>384</v>
      </c>
      <c r="D25">
        <v>1</v>
      </c>
      <c r="I25" s="54">
        <v>0.7</v>
      </c>
      <c r="L25" t="s">
        <v>403</v>
      </c>
    </row>
    <row r="26" spans="1:12" x14ac:dyDescent="0.25">
      <c r="B26" t="s">
        <v>385</v>
      </c>
      <c r="D26">
        <v>1</v>
      </c>
      <c r="I26" s="54">
        <v>0.1</v>
      </c>
      <c r="L26" t="s">
        <v>403</v>
      </c>
    </row>
    <row r="27" spans="1:12" x14ac:dyDescent="0.25">
      <c r="B27" t="s">
        <v>386</v>
      </c>
      <c r="D27">
        <v>1</v>
      </c>
      <c r="I27" s="54">
        <v>0.1</v>
      </c>
      <c r="L27" t="s">
        <v>403</v>
      </c>
    </row>
    <row r="28" spans="1:12" x14ac:dyDescent="0.25">
      <c r="B28" t="s">
        <v>387</v>
      </c>
      <c r="D28">
        <v>1</v>
      </c>
      <c r="I28" s="54">
        <v>0.2</v>
      </c>
      <c r="L28" t="s">
        <v>403</v>
      </c>
    </row>
    <row r="29" spans="1:12" x14ac:dyDescent="0.25">
      <c r="B29" t="s">
        <v>399</v>
      </c>
      <c r="D29">
        <v>3</v>
      </c>
      <c r="I29" s="54">
        <f>0.1*D29</f>
        <v>0.30000000000000004</v>
      </c>
      <c r="L29" t="s">
        <v>406</v>
      </c>
    </row>
    <row r="30" spans="1:12" x14ac:dyDescent="0.25">
      <c r="B30" t="s">
        <v>558</v>
      </c>
      <c r="D30">
        <v>1.5</v>
      </c>
      <c r="I30" s="54">
        <v>1.5</v>
      </c>
      <c r="L30" t="s">
        <v>388</v>
      </c>
    </row>
    <row r="32" spans="1:12" ht="21" x14ac:dyDescent="0.35">
      <c r="G32" s="127" t="s">
        <v>561</v>
      </c>
      <c r="H32" s="128"/>
      <c r="I32" s="129">
        <f>SUM(I4:I31)</f>
        <v>31.808300000000006</v>
      </c>
      <c r="J32" s="126"/>
    </row>
    <row r="33" spans="6:10" x14ac:dyDescent="0.25">
      <c r="F33" s="126"/>
      <c r="G33" s="126"/>
      <c r="H33" s="126"/>
      <c r="I33" s="130"/>
      <c r="J33" s="126"/>
    </row>
    <row r="34" spans="6:10" x14ac:dyDescent="0.25">
      <c r="F34" s="126"/>
      <c r="G34" s="126"/>
      <c r="H34" s="126"/>
      <c r="I34" s="130"/>
      <c r="J34" s="126"/>
    </row>
  </sheetData>
  <pageMargins left="0.7" right="0.7" top="0.75" bottom="0.75" header="0.3" footer="0.3"/>
  <pageSetup paperSize="9" scale="6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26"/>
  <sheetViews>
    <sheetView workbookViewId="0">
      <selection activeCell="M14" sqref="M14"/>
    </sheetView>
  </sheetViews>
  <sheetFormatPr defaultRowHeight="15" x14ac:dyDescent="0.25"/>
  <cols>
    <col min="2" max="2" width="30.7109375" customWidth="1"/>
    <col min="6" max="8" width="8.7109375" style="3"/>
    <col min="9" max="9" width="8.7109375" style="54"/>
  </cols>
  <sheetData>
    <row r="1" spans="1:9" ht="30" customHeight="1" x14ac:dyDescent="0.25">
      <c r="A1" s="135" t="s">
        <v>571</v>
      </c>
    </row>
    <row r="3" spans="1:9" x14ac:dyDescent="0.25">
      <c r="A3" t="s">
        <v>407</v>
      </c>
      <c r="F3" s="3" t="s">
        <v>396</v>
      </c>
      <c r="G3" s="3" t="s">
        <v>397</v>
      </c>
      <c r="H3" s="3" t="s">
        <v>398</v>
      </c>
      <c r="I3" s="90" t="s">
        <v>207</v>
      </c>
    </row>
    <row r="4" spans="1:9" x14ac:dyDescent="0.25">
      <c r="B4" s="1" t="s">
        <v>411</v>
      </c>
      <c r="D4">
        <v>4</v>
      </c>
      <c r="F4" s="3">
        <v>200</v>
      </c>
      <c r="G4" s="3">
        <v>35</v>
      </c>
      <c r="H4" s="3">
        <v>220</v>
      </c>
      <c r="I4" s="54">
        <f>((F4*G4*H4)/1000000)*D4</f>
        <v>6.16</v>
      </c>
    </row>
    <row r="5" spans="1:9" x14ac:dyDescent="0.25">
      <c r="B5" t="s">
        <v>410</v>
      </c>
      <c r="D5">
        <v>2</v>
      </c>
      <c r="F5" s="3">
        <v>200</v>
      </c>
      <c r="G5" s="3">
        <v>35</v>
      </c>
      <c r="H5" s="3">
        <v>220</v>
      </c>
      <c r="I5" s="54">
        <f>((F5*G5*H5)/1000000)*D5</f>
        <v>3.08</v>
      </c>
    </row>
    <row r="7" spans="1:9" x14ac:dyDescent="0.25">
      <c r="A7" t="s">
        <v>223</v>
      </c>
    </row>
    <row r="8" spans="1:9" x14ac:dyDescent="0.25">
      <c r="B8" s="1" t="s">
        <v>409</v>
      </c>
      <c r="D8">
        <v>2</v>
      </c>
      <c r="F8" s="3">
        <v>205</v>
      </c>
      <c r="G8" s="3">
        <v>31</v>
      </c>
      <c r="H8" s="3">
        <v>248</v>
      </c>
      <c r="I8" s="54">
        <f>((F8*G8*H8)/1000000)*D8</f>
        <v>3.1520800000000002</v>
      </c>
    </row>
    <row r="9" spans="1:9" x14ac:dyDescent="0.25">
      <c r="B9" s="52" t="s">
        <v>408</v>
      </c>
    </row>
    <row r="12" spans="1:9" x14ac:dyDescent="0.25">
      <c r="A12" t="s">
        <v>508</v>
      </c>
    </row>
    <row r="13" spans="1:9" x14ac:dyDescent="0.25">
      <c r="B13" t="s">
        <v>502</v>
      </c>
      <c r="I13" s="54">
        <v>1</v>
      </c>
    </row>
    <row r="14" spans="1:9" x14ac:dyDescent="0.25">
      <c r="B14" t="s">
        <v>503</v>
      </c>
      <c r="I14" s="54">
        <v>1</v>
      </c>
    </row>
    <row r="15" spans="1:9" x14ac:dyDescent="0.25">
      <c r="B15" t="s">
        <v>504</v>
      </c>
      <c r="I15" s="54">
        <v>2</v>
      </c>
    </row>
    <row r="17" spans="1:9" x14ac:dyDescent="0.25">
      <c r="B17" t="s">
        <v>505</v>
      </c>
      <c r="I17" s="54">
        <v>2</v>
      </c>
    </row>
    <row r="19" spans="1:9" x14ac:dyDescent="0.25">
      <c r="B19" t="s">
        <v>507</v>
      </c>
      <c r="I19" s="54">
        <v>1</v>
      </c>
    </row>
    <row r="21" spans="1:9" x14ac:dyDescent="0.25">
      <c r="A21" t="s">
        <v>573</v>
      </c>
    </row>
    <row r="22" spans="1:9" x14ac:dyDescent="0.25">
      <c r="B22" t="s">
        <v>574</v>
      </c>
      <c r="D22">
        <v>30</v>
      </c>
      <c r="F22" s="3">
        <v>100</v>
      </c>
      <c r="G22" s="3">
        <v>35</v>
      </c>
      <c r="H22" s="3">
        <v>200</v>
      </c>
      <c r="I22" s="54">
        <f>((F22*G22*H22)/1000000)*D22</f>
        <v>21</v>
      </c>
    </row>
    <row r="23" spans="1:9" x14ac:dyDescent="0.25">
      <c r="B23" t="s">
        <v>587</v>
      </c>
      <c r="I23" s="54">
        <v>1.5</v>
      </c>
    </row>
    <row r="26" spans="1:9" ht="21" x14ac:dyDescent="0.35">
      <c r="G26" s="127" t="s">
        <v>561</v>
      </c>
      <c r="H26" s="128"/>
      <c r="I26" s="129">
        <f>SUM(I4:I25)</f>
        <v>41.89208</v>
      </c>
    </row>
  </sheetData>
  <pageMargins left="0.7" right="0.7" top="0.75" bottom="0.75" header="0.3" footer="0.3"/>
  <pageSetup paperSize="9" scale="7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49"/>
  <sheetViews>
    <sheetView workbookViewId="0"/>
  </sheetViews>
  <sheetFormatPr defaultColWidth="8.7109375" defaultRowHeight="15" x14ac:dyDescent="0.25"/>
  <cols>
    <col min="1" max="16384" width="8.7109375" style="43"/>
  </cols>
  <sheetData>
    <row r="1" spans="1:4" x14ac:dyDescent="0.25">
      <c r="A1" s="43" t="s">
        <v>337</v>
      </c>
    </row>
    <row r="3" spans="1:4" x14ac:dyDescent="0.25">
      <c r="A3" s="43" t="s">
        <v>30</v>
      </c>
      <c r="C3" s="43" t="s">
        <v>339</v>
      </c>
    </row>
    <row r="4" spans="1:4" x14ac:dyDescent="0.25">
      <c r="A4" s="43" t="s">
        <v>20</v>
      </c>
      <c r="C4" s="43" t="s">
        <v>340</v>
      </c>
    </row>
    <row r="5" spans="1:4" x14ac:dyDescent="0.25">
      <c r="A5" s="43" t="s">
        <v>11</v>
      </c>
      <c r="C5" s="43" t="s">
        <v>340</v>
      </c>
    </row>
    <row r="6" spans="1:4" x14ac:dyDescent="0.25">
      <c r="A6" s="43" t="s">
        <v>54</v>
      </c>
      <c r="C6" s="43" t="s">
        <v>339</v>
      </c>
    </row>
    <row r="7" spans="1:4" x14ac:dyDescent="0.25">
      <c r="A7" s="43" t="s">
        <v>26</v>
      </c>
      <c r="C7" s="43">
        <v>9</v>
      </c>
      <c r="D7" s="43" t="s">
        <v>341</v>
      </c>
    </row>
    <row r="8" spans="1:4" x14ac:dyDescent="0.25">
      <c r="A8" s="43" t="s">
        <v>138</v>
      </c>
      <c r="C8" s="43">
        <v>48</v>
      </c>
      <c r="D8" s="43" t="s">
        <v>341</v>
      </c>
    </row>
    <row r="9" spans="1:4" x14ac:dyDescent="0.25">
      <c r="A9" s="43" t="s">
        <v>12</v>
      </c>
      <c r="C9" s="43" t="s">
        <v>340</v>
      </c>
    </row>
    <row r="10" spans="1:4" x14ac:dyDescent="0.25">
      <c r="A10" s="43" t="s">
        <v>52</v>
      </c>
      <c r="C10" s="43" t="s">
        <v>340</v>
      </c>
    </row>
    <row r="11" spans="1:4" x14ac:dyDescent="0.25">
      <c r="A11" s="43" t="s">
        <v>94</v>
      </c>
      <c r="C11" s="43" t="s">
        <v>340</v>
      </c>
    </row>
    <row r="12" spans="1:4" x14ac:dyDescent="0.25">
      <c r="A12" s="43" t="s">
        <v>50</v>
      </c>
      <c r="C12" s="43" t="s">
        <v>340</v>
      </c>
    </row>
    <row r="13" spans="1:4" x14ac:dyDescent="0.25">
      <c r="A13" s="43" t="s">
        <v>63</v>
      </c>
      <c r="C13" s="43" t="s">
        <v>340</v>
      </c>
    </row>
    <row r="14" spans="1:4" x14ac:dyDescent="0.25">
      <c r="A14" s="43" t="s">
        <v>230</v>
      </c>
      <c r="C14" s="43" t="s">
        <v>340</v>
      </c>
    </row>
    <row r="15" spans="1:4" x14ac:dyDescent="0.25">
      <c r="A15" s="43" t="s">
        <v>55</v>
      </c>
      <c r="C15" s="43" t="s">
        <v>340</v>
      </c>
    </row>
    <row r="16" spans="1:4" x14ac:dyDescent="0.25">
      <c r="A16" s="43" t="s">
        <v>34</v>
      </c>
      <c r="C16" s="43" t="s">
        <v>340</v>
      </c>
    </row>
    <row r="17" spans="1:12" x14ac:dyDescent="0.25">
      <c r="A17" s="43" t="s">
        <v>144</v>
      </c>
      <c r="C17" s="43" t="s">
        <v>340</v>
      </c>
    </row>
    <row r="18" spans="1:12" x14ac:dyDescent="0.25">
      <c r="A18" s="43" t="s">
        <v>72</v>
      </c>
      <c r="C18" s="43" t="s">
        <v>340</v>
      </c>
    </row>
    <row r="19" spans="1:12" x14ac:dyDescent="0.25">
      <c r="A19" s="43" t="s">
        <v>158</v>
      </c>
      <c r="C19" s="43" t="s">
        <v>340</v>
      </c>
    </row>
    <row r="20" spans="1:12" x14ac:dyDescent="0.25">
      <c r="A20" s="43" t="s">
        <v>8</v>
      </c>
      <c r="C20" s="43" t="s">
        <v>340</v>
      </c>
    </row>
    <row r="21" spans="1:12" x14ac:dyDescent="0.25">
      <c r="A21" s="43" t="s">
        <v>145</v>
      </c>
      <c r="C21" s="43">
        <v>5</v>
      </c>
      <c r="D21" s="43" t="s">
        <v>341</v>
      </c>
    </row>
    <row r="22" spans="1:12" x14ac:dyDescent="0.25">
      <c r="A22" s="43" t="s">
        <v>4</v>
      </c>
      <c r="C22" s="43">
        <v>340</v>
      </c>
      <c r="D22" s="43" t="s">
        <v>341</v>
      </c>
      <c r="E22" s="43" t="s">
        <v>377</v>
      </c>
      <c r="H22" s="43" t="s">
        <v>376</v>
      </c>
      <c r="K22" s="43">
        <v>400</v>
      </c>
      <c r="L22" s="43" t="s">
        <v>343</v>
      </c>
    </row>
    <row r="23" spans="1:12" x14ac:dyDescent="0.25">
      <c r="A23" s="43" t="s">
        <v>196</v>
      </c>
      <c r="C23" s="43" t="s">
        <v>340</v>
      </c>
    </row>
    <row r="24" spans="1:12" x14ac:dyDescent="0.25">
      <c r="A24" s="43" t="s">
        <v>10</v>
      </c>
      <c r="C24" s="43">
        <v>190</v>
      </c>
      <c r="D24" s="43" t="s">
        <v>341</v>
      </c>
    </row>
    <row r="25" spans="1:12" x14ac:dyDescent="0.25">
      <c r="C25" s="43">
        <v>50</v>
      </c>
      <c r="D25" s="43" t="s">
        <v>344</v>
      </c>
      <c r="H25" s="43" t="s">
        <v>345</v>
      </c>
      <c r="K25" s="43">
        <v>80</v>
      </c>
      <c r="L25" s="43" t="s">
        <v>343</v>
      </c>
    </row>
    <row r="26" spans="1:12" x14ac:dyDescent="0.25">
      <c r="H26" s="43" t="s">
        <v>342</v>
      </c>
      <c r="K26" s="43">
        <v>250</v>
      </c>
      <c r="L26" s="43" t="s">
        <v>343</v>
      </c>
    </row>
    <row r="27" spans="1:12" x14ac:dyDescent="0.25">
      <c r="A27" s="43" t="s">
        <v>92</v>
      </c>
      <c r="C27" s="43" t="s">
        <v>340</v>
      </c>
    </row>
    <row r="28" spans="1:12" x14ac:dyDescent="0.25">
      <c r="A28" s="43" t="s">
        <v>149</v>
      </c>
      <c r="C28" s="43" t="s">
        <v>340</v>
      </c>
    </row>
    <row r="29" spans="1:12" x14ac:dyDescent="0.25">
      <c r="A29" s="43" t="s">
        <v>316</v>
      </c>
      <c r="C29" s="43">
        <v>10</v>
      </c>
      <c r="D29" s="43" t="s">
        <v>341</v>
      </c>
    </row>
    <row r="30" spans="1:12" x14ac:dyDescent="0.25">
      <c r="A30" s="43" t="s">
        <v>336</v>
      </c>
      <c r="C30" s="43" t="s">
        <v>346</v>
      </c>
      <c r="H30" s="43" t="s">
        <v>345</v>
      </c>
      <c r="K30" s="43">
        <v>80</v>
      </c>
      <c r="L30" s="43" t="s">
        <v>343</v>
      </c>
    </row>
    <row r="31" spans="1:12" x14ac:dyDescent="0.25">
      <c r="A31" s="43" t="s">
        <v>156</v>
      </c>
      <c r="C31" s="43" t="s">
        <v>340</v>
      </c>
    </row>
    <row r="32" spans="1:12" x14ac:dyDescent="0.25">
      <c r="A32" s="43" t="s">
        <v>244</v>
      </c>
      <c r="C32" s="43" t="s">
        <v>340</v>
      </c>
    </row>
    <row r="33" spans="1:12" x14ac:dyDescent="0.25">
      <c r="A33" s="43" t="s">
        <v>36</v>
      </c>
      <c r="C33" s="43" t="s">
        <v>340</v>
      </c>
    </row>
    <row r="34" spans="1:12" x14ac:dyDescent="0.25">
      <c r="A34" s="43" t="s">
        <v>15</v>
      </c>
      <c r="C34" s="43" t="s">
        <v>340</v>
      </c>
    </row>
    <row r="35" spans="1:12" x14ac:dyDescent="0.25">
      <c r="A35" s="43" t="s">
        <v>217</v>
      </c>
      <c r="C35" s="43" t="s">
        <v>340</v>
      </c>
    </row>
    <row r="36" spans="1:12" x14ac:dyDescent="0.25">
      <c r="A36" s="43" t="s">
        <v>136</v>
      </c>
      <c r="C36" s="43" t="s">
        <v>339</v>
      </c>
    </row>
    <row r="37" spans="1:12" x14ac:dyDescent="0.25">
      <c r="A37" s="43" t="s">
        <v>7</v>
      </c>
      <c r="C37" s="43" t="s">
        <v>340</v>
      </c>
    </row>
    <row r="38" spans="1:12" x14ac:dyDescent="0.25">
      <c r="A38" s="43" t="s">
        <v>123</v>
      </c>
      <c r="C38" s="43" t="s">
        <v>340</v>
      </c>
    </row>
    <row r="39" spans="1:12" x14ac:dyDescent="0.25">
      <c r="A39" s="43" t="s">
        <v>114</v>
      </c>
      <c r="C39" s="43" t="s">
        <v>340</v>
      </c>
    </row>
    <row r="40" spans="1:12" x14ac:dyDescent="0.25">
      <c r="A40" s="43" t="s">
        <v>64</v>
      </c>
      <c r="C40" s="43" t="s">
        <v>340</v>
      </c>
      <c r="E40" s="43" t="s">
        <v>347</v>
      </c>
      <c r="K40" s="43">
        <v>250</v>
      </c>
      <c r="L40" s="43" t="s">
        <v>343</v>
      </c>
    </row>
    <row r="41" spans="1:12" x14ac:dyDescent="0.25">
      <c r="A41" s="44" t="s">
        <v>2</v>
      </c>
      <c r="C41" s="43">
        <v>27</v>
      </c>
      <c r="D41" s="43" t="s">
        <v>341</v>
      </c>
      <c r="E41" s="43" t="s">
        <v>374</v>
      </c>
    </row>
    <row r="42" spans="1:12" x14ac:dyDescent="0.25">
      <c r="A42" s="43" t="s">
        <v>129</v>
      </c>
      <c r="C42" s="43">
        <v>68</v>
      </c>
      <c r="D42" s="43" t="s">
        <v>341</v>
      </c>
      <c r="E42" s="43" t="s">
        <v>348</v>
      </c>
    </row>
    <row r="43" spans="1:12" x14ac:dyDescent="0.25">
      <c r="A43" s="45" t="s">
        <v>14</v>
      </c>
      <c r="C43" s="43">
        <v>32</v>
      </c>
      <c r="D43" s="43" t="s">
        <v>341</v>
      </c>
      <c r="E43" s="43" t="s">
        <v>374</v>
      </c>
    </row>
    <row r="44" spans="1:12" x14ac:dyDescent="0.25">
      <c r="A44" s="45" t="s">
        <v>76</v>
      </c>
      <c r="C44" s="43" t="s">
        <v>339</v>
      </c>
    </row>
    <row r="45" spans="1:12" x14ac:dyDescent="0.25">
      <c r="A45" s="45" t="s">
        <v>109</v>
      </c>
      <c r="C45" s="43" t="s">
        <v>340</v>
      </c>
    </row>
    <row r="46" spans="1:12" x14ac:dyDescent="0.25">
      <c r="A46" s="45" t="s">
        <v>90</v>
      </c>
      <c r="C46" s="43" t="s">
        <v>375</v>
      </c>
    </row>
    <row r="47" spans="1:12" x14ac:dyDescent="0.25">
      <c r="A47" s="45" t="s">
        <v>125</v>
      </c>
      <c r="C47" s="43" t="s">
        <v>340</v>
      </c>
    </row>
    <row r="48" spans="1:12" x14ac:dyDescent="0.25">
      <c r="A48" s="46" t="s">
        <v>44</v>
      </c>
      <c r="C48" s="43" t="s">
        <v>340</v>
      </c>
    </row>
    <row r="49" spans="1:3" x14ac:dyDescent="0.25">
      <c r="A49" s="43" t="s">
        <v>48</v>
      </c>
      <c r="C49" s="43" t="s">
        <v>340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9</vt:i4>
      </vt:variant>
      <vt:variant>
        <vt:lpstr>Benoemde bereiken</vt:lpstr>
      </vt:variant>
      <vt:variant>
        <vt:i4>3</vt:i4>
      </vt:variant>
    </vt:vector>
  </HeadingPairs>
  <TitlesOfParts>
    <vt:vector size="12" baseType="lpstr">
      <vt:lpstr>TOTAAL M3</vt:lpstr>
      <vt:lpstr>Samenvatting inv.lijst M3</vt:lpstr>
      <vt:lpstr>Docenten</vt:lpstr>
      <vt:lpstr>Dansvak</vt:lpstr>
      <vt:lpstr>SvJT</vt:lpstr>
      <vt:lpstr>Kantoor</vt:lpstr>
      <vt:lpstr>Theater en TD</vt:lpstr>
      <vt:lpstr>Archief, opslag en magazijn</vt:lpstr>
      <vt:lpstr>tbv Budgetraming</vt:lpstr>
      <vt:lpstr>'Archief, opslag en magazijn'!Afdrukbereik</vt:lpstr>
      <vt:lpstr>Kantoor!Afdrukbereik</vt:lpstr>
      <vt:lpstr>'Samenvatting inv.lijst M3'!Afdrukbereik</vt:lpstr>
    </vt:vector>
  </TitlesOfParts>
  <Company>KABK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Marise Nagtegaal</dc:creator>
  <cp:lastModifiedBy>Klaas Herrema</cp:lastModifiedBy>
  <cp:lastPrinted>2020-11-10T14:30:12Z</cp:lastPrinted>
  <dcterms:created xsi:type="dcterms:W3CDTF">2020-04-26T19:56:51Z</dcterms:created>
  <dcterms:modified xsi:type="dcterms:W3CDTF">2020-11-30T15:33:39Z</dcterms:modified>
</cp:coreProperties>
</file>