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unitedqualitybv.sharepoint.com/klanten/Docs/RAD/EA 2020/Verwerking GFT (775)/Nota van inlichtingen/"/>
    </mc:Choice>
  </mc:AlternateContent>
  <xr:revisionPtr revIDLastSave="6" documentId="8_{EAEC579E-87AB-455A-9BAD-EFD721E627F8}" xr6:coauthVersionLast="45" xr6:coauthVersionMax="45" xr10:uidLastSave="{E0197C66-7A22-45DA-986D-D317A06EC34C}"/>
  <bookViews>
    <workbookView xWindow="-120" yWindow="-120" windowWidth="38640" windowHeight="21240" tabRatio="766" xr2:uid="{00000000-000D-0000-FFFF-FFFF00000000}"/>
  </bookViews>
  <sheets>
    <sheet name="T0 Voorblad" sheetId="6" r:id="rId1"/>
    <sheet name="T1 Criterium KG-1 P1" sheetId="21" r:id="rId2"/>
    <sheet name="T2 Criterium KG-2 P1" sheetId="22" r:id="rId3"/>
    <sheet name="T3 Criterium Prijs P1" sheetId="19" r:id="rId4"/>
    <sheet name="T4 Fictieve inschrijfprijs P1" sheetId="23" r:id="rId5"/>
  </sheets>
  <definedNames>
    <definedName name="_xlnm.Print_Area" localSheetId="0">'T0 Voorblad'!$A$1:$E$23</definedName>
    <definedName name="_xlnm.Print_Area" localSheetId="1">'T1 Criterium KG-1 P1'!$A$1:$G$14</definedName>
    <definedName name="_xlnm.Print_Area" localSheetId="2">'T2 Criterium KG-2 P1'!$A$1:$E$55</definedName>
    <definedName name="_xlnm.Print_Area" localSheetId="3">'T3 Criterium Prijs P1'!$A$1:$G$39</definedName>
    <definedName name="_xlnm.Print_Area" localSheetId="4">'T4 Fictieve inschrijfprijs P1'!$A$1:$C$6</definedName>
    <definedName name="_xlnm.Print_Titles" localSheetId="1">'T1 Criterium KG-1 P1'!$1:$1</definedName>
    <definedName name="_xlnm.Print_Titles" localSheetId="2">'T2 Criterium KG-2 P1'!$1:$1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19" l="1"/>
  <c r="F12" i="19" l="1"/>
  <c r="F8" i="19"/>
  <c r="D3" i="21"/>
  <c r="E13" i="21" l="1"/>
  <c r="F13" i="21" l="1"/>
  <c r="G13" i="21" s="1"/>
  <c r="E7" i="21"/>
  <c r="C3" i="21" s="1"/>
  <c r="E5" i="21"/>
  <c r="C32" i="22"/>
  <c r="D30" i="22"/>
  <c r="D29" i="22"/>
  <c r="D23" i="22"/>
  <c r="D22" i="22"/>
  <c r="D16" i="22"/>
  <c r="D15" i="22"/>
  <c r="C51" i="22"/>
  <c r="E18" i="19"/>
  <c r="E17" i="19"/>
  <c r="E14" i="19"/>
  <c r="E13" i="19"/>
  <c r="E10" i="19"/>
  <c r="E9" i="19"/>
  <c r="E8" i="19" s="1"/>
  <c r="G4" i="19"/>
  <c r="E12" i="19" l="1"/>
  <c r="G12" i="19" s="1"/>
  <c r="E3" i="21"/>
  <c r="C3" i="23" s="1"/>
  <c r="E22" i="22"/>
  <c r="E15" i="22"/>
  <c r="E23" i="22"/>
  <c r="E29" i="22"/>
  <c r="E30" i="22"/>
  <c r="E16" i="22"/>
  <c r="C47" i="22"/>
  <c r="C48" i="22"/>
  <c r="C49" i="22"/>
  <c r="C50" i="22"/>
  <c r="E16" i="19"/>
  <c r="G8" i="19"/>
  <c r="F16" i="19"/>
  <c r="E34" i="22" l="1"/>
  <c r="E35" i="22" s="1"/>
  <c r="E36" i="22" s="1"/>
  <c r="C4" i="23" s="1"/>
  <c r="G16" i="19"/>
  <c r="G28" i="19" s="1"/>
  <c r="C5" i="23" l="1"/>
  <c r="C6" i="23" s="1"/>
</calcChain>
</file>

<file path=xl/sharedStrings.xml><?xml version="1.0" encoding="utf-8"?>
<sst xmlns="http://schemas.openxmlformats.org/spreadsheetml/2006/main" count="224" uniqueCount="157">
  <si>
    <t>Verwerking</t>
  </si>
  <si>
    <t>Inhoud:</t>
  </si>
  <si>
    <t>Totaal</t>
  </si>
  <si>
    <t>Fictieve inschrijfprijs</t>
  </si>
  <si>
    <t>Naam inschrijver ………</t>
  </si>
  <si>
    <t>Ontvangst (incl. op- en overslag) en transport</t>
  </si>
  <si>
    <t>NR.</t>
  </si>
  <si>
    <t>Omschrijving (3)</t>
  </si>
  <si>
    <t>Eenheid</t>
  </si>
  <si>
    <t>Prijs per eenheid (1)</t>
  </si>
  <si>
    <t>Aantal (2)</t>
  </si>
  <si>
    <t>PR-1</t>
  </si>
  <si>
    <t>Prijs voor ontvangst (incl. op-, overslag en eventueel transport) voor GFT</t>
  </si>
  <si>
    <t>Ton</t>
  </si>
  <si>
    <t>Omschrijving (4)</t>
  </si>
  <si>
    <t>PR-2</t>
  </si>
  <si>
    <t>Verwerkingsprijs voor GFT  - maximaal te accepteren vervuilingspercentage tot 2%</t>
  </si>
  <si>
    <t>PR-2A</t>
  </si>
  <si>
    <t>Prijs voor verwerking</t>
  </si>
  <si>
    <t>PR-2B</t>
  </si>
  <si>
    <t>PR-3</t>
  </si>
  <si>
    <t>Verwerkingsprijs voor GFT  - maximaal te accepteren vervuilingspercentage tot 5%</t>
  </si>
  <si>
    <t>PR-3A</t>
  </si>
  <si>
    <t>PR-3B</t>
  </si>
  <si>
    <t>PR-4</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</si>
  <si>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</si>
  <si>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</si>
  <si>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</si>
  <si>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</si>
  <si>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Eenheidsprijzen conform alle voorwaarden uit het programma van eisen.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</si>
  <si>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</si>
  <si>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M.b.t. de eenheidsprijzen voor ontvangst is van toepassing dat hiervoor geen negatieve prijs mag worden aangeboden. Als inschrijver geen gebruik maakt van een ontvangstlocatie (en aanvullend transport), welke geen verwerkingslocatie is mag hier een nultarief worden aangeboden. De aangeboden prijs is inclusief het beschikbaar stellen en houden van de ontvangstlocatie.</t>
  </si>
  <si>
    <t>Deze prijs wordt gebruikt voor de beoordeling van het onderdeel prijs en de beoordeling van de fictieve inschrijfprijs.</t>
  </si>
  <si>
    <t>Prijs componenten</t>
  </si>
  <si>
    <t>Aandeel WBM</t>
  </si>
  <si>
    <t>PR-4A</t>
  </si>
  <si>
    <t>PR-4B</t>
  </si>
  <si>
    <t>Afvalstoffenbelasting, zijnde wet belastingen op milieugrondslag (hierna: WBM)</t>
  </si>
  <si>
    <t>Omschrijving (5)</t>
  </si>
  <si>
    <t>Prijs per eenheid</t>
  </si>
  <si>
    <t>PR-5</t>
  </si>
  <si>
    <t xml:space="preserve">De hoogte van de WBM wordt door de rijksoverheid vastgesteld. In dit prijsinvulformulier is de huidige (d.d. 19-06-2020) WBM opgenomen. Als de WBM door de rijksoverheid wordt gewijzigd wordt de wijziging onverkort doorgevoerd, wat resulteert in een aangepaste prijs per eenheid. </t>
  </si>
  <si>
    <r>
      <t xml:space="preserve">M.b.t. de eenheidsprijzen voor verwerking van GFT is van toepassing dat er geen nultarief en/of negatieve prijs mag worden aangeboden. Het </t>
    </r>
    <r>
      <rPr>
        <b/>
        <sz val="9"/>
        <rFont val="Century Gothic"/>
        <family val="2"/>
      </rPr>
      <t xml:space="preserve">verschil </t>
    </r>
    <r>
      <rPr>
        <sz val="9"/>
        <rFont val="Century Gothic"/>
        <family val="2"/>
      </rPr>
      <t xml:space="preserve">tussen de voor </t>
    </r>
    <r>
      <rPr>
        <b/>
        <sz val="9"/>
        <rFont val="Century Gothic"/>
        <family val="2"/>
      </rPr>
      <t>PR-2A</t>
    </r>
    <r>
      <rPr>
        <sz val="9"/>
        <rFont val="Century Gothic"/>
        <family val="2"/>
      </rPr>
      <t xml:space="preserve"> en </t>
    </r>
    <r>
      <rPr>
        <b/>
        <sz val="9"/>
        <rFont val="Century Gothic"/>
        <family val="2"/>
      </rPr>
      <t>PR-3A</t>
    </r>
    <r>
      <rPr>
        <sz val="9"/>
        <rFont val="Century Gothic"/>
        <family val="2"/>
      </rPr>
      <t xml:space="preserve"> aangeboden prijzen mag</t>
    </r>
    <r>
      <rPr>
        <b/>
        <sz val="9"/>
        <rFont val="Century Gothic"/>
        <family val="2"/>
      </rPr>
      <t xml:space="preserve"> maximaal 20%</t>
    </r>
    <r>
      <rPr>
        <sz val="9"/>
        <rFont val="Century Gothic"/>
        <family val="2"/>
      </rPr>
      <t xml:space="preserve"> zijn. Overtreden van voornoemde voorwaarden is op straffe van uitsluiting.</t>
    </r>
  </si>
  <si>
    <t>Verwerkingsprijs voor niet geaccepteerd GFT als restafval</t>
  </si>
  <si>
    <t xml:space="preserve">  </t>
  </si>
  <si>
    <t>WBM d.d. 11-10-2020</t>
  </si>
  <si>
    <t>Naam inschrijver: …………………………………….</t>
  </si>
  <si>
    <t>Vraagstelling</t>
  </si>
  <si>
    <t>Antwoordinstructie</t>
  </si>
  <si>
    <t>Gewogen gemiddelde reistijd enkele reis</t>
  </si>
  <si>
    <t>Max. kwaliteitswaarde</t>
  </si>
  <si>
    <t>Fictieve korting (behaalde kwaliteitswaarde)</t>
  </si>
  <si>
    <t>Systematiek voor toekennen van de score</t>
  </si>
  <si>
    <t>Beantwoording door inschrijver</t>
  </si>
  <si>
    <t>Tonnage 2019 (m.b.t. berekening gewogen gemiddelde)</t>
  </si>
  <si>
    <t>Vormvereisten beantwoording</t>
  </si>
  <si>
    <t>Naam:
Adres:
Type:
Eigenaar:</t>
  </si>
  <si>
    <t>Formule
Verwijderen/verbergen</t>
  </si>
  <si>
    <t>Eis (max. reistijd in min)</t>
  </si>
  <si>
    <t>Minimale reistijd (in min)</t>
  </si>
  <si>
    <t>Tonnage per jaar</t>
  </si>
  <si>
    <t>Algemene informatie: weging en tonnage te verwerken GFT</t>
  </si>
  <si>
    <t>Vormvereisten</t>
  </si>
  <si>
    <t>Tonnage te verwerken GFT per contractjaar</t>
  </si>
  <si>
    <r>
      <rPr>
        <b/>
        <sz val="9"/>
        <rFont val="Century Gothic"/>
        <family val="2"/>
      </rPr>
      <t>Algemeen:</t>
    </r>
    <r>
      <rPr>
        <sz val="9"/>
        <rFont val="Century Gothic"/>
        <family val="2"/>
      </rPr>
      <t xml:space="preserve"> Inschrijver past, op straffe van uitsluiting, alleen de geel gearceerde cellen aan. Inschrijver moet alle geel gearceerde cellen correct en ondubbelzinnig invullen. 
</t>
    </r>
    <r>
      <rPr>
        <b/>
        <sz val="9"/>
        <rFont val="Century Gothic"/>
        <family val="2"/>
      </rPr>
      <t>Algemeen</t>
    </r>
    <r>
      <rPr>
        <sz val="9"/>
        <rFont val="Century Gothic"/>
        <family val="2"/>
      </rPr>
      <t xml:space="preserve">: Het onvolledig invullen van deze bijlage leid tot ongeldigverklaring van de inschrijving.
</t>
    </r>
    <r>
      <rPr>
        <b/>
        <sz val="9"/>
        <rFont val="Century Gothic"/>
        <family val="2"/>
      </rPr>
      <t>Som procentuele verdeling:</t>
    </r>
    <r>
      <rPr>
        <sz val="9"/>
        <rFont val="Century Gothic"/>
        <family val="2"/>
      </rPr>
      <t xml:space="preserve"> Inschrijver moet er voor zorgen dat de som 100% is. Inschrijvingen met een afwijkende som worden ongeldig verklaard.</t>
    </r>
  </si>
  <si>
    <t>Weging: CO2-prijs/kg CO2-eq</t>
  </si>
  <si>
    <t>Beoordelingsmethode: formule voor toekenning kwaliteit waarde (fictieve korting/fictieve opslag op inschrijfprijs)</t>
  </si>
  <si>
    <t>Kwaliteitswaarde = tonnage GFT verwerkt in één contractjaar * kg CO2-eq. bespaard/tonnage verwerkt GFT *
CO2-prijs/kg CO2-eq</t>
  </si>
  <si>
    <t>Type vraag en antwoordinstructie</t>
  </si>
  <si>
    <t>Antwoord</t>
  </si>
  <si>
    <t>Toelichting</t>
  </si>
  <si>
    <t>Verwerkingslocatie(s)</t>
  </si>
  <si>
    <r>
      <rPr>
        <b/>
        <sz val="9"/>
        <rFont val="Century Gothic"/>
        <family val="2"/>
      </rPr>
      <t>Vraag A:</t>
    </r>
    <r>
      <rPr>
        <sz val="9"/>
        <rFont val="Century Gothic"/>
        <family val="2"/>
      </rPr>
      <t xml:space="preserve"> Maakt inschrijver gebruik van meerdere verschillende verwerkingslocaties?</t>
    </r>
  </si>
  <si>
    <t>Keuze maken uit de antwoord opties.</t>
  </si>
  <si>
    <t>[Invullen]</t>
  </si>
  <si>
    <t xml:space="preserve">Als inschrijver meerdere verwerkingslocaties toepast moet vraag B t/m F voor iedere locatie apart ingevuld worden. </t>
  </si>
  <si>
    <t>Verwerkingslocatie 1</t>
  </si>
  <si>
    <t>KG CO2-eq./ton GFT</t>
  </si>
  <si>
    <t>Equivalent impact verwerking</t>
  </si>
  <si>
    <r>
      <rPr>
        <b/>
        <sz val="9"/>
        <rFont val="Century Gothic"/>
        <family val="2"/>
      </rPr>
      <t>Vraag B:</t>
    </r>
    <r>
      <rPr>
        <sz val="9"/>
        <rFont val="Century Gothic"/>
        <family val="2"/>
      </rPr>
      <t xml:space="preserve"> Wie is de verwerker?</t>
    </r>
  </si>
  <si>
    <t>Volledige naam van de verwerker opgeven.</t>
  </si>
  <si>
    <r>
      <rPr>
        <b/>
        <sz val="9"/>
        <rFont val="Century Gothic"/>
        <family val="2"/>
      </rPr>
      <t>Vraag C:</t>
    </r>
    <r>
      <rPr>
        <sz val="9"/>
        <rFont val="Century Gothic"/>
        <family val="2"/>
      </rPr>
      <t xml:space="preserve"> Wat is de verwerkingslocatie?</t>
    </r>
  </si>
  <si>
    <t>Locatie van de installatie opgeven (volledige NAW gegevens).</t>
  </si>
  <si>
    <r>
      <rPr>
        <b/>
        <sz val="9"/>
        <rFont val="Century Gothic"/>
        <family val="2"/>
      </rPr>
      <t>Vraag D:</t>
    </r>
    <r>
      <rPr>
        <sz val="9"/>
        <rFont val="Century Gothic"/>
        <family val="2"/>
      </rPr>
      <t xml:space="preserve"> Welk deel van het door opdrachtgever aangeboden GFT wordt op deze verwerkingslocatie verwerkt?</t>
    </r>
  </si>
  <si>
    <t>Procentuele verdeling hoeveelheid t.o.v. totaal volume perceel.</t>
  </si>
  <si>
    <r>
      <rPr>
        <b/>
        <sz val="9"/>
        <rFont val="Century Gothic"/>
        <family val="2"/>
      </rPr>
      <t>Vraag E:</t>
    </r>
    <r>
      <rPr>
        <sz val="9"/>
        <rFont val="Century Gothic"/>
        <family val="2"/>
      </rPr>
      <t xml:space="preserve"> Past inschrijver vergisting, toe op het door opdrachtgever aangeleverde GFT?</t>
    </r>
  </si>
  <si>
    <r>
      <rPr>
        <b/>
        <sz val="9"/>
        <rFont val="Century Gothic"/>
        <family val="2"/>
      </rPr>
      <t>Vraag F:</t>
    </r>
    <r>
      <rPr>
        <sz val="9"/>
        <rFont val="Century Gothic"/>
        <family val="2"/>
      </rPr>
      <t xml:space="preserve"> Compostkwaliteit: welk deel van het compost wordt afgezet in de oppotgrond-, opzaksector en/of glastuinbouw?</t>
    </r>
  </si>
  <si>
    <t>Verwerkingslocatie 2</t>
  </si>
  <si>
    <t>Verwerkingslocatie 3</t>
  </si>
  <si>
    <t xml:space="preserve">Som procentuele verdeling te verwerken hoeveelheid GFT over verwerkingslocaties: </t>
  </si>
  <si>
    <r>
      <t xml:space="preserve">Totale CO2-equivalent impact GFT-verwerking:
</t>
    </r>
    <r>
      <rPr>
        <b/>
        <i/>
        <sz val="10"/>
        <rFont val="Century Gothic"/>
        <family val="2"/>
      </rPr>
      <t>Negatieve waarde = besparing</t>
    </r>
  </si>
  <si>
    <t>KG Co2-eq. bespaard/ton verwerk GFT:</t>
  </si>
  <si>
    <t>Fictieve korting (behaalde kwaliteitswaarde):</t>
  </si>
  <si>
    <t>Lijst
Verbergen/verwijderen</t>
  </si>
  <si>
    <t>Ja, van 2 verschillende verwerkingslocaties.</t>
  </si>
  <si>
    <t>Ja, van 3 verschillende verwerkingslocaties.</t>
  </si>
  <si>
    <t>Nee, inschrijver schrijft voor dit perceel in met één verwerkingslocatie.</t>
  </si>
  <si>
    <t>Antwoordopties: Vergisting</t>
  </si>
  <si>
    <t>Weging: kg Co2-eq./ton GFT</t>
  </si>
  <si>
    <t>Antwoordopties: Compostkwaliteit</t>
  </si>
  <si>
    <t>Weging: kg CO2-eq./ton compost</t>
  </si>
  <si>
    <t>Nee. Alleen compostering.</t>
  </si>
  <si>
    <t>&gt;51%</t>
  </si>
  <si>
    <t>Opwerken tot groengas, geen CO2-afvang</t>
  </si>
  <si>
    <t>41-50%</t>
  </si>
  <si>
    <t>Opwerken tot groengas, wel CO2-afvang</t>
  </si>
  <si>
    <t>31-40%</t>
  </si>
  <si>
    <t>WKK, alleen elektriciteitsproductie</t>
  </si>
  <si>
    <t>21-30%</t>
  </si>
  <si>
    <t>WKK, elektriciteits- en warmteproductie</t>
  </si>
  <si>
    <t>11-20%</t>
  </si>
  <si>
    <t>6-10%</t>
  </si>
  <si>
    <t>1-5%</t>
  </si>
  <si>
    <t>Geen</t>
  </si>
  <si>
    <t>Ontvangstlocatie 1</t>
  </si>
  <si>
    <t>Ontvangstlocatie 2</t>
  </si>
  <si>
    <t>Antwoord vraag A: hoeveel GFT kan opdrachtgever aanleveren op de ontvangstlocatie ↓</t>
  </si>
  <si>
    <t>Antwoord vraag B: Benoemen  de ontvangstlocatie ↓</t>
  </si>
  <si>
    <t>Antwoord vraag C: Reistijd enkele reis ↓</t>
  </si>
  <si>
    <t>Antwoord vraag D: Welke vrachten kunnen er op deze ontvangstlocatie aangeboden worden →</t>
  </si>
  <si>
    <t>[Beschrijving invullen door inschrijver]</t>
  </si>
  <si>
    <t>Prijs per uur</t>
  </si>
  <si>
    <t>Tonnage per transport</t>
  </si>
  <si>
    <t>Transport bewegingen per jaar</t>
  </si>
  <si>
    <t>Onderdeel</t>
  </si>
  <si>
    <t>KG-1: Logistiek efficiëntie</t>
  </si>
  <si>
    <t>Kwalitatieve waarde</t>
  </si>
  <si>
    <t>Prijs</t>
  </si>
  <si>
    <t>Inschrijfprijs</t>
  </si>
  <si>
    <t>KG-2: Verwerkingsmethode</t>
  </si>
  <si>
    <t>Bijlage 04A - Kwalitatieve gunningscriteria perceel 1 Hoeksche Waard
Kwalitatief gunningscriterium KG-1 Logistiek efficiëntie</t>
  </si>
  <si>
    <t>Bijlage 04A - Kwalitatieve gunningscriteria perceel 1 Hoeksche Waard
Kwalitatief gunningscriterium KG-2 Verwerking GFT</t>
  </si>
  <si>
    <t>Bijlage 04A - Prijsinvulformulier perceel 1 Hoeksche Waard
Gunningscriterium Prijs</t>
  </si>
  <si>
    <t>Bijlage 04A - Fictieve inschrijfprijs perceel 1 Hoeksche Waard
Resultaat gunningscriteria</t>
  </si>
  <si>
    <t>Tab 1</t>
  </si>
  <si>
    <t>Kwalitatieve gunning KG-1 t.b.v. perceel 1</t>
  </si>
  <si>
    <t>Gunning onderdeel prijs t.b.v. perceel 1</t>
  </si>
  <si>
    <t>Fictieve inschrijfprijs t.b.v. perceel 1</t>
  </si>
  <si>
    <t>Kwalitatieve gunning KG-2 t.b.v. perceel 1</t>
  </si>
  <si>
    <t>Tab 2</t>
  </si>
  <si>
    <t>Tab 3</t>
  </si>
  <si>
    <t>Tab 4</t>
  </si>
  <si>
    <t>Onderdeel van</t>
  </si>
  <si>
    <t>Bijlage 04A</t>
  </si>
  <si>
    <r>
      <rPr>
        <b/>
        <sz val="9"/>
        <rFont val="Century Gothic"/>
        <family val="2"/>
      </rPr>
      <t>Algemeen</t>
    </r>
    <r>
      <rPr>
        <sz val="9"/>
        <rFont val="Century Gothic"/>
        <family val="2"/>
      </rPr>
      <t xml:space="preserve">: 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Antwoord vraag A:</t>
    </r>
    <r>
      <rPr>
        <sz val="9"/>
        <rFont val="Century Gothic"/>
        <family val="2"/>
      </rPr>
      <t xml:space="preserve"> Conform eis O-3 moet inschrijver opgeven hoeveel GFT (in een (gewichts)percentage t.o.v. de jaarlijkse totale hoeveelheid te verwerken GFT) er op iedere ontvangstlocatie aangeboden kan worden door opdrachtgever. Voor de berekening t.b.v. het toekennen van de score in dit invulformulier wordt gebruik gemaakt van het tonnage dat in 2019 door opdrachtgever aangeleverd is. Als inschrijver één ontvangstlocatie aanbied moet bij ontvangstlocatie 1 '100%' en bij ontvangstlocatie 2 '0%' ingevuld worden. Als inschrijver twee ontvangstlocaties aanbied moet de som van antwoord A (voor ontvangstlocatie 1 en 2) minimaal 100% zijn.
</t>
    </r>
    <r>
      <rPr>
        <b/>
        <sz val="9"/>
        <rFont val="Century Gothic"/>
        <family val="2"/>
      </rPr>
      <t>Antwoord vraag B:</t>
    </r>
    <r>
      <rPr>
        <sz val="9"/>
        <rFont val="Century Gothic"/>
        <family val="2"/>
      </rPr>
      <t xml:space="preserve">  Het antwoord op vraag B is de enige manier om een ontvangstlocatie aan te bieden. Verwijzingen naar bijlagen en/of andere antwoorden zijn niet toegestaan.
</t>
    </r>
    <r>
      <rPr>
        <b/>
        <sz val="9"/>
        <rFont val="Century Gothic"/>
        <family val="2"/>
      </rPr>
      <t>Antwoord vraag C</t>
    </r>
    <r>
      <rPr>
        <sz val="9"/>
        <rFont val="Century Gothic"/>
        <family val="2"/>
      </rPr>
      <t xml:space="preserve">: 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D:</t>
    </r>
    <r>
      <rPr>
        <sz val="9"/>
        <rFont val="Century Gothic"/>
        <family val="2"/>
      </rPr>
      <t xml:space="preserve"> Conform eis O-3 moet inschrijver opgeven hoe de verdeling van aan te bieden GFT over de verschillende ontvangstlocaties tot stand komt. Als inschrijver één ontvangstlocatie aanbied kan inschrijver volstaan met het invullen van 'n.v.t.'
</t>
    </r>
    <r>
      <rPr>
        <b/>
        <sz val="9"/>
        <rFont val="Century Gothic"/>
        <family val="2"/>
      </rPr>
      <t>Antwoord vraag E:</t>
    </r>
    <r>
      <rPr>
        <sz val="9"/>
        <rFont val="Century Gothic"/>
        <family val="2"/>
      </rPr>
      <t xml:space="preserve"> Inschrijver moet per rekenlocatie de bewijsvoering conform de in </t>
    </r>
    <r>
      <rPr>
        <b/>
        <sz val="9"/>
        <rFont val="Century Gothic"/>
        <family val="2"/>
      </rPr>
      <t>eis O-7</t>
    </r>
    <r>
      <rPr>
        <sz val="9"/>
        <rFont val="Century Gothic"/>
        <family val="2"/>
      </rPr>
      <t xml:space="preserve"> uitgewerkte methode indienen (als separaat PDF document). Als niet alle informatie (incl. de gekozen instellingen) zoals in </t>
    </r>
    <r>
      <rPr>
        <b/>
        <sz val="9"/>
        <rFont val="Century Gothic"/>
        <family val="2"/>
      </rPr>
      <t>eis O-7</t>
    </r>
    <r>
      <rPr>
        <sz val="9"/>
        <rFont val="Century Gothic"/>
        <family val="2"/>
      </rPr>
      <t xml:space="preserve"> gevraagd is inzichtelijk is leid dit tot ongeldig verklaring van de inschrijving.
</t>
    </r>
    <r>
      <rPr>
        <b/>
        <sz val="9"/>
        <rFont val="Century Gothic"/>
        <family val="2"/>
      </rPr>
      <t>Antwoord vraag C en E:</t>
    </r>
    <r>
      <rPr>
        <sz val="9"/>
        <rFont val="Century Gothic"/>
        <family val="2"/>
      </rPr>
      <t xml:space="preserve"> De bij C ingediende reistijd (voor een enkele reis) moet één op één overeen komen de als antwoord op vraag E ingediende bewijsvoering. Afwijkingen tussen de beantwoording van vraag C en de bewijsvoering inzake vraag E leid tot ongeldig verklaring van de inschrijving. </t>
    </r>
  </si>
  <si>
    <t>(potentiële) meerprijs voor verwerking (per ton) o.b.v. antwoordoptie</t>
  </si>
  <si>
    <t>PR-6</t>
  </si>
  <si>
    <t>Stuks</t>
  </si>
  <si>
    <t>Omschrijving (6)</t>
  </si>
  <si>
    <t>Inschrijfprijs (7)</t>
  </si>
  <si>
    <r>
      <t xml:space="preserve">Terugleveren van compost in zakken incl. afleveren op locaties in het werkgebied van opdrachtgever.
</t>
    </r>
    <r>
      <rPr>
        <i/>
        <sz val="9"/>
        <color theme="1"/>
        <rFont val="Century Gothic"/>
        <family val="2"/>
      </rPr>
      <t>Prijsplafond: €2,25 per stuk.</t>
    </r>
  </si>
  <si>
    <t>De maximale eenheidsprijs die aangeboden mag worden voor PR-6 is €2,25. Inschrijvingen waarin een hogere eenheidsprijs voor PR-6 wordt aangeboden zullen aangemerkt worden als ongeldig. Waardoor deze inschrijvingen terzijde zullen worden gelegd.</t>
  </si>
  <si>
    <r>
      <rPr>
        <b/>
        <sz val="9"/>
        <rFont val="Century Gothic"/>
        <family val="2"/>
      </rPr>
      <t xml:space="preserve">A: </t>
    </r>
    <r>
      <rPr>
        <sz val="9"/>
        <rFont val="Century Gothic"/>
        <family val="2"/>
      </rPr>
      <t>Opgeven van de hoeveelheid GFT (in een (gewichts)percentage t.o.v. de totale te verwerken hoeveelheid) die op de betreffende aangeboden ontvangstlocatie aangeboden kan worden door opdrachtgever.</t>
    </r>
    <r>
      <rPr>
        <b/>
        <sz val="9"/>
        <rFont val="Century Gothic"/>
        <family val="2"/>
      </rPr>
      <t xml:space="preserve">
B: </t>
    </r>
    <r>
      <rPr>
        <sz val="9"/>
        <rFont val="Century Gothic"/>
        <family val="2"/>
      </rPr>
      <t>Benoemen van de aangeboden ontvangstlocatie. Minimaal de volgende gegevens moeten worden verstrekt:
- volledige naam van de ontvangstlocatie;
- volledig adres van de ontvangstlocatie;
- type locatie (verwerkingslocatie of overslaglocatie)
- eigenaar van de ontvangstlocatie.</t>
    </r>
    <r>
      <rPr>
        <b/>
        <sz val="9"/>
        <rFont val="Century Gothic"/>
        <family val="2"/>
      </rPr>
      <t xml:space="preserve">
C: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 xml:space="preserve">D: </t>
    </r>
    <r>
      <rPr>
        <sz val="9"/>
        <rFont val="Century Gothic"/>
        <family val="2"/>
      </rPr>
      <t xml:space="preserve">Beschrijf welke vrachten (met het te verwerken GFT) op de  ontvangstlocaties door opdrachtgever aangeboden kan worden.  
</t>
    </r>
    <r>
      <rPr>
        <b/>
        <sz val="9"/>
        <rFont val="Century Gothic"/>
        <family val="2"/>
      </rPr>
      <t xml:space="preserve">E: </t>
    </r>
    <r>
      <rPr>
        <sz val="9"/>
        <rFont val="Century Gothic"/>
        <family val="2"/>
      </rPr>
      <t xml:space="preserve">Indienen van bewijsvoering conform de in eis </t>
    </r>
    <r>
      <rPr>
        <b/>
        <sz val="9"/>
        <rFont val="Century Gothic"/>
        <family val="2"/>
      </rPr>
      <t>O-6</t>
    </r>
    <r>
      <rPr>
        <sz val="9"/>
        <rFont val="Century Gothic"/>
        <family val="2"/>
      </rPr>
      <t xml:space="preserve"> uitgewerkte methode (zie ook de instructie in bijlage 08). In een PDF document bijvoegen achter </t>
    </r>
    <r>
      <rPr>
        <b/>
        <sz val="9"/>
        <rFont val="Century Gothic"/>
        <family val="2"/>
      </rPr>
      <t xml:space="preserve">onderdeel 05 </t>
    </r>
    <r>
      <rPr>
        <sz val="9"/>
        <rFont val="Century Gothic"/>
        <family val="2"/>
      </rPr>
      <t xml:space="preserve"> van de inschrijving.</t>
    </r>
  </si>
  <si>
    <r>
      <rPr>
        <b/>
        <sz val="9"/>
        <rFont val="Century Gothic"/>
        <family val="2"/>
      </rPr>
      <t>Gewogen gemiddelde reistijd</t>
    </r>
    <r>
      <rPr>
        <sz val="9"/>
        <rFont val="Century Gothic"/>
        <family val="2"/>
      </rPr>
      <t xml:space="preserve">
Voor het toekennen van de score wordt uitgegaan van de gewogen gemiddelde reistijd (als er meerdere ontvangstlocaties worden aangeboden). De gewogen gemiddelde reistijd (of gemiddelde reistijd, als er één ontvangstlocatie wordt aangeboden) wordt berekend op basis van de per rekenlocatie opgegeven reistijd en het in 2019 door de betreffende gemeente aangeleverde tonnage GFT (conform tabblad 1). Formule voor het berekenen van de gewogen gemiddelde reistijd:
</t>
    </r>
    <r>
      <rPr>
        <i/>
        <sz val="9"/>
        <rFont val="Century Gothic"/>
        <family val="2"/>
      </rPr>
      <t xml:space="preserve">((reistijd ontvangstlocatie 1 * tonnage t.b.v. ontvangstlocatie 1) + (reistijd ontvangstlocatie 2 * tonnage t.b.v. ontvangstlocatie 2)) / totaal tonnage per jaar
</t>
    </r>
    <r>
      <rPr>
        <b/>
        <sz val="9"/>
        <rFont val="Century Gothic"/>
        <family val="2"/>
      </rPr>
      <t>Toekennen van de score</t>
    </r>
    <r>
      <rPr>
        <sz val="9"/>
        <rFont val="Century Gothic"/>
        <family val="2"/>
      </rPr>
      <t xml:space="preserve">
Als de gewogen gemiddelde reistijd gelijk is aan de voor dit perceel vastgestelde maximale reistijd (</t>
    </r>
    <r>
      <rPr>
        <b/>
        <sz val="9"/>
        <rFont val="Century Gothic"/>
        <family val="2"/>
      </rPr>
      <t>zie eis O-6</t>
    </r>
    <r>
      <rPr>
        <sz val="9"/>
        <rFont val="Century Gothic"/>
        <family val="2"/>
      </rPr>
      <t xml:space="preserve">) = geen kwaliteitswaarde (zijnde €0,- fictieve korting op de inschrijfprijs). 
Als de gewogen gemiddelde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t>
    </r>
    <r>
      <rPr>
        <i/>
        <sz val="9"/>
        <rFont val="Century Gothic"/>
        <family val="2"/>
      </rPr>
      <t>Formule: (1-(aangeboden reistijd-minimale reistijd)/(maximale reistijd-minimale reistijd))*maximale kwaliteitswaarde = fictieve korting op inschrijfprijs</t>
    </r>
  </si>
  <si>
    <r>
      <t xml:space="preserve">Inschrijver moet de reistijd opgeven van een enkele reis vanaf de in tabblad 1 opgegeven rekenlocatie (t.b.v. logistiek) naar de door inschrijver aangeboden ontvangstlocatie(s). Als inschrijver meerdere ontvangstlocaties aanbied moet inschrijver de enkele reistijd vanaf de rekenlocatie (t.b.v. logistiek) voor alle ontvangstlocaties opgeven. 
De door inschrijver opgegeven enkele reistijd moet berekend zijn conform de in </t>
    </r>
    <r>
      <rPr>
        <b/>
        <sz val="9"/>
        <rFont val="Century Gothic"/>
        <family val="2"/>
      </rPr>
      <t xml:space="preserve">eis O-6 </t>
    </r>
    <r>
      <rPr>
        <sz val="9"/>
        <rFont val="Century Gothic"/>
        <family val="2"/>
      </rPr>
      <t>uitgewerkte methode.</t>
    </r>
  </si>
  <si>
    <t>Behorende bij de aanbesteding 'Verwerking GFT' van RAD HW B.V. voor gemeenten Hoeksche Waard en Goeree Overflakkee</t>
  </si>
  <si>
    <t>Bijlage 04A - Gunningscriteria (kwaliteit &amp; prijs) perceel 1
Versie Defintief 2 - na aanpassing in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</si>
</sst>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i/>
      <sz val="9"/>
      <name val="Century Gothic"/>
      <family val="2"/>
    </font>
    <font>
      <sz val="10"/>
      <color rgb="FFFF0000"/>
      <name val="Century Gothic"/>
      <family val="2"/>
    </font>
    <font>
      <b/>
      <sz val="28"/>
      <color rgb="FFFF0000"/>
      <name val="Century Gothic"/>
      <family val="2"/>
    </font>
    <font>
      <b/>
      <sz val="14"/>
      <color rgb="FFFF0000"/>
      <name val="Century Gothic"/>
      <family val="2"/>
    </font>
    <font>
      <sz val="8"/>
      <name val="Arial"/>
      <family val="2"/>
    </font>
    <font>
      <sz val="11"/>
      <color rgb="FF9C0006"/>
      <name val="Calibri"/>
      <family val="2"/>
      <scheme val="minor"/>
    </font>
    <font>
      <b/>
      <sz val="14"/>
      <color theme="0"/>
      <name val="Century Gothic"/>
      <family val="2"/>
    </font>
    <font>
      <b/>
      <sz val="12"/>
      <name val="Century Gothic"/>
      <family val="2"/>
    </font>
    <font>
      <i/>
      <sz val="9"/>
      <color theme="1"/>
      <name val="Century Gothic"/>
      <family val="2"/>
    </font>
    <font>
      <b/>
      <sz val="10"/>
      <color indexed="9"/>
      <name val="Century Gothic"/>
      <family val="2"/>
    </font>
    <font>
      <b/>
      <sz val="10"/>
      <color theme="1"/>
      <name val="Century Gothic"/>
      <family val="2"/>
    </font>
    <font>
      <b/>
      <sz val="10"/>
      <name val="Century Gothic"/>
      <family val="2"/>
    </font>
    <font>
      <b/>
      <sz val="10"/>
      <color theme="9" tint="-0.249977111117893"/>
      <name val="Century Gothic"/>
      <family val="2"/>
    </font>
    <font>
      <b/>
      <i/>
      <sz val="10"/>
      <name val="Century Gothic"/>
      <family val="2"/>
    </font>
    <font>
      <b/>
      <sz val="9"/>
      <color theme="0"/>
      <name val="Century Gothic"/>
      <family val="2"/>
    </font>
  </fonts>
  <fills count="13">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theme="5"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s>
  <cellStyleXfs count="17">
    <xf numFmtId="0" fontId="0" fillId="0" borderId="0"/>
    <xf numFmtId="0" fontId="4" fillId="0" borderId="0"/>
    <xf numFmtId="0" fontId="4" fillId="0" borderId="0"/>
    <xf numFmtId="0" fontId="14"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22" fillId="5" borderId="0" applyNumberFormat="0" applyBorder="0" applyAlignment="0" applyProtection="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0" fontId="8" fillId="0" borderId="0" xfId="1" applyFont="1" applyAlignment="1">
      <alignment vertical="center"/>
    </xf>
    <xf numFmtId="0" fontId="4" fillId="0" borderId="0" xfId="1" applyAlignment="1">
      <alignment vertical="center"/>
    </xf>
    <xf numFmtId="0" fontId="8" fillId="0" borderId="0" xfId="1" applyFont="1" applyAlignment="1">
      <alignment horizontal="center" vertical="center"/>
    </xf>
    <xf numFmtId="0" fontId="4" fillId="0" borderId="0" xfId="1" applyAlignment="1">
      <alignment horizontal="center" vertical="center"/>
    </xf>
    <xf numFmtId="0" fontId="10" fillId="0" borderId="0" xfId="1" applyFont="1" applyAlignment="1">
      <alignment vertical="center"/>
    </xf>
    <xf numFmtId="0" fontId="11" fillId="0" borderId="0" xfId="1" applyFont="1" applyAlignment="1">
      <alignment vertical="center"/>
    </xf>
    <xf numFmtId="0" fontId="8" fillId="0" borderId="0" xfId="1" applyFont="1" applyAlignment="1">
      <alignment vertical="center" wrapText="1"/>
    </xf>
    <xf numFmtId="0" fontId="4" fillId="0" borderId="0" xfId="1" applyAlignment="1">
      <alignment vertical="center" wrapText="1"/>
    </xf>
    <xf numFmtId="0" fontId="6" fillId="0" borderId="1" xfId="1" applyFont="1" applyBorder="1" applyAlignment="1">
      <alignment vertical="center" wrapText="1"/>
    </xf>
    <xf numFmtId="0" fontId="9" fillId="0" borderId="0" xfId="1" applyFont="1" applyBorder="1" applyAlignment="1">
      <alignment horizontal="center" vertical="center"/>
    </xf>
    <xf numFmtId="0" fontId="13" fillId="0" borderId="0" xfId="1" applyFont="1" applyBorder="1" applyAlignment="1">
      <alignment horizontal="left" vertical="center"/>
    </xf>
    <xf numFmtId="0" fontId="8" fillId="0" borderId="0" xfId="1" applyFont="1" applyBorder="1" applyAlignment="1">
      <alignment horizontal="left" vertical="center"/>
    </xf>
    <xf numFmtId="0" fontId="8" fillId="0" borderId="0" xfId="1" applyFont="1" applyBorder="1" applyAlignment="1">
      <alignment vertical="center"/>
    </xf>
    <xf numFmtId="0" fontId="24" fillId="6" borderId="5" xfId="1" applyFont="1" applyFill="1" applyBorder="1" applyAlignment="1" applyProtection="1">
      <alignment vertical="center" wrapText="1"/>
      <protection locked="0"/>
    </xf>
    <xf numFmtId="0" fontId="23" fillId="2" borderId="6" xfId="1" applyFont="1" applyFill="1" applyBorder="1" applyAlignment="1">
      <alignment vertical="center" wrapText="1"/>
    </xf>
    <xf numFmtId="0" fontId="6" fillId="0" borderId="0" xfId="1" applyFont="1" applyAlignment="1">
      <alignment vertical="center"/>
    </xf>
    <xf numFmtId="0" fontId="5" fillId="2" borderId="7" xfId="1" applyFont="1" applyFill="1" applyBorder="1" applyAlignment="1">
      <alignment vertical="center" wrapText="1"/>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8" xfId="1" applyFont="1" applyFill="1" applyBorder="1" applyAlignment="1">
      <alignment horizontal="center" vertical="center" wrapText="1"/>
    </xf>
    <xf numFmtId="0" fontId="7" fillId="7" borderId="7" xfId="2" applyFont="1" applyFill="1" applyBorder="1" applyAlignment="1">
      <alignment vertical="center" wrapText="1"/>
    </xf>
    <xf numFmtId="0" fontId="7" fillId="7" borderId="0" xfId="2" applyFont="1" applyFill="1" applyAlignment="1">
      <alignment vertical="center" wrapText="1"/>
    </xf>
    <xf numFmtId="0" fontId="7" fillId="7" borderId="0" xfId="2" applyFont="1" applyFill="1" applyAlignment="1">
      <alignment horizontal="center" vertical="center" wrapText="1"/>
    </xf>
    <xf numFmtId="0" fontId="7" fillId="7" borderId="8" xfId="2" applyFont="1" applyFill="1" applyBorder="1" applyAlignment="1">
      <alignment horizontal="center" vertical="center" wrapText="1"/>
    </xf>
    <xf numFmtId="0" fontId="6" fillId="0" borderId="16" xfId="1" applyFont="1" applyBorder="1" applyAlignment="1">
      <alignment vertical="center"/>
    </xf>
    <xf numFmtId="0" fontId="15" fillId="0" borderId="1" xfId="13" applyFont="1" applyBorder="1" applyAlignment="1">
      <alignment horizontal="left" vertical="center" wrapText="1"/>
    </xf>
    <xf numFmtId="166" fontId="15" fillId="6" borderId="1" xfId="13" applyNumberFormat="1" applyFont="1" applyFill="1" applyBorder="1" applyAlignment="1" applyProtection="1">
      <alignment horizontal="center" vertical="center" wrapText="1"/>
      <protection locked="0"/>
    </xf>
    <xf numFmtId="3" fontId="15" fillId="0" borderId="1" xfId="13" applyNumberFormat="1" applyFont="1" applyBorder="1" applyAlignment="1">
      <alignment horizontal="center" vertical="center" wrapText="1"/>
    </xf>
    <xf numFmtId="166" fontId="15" fillId="0" borderId="17" xfId="13" applyNumberFormat="1" applyFont="1" applyBorder="1" applyAlignment="1">
      <alignment horizontal="center" vertical="center" wrapText="1"/>
    </xf>
    <xf numFmtId="0" fontId="23" fillId="0" borderId="7" xfId="1" applyFont="1" applyBorder="1" applyAlignment="1">
      <alignment horizontal="left" vertical="center" wrapText="1"/>
    </xf>
    <xf numFmtId="0" fontId="23" fillId="0" borderId="0" xfId="1" applyFont="1" applyAlignment="1">
      <alignment horizontal="left" vertical="center" wrapText="1"/>
    </xf>
    <xf numFmtId="0" fontId="23" fillId="0" borderId="8" xfId="1" applyFont="1" applyBorder="1" applyAlignment="1">
      <alignment horizontal="left" vertical="center" wrapText="1"/>
    </xf>
    <xf numFmtId="165" fontId="15" fillId="0" borderId="1" xfId="13" applyNumberFormat="1" applyFont="1" applyBorder="1" applyAlignment="1">
      <alignment horizontal="center" vertical="center"/>
    </xf>
    <xf numFmtId="0" fontId="17" fillId="0" borderId="16" xfId="1" applyFont="1" applyBorder="1" applyAlignment="1">
      <alignment vertical="center"/>
    </xf>
    <xf numFmtId="0" fontId="25" fillId="0" borderId="1" xfId="13" applyFont="1" applyBorder="1" applyAlignment="1">
      <alignment horizontal="left" vertical="center" wrapText="1"/>
    </xf>
    <xf numFmtId="166" fontId="25" fillId="6" borderId="1" xfId="13" applyNumberFormat="1" applyFont="1" applyFill="1" applyBorder="1" applyAlignment="1" applyProtection="1">
      <alignment horizontal="center" vertical="center" wrapText="1"/>
      <protection locked="0"/>
    </xf>
    <xf numFmtId="0" fontId="6" fillId="0" borderId="7" xfId="1" applyFont="1" applyBorder="1" applyAlignment="1">
      <alignment vertical="center"/>
    </xf>
    <xf numFmtId="0" fontId="15" fillId="0" borderId="0" xfId="13" applyFont="1" applyAlignment="1">
      <alignment horizontal="left" vertical="center" wrapText="1"/>
    </xf>
    <xf numFmtId="165" fontId="15" fillId="0" borderId="0" xfId="13" applyNumberFormat="1" applyFont="1" applyAlignment="1">
      <alignment horizontal="center" vertical="center"/>
    </xf>
    <xf numFmtId="3" fontId="15" fillId="0" borderId="0" xfId="13" applyNumberFormat="1" applyFont="1" applyAlignment="1">
      <alignment horizontal="center" vertical="center" wrapText="1"/>
    </xf>
    <xf numFmtId="166" fontId="15" fillId="0" borderId="8" xfId="13" applyNumberFormat="1" applyFont="1" applyBorder="1" applyAlignment="1">
      <alignment horizontal="center" vertical="center" wrapText="1"/>
    </xf>
    <xf numFmtId="0" fontId="6" fillId="0" borderId="1" xfId="13" applyFont="1" applyBorder="1" applyAlignment="1">
      <alignment horizontal="left" vertical="center" wrapText="1"/>
    </xf>
    <xf numFmtId="9" fontId="25" fillId="6" borderId="1" xfId="9" applyFont="1" applyFill="1" applyBorder="1" applyAlignment="1" applyProtection="1">
      <alignment horizontal="center" vertical="center" wrapText="1"/>
      <protection locked="0"/>
    </xf>
    <xf numFmtId="0" fontId="15" fillId="0" borderId="0" xfId="13" applyFont="1" applyAlignment="1">
      <alignment horizontal="left" vertical="center"/>
    </xf>
    <xf numFmtId="44" fontId="15" fillId="0" borderId="0" xfId="13" applyNumberFormat="1" applyFont="1" applyAlignment="1">
      <alignment horizontal="center" vertical="center"/>
    </xf>
    <xf numFmtId="0" fontId="15" fillId="0" borderId="0" xfId="13" applyFont="1" applyAlignment="1">
      <alignment horizontal="center" vertical="center" wrapText="1"/>
    </xf>
    <xf numFmtId="0" fontId="15" fillId="0" borderId="8" xfId="13" applyFont="1" applyBorder="1" applyAlignment="1">
      <alignment horizontal="center" vertical="center" wrapText="1"/>
    </xf>
    <xf numFmtId="0" fontId="26" fillId="2" borderId="0" xfId="1" applyFont="1" applyFill="1" applyAlignment="1">
      <alignment horizontal="center" vertical="center" wrapText="1"/>
    </xf>
    <xf numFmtId="166" fontId="27" fillId="8" borderId="8" xfId="13" applyNumberFormat="1" applyFont="1" applyFill="1" applyBorder="1" applyAlignment="1">
      <alignment horizontal="center" vertical="center" wrapText="1"/>
    </xf>
    <xf numFmtId="0" fontId="6" fillId="3" borderId="16" xfId="2" applyFont="1" applyFill="1" applyBorder="1" applyAlignment="1">
      <alignment horizontal="center" vertical="center" wrapText="1"/>
    </xf>
    <xf numFmtId="0" fontId="6" fillId="0" borderId="16" xfId="1" applyFont="1" applyBorder="1" applyAlignment="1">
      <alignment horizontal="center" vertical="center"/>
    </xf>
    <xf numFmtId="0" fontId="6" fillId="0" borderId="23" xfId="1" applyFont="1" applyBorder="1" applyAlignment="1">
      <alignment horizontal="center" vertical="center"/>
    </xf>
    <xf numFmtId="0" fontId="6" fillId="0" borderId="0" xfId="1" applyFont="1" applyAlignment="1">
      <alignment horizontal="center" vertical="center"/>
    </xf>
    <xf numFmtId="166" fontId="15" fillId="0" borderId="1" xfId="13" applyNumberFormat="1" applyFont="1" applyBorder="1" applyAlignment="1">
      <alignment horizontal="center" vertical="center" wrapText="1"/>
    </xf>
    <xf numFmtId="166" fontId="25" fillId="0" borderId="1" xfId="13" applyNumberFormat="1" applyFont="1" applyBorder="1" applyAlignment="1">
      <alignment horizontal="center" vertical="center" wrapText="1"/>
    </xf>
    <xf numFmtId="9" fontId="25" fillId="0" borderId="1" xfId="9" applyFont="1" applyFill="1" applyBorder="1" applyAlignment="1" applyProtection="1">
      <alignment horizontal="center" vertical="center" wrapText="1"/>
    </xf>
    <xf numFmtId="9" fontId="15" fillId="0" borderId="0" xfId="9" applyFont="1" applyFill="1" applyBorder="1" applyAlignment="1" applyProtection="1">
      <alignment horizontal="center" vertical="center" wrapText="1"/>
    </xf>
    <xf numFmtId="166" fontId="25" fillId="0" borderId="0" xfId="13" applyNumberFormat="1" applyFont="1" applyAlignment="1">
      <alignment horizontal="center" vertical="center" wrapText="1"/>
    </xf>
    <xf numFmtId="0" fontId="15" fillId="0" borderId="1" xfId="13" applyFont="1" applyBorder="1" applyAlignment="1">
      <alignment horizontal="left" vertical="center"/>
    </xf>
    <xf numFmtId="0" fontId="6" fillId="0" borderId="26" xfId="1" applyFont="1" applyBorder="1" applyAlignment="1">
      <alignment horizontal="center" vertical="center"/>
    </xf>
    <xf numFmtId="0" fontId="8" fillId="0" borderId="0" xfId="2" applyFont="1" applyAlignment="1">
      <alignment horizontal="center" vertical="center" wrapText="1"/>
    </xf>
    <xf numFmtId="0" fontId="8" fillId="0" borderId="0" xfId="2" applyFont="1" applyAlignment="1">
      <alignment horizontal="left" vertical="center" wrapText="1"/>
    </xf>
    <xf numFmtId="0" fontId="26" fillId="2" borderId="7" xfId="2" applyFont="1" applyFill="1" applyBorder="1" applyAlignment="1">
      <alignment horizontal="left" vertical="center" wrapText="1"/>
    </xf>
    <xf numFmtId="0" fontId="26" fillId="2" borderId="0" xfId="2" applyFont="1" applyFill="1" applyAlignment="1">
      <alignment horizontal="left" vertical="center" wrapText="1"/>
    </xf>
    <xf numFmtId="0" fontId="26" fillId="2" borderId="0" xfId="2" applyFont="1" applyFill="1" applyAlignment="1">
      <alignment horizontal="center" vertical="center" wrapText="1"/>
    </xf>
    <xf numFmtId="0" fontId="26" fillId="2" borderId="8" xfId="2" applyFont="1" applyFill="1" applyBorder="1" applyAlignment="1">
      <alignment horizontal="left" vertical="center" wrapText="1"/>
    </xf>
    <xf numFmtId="0" fontId="6" fillId="0" borderId="16" xfId="1" applyFont="1" applyBorder="1" applyAlignment="1">
      <alignment vertical="center" wrapText="1"/>
    </xf>
    <xf numFmtId="2" fontId="7" fillId="0" borderId="1" xfId="1" applyNumberFormat="1" applyFont="1" applyBorder="1" applyAlignment="1">
      <alignment horizontal="center" vertical="center" wrapText="1"/>
    </xf>
    <xf numFmtId="44" fontId="6" fillId="0" borderId="1" xfId="1" applyNumberFormat="1" applyFont="1" applyBorder="1" applyAlignment="1">
      <alignment vertical="center" wrapText="1"/>
    </xf>
    <xf numFmtId="44" fontId="7" fillId="9" borderId="1" xfId="1" applyNumberFormat="1" applyFont="1" applyFill="1" applyBorder="1" applyAlignment="1">
      <alignment vertical="center" wrapText="1"/>
    </xf>
    <xf numFmtId="0" fontId="6" fillId="0" borderId="17" xfId="4" quotePrefix="1" applyNumberFormat="1" applyFont="1" applyBorder="1" applyAlignment="1">
      <alignment vertical="center" wrapText="1"/>
    </xf>
    <xf numFmtId="0" fontId="28" fillId="7" borderId="7" xfId="2" applyFont="1" applyFill="1" applyBorder="1" applyAlignment="1">
      <alignment horizontal="left" vertical="center" wrapText="1"/>
    </xf>
    <xf numFmtId="0" fontId="28" fillId="7" borderId="0" xfId="2" applyFont="1" applyFill="1" applyAlignment="1">
      <alignment horizontal="left" vertical="center" wrapText="1"/>
    </xf>
    <xf numFmtId="0" fontId="28" fillId="7" borderId="0" xfId="2" applyFont="1" applyFill="1" applyAlignment="1">
      <alignment horizontal="center" vertical="center" wrapText="1"/>
    </xf>
    <xf numFmtId="0" fontId="28" fillId="7" borderId="8" xfId="2" applyFont="1" applyFill="1" applyBorder="1" applyAlignment="1">
      <alignment horizontal="left" vertical="center" wrapText="1"/>
    </xf>
    <xf numFmtId="0" fontId="6" fillId="6" borderId="1" xfId="1" applyFont="1" applyFill="1" applyBorder="1" applyAlignment="1" applyProtection="1">
      <alignment vertical="center" wrapText="1"/>
      <protection locked="0"/>
    </xf>
    <xf numFmtId="1" fontId="6" fillId="6" borderId="1" xfId="1" applyNumberFormat="1" applyFont="1" applyFill="1" applyBorder="1" applyAlignment="1" applyProtection="1">
      <alignment horizontal="center" vertical="center" wrapText="1"/>
      <protection locked="0"/>
    </xf>
    <xf numFmtId="0" fontId="6" fillId="0" borderId="0" xfId="2" applyFont="1" applyAlignment="1">
      <alignment vertical="center" wrapText="1"/>
    </xf>
    <xf numFmtId="0" fontId="26" fillId="0" borderId="0" xfId="2" applyFont="1" applyAlignment="1">
      <alignment horizontal="left" vertical="center" wrapText="1"/>
    </xf>
    <xf numFmtId="0" fontId="6" fillId="4" borderId="0" xfId="2" applyFont="1" applyFill="1" applyAlignment="1">
      <alignment horizontal="center" vertical="center" wrapText="1"/>
    </xf>
    <xf numFmtId="0" fontId="6" fillId="0" borderId="0" xfId="2" applyFont="1" applyAlignment="1">
      <alignment horizontal="center" vertical="center" wrapText="1"/>
    </xf>
    <xf numFmtId="44" fontId="6" fillId="0" borderId="0" xfId="4" applyFont="1" applyFill="1" applyBorder="1" applyAlignment="1">
      <alignment horizontal="center" vertical="center" wrapText="1"/>
    </xf>
    <xf numFmtId="3" fontId="6" fillId="0" borderId="0" xfId="2" applyNumberFormat="1" applyFont="1" applyAlignment="1">
      <alignment horizontal="center" vertical="center" wrapText="1"/>
    </xf>
    <xf numFmtId="0" fontId="6" fillId="0" borderId="0" xfId="2" applyFont="1" applyAlignment="1">
      <alignment horizontal="left" vertical="center" wrapText="1"/>
    </xf>
    <xf numFmtId="0" fontId="6" fillId="0" borderId="0" xfId="12" applyFont="1" applyFill="1" applyBorder="1" applyAlignment="1">
      <alignment vertical="center"/>
    </xf>
    <xf numFmtId="1" fontId="6" fillId="0" borderId="0" xfId="12" applyNumberFormat="1" applyFont="1" applyFill="1" applyBorder="1" applyAlignment="1">
      <alignment vertical="center"/>
    </xf>
    <xf numFmtId="0" fontId="7" fillId="0" borderId="0" xfId="2" applyFont="1" applyAlignment="1">
      <alignment horizontal="left" vertical="center" wrapText="1"/>
    </xf>
    <xf numFmtId="0" fontId="28" fillId="0" borderId="0" xfId="2" applyFont="1" applyAlignment="1">
      <alignment horizontal="left" vertical="center" wrapText="1"/>
    </xf>
    <xf numFmtId="0" fontId="26" fillId="2" borderId="27" xfId="2" applyFont="1" applyFill="1" applyBorder="1" applyAlignment="1">
      <alignment horizontal="left" vertical="center" wrapText="1"/>
    </xf>
    <xf numFmtId="0" fontId="26" fillId="2" borderId="21" xfId="2" applyFont="1" applyFill="1" applyBorder="1" applyAlignment="1">
      <alignment horizontal="left" vertical="center" wrapText="1"/>
    </xf>
    <xf numFmtId="0" fontId="26" fillId="2" borderId="21" xfId="2" applyFont="1" applyFill="1" applyBorder="1" applyAlignment="1">
      <alignment horizontal="center" vertical="center" wrapText="1"/>
    </xf>
    <xf numFmtId="0" fontId="6" fillId="0" borderId="29" xfId="2" applyFont="1" applyBorder="1" applyAlignment="1">
      <alignment horizontal="left" vertical="center" wrapText="1"/>
    </xf>
    <xf numFmtId="3" fontId="6" fillId="0" borderId="20" xfId="2" applyNumberFormat="1" applyFont="1" applyBorder="1" applyAlignment="1">
      <alignment horizontal="center" vertical="center" wrapText="1"/>
    </xf>
    <xf numFmtId="0" fontId="6" fillId="0" borderId="16" xfId="2" applyFont="1" applyBorder="1" applyAlignment="1">
      <alignment horizontal="left" vertical="center" wrapText="1"/>
    </xf>
    <xf numFmtId="7" fontId="28" fillId="0" borderId="0" xfId="2" applyNumberFormat="1" applyFont="1" applyAlignment="1">
      <alignment horizontal="left" vertical="center" wrapText="1"/>
    </xf>
    <xf numFmtId="0" fontId="15" fillId="0" borderId="1" xfId="2" applyFont="1" applyBorder="1" applyAlignment="1">
      <alignment horizontal="center" vertical="center" wrapText="1"/>
    </xf>
    <xf numFmtId="0" fontId="8" fillId="0" borderId="7" xfId="2" applyFont="1" applyBorder="1" applyAlignment="1">
      <alignment horizontal="left" vertical="center" wrapText="1"/>
    </xf>
    <xf numFmtId="0" fontId="14" fillId="0" borderId="0" xfId="2" applyFont="1" applyAlignment="1">
      <alignment horizontal="center" vertical="center" wrapText="1"/>
    </xf>
    <xf numFmtId="0" fontId="6" fillId="0" borderId="1" xfId="2" applyFont="1" applyBorder="1" applyAlignment="1">
      <alignment horizontal="left" vertical="center" wrapText="1"/>
    </xf>
    <xf numFmtId="0" fontId="6" fillId="6" borderId="1" xfId="2" applyFont="1" applyFill="1" applyBorder="1" applyAlignment="1" applyProtection="1">
      <alignment horizontal="center" vertical="center" wrapText="1"/>
      <protection locked="0"/>
    </xf>
    <xf numFmtId="0" fontId="8" fillId="0" borderId="8" xfId="2" applyFont="1" applyBorder="1" applyAlignment="1">
      <alignment horizontal="left" vertical="center" wrapText="1"/>
    </xf>
    <xf numFmtId="0" fontId="28" fillId="7" borderId="16" xfId="2" applyFont="1" applyFill="1" applyBorder="1" applyAlignment="1">
      <alignment horizontal="left" vertical="center" wrapText="1"/>
    </xf>
    <xf numFmtId="0" fontId="28" fillId="7" borderId="1" xfId="2" applyFont="1" applyFill="1" applyBorder="1" applyAlignment="1">
      <alignment horizontal="left" vertical="center" wrapText="1"/>
    </xf>
    <xf numFmtId="0" fontId="28" fillId="7" borderId="1" xfId="2" applyFont="1" applyFill="1" applyBorder="1" applyAlignment="1">
      <alignment horizontal="center" vertical="center" wrapText="1"/>
    </xf>
    <xf numFmtId="0" fontId="28" fillId="7" borderId="17" xfId="2" applyFont="1" applyFill="1" applyBorder="1" applyAlignment="1">
      <alignment horizontal="center" vertical="center" wrapText="1"/>
    </xf>
    <xf numFmtId="0" fontId="6" fillId="0" borderId="20" xfId="2" applyFont="1" applyBorder="1" applyAlignment="1">
      <alignment horizontal="left" vertical="center" wrapText="1"/>
    </xf>
    <xf numFmtId="0" fontId="15" fillId="6" borderId="20" xfId="2" applyFont="1" applyFill="1" applyBorder="1" applyAlignment="1" applyProtection="1">
      <alignment horizontal="left" vertical="center" wrapText="1"/>
      <protection locked="0"/>
    </xf>
    <xf numFmtId="0" fontId="6" fillId="0" borderId="8" xfId="2" applyFont="1" applyBorder="1" applyAlignment="1">
      <alignment horizontal="left" vertical="center" wrapText="1"/>
    </xf>
    <xf numFmtId="0" fontId="15" fillId="6" borderId="1" xfId="2" applyFont="1" applyFill="1" applyBorder="1" applyAlignment="1" applyProtection="1">
      <alignment horizontal="left" vertical="center" wrapText="1"/>
      <protection locked="0"/>
    </xf>
    <xf numFmtId="9" fontId="6" fillId="6" borderId="1" xfId="9" applyFont="1" applyFill="1" applyBorder="1" applyAlignment="1" applyProtection="1">
      <alignment horizontal="center" vertical="center" wrapText="1"/>
      <protection locked="0"/>
    </xf>
    <xf numFmtId="0" fontId="6" fillId="0" borderId="1" xfId="2" applyFont="1" applyBorder="1" applyAlignment="1">
      <alignment horizontal="center" vertical="center" wrapText="1"/>
    </xf>
    <xf numFmtId="3" fontId="6" fillId="0" borderId="17" xfId="2" applyNumberFormat="1" applyFont="1" applyBorder="1" applyAlignment="1">
      <alignment horizontal="center" vertical="center" wrapText="1"/>
    </xf>
    <xf numFmtId="0" fontId="28" fillId="0" borderId="7" xfId="2" applyFont="1" applyBorder="1" applyAlignment="1">
      <alignment horizontal="left" vertical="center" wrapText="1"/>
    </xf>
    <xf numFmtId="0" fontId="28" fillId="0" borderId="8" xfId="2" applyFont="1" applyBorder="1" applyAlignment="1">
      <alignment horizontal="left" vertical="center" wrapText="1"/>
    </xf>
    <xf numFmtId="0" fontId="28" fillId="0" borderId="32" xfId="2" applyFont="1" applyBorder="1" applyAlignment="1">
      <alignment horizontal="left" vertical="center" wrapText="1"/>
    </xf>
    <xf numFmtId="9" fontId="29" fillId="0" borderId="33" xfId="2" applyNumberFormat="1" applyFont="1" applyBorder="1" applyAlignment="1">
      <alignment horizontal="center" vertical="center" wrapText="1"/>
    </xf>
    <xf numFmtId="0" fontId="28" fillId="0" borderId="7" xfId="2" applyFont="1" applyBorder="1" applyAlignment="1">
      <alignment horizontal="right" vertical="center" wrapText="1"/>
    </xf>
    <xf numFmtId="3" fontId="28" fillId="0" borderId="6" xfId="2" applyNumberFormat="1" applyFont="1" applyBorder="1" applyAlignment="1">
      <alignment horizontal="center" vertical="center" wrapText="1"/>
    </xf>
    <xf numFmtId="0" fontId="28" fillId="0" borderId="8" xfId="2" applyFont="1" applyBorder="1" applyAlignment="1">
      <alignment horizontal="center" vertical="center" wrapText="1"/>
    </xf>
    <xf numFmtId="7" fontId="28" fillId="9" borderId="11" xfId="2" applyNumberFormat="1" applyFont="1" applyFill="1" applyBorder="1" applyAlignment="1">
      <alignment horizontal="center" vertical="center" wrapText="1"/>
    </xf>
    <xf numFmtId="0" fontId="16" fillId="10" borderId="16" xfId="2" applyFont="1" applyFill="1" applyBorder="1" applyAlignment="1">
      <alignment horizontal="center" vertical="center" wrapText="1"/>
    </xf>
    <xf numFmtId="0" fontId="7" fillId="0" borderId="8" xfId="2" applyFont="1" applyBorder="1" applyAlignment="1">
      <alignment horizontal="left" vertical="center" wrapText="1"/>
    </xf>
    <xf numFmtId="9" fontId="7" fillId="0" borderId="0" xfId="9" applyFont="1" applyFill="1" applyBorder="1" applyAlignment="1" applyProtection="1">
      <alignment horizontal="center" vertical="center" wrapText="1"/>
    </xf>
    <xf numFmtId="0" fontId="6" fillId="0" borderId="7" xfId="2" applyFont="1" applyBorder="1" applyAlignment="1">
      <alignment horizontal="left" vertical="center" wrapText="1"/>
    </xf>
    <xf numFmtId="0" fontId="7" fillId="4" borderId="35" xfId="2" applyFont="1" applyFill="1" applyBorder="1" applyAlignment="1">
      <alignment horizontal="left" vertical="center" wrapText="1"/>
    </xf>
    <xf numFmtId="0" fontId="7" fillId="4" borderId="36" xfId="2" applyFont="1" applyFill="1" applyBorder="1" applyAlignment="1">
      <alignment horizontal="center" vertical="center" wrapText="1"/>
    </xf>
    <xf numFmtId="0" fontId="7" fillId="4" borderId="13" xfId="2" applyFont="1" applyFill="1" applyBorder="1" applyAlignment="1">
      <alignment horizontal="left" vertical="center" wrapText="1"/>
    </xf>
    <xf numFmtId="0" fontId="7" fillId="4" borderId="37" xfId="2" applyFont="1" applyFill="1" applyBorder="1" applyAlignment="1">
      <alignment horizontal="center" vertical="center" wrapText="1"/>
    </xf>
    <xf numFmtId="0" fontId="6" fillId="6" borderId="16" xfId="2" applyFont="1" applyFill="1" applyBorder="1" applyAlignment="1">
      <alignment horizontal="left" vertical="center" wrapText="1"/>
    </xf>
    <xf numFmtId="0" fontId="7" fillId="4" borderId="38" xfId="2" applyFont="1" applyFill="1" applyBorder="1" applyAlignment="1">
      <alignment horizontal="left" vertical="center" wrapText="1"/>
    </xf>
    <xf numFmtId="0" fontId="6" fillId="6" borderId="16" xfId="2" applyFont="1" applyFill="1" applyBorder="1" applyAlignment="1">
      <alignment horizontal="center" vertical="center" wrapText="1"/>
    </xf>
    <xf numFmtId="0" fontId="6" fillId="0" borderId="39" xfId="2" applyFont="1" applyBorder="1" applyAlignment="1">
      <alignment horizontal="center" vertical="center" wrapText="1"/>
    </xf>
    <xf numFmtId="166" fontId="6" fillId="0" borderId="2" xfId="2" applyNumberFormat="1" applyFont="1" applyBorder="1" applyAlignment="1">
      <alignment horizontal="center" vertical="center" wrapText="1"/>
    </xf>
    <xf numFmtId="0" fontId="6" fillId="0" borderId="17" xfId="2" applyFont="1" applyBorder="1" applyAlignment="1">
      <alignment horizontal="center" vertical="center" wrapText="1"/>
    </xf>
    <xf numFmtId="0" fontId="6" fillId="6" borderId="23" xfId="2" applyFont="1" applyFill="1" applyBorder="1" applyAlignment="1">
      <alignment horizontal="left" vertical="center" wrapText="1"/>
    </xf>
    <xf numFmtId="0" fontId="6" fillId="0" borderId="40" xfId="2" applyFont="1" applyBorder="1" applyAlignment="1">
      <alignment horizontal="center" vertical="center" wrapText="1"/>
    </xf>
    <xf numFmtId="166" fontId="6" fillId="0" borderId="14" xfId="2" applyNumberFormat="1" applyFont="1" applyBorder="1" applyAlignment="1">
      <alignment horizontal="center" vertical="center" wrapText="1"/>
    </xf>
    <xf numFmtId="0" fontId="6" fillId="6" borderId="23" xfId="2" applyFont="1" applyFill="1" applyBorder="1" applyAlignment="1">
      <alignment horizontal="center" vertical="center" wrapText="1"/>
    </xf>
    <xf numFmtId="0" fontId="6" fillId="0" borderId="0" xfId="12" applyFont="1" applyFill="1" applyBorder="1" applyAlignment="1" applyProtection="1">
      <alignment vertical="center"/>
    </xf>
    <xf numFmtId="9" fontId="6" fillId="6" borderId="1" xfId="1" applyNumberFormat="1" applyFont="1" applyFill="1" applyBorder="1" applyAlignment="1" applyProtection="1">
      <alignment horizontal="center" vertical="center" wrapText="1"/>
      <protection locked="0"/>
    </xf>
    <xf numFmtId="44" fontId="6" fillId="4" borderId="0" xfId="2" applyNumberFormat="1" applyFont="1" applyFill="1" applyAlignment="1">
      <alignment horizontal="center" vertical="center" wrapText="1"/>
    </xf>
    <xf numFmtId="44" fontId="6" fillId="0" borderId="0" xfId="2" applyNumberFormat="1" applyFont="1" applyFill="1" applyAlignment="1">
      <alignment horizontal="center" vertical="center" wrapText="1"/>
    </xf>
    <xf numFmtId="0" fontId="16" fillId="0" borderId="0" xfId="1" applyFont="1" applyAlignment="1">
      <alignment vertical="center"/>
    </xf>
    <xf numFmtId="0" fontId="6" fillId="0" borderId="0" xfId="1" applyFont="1" applyAlignment="1">
      <alignment horizontal="left" vertical="center"/>
    </xf>
    <xf numFmtId="44" fontId="6" fillId="0" borderId="8" xfId="4" applyFont="1" applyBorder="1" applyAlignment="1">
      <alignment vertical="center"/>
    </xf>
    <xf numFmtId="0" fontId="16" fillId="0" borderId="0" xfId="1" applyFont="1" applyAlignment="1">
      <alignment vertical="center" wrapText="1"/>
    </xf>
    <xf numFmtId="0" fontId="6" fillId="0" borderId="0" xfId="1" applyFont="1" applyAlignment="1">
      <alignment vertical="center" wrapText="1"/>
    </xf>
    <xf numFmtId="0" fontId="7" fillId="0" borderId="7" xfId="1" applyFont="1" applyBorder="1" applyAlignment="1">
      <alignment vertical="center"/>
    </xf>
    <xf numFmtId="0" fontId="7" fillId="0" borderId="0" xfId="1" applyFont="1" applyAlignment="1">
      <alignment horizontal="center" vertical="center"/>
    </xf>
    <xf numFmtId="44" fontId="7" fillId="12" borderId="8" xfId="1" applyNumberFormat="1" applyFont="1" applyFill="1" applyBorder="1" applyAlignment="1">
      <alignment vertical="center"/>
    </xf>
    <xf numFmtId="0" fontId="19" fillId="0" borderId="0" xfId="1" applyFont="1" applyAlignment="1">
      <alignment horizontal="center" vertical="center" wrapText="1"/>
    </xf>
    <xf numFmtId="0" fontId="20" fillId="0" borderId="0" xfId="1" applyFont="1" applyFill="1" applyBorder="1" applyAlignment="1">
      <alignment horizontal="center" vertical="center" wrapText="1"/>
    </xf>
    <xf numFmtId="7" fontId="7" fillId="0" borderId="1" xfId="4" applyNumberFormat="1" applyFont="1" applyFill="1" applyBorder="1" applyAlignment="1" applyProtection="1">
      <alignment horizontal="center" vertical="center" wrapText="1"/>
    </xf>
    <xf numFmtId="0" fontId="8" fillId="0" borderId="0" xfId="1" applyFont="1" applyBorder="1" applyAlignment="1">
      <alignment horizontal="center" vertical="center"/>
    </xf>
    <xf numFmtId="0" fontId="7" fillId="7" borderId="0" xfId="2" applyFont="1" applyFill="1" applyAlignment="1">
      <alignment horizontal="center" vertical="center" wrapText="1"/>
    </xf>
    <xf numFmtId="3" fontId="15" fillId="0" borderId="1" xfId="13" applyNumberFormat="1" applyFont="1" applyBorder="1" applyAlignment="1">
      <alignment horizontal="center" vertical="center" wrapText="1"/>
    </xf>
    <xf numFmtId="0" fontId="6" fillId="0" borderId="1" xfId="1" applyFont="1" applyBorder="1" applyAlignment="1">
      <alignment vertical="center"/>
    </xf>
    <xf numFmtId="0" fontId="19" fillId="0" borderId="0" xfId="1" applyFont="1" applyAlignment="1">
      <alignment horizontal="center" vertical="center" wrapText="1"/>
    </xf>
    <xf numFmtId="0" fontId="20" fillId="0" borderId="0" xfId="1" applyFont="1" applyFill="1" applyBorder="1" applyAlignment="1">
      <alignment horizontal="center" vertical="center" wrapText="1"/>
    </xf>
    <xf numFmtId="0" fontId="12" fillId="0" borderId="0" xfId="1" applyFont="1" applyBorder="1" applyAlignment="1">
      <alignment horizontal="center" vertical="center" wrapText="1"/>
    </xf>
    <xf numFmtId="0" fontId="26" fillId="2" borderId="9" xfId="1" applyFont="1" applyFill="1" applyBorder="1" applyAlignment="1">
      <alignment horizontal="center" vertical="center" wrapText="1"/>
    </xf>
    <xf numFmtId="0" fontId="26" fillId="2" borderId="10"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18" fillId="10" borderId="0" xfId="2" applyFont="1" applyFill="1" applyAlignment="1">
      <alignment horizontal="center" vertical="center" wrapText="1"/>
    </xf>
    <xf numFmtId="0" fontId="23" fillId="2" borderId="4" xfId="1" applyFont="1" applyFill="1" applyBorder="1" applyAlignment="1">
      <alignment vertical="center" wrapText="1"/>
    </xf>
    <xf numFmtId="0" fontId="23" fillId="2" borderId="5" xfId="1" applyFont="1" applyFill="1" applyBorder="1" applyAlignment="1">
      <alignment vertical="center" wrapText="1"/>
    </xf>
    <xf numFmtId="0" fontId="6" fillId="0" borderId="26" xfId="1" applyFont="1" applyBorder="1" applyAlignment="1">
      <alignment horizontal="left" vertical="center" wrapText="1"/>
    </xf>
    <xf numFmtId="0" fontId="6" fillId="0" borderId="29" xfId="1" applyFont="1" applyBorder="1" applyAlignment="1">
      <alignment horizontal="left" vertical="center" wrapText="1"/>
    </xf>
    <xf numFmtId="9" fontId="6" fillId="6" borderId="1" xfId="1" applyNumberFormat="1" applyFont="1" applyFill="1" applyBorder="1" applyAlignment="1" applyProtection="1">
      <alignment horizontal="left" vertical="center" wrapText="1"/>
      <protection locked="0"/>
    </xf>
    <xf numFmtId="165" fontId="6" fillId="0" borderId="18" xfId="4" applyNumberFormat="1" applyFont="1" applyFill="1" applyBorder="1" applyAlignment="1">
      <alignment horizontal="center" vertical="center" wrapText="1"/>
    </xf>
    <xf numFmtId="165" fontId="6" fillId="0" borderId="20" xfId="4" applyNumberFormat="1" applyFont="1" applyFill="1" applyBorder="1" applyAlignment="1">
      <alignment horizontal="center" vertical="center" wrapText="1"/>
    </xf>
    <xf numFmtId="0" fontId="6" fillId="0" borderId="34" xfId="4" quotePrefix="1" applyNumberFormat="1" applyFont="1" applyBorder="1" applyAlignment="1">
      <alignment horizontal="left" vertical="center" wrapText="1"/>
    </xf>
    <xf numFmtId="0" fontId="6" fillId="0" borderId="41" xfId="4" quotePrefix="1" applyNumberFormat="1" applyFont="1" applyBorder="1" applyAlignment="1">
      <alignment horizontal="left" vertical="center" wrapText="1"/>
    </xf>
    <xf numFmtId="0" fontId="24" fillId="6" borderId="5" xfId="2" applyFont="1" applyFill="1" applyBorder="1" applyAlignment="1" applyProtection="1">
      <alignment horizontal="center" vertical="center" wrapText="1"/>
      <protection locked="0"/>
    </xf>
    <xf numFmtId="0" fontId="31" fillId="11" borderId="9" xfId="1" applyFont="1" applyFill="1" applyBorder="1" applyAlignment="1">
      <alignment horizontal="center" vertical="center" wrapText="1"/>
    </xf>
    <xf numFmtId="0" fontId="31" fillId="11" borderId="10" xfId="1" applyFont="1" applyFill="1" applyBorder="1" applyAlignment="1">
      <alignment horizontal="center" vertical="center" wrapText="1"/>
    </xf>
    <xf numFmtId="0" fontId="31" fillId="11" borderId="11" xfId="1" applyFont="1" applyFill="1" applyBorder="1" applyAlignment="1">
      <alignment horizontal="center" vertical="center" wrapText="1"/>
    </xf>
    <xf numFmtId="0" fontId="23" fillId="2" borderId="12" xfId="1" applyFont="1" applyFill="1" applyBorder="1" applyAlignment="1">
      <alignment horizontal="left" vertical="center" wrapText="1"/>
    </xf>
    <xf numFmtId="0" fontId="23" fillId="2" borderId="28" xfId="1" applyFont="1" applyFill="1" applyBorder="1" applyAlignment="1">
      <alignment horizontal="left" vertical="center" wrapText="1"/>
    </xf>
    <xf numFmtId="0" fontId="26" fillId="2" borderId="21" xfId="2" applyFont="1" applyFill="1" applyBorder="1" applyAlignment="1">
      <alignment horizontal="center" vertical="center" wrapText="1"/>
    </xf>
    <xf numFmtId="0" fontId="26" fillId="2" borderId="22" xfId="2" applyFont="1" applyFill="1" applyBorder="1" applyAlignment="1">
      <alignment horizontal="center" vertical="center" wrapText="1"/>
    </xf>
    <xf numFmtId="0" fontId="6" fillId="0" borderId="30" xfId="2" quotePrefix="1" applyFont="1" applyBorder="1" applyAlignment="1">
      <alignment horizontal="left" vertical="center" wrapText="1"/>
    </xf>
    <xf numFmtId="0" fontId="6" fillId="0" borderId="31" xfId="2" quotePrefix="1" applyFont="1" applyBorder="1" applyAlignment="1">
      <alignment horizontal="left" vertical="center" wrapText="1"/>
    </xf>
    <xf numFmtId="0" fontId="6" fillId="0" borderId="0" xfId="2" quotePrefix="1" applyFont="1" applyAlignment="1">
      <alignment horizontal="left" vertical="center" wrapText="1"/>
    </xf>
    <xf numFmtId="0" fontId="6" fillId="0" borderId="8" xfId="2" quotePrefix="1" applyFont="1" applyBorder="1" applyAlignment="1">
      <alignment horizontal="left" vertical="center" wrapText="1"/>
    </xf>
    <xf numFmtId="0" fontId="26" fillId="2" borderId="0" xfId="2" applyFont="1" applyFill="1" applyAlignment="1">
      <alignment horizontal="center" vertical="center" wrapText="1"/>
    </xf>
    <xf numFmtId="0" fontId="26" fillId="2" borderId="8" xfId="2" applyFont="1" applyFill="1" applyBorder="1" applyAlignment="1">
      <alignment horizontal="center" vertical="center" wrapText="1"/>
    </xf>
    <xf numFmtId="0" fontId="6" fillId="0" borderId="1" xfId="2" applyFont="1" applyBorder="1" applyAlignment="1">
      <alignment horizontal="left" vertical="center" wrapText="1"/>
    </xf>
    <xf numFmtId="0" fontId="6" fillId="0" borderId="17" xfId="2" applyFont="1" applyBorder="1" applyAlignment="1">
      <alignment horizontal="left" vertical="center" wrapText="1"/>
    </xf>
    <xf numFmtId="0" fontId="28" fillId="0" borderId="4" xfId="2" applyFont="1" applyBorder="1" applyAlignment="1">
      <alignment horizontal="right" vertical="center" wrapText="1"/>
    </xf>
    <xf numFmtId="0" fontId="28" fillId="0" borderId="5" xfId="2" applyFont="1" applyBorder="1" applyAlignment="1">
      <alignment horizontal="right" vertical="center" wrapText="1"/>
    </xf>
    <xf numFmtId="0" fontId="28" fillId="0" borderId="7" xfId="2" applyFont="1" applyBorder="1" applyAlignment="1">
      <alignment horizontal="right" vertical="center" wrapText="1" indent="1"/>
    </xf>
    <xf numFmtId="0" fontId="28" fillId="0" borderId="0" xfId="2" applyFont="1" applyAlignment="1">
      <alignment horizontal="right" vertical="center" wrapText="1" indent="1"/>
    </xf>
    <xf numFmtId="0" fontId="28" fillId="0" borderId="9" xfId="2" applyFont="1" applyBorder="1" applyAlignment="1">
      <alignment horizontal="right" vertical="center" wrapText="1"/>
    </xf>
    <xf numFmtId="0" fontId="28" fillId="0" borderId="10" xfId="2" applyFont="1" applyBorder="1" applyAlignment="1">
      <alignment horizontal="right" vertical="center" wrapText="1"/>
    </xf>
    <xf numFmtId="0" fontId="16" fillId="10" borderId="26" xfId="2" applyFont="1" applyFill="1" applyBorder="1" applyAlignment="1">
      <alignment horizontal="center" vertical="center" wrapText="1"/>
    </xf>
    <xf numFmtId="0" fontId="16" fillId="10" borderId="18" xfId="2" applyFont="1" applyFill="1" applyBorder="1" applyAlignment="1">
      <alignment horizontal="center" vertical="center" wrapText="1"/>
    </xf>
    <xf numFmtId="0" fontId="16" fillId="10" borderId="34" xfId="2" applyFont="1" applyFill="1" applyBorder="1" applyAlignment="1">
      <alignment horizontal="center" vertical="center" wrapText="1"/>
    </xf>
    <xf numFmtId="0" fontId="6" fillId="0" borderId="14" xfId="13" applyFont="1" applyBorder="1" applyAlignment="1">
      <alignment horizontal="left" vertical="center"/>
    </xf>
    <xf numFmtId="0" fontId="6" fillId="0" borderId="24" xfId="13" applyFont="1" applyBorder="1" applyAlignment="1">
      <alignment horizontal="left" vertical="center"/>
    </xf>
    <xf numFmtId="0" fontId="6" fillId="0" borderId="25" xfId="13" applyFont="1" applyBorder="1" applyAlignment="1">
      <alignment horizontal="left" vertical="center"/>
    </xf>
    <xf numFmtId="0" fontId="5" fillId="2" borderId="0" xfId="1" applyFont="1" applyFill="1" applyAlignment="1">
      <alignment horizontal="left" vertical="center" wrapText="1"/>
    </xf>
    <xf numFmtId="0" fontId="7" fillId="7" borderId="0" xfId="2" applyFont="1" applyFill="1" applyAlignment="1">
      <alignment horizontal="center" vertical="center" wrapText="1"/>
    </xf>
    <xf numFmtId="44" fontId="15" fillId="0" borderId="1" xfId="13" applyNumberFormat="1" applyFont="1" applyBorder="1" applyAlignment="1">
      <alignment horizontal="center" vertical="center"/>
    </xf>
    <xf numFmtId="0" fontId="15" fillId="0" borderId="1" xfId="13" applyFont="1" applyBorder="1" applyAlignment="1">
      <alignment horizontal="center" vertical="center" wrapText="1"/>
    </xf>
    <xf numFmtId="0" fontId="15" fillId="0" borderId="17" xfId="13" applyFont="1" applyBorder="1" applyAlignment="1">
      <alignment horizontal="center" vertical="center" wrapText="1"/>
    </xf>
    <xf numFmtId="0" fontId="7" fillId="7" borderId="0" xfId="2" applyFont="1" applyFill="1" applyAlignment="1">
      <alignment horizontal="left" vertical="center" wrapText="1"/>
    </xf>
    <xf numFmtId="0" fontId="7" fillId="7" borderId="8" xfId="2" applyFont="1" applyFill="1" applyBorder="1" applyAlignment="1">
      <alignment horizontal="left" vertical="center" wrapText="1"/>
    </xf>
    <xf numFmtId="0" fontId="15" fillId="0" borderId="2" xfId="13" applyFont="1" applyBorder="1" applyAlignment="1">
      <alignment horizontal="left" vertical="center"/>
    </xf>
    <xf numFmtId="0" fontId="15" fillId="0" borderId="21" xfId="13" applyFont="1" applyBorder="1" applyAlignment="1">
      <alignment horizontal="left" vertical="center"/>
    </xf>
    <xf numFmtId="0" fontId="15" fillId="0" borderId="22" xfId="13" applyFont="1" applyBorder="1" applyAlignment="1">
      <alignment horizontal="left" vertical="center"/>
    </xf>
    <xf numFmtId="0" fontId="6" fillId="0" borderId="2" xfId="13" applyFont="1" applyBorder="1" applyAlignment="1">
      <alignment horizontal="left" vertical="center"/>
    </xf>
    <xf numFmtId="0" fontId="6" fillId="0" borderId="21" xfId="13" applyFont="1" applyBorder="1" applyAlignment="1">
      <alignment horizontal="left" vertical="center"/>
    </xf>
    <xf numFmtId="0" fontId="6" fillId="0" borderId="22" xfId="13" applyFont="1" applyBorder="1" applyAlignment="1">
      <alignment horizontal="left" vertical="center"/>
    </xf>
    <xf numFmtId="0" fontId="6" fillId="0" borderId="2" xfId="13" applyFont="1" applyBorder="1" applyAlignment="1">
      <alignment horizontal="left" vertical="center" wrapText="1"/>
    </xf>
    <xf numFmtId="0" fontId="6" fillId="0" borderId="21" xfId="13" applyFont="1" applyBorder="1" applyAlignment="1">
      <alignment horizontal="left" vertical="center" wrapText="1"/>
    </xf>
    <xf numFmtId="0" fontId="6" fillId="0" borderId="22" xfId="13" applyFont="1" applyBorder="1" applyAlignment="1">
      <alignment horizontal="left" vertical="center" wrapText="1"/>
    </xf>
    <xf numFmtId="0" fontId="7" fillId="7" borderId="15" xfId="2" applyFont="1" applyFill="1" applyBorder="1" applyAlignment="1">
      <alignment horizontal="center" vertical="center" wrapText="1"/>
    </xf>
    <xf numFmtId="44" fontId="15" fillId="0" borderId="2" xfId="13" applyNumberFormat="1" applyFont="1" applyBorder="1" applyAlignment="1">
      <alignment horizontal="center" vertical="center"/>
    </xf>
    <xf numFmtId="44" fontId="15" fillId="0" borderId="3" xfId="13" applyNumberFormat="1" applyFont="1" applyBorder="1" applyAlignment="1">
      <alignment horizontal="center" vertical="center"/>
    </xf>
    <xf numFmtId="165" fontId="15" fillId="0" borderId="18" xfId="13" applyNumberFormat="1" applyFont="1" applyBorder="1" applyAlignment="1">
      <alignment horizontal="center" vertical="center"/>
    </xf>
    <xf numFmtId="165" fontId="15" fillId="0" borderId="19" xfId="13" applyNumberFormat="1" applyFont="1" applyBorder="1" applyAlignment="1">
      <alignment horizontal="center" vertical="center"/>
    </xf>
    <xf numFmtId="165" fontId="15" fillId="0" borderId="20" xfId="13" applyNumberFormat="1" applyFont="1" applyBorder="1" applyAlignment="1">
      <alignment horizontal="center" vertical="center"/>
    </xf>
    <xf numFmtId="3" fontId="15" fillId="0" borderId="1" xfId="13" applyNumberFormat="1" applyFont="1" applyBorder="1" applyAlignment="1">
      <alignment horizontal="center" vertical="center" wrapText="1"/>
    </xf>
    <xf numFmtId="166" fontId="15" fillId="0" borderId="17" xfId="13" applyNumberFormat="1" applyFont="1" applyBorder="1" applyAlignment="1">
      <alignment horizontal="center" vertical="center" wrapText="1"/>
    </xf>
    <xf numFmtId="0" fontId="23" fillId="2" borderId="4" xfId="1" applyFont="1" applyFill="1" applyBorder="1" applyAlignment="1">
      <alignment horizontal="left" vertical="center" wrapText="1"/>
    </xf>
    <xf numFmtId="0" fontId="23" fillId="2" borderId="5" xfId="1" applyFont="1" applyFill="1" applyBorder="1" applyAlignment="1">
      <alignment horizontal="left" vertical="center" wrapText="1"/>
    </xf>
    <xf numFmtId="165" fontId="15" fillId="0" borderId="2" xfId="13" applyNumberFormat="1" applyFont="1" applyBorder="1" applyAlignment="1">
      <alignment horizontal="center" vertical="center"/>
    </xf>
    <xf numFmtId="165" fontId="15" fillId="0" borderId="3" xfId="13" applyNumberFormat="1" applyFont="1" applyBorder="1" applyAlignment="1">
      <alignment horizontal="center" vertical="center"/>
    </xf>
    <xf numFmtId="0" fontId="23" fillId="2" borderId="6" xfId="1" applyFont="1" applyFill="1" applyBorder="1" applyAlignment="1">
      <alignment horizontal="left" vertical="center" wrapText="1"/>
    </xf>
    <xf numFmtId="0" fontId="7" fillId="7" borderId="7" xfId="2" applyFont="1" applyFill="1" applyBorder="1" applyAlignment="1">
      <alignment horizontal="left" vertical="center" wrapText="1"/>
    </xf>
  </cellXfs>
  <cellStyles count="17">
    <cellStyle name="Komma 2" xfId="5" xr:uid="{00000000-0005-0000-0000-000000000000}"/>
    <cellStyle name="Komma 3" xfId="15" xr:uid="{1EDBE4DF-26A8-4CAD-BAE1-6081F2163167}"/>
    <cellStyle name="Ongeldig" xfId="12" builtinId="27"/>
    <cellStyle name="Procent 2" xfId="9" xr:uid="{00000000-0005-0000-0000-000003000000}"/>
    <cellStyle name="Procent 3" xfId="16" xr:uid="{EE6DD826-2D30-488D-8123-0B1A3F42E43E}"/>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709E855B-68D1-4727-A07A-B72641AABE4F}"/>
    <cellStyle name="Standaard 3" xfId="14" xr:uid="{4A6F3B03-8F9A-4870-B2A1-27236408E33E}"/>
    <cellStyle name="Standaard 58" xfId="10" xr:uid="{00000000-0005-0000-0000-000009000000}"/>
    <cellStyle name="Valuta 2" xfId="4" xr:uid="{00000000-0005-0000-0000-00000B000000}"/>
    <cellStyle name="Valuta 5" xfId="6" xr:uid="{00000000-0005-0000-0000-00000C000000}"/>
    <cellStyle name="Valuta 6" xfId="8" xr:uid="{00000000-0005-0000-0000-00000D000000}"/>
  </cellStyles>
  <dxfs count="1">
    <dxf>
      <font>
        <b/>
        <i val="0"/>
        <color rgb="FFFF000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389467</xdr:colOff>
      <xdr:row>0</xdr:row>
      <xdr:rowOff>491067</xdr:rowOff>
    </xdr:from>
    <xdr:to>
      <xdr:col>2</xdr:col>
      <xdr:colOff>4467437</xdr:colOff>
      <xdr:row>0</xdr:row>
      <xdr:rowOff>2643717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867" y="49106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E23"/>
  <sheetViews>
    <sheetView showGridLines="0" tabSelected="1" view="pageBreakPreview" zoomScale="90" zoomScaleNormal="100" zoomScaleSheetLayoutView="90" workbookViewId="0">
      <selection activeCell="B4" sqref="B4:D4"/>
    </sheetView>
  </sheetViews>
  <sheetFormatPr defaultRowHeight="13.5" x14ac:dyDescent="0.2"/>
  <cols>
    <col min="1" max="1" width="8.85546875" style="1"/>
    <col min="2" max="2" width="8.140625" style="1" customWidth="1"/>
    <col min="3" max="3" width="79.28515625" style="1" customWidth="1"/>
    <col min="4" max="4" width="15" style="1" customWidth="1"/>
    <col min="5" max="258" width="8.85546875" style="1"/>
    <col min="259" max="259" width="50.28515625" style="1" customWidth="1"/>
    <col min="260" max="514" width="8.85546875" style="1"/>
    <col min="515" max="515" width="50.28515625" style="1" customWidth="1"/>
    <col min="516" max="770" width="8.85546875" style="1"/>
    <col min="771" max="771" width="50.28515625" style="1" customWidth="1"/>
    <col min="772" max="1026" width="8.85546875" style="1"/>
    <col min="1027" max="1027" width="50.28515625" style="1" customWidth="1"/>
    <col min="1028" max="1282" width="8.85546875" style="1"/>
    <col min="1283" max="1283" width="50.28515625" style="1" customWidth="1"/>
    <col min="1284" max="1538" width="8.85546875" style="1"/>
    <col min="1539" max="1539" width="50.28515625" style="1" customWidth="1"/>
    <col min="1540" max="1794" width="8.85546875" style="1"/>
    <col min="1795" max="1795" width="50.28515625" style="1" customWidth="1"/>
    <col min="1796" max="2050" width="8.85546875" style="1"/>
    <col min="2051" max="2051" width="50.28515625" style="1" customWidth="1"/>
    <col min="2052" max="2306" width="8.85546875" style="1"/>
    <col min="2307" max="2307" width="50.28515625" style="1" customWidth="1"/>
    <col min="2308" max="2562" width="8.85546875" style="1"/>
    <col min="2563" max="2563" width="50.28515625" style="1" customWidth="1"/>
    <col min="2564" max="2818" width="8.85546875" style="1"/>
    <col min="2819" max="2819" width="50.28515625" style="1" customWidth="1"/>
    <col min="2820" max="3074" width="8.85546875" style="1"/>
    <col min="3075" max="3075" width="50.28515625" style="1" customWidth="1"/>
    <col min="3076" max="3330" width="8.85546875" style="1"/>
    <col min="3331" max="3331" width="50.28515625" style="1" customWidth="1"/>
    <col min="3332" max="3586" width="8.85546875" style="1"/>
    <col min="3587" max="3587" width="50.28515625" style="1" customWidth="1"/>
    <col min="3588" max="3842" width="8.85546875" style="1"/>
    <col min="3843" max="3843" width="50.28515625" style="1" customWidth="1"/>
    <col min="3844" max="4098" width="8.85546875" style="1"/>
    <col min="4099" max="4099" width="50.28515625" style="1" customWidth="1"/>
    <col min="4100" max="4354" width="8.85546875" style="1"/>
    <col min="4355" max="4355" width="50.28515625" style="1" customWidth="1"/>
    <col min="4356" max="4610" width="8.85546875" style="1"/>
    <col min="4611" max="4611" width="50.28515625" style="1" customWidth="1"/>
    <col min="4612" max="4866" width="8.85546875" style="1"/>
    <col min="4867" max="4867" width="50.28515625" style="1" customWidth="1"/>
    <col min="4868" max="5122" width="8.85546875" style="1"/>
    <col min="5123" max="5123" width="50.28515625" style="1" customWidth="1"/>
    <col min="5124" max="5378" width="8.85546875" style="1"/>
    <col min="5379" max="5379" width="50.28515625" style="1" customWidth="1"/>
    <col min="5380" max="5634" width="8.85546875" style="1"/>
    <col min="5635" max="5635" width="50.28515625" style="1" customWidth="1"/>
    <col min="5636" max="5890" width="8.85546875" style="1"/>
    <col min="5891" max="5891" width="50.28515625" style="1" customWidth="1"/>
    <col min="5892" max="6146" width="8.85546875" style="1"/>
    <col min="6147" max="6147" width="50.28515625" style="1" customWidth="1"/>
    <col min="6148" max="6402" width="8.85546875" style="1"/>
    <col min="6403" max="6403" width="50.28515625" style="1" customWidth="1"/>
    <col min="6404" max="6658" width="8.85546875" style="1"/>
    <col min="6659" max="6659" width="50.28515625" style="1" customWidth="1"/>
    <col min="6660" max="6914" width="8.85546875" style="1"/>
    <col min="6915" max="6915" width="50.28515625" style="1" customWidth="1"/>
    <col min="6916" max="7170" width="8.85546875" style="1"/>
    <col min="7171" max="7171" width="50.28515625" style="1" customWidth="1"/>
    <col min="7172" max="7426" width="8.85546875" style="1"/>
    <col min="7427" max="7427" width="50.28515625" style="1" customWidth="1"/>
    <col min="7428" max="7682" width="8.85546875" style="1"/>
    <col min="7683" max="7683" width="50.28515625" style="1" customWidth="1"/>
    <col min="7684" max="7938" width="8.85546875" style="1"/>
    <col min="7939" max="7939" width="50.28515625" style="1" customWidth="1"/>
    <col min="7940" max="8194" width="8.85546875" style="1"/>
    <col min="8195" max="8195" width="50.28515625" style="1" customWidth="1"/>
    <col min="8196" max="8450" width="8.85546875" style="1"/>
    <col min="8451" max="8451" width="50.28515625" style="1" customWidth="1"/>
    <col min="8452" max="8706" width="8.85546875" style="1"/>
    <col min="8707" max="8707" width="50.28515625" style="1" customWidth="1"/>
    <col min="8708" max="8962" width="8.85546875" style="1"/>
    <col min="8963" max="8963" width="50.28515625" style="1" customWidth="1"/>
    <col min="8964" max="9218" width="8.85546875" style="1"/>
    <col min="9219" max="9219" width="50.28515625" style="1" customWidth="1"/>
    <col min="9220" max="9474" width="8.85546875" style="1"/>
    <col min="9475" max="9475" width="50.28515625" style="1" customWidth="1"/>
    <col min="9476" max="9730" width="8.85546875" style="1"/>
    <col min="9731" max="9731" width="50.28515625" style="1" customWidth="1"/>
    <col min="9732" max="9986" width="8.85546875" style="1"/>
    <col min="9987" max="9987" width="50.28515625" style="1" customWidth="1"/>
    <col min="9988" max="10242" width="8.85546875" style="1"/>
    <col min="10243" max="10243" width="50.28515625" style="1" customWidth="1"/>
    <col min="10244" max="10498" width="8.85546875" style="1"/>
    <col min="10499" max="10499" width="50.28515625" style="1" customWidth="1"/>
    <col min="10500" max="10754" width="8.85546875" style="1"/>
    <col min="10755" max="10755" width="50.28515625" style="1" customWidth="1"/>
    <col min="10756" max="11010" width="8.85546875" style="1"/>
    <col min="11011" max="11011" width="50.28515625" style="1" customWidth="1"/>
    <col min="11012" max="11266" width="8.85546875" style="1"/>
    <col min="11267" max="11267" width="50.28515625" style="1" customWidth="1"/>
    <col min="11268" max="11522" width="8.85546875" style="1"/>
    <col min="11523" max="11523" width="50.28515625" style="1" customWidth="1"/>
    <col min="11524" max="11778" width="8.85546875" style="1"/>
    <col min="11779" max="11779" width="50.28515625" style="1" customWidth="1"/>
    <col min="11780" max="12034" width="8.85546875" style="1"/>
    <col min="12035" max="12035" width="50.28515625" style="1" customWidth="1"/>
    <col min="12036" max="12290" width="8.85546875" style="1"/>
    <col min="12291" max="12291" width="50.28515625" style="1" customWidth="1"/>
    <col min="12292" max="12546" width="8.85546875" style="1"/>
    <col min="12547" max="12547" width="50.28515625" style="1" customWidth="1"/>
    <col min="12548" max="12802" width="8.85546875" style="1"/>
    <col min="12803" max="12803" width="50.28515625" style="1" customWidth="1"/>
    <col min="12804" max="13058" width="8.85546875" style="1"/>
    <col min="13059" max="13059" width="50.28515625" style="1" customWidth="1"/>
    <col min="13060" max="13314" width="8.85546875" style="1"/>
    <col min="13315" max="13315" width="50.28515625" style="1" customWidth="1"/>
    <col min="13316" max="13570" width="8.85546875" style="1"/>
    <col min="13571" max="13571" width="50.28515625" style="1" customWidth="1"/>
    <col min="13572" max="13826" width="8.85546875" style="1"/>
    <col min="13827" max="13827" width="50.28515625" style="1" customWidth="1"/>
    <col min="13828" max="14082" width="8.85546875" style="1"/>
    <col min="14083" max="14083" width="50.28515625" style="1" customWidth="1"/>
    <col min="14084" max="14338" width="8.85546875" style="1"/>
    <col min="14339" max="14339" width="50.28515625" style="1" customWidth="1"/>
    <col min="14340" max="14594" width="8.85546875" style="1"/>
    <col min="14595" max="14595" width="50.28515625" style="1" customWidth="1"/>
    <col min="14596" max="14850" width="8.85546875" style="1"/>
    <col min="14851" max="14851" width="50.28515625" style="1" customWidth="1"/>
    <col min="14852" max="15106" width="8.85546875" style="1"/>
    <col min="15107" max="15107" width="50.28515625" style="1" customWidth="1"/>
    <col min="15108" max="15362" width="8.85546875" style="1"/>
    <col min="15363" max="15363" width="50.28515625" style="1" customWidth="1"/>
    <col min="15364" max="15618" width="8.85546875" style="1"/>
    <col min="15619" max="15619" width="50.28515625" style="1" customWidth="1"/>
    <col min="15620" max="15874" width="8.85546875" style="1"/>
    <col min="15875" max="15875" width="50.28515625" style="1" customWidth="1"/>
    <col min="15876" max="16130" width="8.85546875" style="1"/>
    <col min="16131" max="16131" width="50.28515625" style="1" customWidth="1"/>
    <col min="16132" max="16384" width="8.85546875" style="1"/>
  </cols>
  <sheetData>
    <row r="1" spans="2:5" ht="231.6" customHeight="1" x14ac:dyDescent="0.2">
      <c r="B1" s="158"/>
      <c r="C1" s="158"/>
      <c r="D1" s="151"/>
      <c r="E1" s="2"/>
    </row>
    <row r="2" spans="2:5" s="3" customFormat="1" ht="69.75" customHeight="1" x14ac:dyDescent="0.2">
      <c r="B2" s="160" t="s">
        <v>156</v>
      </c>
      <c r="C2" s="160"/>
      <c r="D2" s="160"/>
      <c r="E2" s="4"/>
    </row>
    <row r="3" spans="2:5" ht="65.099999999999994" customHeight="1" x14ac:dyDescent="0.2">
      <c r="B3" s="160"/>
      <c r="C3" s="160"/>
      <c r="D3" s="160"/>
      <c r="E3" s="2"/>
    </row>
    <row r="4" spans="2:5" ht="45" customHeight="1" x14ac:dyDescent="0.2">
      <c r="B4" s="160" t="s">
        <v>155</v>
      </c>
      <c r="C4" s="160"/>
      <c r="D4" s="160"/>
      <c r="E4" s="2"/>
    </row>
    <row r="5" spans="2:5" ht="17.25" x14ac:dyDescent="0.2">
      <c r="B5" s="10"/>
      <c r="C5" s="10"/>
      <c r="D5" s="10"/>
      <c r="E5" s="2"/>
    </row>
    <row r="6" spans="2:5" x14ac:dyDescent="0.2">
      <c r="B6" s="11" t="s">
        <v>1</v>
      </c>
      <c r="C6" s="11"/>
      <c r="D6" s="11" t="s">
        <v>142</v>
      </c>
      <c r="E6" s="2"/>
    </row>
    <row r="7" spans="2:5" x14ac:dyDescent="0.2">
      <c r="B7" s="12" t="s">
        <v>134</v>
      </c>
      <c r="C7" s="12" t="s">
        <v>135</v>
      </c>
      <c r="D7" s="154" t="s">
        <v>143</v>
      </c>
      <c r="E7" s="2"/>
    </row>
    <row r="8" spans="2:5" x14ac:dyDescent="0.2">
      <c r="B8" s="12" t="s">
        <v>139</v>
      </c>
      <c r="C8" s="12" t="s">
        <v>138</v>
      </c>
      <c r="D8" s="154" t="s">
        <v>143</v>
      </c>
      <c r="E8" s="2"/>
    </row>
    <row r="9" spans="2:5" x14ac:dyDescent="0.2">
      <c r="B9" s="12" t="s">
        <v>140</v>
      </c>
      <c r="C9" s="12" t="s">
        <v>136</v>
      </c>
      <c r="D9" s="154" t="s">
        <v>143</v>
      </c>
      <c r="E9" s="2"/>
    </row>
    <row r="10" spans="2:5" x14ac:dyDescent="0.2">
      <c r="B10" s="12" t="s">
        <v>141</v>
      </c>
      <c r="C10" s="12" t="s">
        <v>137</v>
      </c>
      <c r="D10" s="154" t="s">
        <v>143</v>
      </c>
      <c r="E10" s="2"/>
    </row>
    <row r="11" spans="2:5" x14ac:dyDescent="0.2">
      <c r="B11" s="12"/>
      <c r="C11" s="12"/>
      <c r="D11" s="154"/>
      <c r="E11" s="2"/>
    </row>
    <row r="12" spans="2:5" x14ac:dyDescent="0.2">
      <c r="B12" s="12"/>
      <c r="E12" s="2"/>
    </row>
    <row r="13" spans="2:5" x14ac:dyDescent="0.2">
      <c r="B13" s="12"/>
      <c r="C13" s="12"/>
      <c r="D13" s="154"/>
      <c r="E13" s="2"/>
    </row>
    <row r="14" spans="2:5" x14ac:dyDescent="0.2">
      <c r="B14" s="12"/>
      <c r="E14" s="2"/>
    </row>
    <row r="15" spans="2:5" x14ac:dyDescent="0.2">
      <c r="B15" s="12"/>
      <c r="C15" s="12"/>
      <c r="D15" s="154"/>
      <c r="E15" s="2"/>
    </row>
    <row r="16" spans="2:5" x14ac:dyDescent="0.2">
      <c r="B16" s="12"/>
      <c r="E16" s="2"/>
    </row>
    <row r="17" spans="2:5" x14ac:dyDescent="0.2">
      <c r="B17" s="12"/>
      <c r="C17" s="12"/>
      <c r="D17" s="154"/>
      <c r="E17" s="2"/>
    </row>
    <row r="18" spans="2:5" x14ac:dyDescent="0.2">
      <c r="B18" s="12"/>
      <c r="E18" s="2"/>
    </row>
    <row r="19" spans="2:5" x14ac:dyDescent="0.2">
      <c r="B19" s="12"/>
      <c r="C19" s="12"/>
      <c r="D19" s="154"/>
      <c r="E19" s="2"/>
    </row>
    <row r="20" spans="2:5" s="7" customFormat="1" ht="87" customHeight="1" x14ac:dyDescent="0.2">
      <c r="B20" s="159"/>
      <c r="C20" s="159"/>
      <c r="D20" s="152"/>
      <c r="E20" s="8"/>
    </row>
    <row r="21" spans="2:5" x14ac:dyDescent="0.2">
      <c r="B21" s="13"/>
      <c r="C21" s="13"/>
      <c r="D21" s="13"/>
      <c r="E21" s="2"/>
    </row>
    <row r="22" spans="2:5" ht="17.25" x14ac:dyDescent="0.2">
      <c r="B22" s="5"/>
      <c r="C22" s="5"/>
      <c r="D22" s="5"/>
      <c r="E22" s="2"/>
    </row>
    <row r="23" spans="2:5" ht="17.25" x14ac:dyDescent="0.2">
      <c r="B23" s="6"/>
      <c r="C23" s="6"/>
      <c r="D23" s="6"/>
      <c r="E23" s="2"/>
    </row>
  </sheetData>
  <sheetProtection algorithmName="SHA-512" hashValue="Fj2dqIAfqEIzZnUVxzCCZr1lhYBzS7YU6VN+rOE5+0Up8RW+g/8vP7xN/g/NtmksE3pbdMiYalDIdgoISKKlsA==" saltValue="BBTg3r1/4uoP3vCq3h3bnA==" spinCount="100000" sheet="1" objects="1" scenarios="1" selectLockedCells="1"/>
  <mergeCells count="4">
    <mergeCell ref="B1:C1"/>
    <mergeCell ref="B20:C20"/>
    <mergeCell ref="B2:D3"/>
    <mergeCell ref="B4:D4"/>
  </mergeCells>
  <phoneticPr fontId="21" type="noConversion"/>
  <printOptions horizontalCentered="1" verticalCentered="1"/>
  <pageMargins left="0.70866141732283472" right="0.70866141732283472" top="0.43307086614173229" bottom="0.7480314960629921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98EF9-1B47-4BB7-981F-2B6756B0E170}">
  <sheetPr>
    <tabColor theme="4"/>
    <pageSetUpPr fitToPage="1"/>
  </sheetPr>
  <dimension ref="A1:H26"/>
  <sheetViews>
    <sheetView showGridLines="0" view="pageBreakPreview" zoomScale="80" zoomScaleNormal="80" zoomScaleSheetLayoutView="80" workbookViewId="0">
      <selection activeCell="D1" sqref="D1:E1"/>
    </sheetView>
  </sheetViews>
  <sheetFormatPr defaultColWidth="9.140625" defaultRowHeight="13.5" x14ac:dyDescent="0.2"/>
  <cols>
    <col min="1" max="1" width="37.42578125" style="62" customWidth="1"/>
    <col min="2" max="2" width="64.28515625" style="62" customWidth="1"/>
    <col min="3" max="4" width="35" style="62" customWidth="1"/>
    <col min="5" max="5" width="20.7109375" style="62" customWidth="1"/>
    <col min="6" max="6" width="114" style="62" customWidth="1"/>
    <col min="7" max="7" width="23.28515625" style="62" customWidth="1"/>
    <col min="8" max="8" width="13.42578125" style="61" customWidth="1"/>
    <col min="9" max="9" width="14.85546875" style="62" customWidth="1"/>
    <col min="10" max="16384" width="9.140625" style="62"/>
  </cols>
  <sheetData>
    <row r="1" spans="1:8" ht="36.75" customHeight="1" x14ac:dyDescent="0.2">
      <c r="A1" s="165" t="s">
        <v>130</v>
      </c>
      <c r="B1" s="166"/>
      <c r="C1" s="166"/>
      <c r="D1" s="174" t="s">
        <v>46</v>
      </c>
      <c r="E1" s="174"/>
      <c r="F1" s="15"/>
      <c r="G1" s="61"/>
      <c r="H1" s="62"/>
    </row>
    <row r="2" spans="1:8" ht="40.5" customHeight="1" x14ac:dyDescent="0.2">
      <c r="A2" s="63" t="s">
        <v>47</v>
      </c>
      <c r="B2" s="64" t="s">
        <v>48</v>
      </c>
      <c r="C2" s="65" t="s">
        <v>49</v>
      </c>
      <c r="D2" s="65" t="s">
        <v>50</v>
      </c>
      <c r="E2" s="65" t="s">
        <v>51</v>
      </c>
      <c r="F2" s="66" t="s">
        <v>52</v>
      </c>
      <c r="G2" s="61"/>
      <c r="H2" s="62"/>
    </row>
    <row r="3" spans="1:8" ht="317.25" customHeight="1" x14ac:dyDescent="0.2">
      <c r="A3" s="67" t="s">
        <v>154</v>
      </c>
      <c r="B3" s="9" t="s">
        <v>152</v>
      </c>
      <c r="C3" s="68">
        <f>((D5*E5)+(D7*E7))/(E5+E7)</f>
        <v>0</v>
      </c>
      <c r="D3" s="69">
        <f>-G14</f>
        <v>-156000</v>
      </c>
      <c r="E3" s="70">
        <f>IF(C3&lt;=4,0,(1-(C3-B13)/(A13-B13))*D3)</f>
        <v>0</v>
      </c>
      <c r="F3" s="71" t="s">
        <v>153</v>
      </c>
      <c r="G3" s="61"/>
      <c r="H3" s="62"/>
    </row>
    <row r="4" spans="1:8" ht="51" x14ac:dyDescent="0.2">
      <c r="A4" s="72" t="s">
        <v>53</v>
      </c>
      <c r="B4" s="73" t="s">
        <v>116</v>
      </c>
      <c r="C4" s="74" t="s">
        <v>117</v>
      </c>
      <c r="D4" s="74" t="s">
        <v>118</v>
      </c>
      <c r="E4" s="74" t="s">
        <v>54</v>
      </c>
      <c r="F4" s="75" t="s">
        <v>55</v>
      </c>
      <c r="G4" s="61"/>
      <c r="H4" s="62"/>
    </row>
    <row r="5" spans="1:8" ht="93" customHeight="1" x14ac:dyDescent="0.2">
      <c r="A5" s="167" t="s">
        <v>114</v>
      </c>
      <c r="B5" s="140">
        <v>1</v>
      </c>
      <c r="C5" s="76" t="s">
        <v>56</v>
      </c>
      <c r="D5" s="77"/>
      <c r="E5" s="170">
        <f>D13*B5</f>
        <v>13000</v>
      </c>
      <c r="F5" s="172" t="s">
        <v>144</v>
      </c>
      <c r="G5" s="78"/>
      <c r="H5" s="62"/>
    </row>
    <row r="6" spans="1:8" ht="93" customHeight="1" x14ac:dyDescent="0.2">
      <c r="A6" s="168"/>
      <c r="B6" s="103" t="s">
        <v>119</v>
      </c>
      <c r="C6" s="169" t="s">
        <v>120</v>
      </c>
      <c r="D6" s="169"/>
      <c r="E6" s="171"/>
      <c r="F6" s="173"/>
      <c r="G6" s="78"/>
      <c r="H6" s="62"/>
    </row>
    <row r="7" spans="1:8" ht="93" customHeight="1" x14ac:dyDescent="0.2">
      <c r="A7" s="167" t="s">
        <v>115</v>
      </c>
      <c r="B7" s="140">
        <v>0</v>
      </c>
      <c r="C7" s="76" t="s">
        <v>56</v>
      </c>
      <c r="D7" s="77"/>
      <c r="E7" s="170">
        <f>B7*D13</f>
        <v>0</v>
      </c>
      <c r="F7" s="173"/>
      <c r="G7" s="78"/>
      <c r="H7" s="62"/>
    </row>
    <row r="8" spans="1:8" ht="93" customHeight="1" x14ac:dyDescent="0.2">
      <c r="A8" s="168"/>
      <c r="B8" s="103" t="s">
        <v>119</v>
      </c>
      <c r="C8" s="169" t="s">
        <v>120</v>
      </c>
      <c r="D8" s="169"/>
      <c r="E8" s="171"/>
      <c r="F8" s="173"/>
      <c r="G8" s="78"/>
      <c r="H8" s="62"/>
    </row>
    <row r="9" spans="1:8" ht="14.25" thickBot="1" x14ac:dyDescent="0.25">
      <c r="A9" s="161"/>
      <c r="B9" s="162"/>
      <c r="C9" s="162"/>
      <c r="D9" s="162"/>
      <c r="E9" s="162"/>
      <c r="F9" s="163"/>
      <c r="G9" s="61"/>
      <c r="H9" s="62"/>
    </row>
    <row r="10" spans="1:8" ht="13.15" hidden="1" customHeight="1" x14ac:dyDescent="0.2">
      <c r="A10" s="79"/>
      <c r="B10" s="79"/>
      <c r="C10" s="79"/>
      <c r="D10" s="79"/>
      <c r="E10" s="79"/>
      <c r="F10" s="79"/>
    </row>
    <row r="11" spans="1:8" ht="32.25" hidden="1" customHeight="1" x14ac:dyDescent="0.2">
      <c r="A11" s="164" t="s">
        <v>57</v>
      </c>
      <c r="B11" s="164"/>
      <c r="C11" s="164"/>
      <c r="D11" s="164"/>
      <c r="E11" s="164"/>
      <c r="F11" s="164"/>
      <c r="G11" s="164"/>
    </row>
    <row r="12" spans="1:8" ht="14.25" hidden="1" x14ac:dyDescent="0.2">
      <c r="A12" s="80" t="s">
        <v>58</v>
      </c>
      <c r="B12" s="80" t="s">
        <v>59</v>
      </c>
      <c r="C12" s="80" t="s">
        <v>121</v>
      </c>
      <c r="D12" s="80" t="s">
        <v>60</v>
      </c>
      <c r="E12" s="80" t="s">
        <v>122</v>
      </c>
      <c r="F12" s="80" t="s">
        <v>123</v>
      </c>
      <c r="G12" s="141"/>
    </row>
    <row r="13" spans="1:8" ht="14.25" hidden="1" x14ac:dyDescent="0.2">
      <c r="A13" s="81">
        <v>85</v>
      </c>
      <c r="B13" s="81">
        <v>5</v>
      </c>
      <c r="C13" s="82">
        <v>95</v>
      </c>
      <c r="D13" s="83">
        <v>13000</v>
      </c>
      <c r="E13" s="81">
        <f>3*7.5</f>
        <v>22.5</v>
      </c>
      <c r="F13" s="83">
        <f>D13/E13</f>
        <v>577.77777777777783</v>
      </c>
      <c r="G13" s="142">
        <f>(((F13*A13)/60)*C13)*2</f>
        <v>155518.51851851854</v>
      </c>
    </row>
    <row r="14" spans="1:8" s="84" customFormat="1" ht="14.25" hidden="1" x14ac:dyDescent="0.2">
      <c r="D14" s="85"/>
      <c r="E14" s="86"/>
      <c r="F14" s="81"/>
      <c r="G14" s="142">
        <v>156000</v>
      </c>
      <c r="H14" s="81"/>
    </row>
    <row r="15" spans="1:8" s="84" customFormat="1" ht="14.25" x14ac:dyDescent="0.2">
      <c r="A15" s="87"/>
      <c r="B15" s="87"/>
      <c r="C15" s="87"/>
      <c r="D15" s="85"/>
      <c r="E15" s="86"/>
      <c r="F15" s="81"/>
      <c r="G15" s="81"/>
      <c r="H15" s="81"/>
    </row>
    <row r="16" spans="1:8" s="84" customFormat="1" ht="14.25" x14ac:dyDescent="0.2">
      <c r="D16" s="85"/>
      <c r="E16" s="86"/>
      <c r="F16" s="81"/>
      <c r="H16" s="81"/>
    </row>
    <row r="17" spans="1:8" s="84" customFormat="1" ht="14.25" x14ac:dyDescent="0.2">
      <c r="A17" s="87"/>
      <c r="B17" s="87"/>
      <c r="C17" s="87"/>
      <c r="D17" s="87"/>
      <c r="E17" s="87"/>
      <c r="F17" s="87"/>
      <c r="H17" s="81"/>
    </row>
    <row r="18" spans="1:8" s="84" customFormat="1" ht="14.25" x14ac:dyDescent="0.2">
      <c r="H18" s="81"/>
    </row>
    <row r="19" spans="1:8" s="84" customFormat="1" ht="14.25" x14ac:dyDescent="0.2">
      <c r="H19" s="81"/>
    </row>
    <row r="20" spans="1:8" s="84" customFormat="1" ht="14.25" x14ac:dyDescent="0.2">
      <c r="A20" s="87"/>
      <c r="B20" s="87"/>
      <c r="C20" s="87"/>
      <c r="D20" s="87"/>
      <c r="E20" s="87"/>
      <c r="F20" s="87"/>
      <c r="H20" s="81"/>
    </row>
    <row r="24" spans="1:8" x14ac:dyDescent="0.2">
      <c r="A24" s="88"/>
      <c r="B24" s="88"/>
      <c r="C24" s="88"/>
      <c r="D24" s="88"/>
      <c r="E24" s="88"/>
      <c r="F24" s="88"/>
    </row>
    <row r="26" spans="1:8" x14ac:dyDescent="0.2">
      <c r="A26" s="88"/>
      <c r="B26" s="88"/>
      <c r="C26" s="88"/>
      <c r="D26" s="88"/>
      <c r="E26" s="88"/>
      <c r="F26" s="88"/>
    </row>
  </sheetData>
  <sheetProtection algorithmName="SHA-512" hashValue="i9oWifQphrBGao80tJf9t0ixmiXoQdneSVfdfb+mhlLKHDTuKPVLebSSyKOItd8s5x/+i+EDHu0mD2e+adCkGw==" saltValue="W8JvFyced0BqDo/AftRWMg==" spinCount="100000" sheet="1" selectLockedCells="1"/>
  <mergeCells count="11">
    <mergeCell ref="A9:F9"/>
    <mergeCell ref="A11:G11"/>
    <mergeCell ref="A1:C1"/>
    <mergeCell ref="A5:A6"/>
    <mergeCell ref="C6:D6"/>
    <mergeCell ref="E5:E6"/>
    <mergeCell ref="A7:A8"/>
    <mergeCell ref="E7:E8"/>
    <mergeCell ref="C8:D8"/>
    <mergeCell ref="F5:F8"/>
    <mergeCell ref="D1:E1"/>
  </mergeCells>
  <dataValidations count="1">
    <dataValidation type="whole" allowBlank="1" showInputMessage="1" showErrorMessage="1" sqref="D5 D7" xr:uid="{3BF8FB4C-9DF8-41E0-AA5E-47A9278E6671}">
      <formula1>$B$13</formula1>
      <formula2>$A$13</formula2>
    </dataValidation>
  </dataValidations>
  <pageMargins left="0.74803149606299213" right="0.74803149606299213" top="0.98425196850393704" bottom="0.98425196850393704" header="0.51181102362204722" footer="0.51181102362204722"/>
  <pageSetup paperSize="9" scale="4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7375-5A7D-4E4D-B2DA-7329FD28586D}">
  <sheetPr>
    <tabColor theme="4"/>
    <pageSetUpPr fitToPage="1"/>
  </sheetPr>
  <dimension ref="A1:J68"/>
  <sheetViews>
    <sheetView showGridLines="0" view="pageBreakPreview" zoomScale="90" zoomScaleNormal="80" zoomScaleSheetLayoutView="90" zoomScalePageLayoutView="55" workbookViewId="0">
      <selection activeCell="C15" sqref="C15"/>
    </sheetView>
  </sheetViews>
  <sheetFormatPr defaultColWidth="9.140625" defaultRowHeight="13.5" x14ac:dyDescent="0.2"/>
  <cols>
    <col min="1" max="1" width="70.28515625" style="62" customWidth="1"/>
    <col min="2" max="2" width="42" style="62" customWidth="1"/>
    <col min="3" max="3" width="33.5703125" style="62" customWidth="1"/>
    <col min="4" max="5" width="28.7109375" style="62" customWidth="1"/>
    <col min="6" max="6" width="43.5703125" style="62" customWidth="1"/>
    <col min="7" max="7" width="37.140625" style="62" customWidth="1"/>
    <col min="8" max="8" width="3.7109375" style="62" customWidth="1"/>
    <col min="9" max="9" width="35.140625" style="62" customWidth="1"/>
    <col min="10" max="10" width="34" style="61" customWidth="1"/>
    <col min="11" max="16384" width="9.140625" style="62"/>
  </cols>
  <sheetData>
    <row r="1" spans="1:10" ht="36.6" customHeight="1" x14ac:dyDescent="0.2">
      <c r="A1" s="178" t="s">
        <v>131</v>
      </c>
      <c r="B1" s="179"/>
      <c r="C1" s="174" t="s">
        <v>46</v>
      </c>
      <c r="D1" s="174"/>
      <c r="E1" s="15"/>
    </row>
    <row r="2" spans="1:10" ht="21" customHeight="1" x14ac:dyDescent="0.2">
      <c r="A2" s="89" t="s">
        <v>61</v>
      </c>
      <c r="B2" s="90"/>
      <c r="C2" s="91"/>
      <c r="D2" s="180" t="s">
        <v>62</v>
      </c>
      <c r="E2" s="181"/>
    </row>
    <row r="3" spans="1:10" ht="27" customHeight="1" x14ac:dyDescent="0.2">
      <c r="A3" s="92" t="s">
        <v>63</v>
      </c>
      <c r="B3" s="93">
        <v>13000</v>
      </c>
      <c r="C3" s="88"/>
      <c r="D3" s="182" t="s">
        <v>64</v>
      </c>
      <c r="E3" s="183"/>
    </row>
    <row r="4" spans="1:10" ht="27" customHeight="1" x14ac:dyDescent="0.2">
      <c r="A4" s="94" t="s">
        <v>65</v>
      </c>
      <c r="B4" s="153">
        <v>0.02</v>
      </c>
      <c r="C4" s="95"/>
      <c r="D4" s="184"/>
      <c r="E4" s="185"/>
    </row>
    <row r="5" spans="1:10" ht="57" x14ac:dyDescent="0.2">
      <c r="A5" s="94" t="s">
        <v>66</v>
      </c>
      <c r="B5" s="96" t="s">
        <v>67</v>
      </c>
      <c r="C5" s="88"/>
      <c r="D5" s="184"/>
      <c r="E5" s="185"/>
    </row>
    <row r="6" spans="1:10" ht="27" customHeight="1" x14ac:dyDescent="0.2">
      <c r="A6" s="97"/>
      <c r="B6" s="98"/>
      <c r="C6" s="88"/>
      <c r="D6" s="184"/>
      <c r="E6" s="185"/>
    </row>
    <row r="7" spans="1:10" ht="21" customHeight="1" x14ac:dyDescent="0.2">
      <c r="A7" s="63" t="s">
        <v>47</v>
      </c>
      <c r="B7" s="64" t="s">
        <v>68</v>
      </c>
      <c r="C7" s="65" t="s">
        <v>69</v>
      </c>
      <c r="D7" s="186" t="s">
        <v>70</v>
      </c>
      <c r="E7" s="187"/>
    </row>
    <row r="8" spans="1:10" x14ac:dyDescent="0.2">
      <c r="A8" s="72" t="s">
        <v>71</v>
      </c>
      <c r="B8" s="73"/>
      <c r="C8" s="73"/>
      <c r="D8" s="73"/>
      <c r="E8" s="75"/>
    </row>
    <row r="9" spans="1:10" ht="28.5" x14ac:dyDescent="0.2">
      <c r="A9" s="94" t="s">
        <v>72</v>
      </c>
      <c r="B9" s="99" t="s">
        <v>73</v>
      </c>
      <c r="C9" s="100" t="s">
        <v>74</v>
      </c>
      <c r="D9" s="188" t="s">
        <v>75</v>
      </c>
      <c r="E9" s="189"/>
    </row>
    <row r="10" spans="1:10" x14ac:dyDescent="0.2">
      <c r="A10" s="97"/>
      <c r="E10" s="101"/>
    </row>
    <row r="11" spans="1:10" ht="25.5" customHeight="1" x14ac:dyDescent="0.2">
      <c r="A11" s="102" t="s">
        <v>76</v>
      </c>
      <c r="B11" s="103"/>
      <c r="C11" s="103"/>
      <c r="D11" s="104" t="s">
        <v>77</v>
      </c>
      <c r="E11" s="105" t="s">
        <v>78</v>
      </c>
    </row>
    <row r="12" spans="1:10" ht="30.75" customHeight="1" x14ac:dyDescent="0.2">
      <c r="A12" s="92" t="s">
        <v>79</v>
      </c>
      <c r="B12" s="106" t="s">
        <v>80</v>
      </c>
      <c r="C12" s="107"/>
      <c r="D12" s="84"/>
      <c r="E12" s="108"/>
    </row>
    <row r="13" spans="1:10" ht="30.75" customHeight="1" x14ac:dyDescent="0.2">
      <c r="A13" s="94" t="s">
        <v>81</v>
      </c>
      <c r="B13" s="99" t="s">
        <v>82</v>
      </c>
      <c r="C13" s="109"/>
      <c r="D13" s="84"/>
      <c r="E13" s="108"/>
      <c r="J13" s="62"/>
    </row>
    <row r="14" spans="1:10" ht="28.5" x14ac:dyDescent="0.2">
      <c r="A14" s="94" t="s">
        <v>83</v>
      </c>
      <c r="B14" s="99" t="s">
        <v>84</v>
      </c>
      <c r="C14" s="110">
        <v>1</v>
      </c>
      <c r="D14" s="84"/>
      <c r="E14" s="108"/>
      <c r="J14" s="62"/>
    </row>
    <row r="15" spans="1:10" ht="28.5" x14ac:dyDescent="0.2">
      <c r="A15" s="94" t="s">
        <v>85</v>
      </c>
      <c r="B15" s="99" t="s">
        <v>73</v>
      </c>
      <c r="C15" s="100" t="s">
        <v>74</v>
      </c>
      <c r="D15" s="111">
        <f>VLOOKUP($C$15,$A$46:$B$51,2,FALSE)</f>
        <v>0</v>
      </c>
      <c r="E15" s="112">
        <f>D15*$B$3*$C$14</f>
        <v>0</v>
      </c>
      <c r="J15" s="62"/>
    </row>
    <row r="16" spans="1:10" ht="28.5" x14ac:dyDescent="0.2">
      <c r="A16" s="94" t="s">
        <v>86</v>
      </c>
      <c r="B16" s="99" t="s">
        <v>73</v>
      </c>
      <c r="C16" s="100" t="s">
        <v>74</v>
      </c>
      <c r="D16" s="111">
        <f>VLOOKUP($C$16,$D$46:$E$54,2,FALSE)</f>
        <v>0</v>
      </c>
      <c r="E16" s="112">
        <f t="shared" ref="E16" si="0">D16*$B$3*$C$14</f>
        <v>0</v>
      </c>
      <c r="J16" s="62"/>
    </row>
    <row r="17" spans="1:5" s="62" customFormat="1" x14ac:dyDescent="0.2">
      <c r="A17" s="97"/>
      <c r="E17" s="101"/>
    </row>
    <row r="18" spans="1:5" s="62" customFormat="1" ht="25.5" x14ac:dyDescent="0.2">
      <c r="A18" s="102" t="s">
        <v>87</v>
      </c>
      <c r="B18" s="103"/>
      <c r="C18" s="103"/>
      <c r="D18" s="104" t="s">
        <v>77</v>
      </c>
      <c r="E18" s="105" t="s">
        <v>78</v>
      </c>
    </row>
    <row r="19" spans="1:5" s="62" customFormat="1" ht="14.25" x14ac:dyDescent="0.2">
      <c r="A19" s="92" t="s">
        <v>79</v>
      </c>
      <c r="B19" s="106" t="s">
        <v>80</v>
      </c>
      <c r="C19" s="107"/>
      <c r="D19" s="84"/>
      <c r="E19" s="108"/>
    </row>
    <row r="20" spans="1:5" s="62" customFormat="1" ht="28.5" x14ac:dyDescent="0.2">
      <c r="A20" s="94" t="s">
        <v>81</v>
      </c>
      <c r="B20" s="99" t="s">
        <v>82</v>
      </c>
      <c r="C20" s="109"/>
      <c r="D20" s="84"/>
      <c r="E20" s="108"/>
    </row>
    <row r="21" spans="1:5" s="62" customFormat="1" ht="28.5" x14ac:dyDescent="0.2">
      <c r="A21" s="94" t="s">
        <v>83</v>
      </c>
      <c r="B21" s="99" t="s">
        <v>84</v>
      </c>
      <c r="C21" s="110">
        <v>0</v>
      </c>
      <c r="D21" s="84"/>
      <c r="E21" s="108"/>
    </row>
    <row r="22" spans="1:5" s="62" customFormat="1" ht="28.5" x14ac:dyDescent="0.2">
      <c r="A22" s="94" t="s">
        <v>85</v>
      </c>
      <c r="B22" s="99" t="s">
        <v>73</v>
      </c>
      <c r="C22" s="100" t="s">
        <v>74</v>
      </c>
      <c r="D22" s="111">
        <f>VLOOKUP($C$22,$A$46:$B$51,2,FALSE)</f>
        <v>0</v>
      </c>
      <c r="E22" s="112">
        <f>D22*$B$3*C21</f>
        <v>0</v>
      </c>
    </row>
    <row r="23" spans="1:5" s="62" customFormat="1" ht="28.5" x14ac:dyDescent="0.2">
      <c r="A23" s="94" t="s">
        <v>86</v>
      </c>
      <c r="B23" s="99" t="s">
        <v>73</v>
      </c>
      <c r="C23" s="100" t="s">
        <v>74</v>
      </c>
      <c r="D23" s="111">
        <f>VLOOKUP($C$23,$D$46:$E$54,2,FALSE)</f>
        <v>0</v>
      </c>
      <c r="E23" s="112">
        <f>D23*$B$3*C21</f>
        <v>0</v>
      </c>
    </row>
    <row r="24" spans="1:5" s="62" customFormat="1" x14ac:dyDescent="0.2">
      <c r="A24" s="113"/>
      <c r="B24" s="88"/>
      <c r="C24" s="88"/>
      <c r="D24" s="88"/>
      <c r="E24" s="114"/>
    </row>
    <row r="25" spans="1:5" s="62" customFormat="1" ht="25.5" x14ac:dyDescent="0.2">
      <c r="A25" s="102" t="s">
        <v>88</v>
      </c>
      <c r="B25" s="103"/>
      <c r="C25" s="103"/>
      <c r="D25" s="104" t="s">
        <v>77</v>
      </c>
      <c r="E25" s="105" t="s">
        <v>78</v>
      </c>
    </row>
    <row r="26" spans="1:5" s="62" customFormat="1" ht="14.25" x14ac:dyDescent="0.2">
      <c r="A26" s="92" t="s">
        <v>79</v>
      </c>
      <c r="B26" s="106" t="s">
        <v>80</v>
      </c>
      <c r="C26" s="107"/>
      <c r="D26" s="84"/>
      <c r="E26" s="108"/>
    </row>
    <row r="27" spans="1:5" s="62" customFormat="1" ht="28.5" x14ac:dyDescent="0.2">
      <c r="A27" s="94" t="s">
        <v>81</v>
      </c>
      <c r="B27" s="99" t="s">
        <v>82</v>
      </c>
      <c r="C27" s="109"/>
      <c r="D27" s="84"/>
      <c r="E27" s="108"/>
    </row>
    <row r="28" spans="1:5" s="62" customFormat="1" ht="28.5" x14ac:dyDescent="0.2">
      <c r="A28" s="94" t="s">
        <v>83</v>
      </c>
      <c r="B28" s="99" t="s">
        <v>84</v>
      </c>
      <c r="C28" s="110">
        <v>0</v>
      </c>
      <c r="D28" s="84"/>
      <c r="E28" s="108"/>
    </row>
    <row r="29" spans="1:5" s="62" customFormat="1" ht="28.5" x14ac:dyDescent="0.2">
      <c r="A29" s="94" t="s">
        <v>85</v>
      </c>
      <c r="B29" s="99" t="s">
        <v>73</v>
      </c>
      <c r="C29" s="100" t="s">
        <v>74</v>
      </c>
      <c r="D29" s="111">
        <f>VLOOKUP($C$29,$A$46:$B$51,2,FALSE)</f>
        <v>0</v>
      </c>
      <c r="E29" s="112">
        <f>D29*$B$3*C28</f>
        <v>0</v>
      </c>
    </row>
    <row r="30" spans="1:5" s="62" customFormat="1" ht="28.5" x14ac:dyDescent="0.2">
      <c r="A30" s="94" t="s">
        <v>86</v>
      </c>
      <c r="B30" s="99" t="s">
        <v>73</v>
      </c>
      <c r="C30" s="100" t="s">
        <v>74</v>
      </c>
      <c r="D30" s="111">
        <f>VLOOKUP($C$30,$D$46:$E$54,2,FALSE)</f>
        <v>0</v>
      </c>
      <c r="E30" s="112">
        <f>D30*$B$3*C28</f>
        <v>0</v>
      </c>
    </row>
    <row r="31" spans="1:5" s="62" customFormat="1" ht="14.25" thickBot="1" x14ac:dyDescent="0.25">
      <c r="A31" s="113"/>
      <c r="B31" s="88"/>
      <c r="C31" s="88"/>
      <c r="D31" s="88"/>
      <c r="E31" s="114"/>
    </row>
    <row r="32" spans="1:5" s="62" customFormat="1" ht="26.25" thickBot="1" x14ac:dyDescent="0.25">
      <c r="A32" s="113"/>
      <c r="B32" s="115" t="s">
        <v>89</v>
      </c>
      <c r="C32" s="116">
        <f>C14+C21+C28</f>
        <v>1</v>
      </c>
      <c r="D32" s="88"/>
      <c r="E32" s="114"/>
    </row>
    <row r="33" spans="1:10" ht="14.25" thickBot="1" x14ac:dyDescent="0.25">
      <c r="A33" s="113"/>
      <c r="B33" s="88"/>
      <c r="C33" s="88"/>
      <c r="D33" s="88"/>
      <c r="E33" s="114"/>
      <c r="J33" s="62"/>
    </row>
    <row r="34" spans="1:10" ht="26.25" customHeight="1" x14ac:dyDescent="0.2">
      <c r="A34" s="117"/>
      <c r="B34" s="88"/>
      <c r="C34" s="190" t="s">
        <v>90</v>
      </c>
      <c r="D34" s="191"/>
      <c r="E34" s="118">
        <f>(SUM(E15:E16))+(SUM(E22:E23))+(SUM(E29:E30))</f>
        <v>0</v>
      </c>
      <c r="J34" s="62"/>
    </row>
    <row r="35" spans="1:10" ht="13.5" customHeight="1" x14ac:dyDescent="0.2">
      <c r="A35" s="113"/>
      <c r="B35" s="88"/>
      <c r="C35" s="192" t="s">
        <v>91</v>
      </c>
      <c r="D35" s="193"/>
      <c r="E35" s="119">
        <f>E34/B3</f>
        <v>0</v>
      </c>
      <c r="J35" s="62"/>
    </row>
    <row r="36" spans="1:10" ht="14.25" customHeight="1" thickBot="1" x14ac:dyDescent="0.25">
      <c r="A36" s="113"/>
      <c r="B36" s="88"/>
      <c r="C36" s="194" t="s">
        <v>92</v>
      </c>
      <c r="D36" s="195"/>
      <c r="E36" s="120">
        <f>$B$3*E35*$B$4</f>
        <v>0</v>
      </c>
      <c r="J36" s="62"/>
    </row>
    <row r="37" spans="1:10" x14ac:dyDescent="0.2">
      <c r="A37" s="113"/>
      <c r="B37" s="88"/>
      <c r="C37" s="88"/>
      <c r="D37" s="88"/>
      <c r="E37" s="114"/>
    </row>
    <row r="38" spans="1:10" ht="28.5" hidden="1" x14ac:dyDescent="0.2">
      <c r="A38" s="121" t="s">
        <v>93</v>
      </c>
      <c r="B38" s="84"/>
      <c r="C38" s="84"/>
      <c r="D38" s="84"/>
      <c r="E38" s="108"/>
      <c r="F38" s="61"/>
      <c r="J38" s="62"/>
    </row>
    <row r="39" spans="1:10" ht="14.25" hidden="1" x14ac:dyDescent="0.2">
      <c r="A39" s="94" t="s">
        <v>94</v>
      </c>
      <c r="B39" s="87"/>
      <c r="C39" s="87"/>
      <c r="D39" s="87"/>
      <c r="E39" s="122"/>
    </row>
    <row r="40" spans="1:10" ht="14.25" hidden="1" x14ac:dyDescent="0.2">
      <c r="A40" s="94" t="s">
        <v>95</v>
      </c>
      <c r="B40" s="87"/>
      <c r="C40" s="123">
        <v>1</v>
      </c>
      <c r="D40" s="87"/>
      <c r="E40" s="122"/>
    </row>
    <row r="41" spans="1:10" ht="14.25" hidden="1" x14ac:dyDescent="0.2">
      <c r="A41" s="94" t="s">
        <v>96</v>
      </c>
      <c r="B41" s="87"/>
      <c r="C41" s="87"/>
      <c r="D41" s="87"/>
      <c r="E41" s="122"/>
    </row>
    <row r="42" spans="1:10" ht="14.25" hidden="1" x14ac:dyDescent="0.2">
      <c r="A42" s="94" t="s">
        <v>74</v>
      </c>
      <c r="B42" s="87"/>
      <c r="C42" s="87"/>
      <c r="D42" s="87"/>
      <c r="E42" s="122"/>
    </row>
    <row r="43" spans="1:10" ht="14.25" hidden="1" x14ac:dyDescent="0.2">
      <c r="A43" s="124"/>
      <c r="B43" s="87"/>
      <c r="C43" s="87"/>
      <c r="D43" s="87"/>
      <c r="E43" s="122"/>
    </row>
    <row r="44" spans="1:10" ht="57" hidden="1" customHeight="1" thickBot="1" x14ac:dyDescent="0.25">
      <c r="A44" s="196" t="s">
        <v>57</v>
      </c>
      <c r="B44" s="197"/>
      <c r="C44" s="197"/>
      <c r="D44" s="197"/>
      <c r="E44" s="198"/>
    </row>
    <row r="45" spans="1:10" ht="40.5" hidden="1" x14ac:dyDescent="0.2">
      <c r="A45" s="125" t="s">
        <v>97</v>
      </c>
      <c r="B45" s="126" t="s">
        <v>98</v>
      </c>
      <c r="C45" s="127" t="s">
        <v>145</v>
      </c>
      <c r="D45" s="125" t="s">
        <v>99</v>
      </c>
      <c r="E45" s="128" t="s">
        <v>100</v>
      </c>
    </row>
    <row r="46" spans="1:10" ht="15" hidden="1" thickBot="1" x14ac:dyDescent="0.25">
      <c r="A46" s="129" t="s">
        <v>74</v>
      </c>
      <c r="B46" s="111">
        <v>0</v>
      </c>
      <c r="C46" s="130"/>
      <c r="D46" s="131" t="s">
        <v>74</v>
      </c>
      <c r="E46" s="132">
        <v>0</v>
      </c>
    </row>
    <row r="47" spans="1:10" ht="14.25" hidden="1" customHeight="1" x14ac:dyDescent="0.2">
      <c r="A47" s="129" t="s">
        <v>101</v>
      </c>
      <c r="B47" s="111">
        <v>0</v>
      </c>
      <c r="C47" s="133">
        <f>($B$3*B47*$B$4)/$B$3</f>
        <v>0</v>
      </c>
      <c r="D47" s="131" t="s">
        <v>102</v>
      </c>
      <c r="E47" s="134">
        <v>-465</v>
      </c>
    </row>
    <row r="48" spans="1:10" ht="13.5" hidden="1" customHeight="1" x14ac:dyDescent="0.2">
      <c r="A48" s="129" t="s">
        <v>103</v>
      </c>
      <c r="B48" s="111">
        <v>-70</v>
      </c>
      <c r="C48" s="133">
        <f t="shared" ref="C48:C51" si="1">($B$3*B48*$B$4)/$B$3</f>
        <v>-1.4</v>
      </c>
      <c r="D48" s="131" t="s">
        <v>104</v>
      </c>
      <c r="E48" s="134">
        <v>-385</v>
      </c>
    </row>
    <row r="49" spans="1:5" ht="14.25" hidden="1" x14ac:dyDescent="0.2">
      <c r="A49" s="129" t="s">
        <v>105</v>
      </c>
      <c r="B49" s="111">
        <v>-85</v>
      </c>
      <c r="C49" s="133">
        <f t="shared" si="1"/>
        <v>-1.7</v>
      </c>
      <c r="D49" s="131" t="s">
        <v>106</v>
      </c>
      <c r="E49" s="134">
        <v>-305</v>
      </c>
    </row>
    <row r="50" spans="1:5" ht="14.25" hidden="1" x14ac:dyDescent="0.2">
      <c r="A50" s="129" t="s">
        <v>107</v>
      </c>
      <c r="B50" s="111">
        <v>-50</v>
      </c>
      <c r="C50" s="133">
        <f t="shared" si="1"/>
        <v>-1</v>
      </c>
      <c r="D50" s="131" t="s">
        <v>108</v>
      </c>
      <c r="E50" s="134">
        <v>-255</v>
      </c>
    </row>
    <row r="51" spans="1:5" ht="15" hidden="1" thickBot="1" x14ac:dyDescent="0.25">
      <c r="A51" s="135" t="s">
        <v>109</v>
      </c>
      <c r="B51" s="136">
        <v>-80</v>
      </c>
      <c r="C51" s="137">
        <f t="shared" si="1"/>
        <v>-1.6</v>
      </c>
      <c r="D51" s="131" t="s">
        <v>110</v>
      </c>
      <c r="E51" s="134">
        <v>-145</v>
      </c>
    </row>
    <row r="52" spans="1:5" ht="14.25" hidden="1" x14ac:dyDescent="0.2">
      <c r="A52" s="124"/>
      <c r="B52" s="81"/>
      <c r="C52" s="81"/>
      <c r="D52" s="131" t="s">
        <v>111</v>
      </c>
      <c r="E52" s="134">
        <v>-65</v>
      </c>
    </row>
    <row r="53" spans="1:5" ht="14.25" hidden="1" x14ac:dyDescent="0.2">
      <c r="A53" s="124"/>
      <c r="B53" s="81"/>
      <c r="C53" s="81"/>
      <c r="D53" s="131" t="s">
        <v>112</v>
      </c>
      <c r="E53" s="134">
        <v>-35</v>
      </c>
    </row>
    <row r="54" spans="1:5" ht="15" hidden="1" thickBot="1" x14ac:dyDescent="0.25">
      <c r="A54" s="124"/>
      <c r="B54" s="84"/>
      <c r="C54" s="84"/>
      <c r="D54" s="138" t="s">
        <v>113</v>
      </c>
      <c r="E54" s="132">
        <v>0</v>
      </c>
    </row>
    <row r="55" spans="1:5" ht="14.25" thickBot="1" x14ac:dyDescent="0.25">
      <c r="A55" s="161"/>
      <c r="B55" s="162"/>
      <c r="C55" s="162"/>
      <c r="D55" s="162"/>
      <c r="E55" s="163"/>
    </row>
    <row r="56" spans="1:5" ht="15" hidden="1" customHeight="1" thickBot="1" x14ac:dyDescent="0.25">
      <c r="A56" s="175"/>
      <c r="B56" s="176"/>
      <c r="C56" s="176"/>
      <c r="D56" s="176"/>
      <c r="E56" s="177"/>
    </row>
    <row r="57" spans="1:5" ht="14.25" x14ac:dyDescent="0.2">
      <c r="A57" s="88"/>
      <c r="B57" s="88"/>
      <c r="C57" s="139"/>
      <c r="D57" s="139"/>
      <c r="E57" s="139"/>
    </row>
    <row r="58" spans="1:5" ht="14.25" x14ac:dyDescent="0.2">
      <c r="C58" s="139"/>
      <c r="D58" s="139"/>
      <c r="E58" s="139"/>
    </row>
    <row r="59" spans="1:5" x14ac:dyDescent="0.2">
      <c r="A59" s="88"/>
      <c r="B59" s="88"/>
      <c r="C59" s="88"/>
      <c r="D59" s="88"/>
      <c r="E59" s="88"/>
    </row>
    <row r="62" spans="1:5" x14ac:dyDescent="0.2">
      <c r="A62" s="88"/>
      <c r="B62" s="88"/>
      <c r="C62" s="88"/>
      <c r="D62" s="88"/>
      <c r="E62" s="88"/>
    </row>
    <row r="66" spans="1:5" x14ac:dyDescent="0.2">
      <c r="A66" s="88"/>
      <c r="B66" s="88"/>
      <c r="C66" s="88"/>
      <c r="D66" s="88"/>
      <c r="E66" s="88"/>
    </row>
    <row r="68" spans="1:5" x14ac:dyDescent="0.2">
      <c r="A68" s="88"/>
      <c r="B68" s="88"/>
      <c r="C68" s="88"/>
      <c r="D68" s="88"/>
      <c r="E68" s="88"/>
    </row>
  </sheetData>
  <sheetProtection algorithmName="SHA-512" hashValue="V7br2er3w4p0XvPaAJpoiuiMK9FcqRYnD2+6z6HAa9YqFEruBPwkJctsEsXZfOrI0u6+esu6xFsCNXdCl1uZaA==" saltValue="W+G1Uc5IFGnmiuHOJGrD7g==" spinCount="100000" sheet="1" selectLockedCells="1"/>
  <mergeCells count="12">
    <mergeCell ref="A56:E56"/>
    <mergeCell ref="A1:B1"/>
    <mergeCell ref="C1:D1"/>
    <mergeCell ref="D2:E2"/>
    <mergeCell ref="D3:E6"/>
    <mergeCell ref="D7:E7"/>
    <mergeCell ref="D9:E9"/>
    <mergeCell ref="C34:D34"/>
    <mergeCell ref="C35:D35"/>
    <mergeCell ref="C36:D36"/>
    <mergeCell ref="A44:E44"/>
    <mergeCell ref="A55:E55"/>
  </mergeCells>
  <conditionalFormatting sqref="C32">
    <cfRule type="cellIs" dxfId="0" priority="1" operator="notEqual">
      <formula>$C$40</formula>
    </cfRule>
  </conditionalFormatting>
  <dataValidations count="4">
    <dataValidation type="list" allowBlank="1" showInputMessage="1" showErrorMessage="1" sqref="C9" xr:uid="{1E9F2FED-4D5B-4B36-BE76-895E7D5A07DA}">
      <formula1>$A$39:$A$42</formula1>
    </dataValidation>
    <dataValidation type="list" allowBlank="1" showInputMessage="1" showErrorMessage="1" sqref="C10" xr:uid="{FA85BAC8-9682-45AA-92B2-5EAD6CEA06F5}">
      <formula1>$F$9:$F$12</formula1>
    </dataValidation>
    <dataValidation type="list" allowBlank="1" showInputMessage="1" showErrorMessage="1" sqref="C29 C15 C22" xr:uid="{E69098FF-1DAF-453F-8681-E41D7784D78E}">
      <formula1>$A$46:$A$51</formula1>
    </dataValidation>
    <dataValidation type="list" allowBlank="1" showInputMessage="1" showErrorMessage="1" sqref="C30 C16 C23" xr:uid="{924C5D89-3216-47C9-8B8C-7163F66F41CF}">
      <formula1>$D$46:$D$54</formula1>
    </dataValidation>
  </dataValidations>
  <pageMargins left="0.74803149606299213" right="0.74803149606299213" top="0.98425196850393704" bottom="0.98425196850393704" header="0.51181102362204722" footer="0.51181102362204722"/>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rowBreaks count="1" manualBreakCount="1">
    <brk id="2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D31C8-8361-485E-B97E-CDE5D21FE145}">
  <sheetPr>
    <tabColor theme="5"/>
    <pageSetUpPr fitToPage="1"/>
  </sheetPr>
  <dimension ref="A1:G43"/>
  <sheetViews>
    <sheetView showGridLines="0" view="pageBreakPreview" zoomScale="90" zoomScaleNormal="80" zoomScaleSheetLayoutView="90" workbookViewId="0">
      <selection activeCell="D18" sqref="D18"/>
    </sheetView>
  </sheetViews>
  <sheetFormatPr defaultColWidth="8.85546875" defaultRowHeight="14.25" x14ac:dyDescent="0.2"/>
  <cols>
    <col min="1" max="1" width="9.28515625" style="16" customWidth="1"/>
    <col min="2" max="2" width="52.140625" style="16" customWidth="1"/>
    <col min="3" max="3" width="12.28515625" style="53" customWidth="1"/>
    <col min="4" max="4" width="21.42578125" style="53" customWidth="1"/>
    <col min="5" max="7" width="32.7109375" style="53" customWidth="1"/>
    <col min="8" max="16384" width="8.85546875" style="16"/>
  </cols>
  <sheetData>
    <row r="1" spans="1:7" ht="36" customHeight="1" x14ac:dyDescent="0.2">
      <c r="A1" s="226" t="s">
        <v>132</v>
      </c>
      <c r="B1" s="227"/>
      <c r="C1" s="227"/>
      <c r="D1" s="227"/>
      <c r="E1" s="227"/>
      <c r="F1" s="14" t="s">
        <v>4</v>
      </c>
      <c r="G1" s="15"/>
    </row>
    <row r="2" spans="1:7" x14ac:dyDescent="0.2">
      <c r="A2" s="17"/>
      <c r="B2" s="18" t="s">
        <v>5</v>
      </c>
      <c r="C2" s="19"/>
      <c r="D2" s="19"/>
      <c r="E2" s="19"/>
      <c r="F2" s="19"/>
      <c r="G2" s="20"/>
    </row>
    <row r="3" spans="1:7" x14ac:dyDescent="0.2">
      <c r="A3" s="21" t="s">
        <v>6</v>
      </c>
      <c r="B3" s="22" t="s">
        <v>7</v>
      </c>
      <c r="C3" s="218" t="s">
        <v>8</v>
      </c>
      <c r="D3" s="218"/>
      <c r="E3" s="23" t="s">
        <v>9</v>
      </c>
      <c r="F3" s="23" t="s">
        <v>10</v>
      </c>
      <c r="G3" s="24" t="s">
        <v>2</v>
      </c>
    </row>
    <row r="4" spans="1:7" ht="28.5" x14ac:dyDescent="0.2">
      <c r="A4" s="25" t="s">
        <v>11</v>
      </c>
      <c r="B4" s="26" t="s">
        <v>12</v>
      </c>
      <c r="C4" s="228" t="s">
        <v>13</v>
      </c>
      <c r="D4" s="229"/>
      <c r="E4" s="27">
        <v>0</v>
      </c>
      <c r="F4" s="28">
        <v>13000</v>
      </c>
      <c r="G4" s="29">
        <f>E4*F4</f>
        <v>0</v>
      </c>
    </row>
    <row r="5" spans="1:7" ht="18" x14ac:dyDescent="0.2">
      <c r="A5" s="30"/>
      <c r="B5" s="31"/>
      <c r="C5" s="31"/>
      <c r="D5" s="31"/>
      <c r="E5" s="31"/>
      <c r="F5" s="31"/>
      <c r="G5" s="32"/>
    </row>
    <row r="6" spans="1:7" x14ac:dyDescent="0.2">
      <c r="A6" s="17"/>
      <c r="B6" s="18" t="s">
        <v>0</v>
      </c>
      <c r="C6" s="19"/>
      <c r="D6" s="19"/>
      <c r="E6" s="19"/>
      <c r="F6" s="19"/>
      <c r="G6" s="20"/>
    </row>
    <row r="7" spans="1:7" x14ac:dyDescent="0.2">
      <c r="A7" s="21" t="s">
        <v>6</v>
      </c>
      <c r="B7" s="22" t="s">
        <v>14</v>
      </c>
      <c r="C7" s="23" t="s">
        <v>8</v>
      </c>
      <c r="D7" s="23" t="s">
        <v>33</v>
      </c>
      <c r="E7" s="23" t="s">
        <v>9</v>
      </c>
      <c r="F7" s="23" t="s">
        <v>10</v>
      </c>
      <c r="G7" s="24" t="s">
        <v>2</v>
      </c>
    </row>
    <row r="8" spans="1:7" ht="34.15" customHeight="1" x14ac:dyDescent="0.2">
      <c r="A8" s="25" t="s">
        <v>15</v>
      </c>
      <c r="B8" s="26" t="s">
        <v>16</v>
      </c>
      <c r="C8" s="221" t="s">
        <v>13</v>
      </c>
      <c r="D8" s="33"/>
      <c r="E8" s="54">
        <f>SUM(E9:E10)</f>
        <v>0.65260000000000007</v>
      </c>
      <c r="F8" s="224">
        <f>F4*0.675</f>
        <v>8775</v>
      </c>
      <c r="G8" s="225">
        <f>E8*F8</f>
        <v>5726.5650000000005</v>
      </c>
    </row>
    <row r="9" spans="1:7" x14ac:dyDescent="0.2">
      <c r="A9" s="34" t="s">
        <v>17</v>
      </c>
      <c r="B9" s="35" t="s">
        <v>18</v>
      </c>
      <c r="C9" s="222"/>
      <c r="D9" s="36">
        <v>0</v>
      </c>
      <c r="E9" s="55">
        <f>D9</f>
        <v>0</v>
      </c>
      <c r="F9" s="224"/>
      <c r="G9" s="225"/>
    </row>
    <row r="10" spans="1:7" x14ac:dyDescent="0.2">
      <c r="A10" s="34" t="s">
        <v>19</v>
      </c>
      <c r="B10" s="35" t="s">
        <v>34</v>
      </c>
      <c r="C10" s="223"/>
      <c r="D10" s="56">
        <v>0.02</v>
      </c>
      <c r="E10" s="55">
        <f>D10*E22</f>
        <v>0.65260000000000007</v>
      </c>
      <c r="F10" s="224"/>
      <c r="G10" s="225"/>
    </row>
    <row r="11" spans="1:7" x14ac:dyDescent="0.2">
      <c r="A11" s="37"/>
      <c r="B11" s="38"/>
      <c r="C11" s="39"/>
      <c r="D11" s="57"/>
      <c r="E11" s="58"/>
      <c r="F11" s="40"/>
      <c r="G11" s="41"/>
    </row>
    <row r="12" spans="1:7" ht="34.15" customHeight="1" x14ac:dyDescent="0.2">
      <c r="A12" s="25" t="s">
        <v>20</v>
      </c>
      <c r="B12" s="26" t="s">
        <v>21</v>
      </c>
      <c r="C12" s="221" t="s">
        <v>13</v>
      </c>
      <c r="D12" s="33"/>
      <c r="E12" s="54">
        <f>SUM(E13:E14)</f>
        <v>1.6315000000000002</v>
      </c>
      <c r="F12" s="224">
        <f>F4*0.275</f>
        <v>3575.0000000000005</v>
      </c>
      <c r="G12" s="225">
        <f>F12*E12</f>
        <v>5832.6125000000011</v>
      </c>
    </row>
    <row r="13" spans="1:7" x14ac:dyDescent="0.2">
      <c r="A13" s="34" t="s">
        <v>22</v>
      </c>
      <c r="B13" s="35" t="s">
        <v>18</v>
      </c>
      <c r="C13" s="222"/>
      <c r="D13" s="36">
        <v>0</v>
      </c>
      <c r="E13" s="55">
        <f>D13</f>
        <v>0</v>
      </c>
      <c r="F13" s="224"/>
      <c r="G13" s="225"/>
    </row>
    <row r="14" spans="1:7" x14ac:dyDescent="0.2">
      <c r="A14" s="34" t="s">
        <v>23</v>
      </c>
      <c r="B14" s="35" t="s">
        <v>34</v>
      </c>
      <c r="C14" s="223"/>
      <c r="D14" s="56">
        <v>0.05</v>
      </c>
      <c r="E14" s="55">
        <f>D14*E22</f>
        <v>1.6315000000000002</v>
      </c>
      <c r="F14" s="224"/>
      <c r="G14" s="225"/>
    </row>
    <row r="15" spans="1:7" x14ac:dyDescent="0.2">
      <c r="A15" s="37"/>
      <c r="B15" s="38"/>
      <c r="C15" s="39"/>
      <c r="D15" s="57"/>
      <c r="E15" s="58"/>
      <c r="F15" s="40"/>
      <c r="G15" s="41"/>
    </row>
    <row r="16" spans="1:7" x14ac:dyDescent="0.2">
      <c r="A16" s="25" t="s">
        <v>24</v>
      </c>
      <c r="B16" s="42" t="s">
        <v>43</v>
      </c>
      <c r="C16" s="221" t="s">
        <v>13</v>
      </c>
      <c r="D16" s="33"/>
      <c r="E16" s="54">
        <f>SUM(E17:E18)</f>
        <v>0</v>
      </c>
      <c r="F16" s="224">
        <f>F4*0.05</f>
        <v>650</v>
      </c>
      <c r="G16" s="225">
        <f>F16*E16</f>
        <v>0</v>
      </c>
    </row>
    <row r="17" spans="1:7" x14ac:dyDescent="0.2">
      <c r="A17" s="34" t="s">
        <v>35</v>
      </c>
      <c r="B17" s="35" t="s">
        <v>18</v>
      </c>
      <c r="C17" s="222"/>
      <c r="D17" s="36">
        <v>0</v>
      </c>
      <c r="E17" s="55">
        <f>D17</f>
        <v>0</v>
      </c>
      <c r="F17" s="224"/>
      <c r="G17" s="225"/>
    </row>
    <row r="18" spans="1:7" x14ac:dyDescent="0.2">
      <c r="A18" s="34" t="s">
        <v>36</v>
      </c>
      <c r="B18" s="35" t="s">
        <v>34</v>
      </c>
      <c r="C18" s="223"/>
      <c r="D18" s="43">
        <v>0</v>
      </c>
      <c r="E18" s="55">
        <f>D18*E22</f>
        <v>0</v>
      </c>
      <c r="F18" s="224"/>
      <c r="G18" s="225"/>
    </row>
    <row r="19" spans="1:7" x14ac:dyDescent="0.2">
      <c r="A19" s="37"/>
      <c r="B19" s="44"/>
      <c r="C19" s="45"/>
      <c r="D19" s="45"/>
      <c r="E19" s="46"/>
      <c r="F19" s="46"/>
      <c r="G19" s="47"/>
    </row>
    <row r="20" spans="1:7" x14ac:dyDescent="0.2">
      <c r="A20" s="17"/>
      <c r="B20" s="202" t="s">
        <v>37</v>
      </c>
      <c r="C20" s="202"/>
      <c r="D20" s="202"/>
      <c r="E20" s="202"/>
      <c r="F20" s="19"/>
      <c r="G20" s="20"/>
    </row>
    <row r="21" spans="1:7" x14ac:dyDescent="0.2">
      <c r="A21" s="21" t="s">
        <v>6</v>
      </c>
      <c r="B21" s="22" t="s">
        <v>38</v>
      </c>
      <c r="C21" s="203" t="s">
        <v>8</v>
      </c>
      <c r="D21" s="203"/>
      <c r="E21" s="23" t="s">
        <v>39</v>
      </c>
      <c r="F21" s="23"/>
      <c r="G21" s="24"/>
    </row>
    <row r="22" spans="1:7" x14ac:dyDescent="0.2">
      <c r="A22" s="25" t="s">
        <v>40</v>
      </c>
      <c r="B22" s="59" t="s">
        <v>45</v>
      </c>
      <c r="C22" s="204" t="s">
        <v>13</v>
      </c>
      <c r="D22" s="204"/>
      <c r="E22" s="55">
        <v>32.630000000000003</v>
      </c>
      <c r="F22" s="205"/>
      <c r="G22" s="206"/>
    </row>
    <row r="23" spans="1:7" x14ac:dyDescent="0.2">
      <c r="A23" s="37"/>
      <c r="B23" s="44"/>
      <c r="C23" s="45"/>
      <c r="D23" s="45"/>
      <c r="E23" s="46"/>
      <c r="F23" s="46"/>
      <c r="G23" s="47"/>
    </row>
    <row r="24" spans="1:7" x14ac:dyDescent="0.2">
      <c r="A24" s="17"/>
      <c r="B24" s="18" t="s">
        <v>0</v>
      </c>
      <c r="C24" s="19"/>
      <c r="D24" s="19"/>
      <c r="E24" s="19"/>
      <c r="F24" s="19"/>
      <c r="G24" s="20"/>
    </row>
    <row r="25" spans="1:7" x14ac:dyDescent="0.2">
      <c r="A25" s="21" t="s">
        <v>6</v>
      </c>
      <c r="B25" s="22" t="s">
        <v>148</v>
      </c>
      <c r="C25" s="218" t="s">
        <v>8</v>
      </c>
      <c r="D25" s="218"/>
      <c r="E25" s="155" t="s">
        <v>9</v>
      </c>
      <c r="F25" s="155" t="s">
        <v>10</v>
      </c>
      <c r="G25" s="24" t="s">
        <v>2</v>
      </c>
    </row>
    <row r="26" spans="1:7" ht="42" x14ac:dyDescent="0.2">
      <c r="A26" s="157" t="s">
        <v>146</v>
      </c>
      <c r="B26" s="26" t="s">
        <v>150</v>
      </c>
      <c r="C26" s="219" t="s">
        <v>147</v>
      </c>
      <c r="D26" s="220"/>
      <c r="E26" s="27">
        <v>0</v>
      </c>
      <c r="F26" s="156">
        <v>1200</v>
      </c>
      <c r="G26" s="54">
        <f>F26*E26</f>
        <v>0</v>
      </c>
    </row>
    <row r="27" spans="1:7" x14ac:dyDescent="0.2">
      <c r="A27" s="37"/>
      <c r="B27" s="44"/>
      <c r="C27" s="45"/>
      <c r="D27" s="45"/>
      <c r="E27" s="46"/>
      <c r="F27" s="46"/>
      <c r="G27" s="47"/>
    </row>
    <row r="28" spans="1:7" ht="26.45" customHeight="1" x14ac:dyDescent="0.2">
      <c r="A28" s="37"/>
      <c r="B28" s="44"/>
      <c r="C28" s="45"/>
      <c r="D28" s="45"/>
      <c r="E28" s="46"/>
      <c r="F28" s="48" t="s">
        <v>149</v>
      </c>
      <c r="G28" s="49">
        <f>SUM(G4:G26)</f>
        <v>11559.177500000002</v>
      </c>
    </row>
    <row r="29" spans="1:7" x14ac:dyDescent="0.2">
      <c r="A29" s="37"/>
      <c r="B29" s="44"/>
      <c r="C29" s="45"/>
      <c r="D29" s="45"/>
      <c r="E29" s="46"/>
      <c r="F29" s="46"/>
      <c r="G29" s="47"/>
    </row>
    <row r="30" spans="1:7" x14ac:dyDescent="0.2">
      <c r="A30" s="17"/>
      <c r="B30" s="18" t="s">
        <v>25</v>
      </c>
      <c r="C30" s="19"/>
      <c r="D30" s="19"/>
      <c r="E30" s="19"/>
      <c r="F30" s="19"/>
      <c r="G30" s="20"/>
    </row>
    <row r="31" spans="1:7" x14ac:dyDescent="0.2">
      <c r="A31" s="21" t="s">
        <v>6</v>
      </c>
      <c r="B31" s="207" t="s">
        <v>26</v>
      </c>
      <c r="C31" s="207"/>
      <c r="D31" s="207"/>
      <c r="E31" s="207"/>
      <c r="F31" s="207"/>
      <c r="G31" s="208"/>
    </row>
    <row r="32" spans="1:7" x14ac:dyDescent="0.2">
      <c r="A32" s="50" t="s">
        <v>27</v>
      </c>
      <c r="B32" s="209" t="s">
        <v>28</v>
      </c>
      <c r="C32" s="210"/>
      <c r="D32" s="210"/>
      <c r="E32" s="210"/>
      <c r="F32" s="210"/>
      <c r="G32" s="211"/>
    </row>
    <row r="33" spans="1:7" x14ac:dyDescent="0.2">
      <c r="A33" s="51">
        <v>1</v>
      </c>
      <c r="B33" s="212" t="s">
        <v>29</v>
      </c>
      <c r="C33" s="213"/>
      <c r="D33" s="213"/>
      <c r="E33" s="213"/>
      <c r="F33" s="213"/>
      <c r="G33" s="214"/>
    </row>
    <row r="34" spans="1:7" ht="27.6" customHeight="1" x14ac:dyDescent="0.2">
      <c r="A34" s="51">
        <v>2</v>
      </c>
      <c r="B34" s="215" t="s">
        <v>30</v>
      </c>
      <c r="C34" s="216"/>
      <c r="D34" s="216"/>
      <c r="E34" s="216"/>
      <c r="F34" s="216"/>
      <c r="G34" s="217"/>
    </row>
    <row r="35" spans="1:7" ht="27.6" customHeight="1" x14ac:dyDescent="0.2">
      <c r="A35" s="51">
        <v>3</v>
      </c>
      <c r="B35" s="215" t="s">
        <v>31</v>
      </c>
      <c r="C35" s="216"/>
      <c r="D35" s="216"/>
      <c r="E35" s="216"/>
      <c r="F35" s="216"/>
      <c r="G35" s="217"/>
    </row>
    <row r="36" spans="1:7" ht="27.6" customHeight="1" x14ac:dyDescent="0.2">
      <c r="A36" s="51">
        <v>4</v>
      </c>
      <c r="B36" s="215" t="s">
        <v>42</v>
      </c>
      <c r="C36" s="216"/>
      <c r="D36" s="216"/>
      <c r="E36" s="216"/>
      <c r="F36" s="216"/>
      <c r="G36" s="217"/>
    </row>
    <row r="37" spans="1:7" ht="27.6" customHeight="1" x14ac:dyDescent="0.2">
      <c r="A37" s="60">
        <v>5</v>
      </c>
      <c r="B37" s="215" t="s">
        <v>41</v>
      </c>
      <c r="C37" s="216"/>
      <c r="D37" s="216"/>
      <c r="E37" s="216"/>
      <c r="F37" s="216"/>
      <c r="G37" s="217"/>
    </row>
    <row r="38" spans="1:7" ht="27.6" customHeight="1" x14ac:dyDescent="0.2">
      <c r="A38" s="60">
        <v>6</v>
      </c>
      <c r="B38" s="215" t="s">
        <v>151</v>
      </c>
      <c r="C38" s="216"/>
      <c r="D38" s="216"/>
      <c r="E38" s="216"/>
      <c r="F38" s="216"/>
      <c r="G38" s="217"/>
    </row>
    <row r="39" spans="1:7" ht="15" thickBot="1" x14ac:dyDescent="0.25">
      <c r="A39" s="52">
        <v>7</v>
      </c>
      <c r="B39" s="199" t="s">
        <v>32</v>
      </c>
      <c r="C39" s="200"/>
      <c r="D39" s="200"/>
      <c r="E39" s="200"/>
      <c r="F39" s="200"/>
      <c r="G39" s="201"/>
    </row>
    <row r="43" spans="1:7" x14ac:dyDescent="0.2">
      <c r="E43" s="53" t="s">
        <v>44</v>
      </c>
    </row>
  </sheetData>
  <sheetProtection algorithmName="SHA-512" hashValue="FEqMDS/Pc5BDCVJNZn66ZEDd+Yl576gK4IwSVh3eas6/GUtGC5Uj+hcFHWZ2dMNpZatZopn6LtMs2+TgVZ8KMQ==" saltValue="quVK1+7TLrIzcQ22TxertA==" spinCount="100000" sheet="1" selectLockedCells="1"/>
  <mergeCells count="27">
    <mergeCell ref="G8:G10"/>
    <mergeCell ref="A1:E1"/>
    <mergeCell ref="C3:D3"/>
    <mergeCell ref="C4:D4"/>
    <mergeCell ref="C8:C10"/>
    <mergeCell ref="F8:F10"/>
    <mergeCell ref="C12:C14"/>
    <mergeCell ref="F12:F14"/>
    <mergeCell ref="G12:G14"/>
    <mergeCell ref="C16:C18"/>
    <mergeCell ref="F16:F18"/>
    <mergeCell ref="G16:G18"/>
    <mergeCell ref="B39:G39"/>
    <mergeCell ref="B20:E20"/>
    <mergeCell ref="C21:D21"/>
    <mergeCell ref="C22:D22"/>
    <mergeCell ref="F22:G22"/>
    <mergeCell ref="B31:G31"/>
    <mergeCell ref="B32:G32"/>
    <mergeCell ref="B33:G33"/>
    <mergeCell ref="B34:G34"/>
    <mergeCell ref="B35:G35"/>
    <mergeCell ref="B36:G36"/>
    <mergeCell ref="B37:G37"/>
    <mergeCell ref="C25:D25"/>
    <mergeCell ref="C26:D26"/>
    <mergeCell ref="B38:G38"/>
  </mergeCells>
  <dataValidations count="1">
    <dataValidation operator="lessThanOrEqual" allowBlank="1" showInputMessage="1" showErrorMessage="1" sqref="B25:C29 E3:G4 B3:C4 F7:G8 F12:G12 D7:E19 F16:G16 C7:C8 C11:C12 C15:C16 B7:B19 C19 F19:G19 G21 G23 E21:F23 B21:C23 D23 E25:G26 D27:G29 B31:B39" xr:uid="{F465E907-4986-4FF9-8DB2-6CA458F8690D}"/>
  </dataValidations>
  <pageMargins left="0.7" right="0.7" top="0.75" bottom="0.75" header="0.3" footer="0.3"/>
  <pageSetup paperSize="9" scale="6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0CD6B-98C0-474D-A5D7-29AC9C456676}">
  <sheetPr>
    <tabColor theme="1"/>
    <pageSetUpPr fitToPage="1"/>
  </sheetPr>
  <dimension ref="A1:S24"/>
  <sheetViews>
    <sheetView showGridLines="0" view="pageBreakPreview" zoomScale="90" zoomScaleNormal="100" zoomScaleSheetLayoutView="90" workbookViewId="0">
      <selection activeCell="P43" sqref="P43:P44"/>
    </sheetView>
  </sheetViews>
  <sheetFormatPr defaultColWidth="8.85546875" defaultRowHeight="14.25" x14ac:dyDescent="0.2"/>
  <cols>
    <col min="1" max="1" width="36.140625" style="16" customWidth="1"/>
    <col min="2" max="2" width="25.140625" style="53" customWidth="1"/>
    <col min="3" max="3" width="20.85546875" style="53" customWidth="1"/>
    <col min="4" max="4" width="28.85546875" style="16" customWidth="1"/>
    <col min="5" max="16384" width="8.85546875" style="16"/>
  </cols>
  <sheetData>
    <row r="1" spans="1:19" ht="36" customHeight="1" x14ac:dyDescent="0.2">
      <c r="A1" s="226" t="s">
        <v>133</v>
      </c>
      <c r="B1" s="227"/>
      <c r="C1" s="230"/>
      <c r="D1" s="143"/>
    </row>
    <row r="2" spans="1:19" x14ac:dyDescent="0.2">
      <c r="A2" s="231" t="s">
        <v>124</v>
      </c>
      <c r="B2" s="207"/>
      <c r="C2" s="208"/>
    </row>
    <row r="3" spans="1:19" x14ac:dyDescent="0.2">
      <c r="A3" s="37" t="s">
        <v>125</v>
      </c>
      <c r="B3" s="144" t="s">
        <v>126</v>
      </c>
      <c r="C3" s="145">
        <f>'T1 Criterium KG-1 P1'!E3</f>
        <v>0</v>
      </c>
      <c r="D3" s="146"/>
      <c r="S3" s="147"/>
    </row>
    <row r="4" spans="1:19" x14ac:dyDescent="0.2">
      <c r="A4" s="37" t="s">
        <v>129</v>
      </c>
      <c r="B4" s="144" t="s">
        <v>126</v>
      </c>
      <c r="C4" s="145">
        <f>'T2 Criterium KG-2 P1'!E36</f>
        <v>0</v>
      </c>
    </row>
    <row r="5" spans="1:19" x14ac:dyDescent="0.2">
      <c r="A5" s="37" t="s">
        <v>127</v>
      </c>
      <c r="B5" s="144" t="s">
        <v>128</v>
      </c>
      <c r="C5" s="145">
        <f>'T3 Criterium Prijs P1'!G28</f>
        <v>11559.177500000002</v>
      </c>
    </row>
    <row r="6" spans="1:19" x14ac:dyDescent="0.2">
      <c r="A6" s="148" t="s">
        <v>3</v>
      </c>
      <c r="B6" s="149"/>
      <c r="C6" s="150">
        <f>SUM(C2:C5)</f>
        <v>11559.177500000002</v>
      </c>
    </row>
    <row r="7" spans="1:19" x14ac:dyDescent="0.2">
      <c r="B7" s="16"/>
      <c r="C7" s="16"/>
    </row>
    <row r="8" spans="1:19" ht="26.45" customHeight="1" x14ac:dyDescent="0.2">
      <c r="B8" s="16"/>
      <c r="C8" s="16"/>
    </row>
    <row r="9" spans="1:19" x14ac:dyDescent="0.2">
      <c r="B9" s="16"/>
      <c r="C9" s="16"/>
    </row>
    <row r="10" spans="1:19" x14ac:dyDescent="0.2">
      <c r="B10" s="16"/>
      <c r="C10" s="16"/>
    </row>
    <row r="11" spans="1:19" x14ac:dyDescent="0.2">
      <c r="B11" s="16"/>
      <c r="C11" s="16"/>
    </row>
    <row r="12" spans="1:19" x14ac:dyDescent="0.2">
      <c r="B12" s="16"/>
      <c r="C12" s="16"/>
    </row>
    <row r="13" spans="1:19" x14ac:dyDescent="0.2">
      <c r="B13" s="16"/>
      <c r="C13" s="16"/>
    </row>
    <row r="14" spans="1:19" ht="27.6" customHeight="1" x14ac:dyDescent="0.2">
      <c r="B14" s="16"/>
      <c r="C14" s="16"/>
    </row>
    <row r="15" spans="1:19" ht="27.6" customHeight="1" x14ac:dyDescent="0.2">
      <c r="B15" s="16"/>
      <c r="C15" s="16"/>
    </row>
    <row r="16" spans="1:19" ht="27.6" customHeight="1" x14ac:dyDescent="0.2">
      <c r="B16" s="16"/>
      <c r="C16" s="16"/>
    </row>
    <row r="17" s="16" customFormat="1" x14ac:dyDescent="0.2"/>
    <row r="18" s="16" customFormat="1" x14ac:dyDescent="0.2"/>
    <row r="19" s="16" customFormat="1" x14ac:dyDescent="0.2"/>
    <row r="20" s="16" customFormat="1" x14ac:dyDescent="0.2"/>
    <row r="21" s="16" customFormat="1" x14ac:dyDescent="0.2"/>
    <row r="22" s="16" customFormat="1" x14ac:dyDescent="0.2"/>
    <row r="23" s="16" customFormat="1" x14ac:dyDescent="0.2"/>
    <row r="24" s="16" customFormat="1" ht="36.6" customHeight="1" x14ac:dyDescent="0.2"/>
  </sheetData>
  <sheetProtection algorithmName="SHA-512" hashValue="YB2B5vc2obLCoHeeGDDboaX382hxQ61/ToUoJ4o6YoVg2aM1fA1dJJWj7hOYGoFOPnv4pyF/LD48tSeRFf/w6w==" saltValue="v9OVgGL1Tl4WstRq38sCRQ==" spinCount="100000" sheet="1" selectLockedCells="1"/>
  <mergeCells count="2">
    <mergeCell ref="A1:C1"/>
    <mergeCell ref="A2:C2"/>
  </mergeCells>
  <pageMargins left="0.7" right="0.7" top="0.75" bottom="0.75" header="0.3" footer="0.3"/>
  <pageSetup paperSize="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Geert Lubbers</DisplayName>
        <AccountId>30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2.xml><?xml version="1.0" encoding="utf-8"?>
<ds:datastoreItem xmlns:ds="http://schemas.openxmlformats.org/officeDocument/2006/customXml" ds:itemID="{E92FA099-B896-45FC-B9EF-062FEA769C85}">
  <ds:schemaRefs>
    <ds:schemaRef ds:uri="http://schemas.microsoft.com/office/2006/documentManagement/types"/>
    <ds:schemaRef ds:uri="http://purl.org/dc/terms/"/>
    <ds:schemaRef ds:uri="b77e2b43-37d4-4532-953b-53983e0992e2"/>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962d65e8-ec2e-4f08-b510-02888a857b6e"/>
    <ds:schemaRef ds:uri="http://purl.org/dc/dcmitype/"/>
  </ds:schemaRefs>
</ds:datastoreItem>
</file>

<file path=customXml/itemProps3.xml><?xml version="1.0" encoding="utf-8"?>
<ds:datastoreItem xmlns:ds="http://schemas.openxmlformats.org/officeDocument/2006/customXml" ds:itemID="{6544C0FB-03C6-45B7-87D5-F2E062A17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T0 Voorblad</vt:lpstr>
      <vt:lpstr>T1 Criterium KG-1 P1</vt:lpstr>
      <vt:lpstr>T2 Criterium KG-2 P1</vt:lpstr>
      <vt:lpstr>T3 Criterium Prijs P1</vt:lpstr>
      <vt:lpstr>T4 Fictieve inschrijfprijs P1</vt:lpstr>
      <vt:lpstr>'T0 Voorblad'!Afdrukbereik</vt:lpstr>
      <vt:lpstr>'T1 Criterium KG-1 P1'!Afdrukbereik</vt:lpstr>
      <vt:lpstr>'T2 Criterium KG-2 P1'!Afdrukbereik</vt:lpstr>
      <vt:lpstr>'T3 Criterium Prijs P1'!Afdrukbereik</vt:lpstr>
      <vt:lpstr>'T4 Fictieve inschrijfprijs P1'!Afdrukbereik</vt:lpstr>
      <vt:lpstr>'T1 Criterium KG-1 P1'!Afdruktitels</vt:lpstr>
      <vt:lpstr>'T2 Criterium KG-2 P1'!Afdruktitels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2020-10-12T07:23:54Z</cp:lastPrinted>
  <dcterms:created xsi:type="dcterms:W3CDTF">2019-01-23T09:30:55Z</dcterms:created>
  <dcterms:modified xsi:type="dcterms:W3CDTF">2020-12-03T18:48:56Z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