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Ondersteuning\Huisvesting\Meerjaren Bouwkundig Onderhoud Poldermolen 2\Nota van Inlichtingen 5\"/>
    </mc:Choice>
  </mc:AlternateContent>
  <bookViews>
    <workbookView xWindow="0" yWindow="0" windowWidth="9540" windowHeight="3030"/>
  </bookViews>
  <sheets>
    <sheet name="MJOP naar Inschrijfstaat" sheetId="4" r:id="rId1"/>
  </sheets>
  <definedNames>
    <definedName name="_xlnm._FilterDatabase" localSheetId="0" hidden="1">'MJOP naar Inschrijfstaat'!$A$4:$AD$46</definedName>
    <definedName name="_xlnm.Print_Area" localSheetId="0">'MJOP naar Inschrijfstaat'!$A$1:$AD$66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5" i="4" l="1"/>
  <c r="N10" i="4"/>
  <c r="N40" i="4"/>
  <c r="U40" i="4" s="1"/>
  <c r="N39" i="4"/>
  <c r="AD39" i="4" s="1"/>
  <c r="AA40" i="4"/>
  <c r="N25" i="4"/>
  <c r="AD25" i="4" s="1"/>
  <c r="N24" i="4"/>
  <c r="Y24" i="4" s="1"/>
  <c r="N23" i="4"/>
  <c r="AD23" i="4" s="1"/>
  <c r="N22" i="4"/>
  <c r="Y22" i="4" s="1"/>
  <c r="J21" i="4"/>
  <c r="AD40" i="4" l="1"/>
  <c r="U39" i="4"/>
  <c r="AA39" i="4"/>
  <c r="X39" i="4"/>
  <c r="X40" i="4"/>
  <c r="Y25" i="4"/>
  <c r="U25" i="4"/>
  <c r="U24" i="4"/>
  <c r="AD24" i="4"/>
  <c r="Y23" i="4"/>
  <c r="U23" i="4"/>
  <c r="U22" i="4"/>
  <c r="AD22" i="4"/>
  <c r="N21" i="4" l="1"/>
  <c r="N18" i="4"/>
  <c r="N17" i="4"/>
  <c r="N12" i="4"/>
  <c r="N33" i="4"/>
  <c r="N46" i="4" l="1"/>
  <c r="U46" i="4" s="1"/>
  <c r="Y45" i="4"/>
  <c r="J45" i="4"/>
  <c r="N44" i="4"/>
  <c r="T44" i="4" s="1"/>
  <c r="N43" i="4"/>
  <c r="AA43" i="4" s="1"/>
  <c r="J43" i="4"/>
  <c r="N42" i="4"/>
  <c r="Y42" i="4" s="1"/>
  <c r="J42" i="4"/>
  <c r="N38" i="4"/>
  <c r="AA38" i="4" s="1"/>
  <c r="N37" i="4"/>
  <c r="W37" i="4" s="1"/>
  <c r="N35" i="4"/>
  <c r="J35" i="4"/>
  <c r="X33" i="4"/>
  <c r="J33" i="4"/>
  <c r="N32" i="4"/>
  <c r="U32" i="4" s="1"/>
  <c r="N31" i="4"/>
  <c r="W31" i="4" s="1"/>
  <c r="J31" i="4"/>
  <c r="N30" i="4"/>
  <c r="Y30" i="4" s="1"/>
  <c r="N28" i="4"/>
  <c r="T28" i="4" s="1"/>
  <c r="N27" i="4"/>
  <c r="Z27" i="4" s="1"/>
  <c r="T21" i="4"/>
  <c r="N19" i="4"/>
  <c r="J19" i="4"/>
  <c r="T18" i="4"/>
  <c r="J18" i="4"/>
  <c r="Y17" i="4"/>
  <c r="J17" i="4"/>
  <c r="N15" i="4"/>
  <c r="AD15" i="4" s="1"/>
  <c r="J15" i="4"/>
  <c r="N14" i="4"/>
  <c r="AD14" i="4" s="1"/>
  <c r="N13" i="4"/>
  <c r="T13" i="4" s="1"/>
  <c r="Z12" i="4"/>
  <c r="N11" i="4"/>
  <c r="T11" i="4" s="1"/>
  <c r="AC10" i="4"/>
  <c r="J10" i="4"/>
  <c r="N9" i="4"/>
  <c r="Z9" i="4" s="1"/>
  <c r="N8" i="4"/>
  <c r="Y8" i="4" s="1"/>
  <c r="N6" i="4"/>
  <c r="T9" i="4" l="1"/>
  <c r="AC15" i="4"/>
  <c r="U15" i="4"/>
  <c r="T12" i="4"/>
  <c r="Y15" i="4"/>
  <c r="AD18" i="4"/>
  <c r="T27" i="4"/>
  <c r="U42" i="4"/>
  <c r="AD8" i="4"/>
  <c r="AD30" i="4"/>
  <c r="T8" i="4"/>
  <c r="W10" i="4"/>
  <c r="T14" i="4"/>
  <c r="W15" i="4"/>
  <c r="AA15" i="4"/>
  <c r="U30" i="4"/>
  <c r="AC42" i="4"/>
  <c r="AB44" i="4"/>
  <c r="AD46" i="4"/>
  <c r="AC6" i="4"/>
  <c r="AA6" i="4"/>
  <c r="Y6" i="4"/>
  <c r="W6" i="4"/>
  <c r="U6" i="4"/>
  <c r="X6" i="4"/>
  <c r="AB6" i="4"/>
  <c r="AA19" i="4"/>
  <c r="U19" i="4"/>
  <c r="AD19" i="4"/>
  <c r="V6" i="4"/>
  <c r="Z6" i="4"/>
  <c r="AD6" i="4"/>
  <c r="Z11" i="4"/>
  <c r="AD13" i="4"/>
  <c r="X19" i="4"/>
  <c r="AD21" i="4"/>
  <c r="Z28" i="4"/>
  <c r="AC31" i="4"/>
  <c r="AA33" i="4"/>
  <c r="U33" i="4"/>
  <c r="AD33" i="4"/>
  <c r="Z37" i="4"/>
  <c r="T37" i="4"/>
  <c r="AC37" i="4"/>
  <c r="V15" i="4"/>
  <c r="X15" i="4"/>
  <c r="Z15" i="4"/>
  <c r="AB15" i="4"/>
  <c r="V48" i="4" l="1"/>
  <c r="Y48" i="4"/>
  <c r="AD48" i="4"/>
  <c r="AB48" i="4"/>
  <c r="U48" i="4"/>
  <c r="AC48" i="4"/>
  <c r="Z48" i="4"/>
  <c r="X48" i="4"/>
  <c r="W48" i="4"/>
  <c r="AA48" i="4"/>
  <c r="T48" i="4"/>
  <c r="AE48" i="4" l="1"/>
  <c r="AF48" i="4" s="1"/>
  <c r="AD49" i="4" l="1"/>
  <c r="AD50" i="4" s="1"/>
  <c r="Z49" i="4"/>
  <c r="Z50" i="4" s="1"/>
  <c r="V49" i="4"/>
  <c r="V50" i="4" s="1"/>
  <c r="AC49" i="4"/>
  <c r="AC50" i="4" s="1"/>
  <c r="Y49" i="4"/>
  <c r="Y50" i="4" s="1"/>
  <c r="U49" i="4"/>
  <c r="U50" i="4" s="1"/>
  <c r="AB49" i="4"/>
  <c r="AB50" i="4" s="1"/>
  <c r="X49" i="4"/>
  <c r="X50" i="4" s="1"/>
  <c r="T49" i="4"/>
  <c r="T50" i="4" s="1"/>
  <c r="AA49" i="4"/>
  <c r="AA50" i="4" s="1"/>
  <c r="W49" i="4"/>
  <c r="W50" i="4" s="1"/>
  <c r="Y52" i="4" l="1"/>
</calcChain>
</file>

<file path=xl/comments1.xml><?xml version="1.0" encoding="utf-8"?>
<comments xmlns="http://schemas.openxmlformats.org/spreadsheetml/2006/main">
  <authors>
    <author>Herman Farenhorst</author>
  </authors>
  <commentList>
    <comment ref="AE48" authorId="0" shapeId="0">
      <text>
        <r>
          <rPr>
            <b/>
            <sz val="9"/>
            <color indexed="81"/>
            <rFont val="Tahoma"/>
            <family val="2"/>
          </rPr>
          <t>Herman Farenhorst:</t>
        </r>
        <r>
          <rPr>
            <sz val="9"/>
            <color indexed="81"/>
            <rFont val="Tahoma"/>
            <family val="2"/>
          </rPr>
          <t xml:space="preserve">
Gemiddeld bedrag per jaar Ex btw</t>
        </r>
      </text>
    </comment>
    <comment ref="AF48" authorId="0" shapeId="0">
      <text>
        <r>
          <rPr>
            <b/>
            <sz val="9"/>
            <color indexed="81"/>
            <rFont val="Tahoma"/>
            <family val="2"/>
          </rPr>
          <t>Herman Farenhorst:</t>
        </r>
        <r>
          <rPr>
            <sz val="9"/>
            <color indexed="81"/>
            <rFont val="Tahoma"/>
            <family val="2"/>
          </rPr>
          <t xml:space="preserve">
10 % van gemiddeld bedrag per jaar voor onvoorziene zaken
</t>
        </r>
      </text>
    </comment>
  </commentList>
</comments>
</file>

<file path=xl/sharedStrings.xml><?xml version="1.0" encoding="utf-8"?>
<sst xmlns="http://schemas.openxmlformats.org/spreadsheetml/2006/main" count="447" uniqueCount="186">
  <si>
    <t>element</t>
  </si>
  <si>
    <t>Omschrijving</t>
  </si>
  <si>
    <t>Specificatie</t>
  </si>
  <si>
    <t>Locatie</t>
  </si>
  <si>
    <t>Opmerkingen</t>
  </si>
  <si>
    <t>Oh activiteit</t>
  </si>
  <si>
    <t>Conditie</t>
  </si>
  <si>
    <t>Uitvoeringsjaar</t>
  </si>
  <si>
    <t>Aantal</t>
  </si>
  <si>
    <t>Eenh</t>
  </si>
  <si>
    <t>Bedrag / eenheid</t>
  </si>
  <si>
    <t>Totaalbedrag</t>
  </si>
  <si>
    <t>Cyclus</t>
  </si>
  <si>
    <t>Bouwjaar</t>
  </si>
  <si>
    <t>E/W/B</t>
  </si>
  <si>
    <t>H/V</t>
  </si>
  <si>
    <t xml:space="preserve"> </t>
  </si>
  <si>
    <t>A.B.C. 1</t>
  </si>
  <si>
    <t>22, 00</t>
  </si>
  <si>
    <t>BINNENWANDEN</t>
  </si>
  <si>
    <t>22, 99</t>
  </si>
  <si>
    <t>Brandwerende doorvoeringen</t>
  </si>
  <si>
    <t>Trappenhuis 3-2  geb C in verdeelkast L2+2</t>
  </si>
  <si>
    <t>reparatie</t>
  </si>
  <si>
    <t>post</t>
  </si>
  <si>
    <t>m2</t>
  </si>
  <si>
    <t>Vervangen</t>
  </si>
  <si>
    <t>31, 00</t>
  </si>
  <si>
    <t>BUITENWANDOPENINGEN</t>
  </si>
  <si>
    <t>31, 20</t>
  </si>
  <si>
    <t>Kozijnen en puien</t>
  </si>
  <si>
    <t>Aluminium</t>
  </si>
  <si>
    <t>Gevels</t>
  </si>
  <si>
    <t>Reinigen &amp; Conserveren</t>
  </si>
  <si>
    <t>Hout, buiten</t>
  </si>
  <si>
    <t>100% schilderen</t>
  </si>
  <si>
    <t>Plaatselijk bijwerken beschadigingen</t>
  </si>
  <si>
    <t>30% schilderen</t>
  </si>
  <si>
    <t>Hout buiten</t>
  </si>
  <si>
    <t>houtrot rep.</t>
  </si>
  <si>
    <t>Hout Neggekanten</t>
  </si>
  <si>
    <t xml:space="preserve">Gevels </t>
  </si>
  <si>
    <t>Sterk verweerd tot verrot, mn zuidzijde</t>
  </si>
  <si>
    <t>30%vervangen en Schilderen</t>
  </si>
  <si>
    <t>31, 30</t>
  </si>
  <si>
    <t>Ramen en deuren</t>
  </si>
  <si>
    <t>BI schilderen</t>
  </si>
  <si>
    <t>31, 80</t>
  </si>
  <si>
    <t>Hang-en sluitwerk</t>
  </si>
  <si>
    <t>Beslag DraaiKiep ramen</t>
  </si>
  <si>
    <t>eenmalige totaal controle</t>
  </si>
  <si>
    <t>incid repareren</t>
  </si>
  <si>
    <t>stuks</t>
  </si>
  <si>
    <t>32, 00</t>
  </si>
  <si>
    <t>BINNENWANDOPENINGEN</t>
  </si>
  <si>
    <t>32, 30</t>
  </si>
  <si>
    <t>Houten kozijnen</t>
  </si>
  <si>
    <t>Hout binnen</t>
  </si>
  <si>
    <t>Algemeen</t>
  </si>
  <si>
    <t>Nieuwe situatie</t>
  </si>
  <si>
    <t>50% schilderen</t>
  </si>
  <si>
    <t>32, 80</t>
  </si>
  <si>
    <t>inspect + repareren</t>
  </si>
  <si>
    <t>34, 00</t>
  </si>
  <si>
    <t>BALUSTRADES EN LEUNINGEN</t>
  </si>
  <si>
    <t>34, 10</t>
  </si>
  <si>
    <t>Trapleuningen</t>
  </si>
  <si>
    <t>Geschilderde stalen leuningen</t>
  </si>
  <si>
    <t>Trappenhuizen</t>
  </si>
  <si>
    <t>Beschadigt</t>
  </si>
  <si>
    <t>100% Schilderen</t>
  </si>
  <si>
    <t>m1</t>
  </si>
  <si>
    <t>41, 00</t>
  </si>
  <si>
    <t>BUITEN(WAND)AFWERKINGEN</t>
  </si>
  <si>
    <t>41, 20</t>
  </si>
  <si>
    <t>Stuckwerk plint rondom gebouw</t>
  </si>
  <si>
    <t>Stuckwerk op isolatie</t>
  </si>
  <si>
    <t>Plint rondom gebouw</t>
  </si>
  <si>
    <t xml:space="preserve">Diverse beschadigingen en werking </t>
  </si>
  <si>
    <t>Repareren / bevestiging isolatie</t>
  </si>
  <si>
    <t>Sauswerk (plint rondom gebouw)</t>
  </si>
  <si>
    <t>Stuckwerk</t>
  </si>
  <si>
    <t>Sausen</t>
  </si>
  <si>
    <t>42, 00</t>
  </si>
  <si>
    <t>BINNENWANDAFWERKINGEN</t>
  </si>
  <si>
    <t>42, 15</t>
  </si>
  <si>
    <t>Plinten</t>
  </si>
  <si>
    <t>Per m2/BVO</t>
  </si>
  <si>
    <t>Plinten en onv. Schilderwerk</t>
  </si>
  <si>
    <t>icid. Schilderwerk</t>
  </si>
  <si>
    <t>42, 20</t>
  </si>
  <si>
    <t>Saus-en schilderwerk</t>
  </si>
  <si>
    <t>representatieve ruimte</t>
  </si>
  <si>
    <t>schilderen</t>
  </si>
  <si>
    <t>Gang en bergingen kelder</t>
  </si>
  <si>
    <t>Bij renovatie overgeslagen</t>
  </si>
  <si>
    <t xml:space="preserve">schilderen ed </t>
  </si>
  <si>
    <t>42, 40</t>
  </si>
  <si>
    <t>Raap-en pleisterwerk</t>
  </si>
  <si>
    <t xml:space="preserve">5% van het totaal </t>
  </si>
  <si>
    <t>43, 00</t>
  </si>
  <si>
    <t>VLOERAFWERKINGEN</t>
  </si>
  <si>
    <t>43, 90</t>
  </si>
  <si>
    <t>Verhoogde systeemvloeren</t>
  </si>
  <si>
    <t>computervloer met Linoleum</t>
  </si>
  <si>
    <t>Computerruimte</t>
  </si>
  <si>
    <t>44, 00</t>
  </si>
  <si>
    <t>TRAP,-HELLING-EN BORDESAFWERKINGEN</t>
  </si>
  <si>
    <t>44, 80</t>
  </si>
  <si>
    <t>Trapaftimmering bouwdeel B</t>
  </si>
  <si>
    <t>Houten traptreden</t>
  </si>
  <si>
    <t>Bouwdeel B in restaurant</t>
  </si>
  <si>
    <t>Spiltrap naar 4e verdieping</t>
  </si>
  <si>
    <t>schuren en lakken</t>
  </si>
  <si>
    <t>Houten traptreden nu bekleed</t>
  </si>
  <si>
    <t>Bouwdeel B vanuit kelder-bgg-1ste</t>
  </si>
  <si>
    <t>Randen op wel van treden slijten</t>
  </si>
  <si>
    <t>45, 00</t>
  </si>
  <si>
    <t>PLAFONDAFWERKINGEN</t>
  </si>
  <si>
    <t>45, 60</t>
  </si>
  <si>
    <t>Systeemplafonds</t>
  </si>
  <si>
    <t>Platen</t>
  </si>
  <si>
    <t xml:space="preserve">Algemeen </t>
  </si>
  <si>
    <t>incid vervangen</t>
  </si>
  <si>
    <t>45, 65</t>
  </si>
  <si>
    <t>Beplating buitenplafonds</t>
  </si>
  <si>
    <t>Hout, gelakt</t>
  </si>
  <si>
    <t>Overstek van 2e verd.vloer</t>
  </si>
  <si>
    <t>Verweerd</t>
  </si>
  <si>
    <t>45, 70</t>
  </si>
  <si>
    <t>Beplating</t>
  </si>
  <si>
    <t>Houtwolcement</t>
  </si>
  <si>
    <t>50% van het totaal</t>
  </si>
  <si>
    <t>Facilitaire ruimten</t>
  </si>
  <si>
    <t>Beoogd leverancier</t>
  </si>
  <si>
    <t>Aannemer</t>
  </si>
  <si>
    <t>stabu code</t>
  </si>
  <si>
    <t>36.25.90-a</t>
  </si>
  <si>
    <t>30.22.90-a / 46.21.12-a</t>
  </si>
  <si>
    <t>46.21.11-a</t>
  </si>
  <si>
    <t>30.28.90-a</t>
  </si>
  <si>
    <t>30.28.90-b</t>
  </si>
  <si>
    <t>46.22.11-a</t>
  </si>
  <si>
    <t>40.25.10-b / 46.28.91-a</t>
  </si>
  <si>
    <t>40.25.10-b</t>
  </si>
  <si>
    <t>46.21.31-a</t>
  </si>
  <si>
    <t>44.25.9-a</t>
  </si>
  <si>
    <t>46.21.21-a</t>
  </si>
  <si>
    <t>44.22.09-a</t>
  </si>
  <si>
    <t>,</t>
  </si>
  <si>
    <t>Niet in bestek</t>
  </si>
  <si>
    <t>Niet in bestek / Correctief Rep. - Verv.</t>
  </si>
  <si>
    <t>30.22.90-a</t>
  </si>
  <si>
    <t>46.21.12-a</t>
  </si>
  <si>
    <t>46.28.90-a</t>
  </si>
  <si>
    <t>37.25.90-a / 40.25.10-a</t>
  </si>
  <si>
    <t>Balustrade</t>
  </si>
  <si>
    <t>gelakte houten leuningen/ metalen spijlen</t>
  </si>
  <si>
    <t>Bouwdeel A 2e verdieping</t>
  </si>
  <si>
    <t>Bouwdeel C 2e verdieping</t>
  </si>
  <si>
    <t>gelakte houten leuningen</t>
  </si>
  <si>
    <t>Bouwdeel A Tussen 1e en 2e verdieping</t>
  </si>
  <si>
    <t>Bouwdeel C Tussen 1e en 2e verdieping</t>
  </si>
  <si>
    <t>5% bijwerken</t>
  </si>
  <si>
    <t>Codering niet gecheckt</t>
  </si>
  <si>
    <t xml:space="preserve">BIJLAGE B </t>
  </si>
  <si>
    <t>INSCHRIJFSTAAT</t>
  </si>
  <si>
    <t>dm 1725866</t>
  </si>
  <si>
    <t>datum 4-12-2020</t>
  </si>
  <si>
    <t>HF</t>
  </si>
  <si>
    <t xml:space="preserve">Oorspronkelijk geplande werkzaamheden in 2020 worden doorgeschoven naar 2021 </t>
  </si>
  <si>
    <t>Subtotaal jaarbedrag</t>
  </si>
  <si>
    <t>Onvoorzien (10 % van gemiddelde)</t>
  </si>
  <si>
    <t>Totaal bedrag, exclusief btw</t>
  </si>
  <si>
    <t>&gt;&gt;&gt;&gt;&gt;&gt;&gt;</t>
  </si>
  <si>
    <t>Totaal inschrijvingssom*** exclusief btw  (= subtotaal Jaarschijven 2020 t/m 2025 (contractperiode))</t>
  </si>
  <si>
    <t xml:space="preserve">    &lt;&lt;&lt;&lt;&lt;&lt;&lt;</t>
  </si>
  <si>
    <t>*** Inschrijvingssom is inclusief alle bijkomende kosten, zoals staartkosten, Uitvoeringskosten, AK, W&amp;R</t>
  </si>
  <si>
    <t>Ondertekening</t>
  </si>
  <si>
    <t>Bedrijfsnaam:</t>
  </si>
  <si>
    <t>Naam:</t>
  </si>
  <si>
    <t>Functie:</t>
  </si>
  <si>
    <t>Datum:</t>
  </si>
  <si>
    <t>Handtekening:</t>
  </si>
  <si>
    <t>50% Reinigen</t>
  </si>
  <si>
    <t>Reinigen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</si>
</sst>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€&quot;\ #,##0.00;[Red]&quot;€&quot;\ \-#,##0.00"/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</numFmts>
  <fonts count="12" x14ac:knownFonts="1">
    <font>
      <sz val="10"/>
      <color theme="1"/>
      <name val="Arial"/>
      <family val="2"/>
    </font>
    <font>
      <sz val="10"/>
      <color indexed="8"/>
      <name val="Arial"/>
      <family val="2"/>
    </font>
    <font>
      <sz val="11"/>
      <name val="Arial Narrow"/>
      <family val="2"/>
    </font>
    <font>
      <sz val="10"/>
      <name val="Arial"/>
      <family val="2"/>
    </font>
    <font>
      <i/>
      <sz val="11"/>
      <name val="Arial Narrow"/>
      <family val="2"/>
    </font>
    <font>
      <b/>
      <sz val="11"/>
      <name val="Arial Narrow"/>
      <family val="2"/>
    </font>
    <font>
      <b/>
      <sz val="10"/>
      <color theme="1"/>
      <name val="Arial"/>
      <family val="2"/>
    </font>
    <font>
      <b/>
      <sz val="2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4" fontId="3" fillId="0" borderId="0" applyFont="0" applyFill="0" applyBorder="0" applyAlignment="0" applyProtection="0"/>
  </cellStyleXfs>
  <cellXfs count="168">
    <xf numFmtId="0" fontId="0" fillId="0" borderId="0" xfId="0"/>
    <xf numFmtId="0" fontId="2" fillId="0" borderId="1" xfId="1" applyFont="1" applyFill="1" applyBorder="1" applyAlignment="1" applyProtection="1">
      <alignment vertical="center"/>
    </xf>
    <xf numFmtId="0" fontId="2" fillId="0" borderId="1" xfId="1" applyFont="1" applyFill="1" applyBorder="1" applyAlignment="1" applyProtection="1">
      <alignment horizontal="center" vertical="center"/>
    </xf>
    <xf numFmtId="0" fontId="2" fillId="0" borderId="1" xfId="1" applyFont="1" applyFill="1" applyBorder="1" applyAlignment="1" applyProtection="1">
      <alignment horizontal="left" vertical="center"/>
    </xf>
    <xf numFmtId="1" fontId="2" fillId="0" borderId="1" xfId="1" applyNumberFormat="1" applyFont="1" applyFill="1" applyBorder="1" applyAlignment="1" applyProtection="1">
      <alignment horizontal="center" vertical="center"/>
    </xf>
    <xf numFmtId="8" fontId="2" fillId="0" borderId="1" xfId="3" applyNumberFormat="1" applyFont="1" applyFill="1" applyBorder="1" applyAlignment="1" applyProtection="1">
      <alignment horizontal="right" vertical="center"/>
    </xf>
    <xf numFmtId="0" fontId="2" fillId="0" borderId="1" xfId="2" applyFont="1" applyFill="1" applyBorder="1" applyAlignment="1" applyProtection="1">
      <alignment horizontal="center" vertical="center"/>
    </xf>
    <xf numFmtId="0" fontId="4" fillId="6" borderId="1" xfId="1" applyFont="1" applyFill="1" applyBorder="1" applyAlignment="1" applyProtection="1">
      <alignment horizontal="center" vertical="center"/>
    </xf>
    <xf numFmtId="0" fontId="2" fillId="0" borderId="1" xfId="1" applyFont="1" applyBorder="1" applyAlignment="1" applyProtection="1">
      <alignment vertical="center"/>
    </xf>
    <xf numFmtId="0" fontId="2" fillId="0" borderId="1" xfId="2" applyFont="1" applyFill="1" applyBorder="1" applyAlignment="1" applyProtection="1">
      <alignment horizontal="left" vertical="center"/>
    </xf>
    <xf numFmtId="0" fontId="2" fillId="6" borderId="1" xfId="1" applyFont="1" applyFill="1" applyBorder="1" applyAlignment="1" applyProtection="1">
      <alignment horizontal="center" vertical="center"/>
    </xf>
    <xf numFmtId="1" fontId="2" fillId="0" borderId="1" xfId="2" applyNumberFormat="1" applyFont="1" applyFill="1" applyBorder="1" applyAlignment="1" applyProtection="1">
      <alignment horizontal="center" vertical="center"/>
    </xf>
    <xf numFmtId="0" fontId="2" fillId="0" borderId="1" xfId="1" applyFont="1" applyBorder="1" applyAlignment="1" applyProtection="1">
      <alignment horizontal="center" vertical="center"/>
    </xf>
    <xf numFmtId="0" fontId="2" fillId="0" borderId="1" xfId="2" applyFont="1" applyBorder="1" applyAlignment="1" applyProtection="1">
      <alignment horizontal="left" vertical="center"/>
    </xf>
    <xf numFmtId="0" fontId="2" fillId="0" borderId="1" xfId="2" applyFont="1" applyBorder="1" applyAlignment="1" applyProtection="1">
      <alignment horizontal="center" vertical="center"/>
    </xf>
    <xf numFmtId="1" fontId="2" fillId="0" borderId="1" xfId="2" applyNumberFormat="1" applyFont="1" applyBorder="1" applyAlignment="1" applyProtection="1">
      <alignment horizontal="center" vertical="center"/>
    </xf>
    <xf numFmtId="8" fontId="2" fillId="0" borderId="1" xfId="3" applyNumberFormat="1" applyFont="1" applyBorder="1" applyAlignment="1" applyProtection="1">
      <alignment horizontal="right" vertical="center"/>
    </xf>
    <xf numFmtId="0" fontId="2" fillId="0" borderId="1" xfId="1" quotePrefix="1" applyFont="1" applyBorder="1" applyAlignment="1" applyProtection="1">
      <alignment vertical="center"/>
    </xf>
    <xf numFmtId="0" fontId="2" fillId="8" borderId="1" xfId="1" quotePrefix="1" applyFont="1" applyFill="1" applyBorder="1" applyAlignment="1" applyProtection="1">
      <alignment vertical="center"/>
    </xf>
    <xf numFmtId="0" fontId="4" fillId="0" borderId="1" xfId="1" applyFont="1" applyBorder="1" applyAlignment="1" applyProtection="1">
      <alignment horizontal="center" vertical="center"/>
    </xf>
    <xf numFmtId="0" fontId="2" fillId="8" borderId="1" xfId="1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1" fontId="2" fillId="0" borderId="0" xfId="0" applyNumberFormat="1" applyFont="1" applyAlignment="1" applyProtection="1">
      <alignment horizontal="center" vertical="center"/>
    </xf>
    <xf numFmtId="164" fontId="2" fillId="0" borderId="0" xfId="3" applyFont="1" applyAlignment="1" applyProtection="1">
      <alignment vertical="center"/>
    </xf>
    <xf numFmtId="0" fontId="2" fillId="0" borderId="0" xfId="0" applyFont="1" applyFill="1" applyAlignment="1" applyProtection="1">
      <alignment horizontal="center" vertical="center"/>
    </xf>
    <xf numFmtId="164" fontId="2" fillId="0" borderId="0" xfId="3" applyFont="1" applyFill="1" applyAlignment="1" applyProtection="1">
      <alignment horizontal="center" vertical="center"/>
    </xf>
    <xf numFmtId="164" fontId="2" fillId="0" borderId="0" xfId="3" applyFont="1" applyAlignment="1" applyProtection="1">
      <alignment horizontal="center" vertical="center"/>
    </xf>
    <xf numFmtId="8" fontId="2" fillId="0" borderId="0" xfId="3" applyNumberFormat="1" applyFont="1" applyAlignment="1" applyProtection="1">
      <alignment vertical="center"/>
    </xf>
    <xf numFmtId="0" fontId="2" fillId="0" borderId="0" xfId="3" applyNumberFormat="1" applyFont="1" applyFill="1" applyAlignment="1" applyProtection="1">
      <alignment horizontal="center" vertical="center"/>
    </xf>
    <xf numFmtId="0" fontId="2" fillId="0" borderId="0" xfId="3" applyNumberFormat="1" applyFont="1" applyAlignment="1" applyProtection="1">
      <alignment horizontal="center" vertical="center"/>
    </xf>
    <xf numFmtId="0" fontId="2" fillId="0" borderId="0" xfId="3" applyNumberFormat="1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2" fillId="4" borderId="2" xfId="1" applyFont="1" applyFill="1" applyBorder="1" applyAlignment="1" applyProtection="1">
      <alignment vertical="center"/>
    </xf>
    <xf numFmtId="0" fontId="2" fillId="4" borderId="2" xfId="1" applyFont="1" applyFill="1" applyBorder="1" applyAlignment="1" applyProtection="1">
      <alignment horizontal="center" vertical="center"/>
    </xf>
    <xf numFmtId="0" fontId="2" fillId="4" borderId="2" xfId="1" applyFont="1" applyFill="1" applyBorder="1" applyAlignment="1" applyProtection="1">
      <alignment horizontal="left" vertical="center"/>
    </xf>
    <xf numFmtId="49" fontId="2" fillId="4" borderId="2" xfId="1" applyNumberFormat="1" applyFont="1" applyFill="1" applyBorder="1" applyAlignment="1" applyProtection="1">
      <alignment horizontal="center" vertical="center"/>
    </xf>
    <xf numFmtId="1" fontId="2" fillId="4" borderId="2" xfId="1" applyNumberFormat="1" applyFont="1" applyFill="1" applyBorder="1" applyAlignment="1" applyProtection="1">
      <alignment horizontal="center" vertical="center"/>
    </xf>
    <xf numFmtId="164" fontId="2" fillId="4" borderId="2" xfId="3" applyFont="1" applyFill="1" applyBorder="1" applyAlignment="1" applyProtection="1">
      <alignment horizontal="right" vertical="center"/>
    </xf>
    <xf numFmtId="164" fontId="2" fillId="5" borderId="2" xfId="3" applyFont="1" applyFill="1" applyBorder="1" applyAlignment="1" applyProtection="1">
      <alignment horizontal="center" vertical="center"/>
    </xf>
    <xf numFmtId="164" fontId="2" fillId="4" borderId="2" xfId="3" applyFont="1" applyFill="1" applyBorder="1" applyAlignment="1" applyProtection="1">
      <alignment horizontal="center" vertical="center"/>
    </xf>
    <xf numFmtId="0" fontId="2" fillId="4" borderId="1" xfId="1" applyFont="1" applyFill="1" applyBorder="1" applyAlignment="1" applyProtection="1">
      <alignment vertical="center"/>
    </xf>
    <xf numFmtId="0" fontId="2" fillId="4" borderId="1" xfId="1" applyFont="1" applyFill="1" applyBorder="1" applyAlignment="1" applyProtection="1">
      <alignment horizontal="center" vertical="center"/>
    </xf>
    <xf numFmtId="0" fontId="2" fillId="4" borderId="1" xfId="1" applyFont="1" applyFill="1" applyBorder="1" applyAlignment="1" applyProtection="1">
      <alignment horizontal="left" vertical="center"/>
    </xf>
    <xf numFmtId="49" fontId="2" fillId="4" borderId="1" xfId="1" applyNumberFormat="1" applyFont="1" applyFill="1" applyBorder="1" applyAlignment="1" applyProtection="1">
      <alignment horizontal="center" vertical="center"/>
    </xf>
    <xf numFmtId="1" fontId="2" fillId="4" borderId="1" xfId="1" applyNumberFormat="1" applyFont="1" applyFill="1" applyBorder="1" applyAlignment="1" applyProtection="1">
      <alignment horizontal="center" vertical="center"/>
    </xf>
    <xf numFmtId="8" fontId="2" fillId="4" borderId="1" xfId="3" applyNumberFormat="1" applyFont="1" applyFill="1" applyBorder="1" applyAlignment="1" applyProtection="1">
      <alignment horizontal="right" vertical="center"/>
    </xf>
    <xf numFmtId="164" fontId="2" fillId="5" borderId="1" xfId="3" applyFont="1" applyFill="1" applyBorder="1" applyAlignment="1" applyProtection="1">
      <alignment horizontal="center" vertical="center"/>
    </xf>
    <xf numFmtId="164" fontId="2" fillId="4" borderId="1" xfId="3" applyFont="1" applyFill="1" applyBorder="1" applyAlignment="1" applyProtection="1">
      <alignment horizontal="center" vertical="center"/>
    </xf>
    <xf numFmtId="164" fontId="2" fillId="4" borderId="1" xfId="3" applyFont="1" applyFill="1" applyBorder="1" applyAlignment="1" applyProtection="1">
      <alignment horizontal="right" vertical="center"/>
    </xf>
    <xf numFmtId="0" fontId="2" fillId="4" borderId="1" xfId="2" applyFont="1" applyFill="1" applyBorder="1" applyAlignment="1" applyProtection="1">
      <alignment horizontal="left" vertical="center"/>
    </xf>
    <xf numFmtId="0" fontId="2" fillId="4" borderId="1" xfId="2" applyFont="1" applyFill="1" applyBorder="1" applyAlignment="1" applyProtection="1">
      <alignment horizontal="center" vertical="center"/>
    </xf>
    <xf numFmtId="49" fontId="2" fillId="4" borderId="1" xfId="2" applyNumberFormat="1" applyFont="1" applyFill="1" applyBorder="1" applyAlignment="1" applyProtection="1">
      <alignment horizontal="center" vertical="center"/>
    </xf>
    <xf numFmtId="1" fontId="2" fillId="4" borderId="1" xfId="2" applyNumberFormat="1" applyFont="1" applyFill="1" applyBorder="1" applyAlignment="1" applyProtection="1">
      <alignment horizontal="center" vertical="center"/>
    </xf>
    <xf numFmtId="0" fontId="2" fillId="5" borderId="1" xfId="2" applyFont="1" applyFill="1" applyBorder="1" applyAlignment="1" applyProtection="1">
      <alignment horizontal="center" vertical="center"/>
    </xf>
    <xf numFmtId="0" fontId="2" fillId="2" borderId="3" xfId="1" applyFont="1" applyFill="1" applyBorder="1" applyAlignment="1" applyProtection="1">
      <alignment horizontal="center" vertical="top"/>
      <protection locked="0"/>
    </xf>
    <xf numFmtId="0" fontId="2" fillId="2" borderId="4" xfId="1" applyFont="1" applyFill="1" applyBorder="1" applyAlignment="1" applyProtection="1">
      <alignment horizontal="center" vertical="top"/>
      <protection locked="0"/>
    </xf>
    <xf numFmtId="0" fontId="2" fillId="2" borderId="4" xfId="2" applyFont="1" applyFill="1" applyBorder="1" applyAlignment="1" applyProtection="1">
      <alignment horizontal="left" vertical="top"/>
      <protection locked="0"/>
    </xf>
    <xf numFmtId="0" fontId="2" fillId="2" borderId="4" xfId="2" applyFont="1" applyFill="1" applyBorder="1" applyAlignment="1" applyProtection="1">
      <alignment horizontal="center" vertical="top"/>
      <protection locked="0"/>
    </xf>
    <xf numFmtId="1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4" xfId="1" applyFont="1" applyFill="1" applyBorder="1" applyAlignment="1" applyProtection="1">
      <alignment horizontal="left" vertical="top"/>
      <protection locked="0"/>
    </xf>
    <xf numFmtId="164" fontId="2" fillId="2" borderId="4" xfId="3" applyFont="1" applyFill="1" applyBorder="1" applyAlignment="1" applyProtection="1">
      <alignment horizontal="center" vertical="top"/>
      <protection locked="0"/>
    </xf>
    <xf numFmtId="0" fontId="2" fillId="3" borderId="4" xfId="2" applyFont="1" applyFill="1" applyBorder="1" applyAlignment="1" applyProtection="1">
      <alignment horizontal="center" vertical="top"/>
      <protection locked="0"/>
    </xf>
    <xf numFmtId="0" fontId="2" fillId="3" borderId="4" xfId="0" applyFont="1" applyFill="1" applyBorder="1" applyAlignment="1" applyProtection="1">
      <alignment horizontal="center" vertical="top"/>
      <protection locked="0"/>
    </xf>
    <xf numFmtId="0" fontId="2" fillId="3" borderId="5" xfId="0" applyFont="1" applyFill="1" applyBorder="1" applyAlignment="1" applyProtection="1">
      <alignment horizontal="center" vertical="top"/>
      <protection locked="0"/>
    </xf>
    <xf numFmtId="0" fontId="7" fillId="0" borderId="0" xfId="0" applyFont="1"/>
    <xf numFmtId="0" fontId="0" fillId="0" borderId="0" xfId="0" applyAlignment="1">
      <alignment wrapText="1"/>
    </xf>
    <xf numFmtId="0" fontId="2" fillId="8" borderId="12" xfId="0" applyFont="1" applyFill="1" applyBorder="1" applyAlignment="1" applyProtection="1">
      <alignment vertical="center"/>
    </xf>
    <xf numFmtId="0" fontId="2" fillId="8" borderId="13" xfId="0" applyFont="1" applyFill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</xf>
    <xf numFmtId="1" fontId="5" fillId="0" borderId="0" xfId="0" applyNumberFormat="1" applyFont="1" applyAlignment="1" applyProtection="1">
      <alignment horizontal="center" vertical="center"/>
    </xf>
    <xf numFmtId="164" fontId="5" fillId="0" borderId="0" xfId="3" applyFont="1" applyAlignment="1" applyProtection="1">
      <alignment vertical="center"/>
    </xf>
    <xf numFmtId="164" fontId="5" fillId="0" borderId="0" xfId="3" applyFont="1" applyFill="1" applyAlignment="1" applyProtection="1">
      <alignment horizontal="center" vertical="center"/>
    </xf>
    <xf numFmtId="164" fontId="5" fillId="0" borderId="0" xfId="3" applyFont="1" applyAlignment="1" applyProtection="1">
      <alignment horizontal="center" vertical="center"/>
    </xf>
    <xf numFmtId="0" fontId="6" fillId="0" borderId="0" xfId="0" applyFont="1"/>
    <xf numFmtId="0" fontId="2" fillId="0" borderId="1" xfId="1" applyFont="1" applyBorder="1" applyAlignment="1" applyProtection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top" wrapText="1"/>
    </xf>
    <xf numFmtId="0" fontId="0" fillId="0" borderId="18" xfId="0" applyBorder="1" applyAlignment="1" applyProtection="1">
      <alignment vertical="center"/>
    </xf>
    <xf numFmtId="44" fontId="0" fillId="0" borderId="1" xfId="0" applyNumberFormat="1" applyBorder="1" applyAlignment="1" applyProtection="1">
      <alignment vertical="center"/>
    </xf>
    <xf numFmtId="44" fontId="0" fillId="0" borderId="19" xfId="0" applyNumberFormat="1" applyBorder="1" applyAlignment="1" applyProtection="1">
      <alignment vertical="center"/>
    </xf>
    <xf numFmtId="44" fontId="0" fillId="0" borderId="17" xfId="0" applyNumberFormat="1" applyBorder="1" applyAlignment="1" applyProtection="1">
      <alignment vertical="center"/>
    </xf>
    <xf numFmtId="0" fontId="0" fillId="0" borderId="0" xfId="0" applyAlignment="1">
      <alignment vertical="center"/>
    </xf>
    <xf numFmtId="0" fontId="6" fillId="0" borderId="18" xfId="0" applyFont="1" applyBorder="1" applyAlignment="1" applyProtection="1">
      <alignment vertical="center"/>
    </xf>
    <xf numFmtId="164" fontId="6" fillId="0" borderId="1" xfId="0" applyNumberFormat="1" applyFont="1" applyBorder="1" applyAlignment="1" applyProtection="1">
      <alignment vertical="center"/>
    </xf>
    <xf numFmtId="164" fontId="6" fillId="0" borderId="19" xfId="0" applyNumberFormat="1" applyFont="1" applyBorder="1" applyAlignment="1" applyProtection="1">
      <alignment vertical="center"/>
    </xf>
    <xf numFmtId="164" fontId="6" fillId="0" borderId="17" xfId="0" applyNumberFormat="1" applyFont="1" applyBorder="1" applyAlignment="1" applyProtection="1">
      <alignment vertical="center"/>
    </xf>
    <xf numFmtId="0" fontId="6" fillId="0" borderId="0" xfId="0" applyFont="1" applyAlignment="1">
      <alignment vertical="center"/>
    </xf>
    <xf numFmtId="0" fontId="0" fillId="0" borderId="0" xfId="0" applyFill="1" applyAlignment="1" applyProtection="1"/>
    <xf numFmtId="0" fontId="0" fillId="0" borderId="0" xfId="0" applyAlignment="1" applyProtection="1"/>
    <xf numFmtId="0" fontId="0" fillId="5" borderId="2" xfId="0" applyFill="1" applyBorder="1" applyAlignment="1" applyProtection="1">
      <alignment vertical="center"/>
    </xf>
    <xf numFmtId="164" fontId="2" fillId="5" borderId="2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vertical="center"/>
    </xf>
    <xf numFmtId="164" fontId="2" fillId="6" borderId="1" xfId="0" applyNumberFormat="1" applyFont="1" applyFill="1" applyBorder="1" applyAlignment="1" applyProtection="1">
      <alignment horizontal="center" vertical="center"/>
    </xf>
    <xf numFmtId="164" fontId="2" fillId="0" borderId="1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vertical="center"/>
    </xf>
    <xf numFmtId="0" fontId="0" fillId="5" borderId="1" xfId="0" applyFill="1" applyBorder="1" applyAlignment="1" applyProtection="1">
      <alignment vertical="center"/>
    </xf>
    <xf numFmtId="164" fontId="2" fillId="5" borderId="1" xfId="0" applyNumberFormat="1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14" xfId="0" applyBorder="1" applyAlignment="1" applyProtection="1">
      <alignment vertical="center"/>
    </xf>
    <xf numFmtId="164" fontId="6" fillId="0" borderId="15" xfId="0" applyNumberFormat="1" applyFont="1" applyFill="1" applyBorder="1" applyAlignment="1" applyProtection="1">
      <alignment vertical="center"/>
    </xf>
    <xf numFmtId="164" fontId="6" fillId="0" borderId="16" xfId="0" applyNumberFormat="1" applyFont="1" applyFill="1" applyBorder="1" applyAlignment="1" applyProtection="1">
      <alignment vertical="center"/>
    </xf>
    <xf numFmtId="164" fontId="6" fillId="0" borderId="17" xfId="0" applyNumberFormat="1" applyFont="1" applyFill="1" applyBorder="1" applyAlignment="1" applyProtection="1">
      <alignment vertical="center"/>
    </xf>
    <xf numFmtId="164" fontId="6" fillId="0" borderId="1" xfId="0" applyNumberFormat="1" applyFont="1" applyFill="1" applyBorder="1" applyAlignment="1" applyProtection="1">
      <alignment vertical="center"/>
    </xf>
    <xf numFmtId="0" fontId="7" fillId="0" borderId="0" xfId="0" applyFont="1" applyAlignment="1" applyProtection="1"/>
    <xf numFmtId="0" fontId="7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vertical="top"/>
    </xf>
    <xf numFmtId="0" fontId="6" fillId="0" borderId="0" xfId="0" applyFont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Fill="1" applyAlignment="1" applyProtection="1">
      <alignment vertical="center"/>
    </xf>
    <xf numFmtId="0" fontId="6" fillId="0" borderId="22" xfId="0" applyFont="1" applyBorder="1" applyAlignment="1" applyProtection="1">
      <alignment vertical="center"/>
    </xf>
    <xf numFmtId="0" fontId="6" fillId="0" borderId="23" xfId="0" applyFont="1" applyBorder="1" applyAlignment="1" applyProtection="1">
      <alignment vertical="center"/>
    </xf>
    <xf numFmtId="0" fontId="6" fillId="0" borderId="0" xfId="0" applyFont="1" applyAlignment="1" applyProtection="1"/>
    <xf numFmtId="0" fontId="6" fillId="0" borderId="0" xfId="0" applyFont="1" applyFill="1" applyAlignment="1" applyProtection="1"/>
    <xf numFmtId="0" fontId="6" fillId="0" borderId="0" xfId="0" applyFont="1" applyBorder="1" applyAlignment="1" applyProtection="1"/>
    <xf numFmtId="164" fontId="6" fillId="0" borderId="0" xfId="0" applyNumberFormat="1" applyFont="1" applyBorder="1" applyAlignment="1" applyProtection="1"/>
    <xf numFmtId="0" fontId="6" fillId="6" borderId="12" xfId="0" applyFont="1" applyFill="1" applyBorder="1" applyAlignment="1" applyProtection="1">
      <alignment vertical="center"/>
    </xf>
    <xf numFmtId="0" fontId="6" fillId="6" borderId="25" xfId="0" applyFont="1" applyFill="1" applyBorder="1" applyAlignment="1" applyProtection="1">
      <alignment vertical="center"/>
    </xf>
    <xf numFmtId="164" fontId="6" fillId="6" borderId="13" xfId="0" applyNumberFormat="1" applyFont="1" applyFill="1" applyBorder="1" applyAlignment="1" applyProtection="1">
      <alignment vertical="center"/>
    </xf>
    <xf numFmtId="164" fontId="11" fillId="5" borderId="24" xfId="0" applyNumberFormat="1" applyFont="1" applyFill="1" applyBorder="1" applyAlignment="1" applyProtection="1">
      <alignment vertical="center"/>
    </xf>
    <xf numFmtId="0" fontId="2" fillId="4" borderId="29" xfId="1" applyFont="1" applyFill="1" applyBorder="1" applyAlignment="1" applyProtection="1">
      <alignment vertical="center"/>
    </xf>
    <xf numFmtId="164" fontId="2" fillId="5" borderId="30" xfId="0" applyNumberFormat="1" applyFont="1" applyFill="1" applyBorder="1" applyAlignment="1" applyProtection="1">
      <alignment horizontal="center" vertical="center"/>
    </xf>
    <xf numFmtId="0" fontId="2" fillId="0" borderId="18" xfId="1" applyFont="1" applyFill="1" applyBorder="1" applyAlignment="1" applyProtection="1">
      <alignment vertical="center"/>
    </xf>
    <xf numFmtId="164" fontId="2" fillId="0" borderId="19" xfId="0" applyNumberFormat="1" applyFont="1" applyFill="1" applyBorder="1" applyAlignment="1" applyProtection="1">
      <alignment horizontal="center" vertical="center"/>
    </xf>
    <xf numFmtId="0" fontId="2" fillId="4" borderId="18" xfId="1" applyFont="1" applyFill="1" applyBorder="1" applyAlignment="1" applyProtection="1">
      <alignment vertical="center"/>
    </xf>
    <xf numFmtId="164" fontId="2" fillId="5" borderId="19" xfId="0" applyNumberFormat="1" applyFont="1" applyFill="1" applyBorder="1" applyAlignment="1" applyProtection="1">
      <alignment horizontal="center" vertical="center"/>
    </xf>
    <xf numFmtId="0" fontId="2" fillId="0" borderId="18" xfId="1" applyFont="1" applyBorder="1" applyAlignment="1" applyProtection="1">
      <alignment vertical="center"/>
    </xf>
    <xf numFmtId="0" fontId="2" fillId="0" borderId="31" xfId="1" applyFont="1" applyBorder="1" applyAlignment="1" applyProtection="1">
      <alignment vertical="center"/>
    </xf>
    <xf numFmtId="0" fontId="2" fillId="0" borderId="32" xfId="1" applyFont="1" applyBorder="1" applyAlignment="1" applyProtection="1">
      <alignment vertical="center"/>
    </xf>
    <xf numFmtId="0" fontId="2" fillId="0" borderId="32" xfId="1" applyFont="1" applyBorder="1" applyAlignment="1" applyProtection="1">
      <alignment horizontal="left" vertical="center"/>
    </xf>
    <xf numFmtId="0" fontId="2" fillId="0" borderId="32" xfId="2" applyFont="1" applyBorder="1" applyAlignment="1" applyProtection="1">
      <alignment horizontal="left" vertical="center"/>
    </xf>
    <xf numFmtId="0" fontId="2" fillId="0" borderId="32" xfId="0" applyFont="1" applyBorder="1" applyAlignment="1" applyProtection="1">
      <alignment horizontal="left" vertical="center"/>
    </xf>
    <xf numFmtId="0" fontId="2" fillId="0" borderId="32" xfId="2" applyFont="1" applyBorder="1" applyAlignment="1" applyProtection="1">
      <alignment horizontal="center" vertical="center"/>
    </xf>
    <xf numFmtId="0" fontId="2" fillId="0" borderId="32" xfId="1" applyFont="1" applyBorder="1" applyAlignment="1" applyProtection="1">
      <alignment horizontal="center" vertical="center"/>
    </xf>
    <xf numFmtId="1" fontId="2" fillId="0" borderId="32" xfId="2" applyNumberFormat="1" applyFont="1" applyBorder="1" applyAlignment="1" applyProtection="1">
      <alignment horizontal="center" vertical="center"/>
    </xf>
    <xf numFmtId="8" fontId="2" fillId="0" borderId="32" xfId="3" applyNumberFormat="1" applyFont="1" applyBorder="1" applyAlignment="1" applyProtection="1">
      <alignment horizontal="right" vertical="center"/>
    </xf>
    <xf numFmtId="0" fontId="2" fillId="0" borderId="32" xfId="2" applyFont="1" applyFill="1" applyBorder="1" applyAlignment="1" applyProtection="1">
      <alignment horizontal="center" vertical="center"/>
    </xf>
    <xf numFmtId="0" fontId="0" fillId="0" borderId="32" xfId="0" applyBorder="1" applyAlignment="1" applyProtection="1">
      <alignment vertical="center"/>
    </xf>
    <xf numFmtId="164" fontId="2" fillId="6" borderId="32" xfId="0" applyNumberFormat="1" applyFont="1" applyFill="1" applyBorder="1" applyAlignment="1" applyProtection="1">
      <alignment horizontal="center" vertical="center"/>
    </xf>
    <xf numFmtId="164" fontId="2" fillId="0" borderId="32" xfId="0" applyNumberFormat="1" applyFont="1" applyFill="1" applyBorder="1" applyAlignment="1" applyProtection="1">
      <alignment horizontal="center" vertical="center"/>
    </xf>
    <xf numFmtId="164" fontId="2" fillId="0" borderId="33" xfId="0" applyNumberFormat="1" applyFont="1" applyFill="1" applyBorder="1" applyAlignment="1" applyProtection="1">
      <alignment horizontal="center" vertical="center"/>
    </xf>
    <xf numFmtId="0" fontId="0" fillId="6" borderId="6" xfId="0" applyFill="1" applyBorder="1" applyAlignment="1" applyProtection="1">
      <alignment vertical="top" wrapText="1"/>
    </xf>
    <xf numFmtId="0" fontId="0" fillId="0" borderId="28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164" fontId="2" fillId="4" borderId="2" xfId="1" applyNumberFormat="1" applyFont="1" applyFill="1" applyBorder="1" applyAlignment="1" applyProtection="1">
      <alignment vertical="center"/>
      <protection locked="0"/>
    </xf>
    <xf numFmtId="8" fontId="2" fillId="7" borderId="1" xfId="1" applyNumberFormat="1" applyFont="1" applyFill="1" applyBorder="1" applyAlignment="1" applyProtection="1">
      <alignment horizontal="center" vertical="center"/>
      <protection locked="0"/>
    </xf>
    <xf numFmtId="8" fontId="2" fillId="4" borderId="1" xfId="1" applyNumberFormat="1" applyFont="1" applyFill="1" applyBorder="1" applyAlignment="1" applyProtection="1">
      <alignment vertical="center"/>
      <protection locked="0"/>
    </xf>
    <xf numFmtId="8" fontId="2" fillId="4" borderId="1" xfId="3" applyNumberFormat="1" applyFont="1" applyFill="1" applyBorder="1" applyAlignment="1" applyProtection="1">
      <alignment vertical="center"/>
      <protection locked="0"/>
    </xf>
    <xf numFmtId="8" fontId="2" fillId="7" borderId="32" xfId="1" applyNumberFormat="1" applyFont="1" applyFill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vertical="center"/>
      <protection locked="0"/>
    </xf>
    <xf numFmtId="0" fontId="6" fillId="0" borderId="26" xfId="0" applyFont="1" applyBorder="1" applyAlignment="1" applyProtection="1">
      <protection locked="0"/>
    </xf>
    <xf numFmtId="0" fontId="6" fillId="0" borderId="9" xfId="0" applyFont="1" applyBorder="1" applyAlignment="1" applyProtection="1">
      <protection locked="0"/>
    </xf>
    <xf numFmtId="0" fontId="6" fillId="0" borderId="20" xfId="0" applyFont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protection locked="0"/>
    </xf>
    <xf numFmtId="0" fontId="6" fillId="0" borderId="0" xfId="0" applyFont="1" applyBorder="1" applyAlignment="1" applyProtection="1">
      <protection locked="0"/>
    </xf>
    <xf numFmtId="0" fontId="6" fillId="0" borderId="21" xfId="0" applyFont="1" applyBorder="1" applyAlignment="1" applyProtection="1">
      <protection locked="0"/>
    </xf>
    <xf numFmtId="0" fontId="6" fillId="0" borderId="10" xfId="0" applyFont="1" applyBorder="1" applyAlignment="1" applyProtection="1">
      <alignment vertical="center"/>
      <protection locked="0"/>
    </xf>
    <xf numFmtId="0" fontId="6" fillId="0" borderId="27" xfId="0" applyFont="1" applyBorder="1" applyAlignment="1" applyProtection="1">
      <protection locked="0"/>
    </xf>
    <xf numFmtId="0" fontId="6" fillId="0" borderId="11" xfId="0" applyFont="1" applyBorder="1" applyAlignment="1" applyProtection="1">
      <protection locked="0"/>
    </xf>
  </cellXfs>
  <cellStyles count="4">
    <cellStyle name="Euro" xfId="3"/>
    <cellStyle name="Standaard" xfId="0" builtinId="0"/>
    <cellStyle name="Standaard_Inspectierapport" xfId="1"/>
    <cellStyle name="Standaard_Werkblad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H68"/>
  <sheetViews>
    <sheetView tabSelected="1" zoomScale="80" zoomScaleNormal="80" workbookViewId="0">
      <pane xSplit="4" ySplit="4" topLeftCell="E5" activePane="bottomRight" state="frozen"/>
      <selection pane="topRight" activeCell="E1" sqref="E1"/>
      <selection pane="bottomLeft" activeCell="A2" sqref="A2"/>
      <selection pane="bottomRight" activeCell="M7" sqref="M7"/>
    </sheetView>
  </sheetViews>
  <sheetFormatPr defaultRowHeight="12.75" x14ac:dyDescent="0.2"/>
  <cols>
    <col min="1" max="1" width="10.5703125" bestFit="1" customWidth="1"/>
    <col min="2" max="2" width="13.42578125" bestFit="1" customWidth="1"/>
    <col min="3" max="3" width="32.28515625" bestFit="1" customWidth="1"/>
    <col min="4" max="4" width="26.42578125" customWidth="1"/>
    <col min="5" max="5" width="31.28515625" customWidth="1"/>
    <col min="6" max="6" width="35.28515625" style="80" customWidth="1"/>
    <col min="7" max="7" width="28.28515625" customWidth="1"/>
    <col min="8" max="8" width="17.85546875" customWidth="1"/>
    <col min="9" max="9" width="8" customWidth="1"/>
    <col min="10" max="10" width="22.85546875" customWidth="1"/>
    <col min="11" max="11" width="8" customWidth="1"/>
    <col min="12" max="12" width="6.42578125" customWidth="1"/>
    <col min="13" max="13" width="12.28515625" customWidth="1"/>
    <col min="14" max="14" width="16.140625" customWidth="1"/>
    <col min="15" max="15" width="7.85546875" customWidth="1"/>
    <col min="16" max="16" width="9.28515625" customWidth="1"/>
    <col min="17" max="18" width="7.5703125" customWidth="1"/>
    <col min="19" max="19" width="32.140625" customWidth="1"/>
    <col min="20" max="24" width="14.85546875" customWidth="1"/>
    <col min="25" max="25" width="25.7109375" customWidth="1"/>
    <col min="26" max="30" width="14.85546875" customWidth="1"/>
    <col min="31" max="31" width="14.5703125" hidden="1" customWidth="1"/>
    <col min="32" max="32" width="18" hidden="1" customWidth="1"/>
    <col min="33" max="33" width="18" customWidth="1"/>
  </cols>
  <sheetData>
    <row r="1" spans="1:34" s="68" customFormat="1" ht="26.25" x14ac:dyDescent="0.4">
      <c r="A1" s="109" t="s">
        <v>165</v>
      </c>
      <c r="B1" s="109"/>
      <c r="C1" s="109" t="s">
        <v>166</v>
      </c>
      <c r="D1" s="109"/>
      <c r="E1" s="109"/>
      <c r="F1" s="110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</row>
    <row r="2" spans="1:34" x14ac:dyDescent="0.2">
      <c r="A2" s="93" t="s">
        <v>167</v>
      </c>
      <c r="B2" s="93"/>
      <c r="C2" s="93" t="s">
        <v>168</v>
      </c>
      <c r="D2" s="93" t="s">
        <v>169</v>
      </c>
      <c r="E2" s="93"/>
      <c r="F2" s="111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</row>
    <row r="3" spans="1:34" ht="13.5" thickBot="1" x14ac:dyDescent="0.25">
      <c r="A3" s="93"/>
      <c r="B3" s="93"/>
      <c r="C3" s="93"/>
      <c r="D3" s="93"/>
      <c r="E3" s="93"/>
      <c r="F3" s="111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</row>
    <row r="4" spans="1:34" s="81" customFormat="1" ht="54" customHeight="1" thickBot="1" x14ac:dyDescent="0.25">
      <c r="A4" s="58">
        <v>550</v>
      </c>
      <c r="B4" s="59" t="s">
        <v>0</v>
      </c>
      <c r="C4" s="59" t="s">
        <v>136</v>
      </c>
      <c r="D4" s="59" t="s">
        <v>1</v>
      </c>
      <c r="E4" s="59" t="s">
        <v>2</v>
      </c>
      <c r="F4" s="59" t="s">
        <v>3</v>
      </c>
      <c r="G4" s="60" t="s">
        <v>4</v>
      </c>
      <c r="H4" s="60" t="s">
        <v>5</v>
      </c>
      <c r="I4" s="59" t="s">
        <v>6</v>
      </c>
      <c r="J4" s="61" t="s">
        <v>7</v>
      </c>
      <c r="K4" s="62" t="s">
        <v>8</v>
      </c>
      <c r="L4" s="63" t="s">
        <v>9</v>
      </c>
      <c r="M4" s="64" t="s">
        <v>10</v>
      </c>
      <c r="N4" s="64" t="s">
        <v>11</v>
      </c>
      <c r="O4" s="65" t="s">
        <v>12</v>
      </c>
      <c r="P4" s="59" t="s">
        <v>13</v>
      </c>
      <c r="Q4" s="59" t="s">
        <v>14</v>
      </c>
      <c r="R4" s="59" t="s">
        <v>15</v>
      </c>
      <c r="S4" s="59" t="s">
        <v>134</v>
      </c>
      <c r="T4" s="66">
        <v>2020</v>
      </c>
      <c r="U4" s="66">
        <v>2021</v>
      </c>
      <c r="V4" s="66">
        <v>2022</v>
      </c>
      <c r="W4" s="66">
        <v>2023</v>
      </c>
      <c r="X4" s="66">
        <v>2024</v>
      </c>
      <c r="Y4" s="66">
        <v>2025</v>
      </c>
      <c r="Z4" s="66">
        <v>2026</v>
      </c>
      <c r="AA4" s="66">
        <v>2027</v>
      </c>
      <c r="AB4" s="66">
        <v>2028</v>
      </c>
      <c r="AC4" s="66">
        <v>2029</v>
      </c>
      <c r="AD4" s="67">
        <v>2030</v>
      </c>
      <c r="AE4" s="112"/>
      <c r="AF4" s="112"/>
      <c r="AG4" s="112"/>
      <c r="AH4" s="112"/>
    </row>
    <row r="5" spans="1:34" ht="23.25" customHeight="1" x14ac:dyDescent="0.2">
      <c r="A5" s="129" t="s">
        <v>17</v>
      </c>
      <c r="B5" s="36" t="s">
        <v>18</v>
      </c>
      <c r="C5" s="36"/>
      <c r="D5" s="36" t="s">
        <v>19</v>
      </c>
      <c r="E5" s="36"/>
      <c r="F5" s="37"/>
      <c r="G5" s="38"/>
      <c r="H5" s="38"/>
      <c r="I5" s="37"/>
      <c r="J5" s="39"/>
      <c r="K5" s="40"/>
      <c r="L5" s="38"/>
      <c r="M5" s="153"/>
      <c r="N5" s="41"/>
      <c r="O5" s="42"/>
      <c r="P5" s="43"/>
      <c r="Q5" s="41"/>
      <c r="R5" s="41"/>
      <c r="S5" s="94" t="s">
        <v>135</v>
      </c>
      <c r="T5" s="95"/>
      <c r="U5" s="95"/>
      <c r="V5" s="95"/>
      <c r="W5" s="95"/>
      <c r="X5" s="95"/>
      <c r="Y5" s="95"/>
      <c r="Z5" s="95"/>
      <c r="AA5" s="95"/>
      <c r="AB5" s="95"/>
      <c r="AC5" s="95"/>
      <c r="AD5" s="130"/>
      <c r="AE5" s="103"/>
      <c r="AF5" s="103"/>
      <c r="AG5" s="103"/>
      <c r="AH5" s="93"/>
    </row>
    <row r="6" spans="1:34" ht="23.25" customHeight="1" x14ac:dyDescent="0.2">
      <c r="A6" s="131" t="s">
        <v>17</v>
      </c>
      <c r="B6" s="1" t="s">
        <v>20</v>
      </c>
      <c r="C6" s="1" t="s">
        <v>137</v>
      </c>
      <c r="D6" s="1" t="s">
        <v>21</v>
      </c>
      <c r="E6" s="1"/>
      <c r="F6" s="3" t="s">
        <v>22</v>
      </c>
      <c r="G6" s="3"/>
      <c r="H6" s="3" t="s">
        <v>23</v>
      </c>
      <c r="I6" s="2">
        <v>2</v>
      </c>
      <c r="J6" s="2">
        <v>2121</v>
      </c>
      <c r="K6" s="4">
        <v>1</v>
      </c>
      <c r="L6" s="3" t="s">
        <v>24</v>
      </c>
      <c r="M6" s="154">
        <v>0</v>
      </c>
      <c r="N6" s="5">
        <f t="shared" ref="N6" si="0">K6*M6</f>
        <v>0</v>
      </c>
      <c r="O6" s="6">
        <v>1</v>
      </c>
      <c r="P6" s="6">
        <v>2019</v>
      </c>
      <c r="Q6" s="6" t="s">
        <v>16</v>
      </c>
      <c r="R6" s="6" t="s">
        <v>16</v>
      </c>
      <c r="S6" s="96" t="s">
        <v>135</v>
      </c>
      <c r="T6" s="97"/>
      <c r="U6" s="98">
        <f>+N6*1.02</f>
        <v>0</v>
      </c>
      <c r="V6" s="98">
        <f>+N6*1.04</f>
        <v>0</v>
      </c>
      <c r="W6" s="98">
        <f>+N6*1.06</f>
        <v>0</v>
      </c>
      <c r="X6" s="98">
        <f>+N6*1.08</f>
        <v>0</v>
      </c>
      <c r="Y6" s="98">
        <f>+N6*1.1</f>
        <v>0</v>
      </c>
      <c r="Z6" s="98">
        <f>+N6*1.12</f>
        <v>0</v>
      </c>
      <c r="AA6" s="98">
        <f>+N6*1.14</f>
        <v>0</v>
      </c>
      <c r="AB6" s="98">
        <f>+N6*1.16</f>
        <v>0</v>
      </c>
      <c r="AC6" s="98">
        <f>+N6*1.18</f>
        <v>0</v>
      </c>
      <c r="AD6" s="132">
        <f>+N6*1.2</f>
        <v>0</v>
      </c>
      <c r="AE6" s="99"/>
      <c r="AF6" s="99"/>
      <c r="AG6" s="99"/>
      <c r="AH6" s="92"/>
    </row>
    <row r="7" spans="1:34" ht="23.25" customHeight="1" x14ac:dyDescent="0.2">
      <c r="A7" s="133" t="s">
        <v>17</v>
      </c>
      <c r="B7" s="44" t="s">
        <v>27</v>
      </c>
      <c r="C7" s="44"/>
      <c r="D7" s="44" t="s">
        <v>28</v>
      </c>
      <c r="E7" s="44"/>
      <c r="F7" s="45"/>
      <c r="G7" s="46"/>
      <c r="H7" s="46"/>
      <c r="I7" s="45"/>
      <c r="J7" s="47"/>
      <c r="K7" s="48"/>
      <c r="L7" s="46"/>
      <c r="M7" s="155"/>
      <c r="N7" s="49"/>
      <c r="O7" s="50"/>
      <c r="P7" s="51"/>
      <c r="Q7" s="52"/>
      <c r="R7" s="52"/>
      <c r="S7" s="100" t="s">
        <v>135</v>
      </c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34"/>
      <c r="AE7" s="103"/>
      <c r="AF7" s="103"/>
      <c r="AG7" s="103"/>
      <c r="AH7" s="93"/>
    </row>
    <row r="8" spans="1:34" ht="23.25" customHeight="1" x14ac:dyDescent="0.2">
      <c r="A8" s="131" t="s">
        <v>17</v>
      </c>
      <c r="B8" s="1" t="s">
        <v>29</v>
      </c>
      <c r="C8" s="1" t="s">
        <v>152</v>
      </c>
      <c r="D8" s="1" t="s">
        <v>30</v>
      </c>
      <c r="E8" s="1" t="s">
        <v>31</v>
      </c>
      <c r="F8" s="3" t="s">
        <v>32</v>
      </c>
      <c r="G8" s="3" t="s">
        <v>16</v>
      </c>
      <c r="H8" s="3" t="s">
        <v>33</v>
      </c>
      <c r="I8" s="2">
        <v>4</v>
      </c>
      <c r="J8" s="7">
        <v>2020</v>
      </c>
      <c r="K8" s="4">
        <v>262</v>
      </c>
      <c r="L8" s="3" t="s">
        <v>25</v>
      </c>
      <c r="M8" s="154">
        <v>0</v>
      </c>
      <c r="N8" s="5">
        <f t="shared" ref="N8:N19" si="1">K8*M8</f>
        <v>0</v>
      </c>
      <c r="O8" s="6">
        <v>5</v>
      </c>
      <c r="P8" s="6">
        <v>2014</v>
      </c>
      <c r="Q8" s="6" t="s">
        <v>16</v>
      </c>
      <c r="R8" s="6" t="s">
        <v>16</v>
      </c>
      <c r="S8" s="102" t="s">
        <v>135</v>
      </c>
      <c r="T8" s="98">
        <f t="shared" ref="T8:T14" si="2">+N8</f>
        <v>0</v>
      </c>
      <c r="U8" s="98"/>
      <c r="V8" s="98"/>
      <c r="W8" s="98"/>
      <c r="X8" s="98"/>
      <c r="Y8" s="98">
        <f t="shared" ref="Y8:Y15" si="3">+N8*1.1</f>
        <v>0</v>
      </c>
      <c r="Z8" s="98"/>
      <c r="AA8" s="98"/>
      <c r="AB8" s="98"/>
      <c r="AC8" s="98"/>
      <c r="AD8" s="132">
        <f t="shared" ref="AD8:AD15" si="4">+N8*1.2</f>
        <v>0</v>
      </c>
      <c r="AE8" s="103"/>
      <c r="AF8" s="103"/>
      <c r="AG8" s="103"/>
      <c r="AH8" s="93"/>
    </row>
    <row r="9" spans="1:34" ht="23.25" customHeight="1" x14ac:dyDescent="0.2">
      <c r="A9" s="131" t="s">
        <v>17</v>
      </c>
      <c r="B9" s="1" t="s">
        <v>29</v>
      </c>
      <c r="C9" s="1" t="s">
        <v>153</v>
      </c>
      <c r="D9" s="1" t="s">
        <v>30</v>
      </c>
      <c r="E9" s="1" t="s">
        <v>34</v>
      </c>
      <c r="F9" s="3" t="s">
        <v>32</v>
      </c>
      <c r="G9" s="3" t="s">
        <v>16</v>
      </c>
      <c r="H9" s="3" t="s">
        <v>35</v>
      </c>
      <c r="I9" s="2">
        <v>4</v>
      </c>
      <c r="J9" s="7">
        <v>2020</v>
      </c>
      <c r="K9" s="4">
        <v>566</v>
      </c>
      <c r="L9" s="3" t="s">
        <v>25</v>
      </c>
      <c r="M9" s="154">
        <v>0</v>
      </c>
      <c r="N9" s="5">
        <f t="shared" si="1"/>
        <v>0</v>
      </c>
      <c r="O9" s="6">
        <v>6</v>
      </c>
      <c r="P9" s="6">
        <v>2009</v>
      </c>
      <c r="Q9" s="6" t="s">
        <v>16</v>
      </c>
      <c r="R9" s="6" t="s">
        <v>16</v>
      </c>
      <c r="S9" s="102" t="s">
        <v>135</v>
      </c>
      <c r="T9" s="98">
        <f t="shared" si="2"/>
        <v>0</v>
      </c>
      <c r="U9" s="98"/>
      <c r="V9" s="98"/>
      <c r="W9" s="98"/>
      <c r="X9" s="98"/>
      <c r="Y9" s="98"/>
      <c r="Z9" s="98">
        <f t="shared" ref="Z9:Z15" si="5">+N9*1.12</f>
        <v>0</v>
      </c>
      <c r="AA9" s="98"/>
      <c r="AB9" s="98"/>
      <c r="AC9" s="98"/>
      <c r="AD9" s="132"/>
      <c r="AE9" s="103"/>
      <c r="AF9" s="103"/>
      <c r="AG9" s="103"/>
      <c r="AH9" s="93"/>
    </row>
    <row r="10" spans="1:34" ht="23.25" customHeight="1" x14ac:dyDescent="0.2">
      <c r="A10" s="131" t="s">
        <v>17</v>
      </c>
      <c r="B10" s="1" t="s">
        <v>29</v>
      </c>
      <c r="C10" s="1" t="s">
        <v>153</v>
      </c>
      <c r="D10" s="1" t="s">
        <v>30</v>
      </c>
      <c r="E10" s="1" t="s">
        <v>34</v>
      </c>
      <c r="F10" s="3" t="s">
        <v>32</v>
      </c>
      <c r="G10" s="3" t="s">
        <v>36</v>
      </c>
      <c r="H10" s="3" t="s">
        <v>37</v>
      </c>
      <c r="I10" s="2">
        <v>4</v>
      </c>
      <c r="J10" s="2">
        <f t="shared" ref="J10:J19" si="6">P10+O10</f>
        <v>2023</v>
      </c>
      <c r="K10" s="4">
        <v>170</v>
      </c>
      <c r="L10" s="3" t="s">
        <v>25</v>
      </c>
      <c r="M10" s="154">
        <v>0</v>
      </c>
      <c r="N10" s="5">
        <f>K10*M10*0.3</f>
        <v>0</v>
      </c>
      <c r="O10" s="6">
        <v>6</v>
      </c>
      <c r="P10" s="6">
        <v>2017</v>
      </c>
      <c r="Q10" s="6" t="s">
        <v>16</v>
      </c>
      <c r="R10" s="6" t="s">
        <v>16</v>
      </c>
      <c r="S10" s="102" t="s">
        <v>135</v>
      </c>
      <c r="T10" s="98"/>
      <c r="U10" s="98"/>
      <c r="V10" s="98"/>
      <c r="W10" s="98">
        <f t="shared" ref="W10:W15" si="7">+N10*1.06</f>
        <v>0</v>
      </c>
      <c r="X10" s="98"/>
      <c r="Y10" s="98"/>
      <c r="Z10" s="98"/>
      <c r="AA10" s="98"/>
      <c r="AB10" s="98"/>
      <c r="AC10" s="98">
        <f t="shared" ref="AC10:AC15" si="8">+N10*1.18</f>
        <v>0</v>
      </c>
      <c r="AD10" s="132"/>
      <c r="AE10" s="103"/>
      <c r="AF10" s="103"/>
      <c r="AG10" s="103"/>
      <c r="AH10" s="93"/>
    </row>
    <row r="11" spans="1:34" ht="23.25" customHeight="1" x14ac:dyDescent="0.2">
      <c r="A11" s="131" t="s">
        <v>17</v>
      </c>
      <c r="B11" s="1" t="s">
        <v>29</v>
      </c>
      <c r="C11" s="1" t="s">
        <v>138</v>
      </c>
      <c r="D11" s="1" t="s">
        <v>30</v>
      </c>
      <c r="E11" s="1" t="s">
        <v>38</v>
      </c>
      <c r="F11" s="3" t="s">
        <v>32</v>
      </c>
      <c r="G11" s="3" t="s">
        <v>16</v>
      </c>
      <c r="H11" s="3" t="s">
        <v>39</v>
      </c>
      <c r="I11" s="2">
        <v>4</v>
      </c>
      <c r="J11" s="7">
        <v>2020</v>
      </c>
      <c r="K11" s="4">
        <v>1</v>
      </c>
      <c r="L11" s="3" t="s">
        <v>24</v>
      </c>
      <c r="M11" s="154">
        <v>0</v>
      </c>
      <c r="N11" s="5">
        <f t="shared" si="1"/>
        <v>0</v>
      </c>
      <c r="O11" s="6">
        <v>6</v>
      </c>
      <c r="P11" s="6">
        <v>2009</v>
      </c>
      <c r="Q11" s="6" t="s">
        <v>16</v>
      </c>
      <c r="R11" s="6" t="s">
        <v>16</v>
      </c>
      <c r="S11" s="102" t="s">
        <v>135</v>
      </c>
      <c r="T11" s="98">
        <f t="shared" si="2"/>
        <v>0</v>
      </c>
      <c r="U11" s="98"/>
      <c r="V11" s="98"/>
      <c r="W11" s="98"/>
      <c r="X11" s="98"/>
      <c r="Y11" s="98"/>
      <c r="Z11" s="98">
        <f t="shared" si="5"/>
        <v>0</v>
      </c>
      <c r="AA11" s="98"/>
      <c r="AB11" s="98"/>
      <c r="AC11" s="98"/>
      <c r="AD11" s="132"/>
      <c r="AE11" s="103"/>
      <c r="AF11" s="103"/>
      <c r="AG11" s="103"/>
      <c r="AH11" s="93"/>
    </row>
    <row r="12" spans="1:34" ht="23.25" customHeight="1" x14ac:dyDescent="0.2">
      <c r="A12" s="131" t="s">
        <v>17</v>
      </c>
      <c r="B12" s="1" t="s">
        <v>29</v>
      </c>
      <c r="C12" s="1" t="s">
        <v>138</v>
      </c>
      <c r="D12" s="1" t="s">
        <v>30</v>
      </c>
      <c r="E12" s="1" t="s">
        <v>40</v>
      </c>
      <c r="F12" s="3" t="s">
        <v>41</v>
      </c>
      <c r="G12" s="3" t="s">
        <v>42</v>
      </c>
      <c r="H12" s="3" t="s">
        <v>43</v>
      </c>
      <c r="I12" s="2">
        <v>5</v>
      </c>
      <c r="J12" s="7">
        <v>2020</v>
      </c>
      <c r="K12" s="4">
        <v>390</v>
      </c>
      <c r="L12" s="3" t="s">
        <v>25</v>
      </c>
      <c r="M12" s="154">
        <v>0</v>
      </c>
      <c r="N12" s="5">
        <f>K12*M12*0.3</f>
        <v>0</v>
      </c>
      <c r="O12" s="6">
        <v>6</v>
      </c>
      <c r="P12" s="6">
        <v>2009</v>
      </c>
      <c r="Q12" s="6" t="s">
        <v>16</v>
      </c>
      <c r="R12" s="6" t="s">
        <v>16</v>
      </c>
      <c r="S12" s="102" t="s">
        <v>135</v>
      </c>
      <c r="T12" s="98">
        <f t="shared" si="2"/>
        <v>0</v>
      </c>
      <c r="U12" s="98"/>
      <c r="V12" s="98"/>
      <c r="W12" s="98"/>
      <c r="X12" s="98"/>
      <c r="Y12" s="98"/>
      <c r="Z12" s="98">
        <f t="shared" si="5"/>
        <v>0</v>
      </c>
      <c r="AA12" s="98"/>
      <c r="AB12" s="98"/>
      <c r="AC12" s="98"/>
      <c r="AD12" s="132"/>
      <c r="AE12" s="103"/>
      <c r="AF12" s="103"/>
      <c r="AG12" s="103"/>
      <c r="AH12" s="93"/>
    </row>
    <row r="13" spans="1:34" ht="23.25" customHeight="1" x14ac:dyDescent="0.2">
      <c r="A13" s="131" t="s">
        <v>17</v>
      </c>
      <c r="B13" s="1" t="s">
        <v>44</v>
      </c>
      <c r="C13" s="8" t="s">
        <v>139</v>
      </c>
      <c r="D13" s="1" t="s">
        <v>45</v>
      </c>
      <c r="E13" s="1" t="s">
        <v>38</v>
      </c>
      <c r="F13" s="3" t="s">
        <v>32</v>
      </c>
      <c r="G13" s="3" t="s">
        <v>16</v>
      </c>
      <c r="H13" s="3" t="s">
        <v>46</v>
      </c>
      <c r="I13" s="2">
        <v>4</v>
      </c>
      <c r="J13" s="7">
        <v>2020</v>
      </c>
      <c r="K13" s="4">
        <v>390</v>
      </c>
      <c r="L13" s="3" t="s">
        <v>25</v>
      </c>
      <c r="M13" s="154">
        <v>0</v>
      </c>
      <c r="N13" s="5">
        <f t="shared" si="1"/>
        <v>0</v>
      </c>
      <c r="O13" s="6">
        <v>10</v>
      </c>
      <c r="P13" s="6">
        <v>2012</v>
      </c>
      <c r="Q13" s="6" t="s">
        <v>16</v>
      </c>
      <c r="R13" s="6" t="s">
        <v>16</v>
      </c>
      <c r="S13" s="102" t="s">
        <v>135</v>
      </c>
      <c r="T13" s="98">
        <f t="shared" si="2"/>
        <v>0</v>
      </c>
      <c r="U13" s="98"/>
      <c r="V13" s="98"/>
      <c r="W13" s="98"/>
      <c r="X13" s="98"/>
      <c r="Y13" s="98"/>
      <c r="Z13" s="98"/>
      <c r="AA13" s="98"/>
      <c r="AB13" s="98"/>
      <c r="AC13" s="98"/>
      <c r="AD13" s="132">
        <f t="shared" si="4"/>
        <v>0</v>
      </c>
      <c r="AE13" s="103"/>
      <c r="AF13" s="103"/>
      <c r="AG13" s="103"/>
      <c r="AH13" s="93"/>
    </row>
    <row r="14" spans="1:34" ht="23.25" customHeight="1" x14ac:dyDescent="0.2">
      <c r="A14" s="131" t="s">
        <v>17</v>
      </c>
      <c r="B14" s="1" t="s">
        <v>47</v>
      </c>
      <c r="C14" s="1" t="s">
        <v>140</v>
      </c>
      <c r="D14" s="1" t="s">
        <v>48</v>
      </c>
      <c r="E14" s="1" t="s">
        <v>49</v>
      </c>
      <c r="F14" s="3" t="s">
        <v>32</v>
      </c>
      <c r="G14" s="9" t="s">
        <v>16</v>
      </c>
      <c r="H14" s="9" t="s">
        <v>50</v>
      </c>
      <c r="I14" s="6">
        <v>4</v>
      </c>
      <c r="J14" s="10">
        <v>2020</v>
      </c>
      <c r="K14" s="11">
        <v>1</v>
      </c>
      <c r="L14" s="9" t="s">
        <v>24</v>
      </c>
      <c r="M14" s="154">
        <v>0</v>
      </c>
      <c r="N14" s="5">
        <f t="shared" si="1"/>
        <v>0</v>
      </c>
      <c r="O14" s="6">
        <v>10</v>
      </c>
      <c r="P14" s="2">
        <v>1997</v>
      </c>
      <c r="Q14" s="1" t="s">
        <v>16</v>
      </c>
      <c r="R14" s="1" t="s">
        <v>16</v>
      </c>
      <c r="S14" s="102" t="s">
        <v>135</v>
      </c>
      <c r="T14" s="98">
        <f t="shared" si="2"/>
        <v>0</v>
      </c>
      <c r="U14" s="98"/>
      <c r="V14" s="98"/>
      <c r="W14" s="98"/>
      <c r="X14" s="98"/>
      <c r="Y14" s="98"/>
      <c r="Z14" s="98"/>
      <c r="AA14" s="98"/>
      <c r="AB14" s="98"/>
      <c r="AC14" s="98"/>
      <c r="AD14" s="132">
        <f t="shared" si="4"/>
        <v>0</v>
      </c>
      <c r="AE14" s="103"/>
      <c r="AF14" s="103"/>
      <c r="AG14" s="103"/>
      <c r="AH14" s="93"/>
    </row>
    <row r="15" spans="1:34" ht="23.25" customHeight="1" x14ac:dyDescent="0.2">
      <c r="A15" s="131" t="s">
        <v>17</v>
      </c>
      <c r="B15" s="1" t="s">
        <v>47</v>
      </c>
      <c r="C15" s="1" t="s">
        <v>141</v>
      </c>
      <c r="D15" s="1" t="s">
        <v>48</v>
      </c>
      <c r="E15" s="1" t="s">
        <v>49</v>
      </c>
      <c r="F15" s="3" t="s">
        <v>32</v>
      </c>
      <c r="G15" s="9" t="s">
        <v>16</v>
      </c>
      <c r="H15" s="9" t="s">
        <v>51</v>
      </c>
      <c r="I15" s="6">
        <v>4</v>
      </c>
      <c r="J15" s="2">
        <f t="shared" si="6"/>
        <v>2021</v>
      </c>
      <c r="K15" s="11">
        <v>1</v>
      </c>
      <c r="L15" s="9" t="s">
        <v>24</v>
      </c>
      <c r="M15" s="154">
        <v>0</v>
      </c>
      <c r="N15" s="5">
        <f t="shared" si="1"/>
        <v>0</v>
      </c>
      <c r="O15" s="6">
        <v>1</v>
      </c>
      <c r="P15" s="2">
        <v>2020</v>
      </c>
      <c r="Q15" s="1" t="s">
        <v>16</v>
      </c>
      <c r="R15" s="1" t="s">
        <v>16</v>
      </c>
      <c r="S15" s="102" t="s">
        <v>135</v>
      </c>
      <c r="T15" s="97"/>
      <c r="U15" s="98">
        <f t="shared" ref="U15" si="9">+N15*1.02</f>
        <v>0</v>
      </c>
      <c r="V15" s="98">
        <f t="shared" ref="V15" si="10">+N15*1.04</f>
        <v>0</v>
      </c>
      <c r="W15" s="98">
        <f t="shared" si="7"/>
        <v>0</v>
      </c>
      <c r="X15" s="98">
        <f t="shared" ref="X15" si="11">+N15*1.08</f>
        <v>0</v>
      </c>
      <c r="Y15" s="98">
        <f t="shared" si="3"/>
        <v>0</v>
      </c>
      <c r="Z15" s="98">
        <f t="shared" si="5"/>
        <v>0</v>
      </c>
      <c r="AA15" s="98">
        <f t="shared" ref="AA15" si="12">+N15*1.14</f>
        <v>0</v>
      </c>
      <c r="AB15" s="98">
        <f t="shared" ref="AB15" si="13">+N15*1.16</f>
        <v>0</v>
      </c>
      <c r="AC15" s="98">
        <f t="shared" si="8"/>
        <v>0</v>
      </c>
      <c r="AD15" s="132">
        <f t="shared" si="4"/>
        <v>0</v>
      </c>
      <c r="AE15" s="103"/>
      <c r="AF15" s="103"/>
      <c r="AG15" s="103"/>
      <c r="AH15" s="93"/>
    </row>
    <row r="16" spans="1:34" ht="23.25" customHeight="1" x14ac:dyDescent="0.2">
      <c r="A16" s="133" t="s">
        <v>17</v>
      </c>
      <c r="B16" s="44" t="s">
        <v>53</v>
      </c>
      <c r="C16" s="44"/>
      <c r="D16" s="44" t="s">
        <v>54</v>
      </c>
      <c r="E16" s="44"/>
      <c r="F16" s="45"/>
      <c r="G16" s="46"/>
      <c r="H16" s="53"/>
      <c r="I16" s="54"/>
      <c r="J16" s="55"/>
      <c r="K16" s="56"/>
      <c r="L16" s="53"/>
      <c r="M16" s="156"/>
      <c r="N16" s="49"/>
      <c r="O16" s="57"/>
      <c r="P16" s="45"/>
      <c r="Q16" s="44"/>
      <c r="R16" s="44"/>
      <c r="S16" s="100" t="s">
        <v>135</v>
      </c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34"/>
      <c r="AE16" s="103"/>
      <c r="AF16" s="103"/>
      <c r="AG16" s="103"/>
      <c r="AH16" s="93"/>
    </row>
    <row r="17" spans="1:34" ht="23.25" customHeight="1" x14ac:dyDescent="0.2">
      <c r="A17" s="135" t="s">
        <v>17</v>
      </c>
      <c r="B17" s="8" t="s">
        <v>55</v>
      </c>
      <c r="C17" s="8" t="s">
        <v>139</v>
      </c>
      <c r="D17" s="8" t="s">
        <v>56</v>
      </c>
      <c r="E17" s="8" t="s">
        <v>57</v>
      </c>
      <c r="F17" s="79" t="s">
        <v>58</v>
      </c>
      <c r="G17" s="13" t="s">
        <v>59</v>
      </c>
      <c r="H17" s="13" t="s">
        <v>60</v>
      </c>
      <c r="I17" s="14">
        <v>2</v>
      </c>
      <c r="J17" s="12">
        <f t="shared" si="6"/>
        <v>2025</v>
      </c>
      <c r="K17" s="15">
        <v>526</v>
      </c>
      <c r="L17" s="13" t="s">
        <v>25</v>
      </c>
      <c r="M17" s="154">
        <v>0</v>
      </c>
      <c r="N17" s="16">
        <f>K17*M17*0.5</f>
        <v>0</v>
      </c>
      <c r="O17" s="6">
        <v>10</v>
      </c>
      <c r="P17" s="12">
        <v>2015</v>
      </c>
      <c r="Q17" s="8" t="s">
        <v>16</v>
      </c>
      <c r="R17" s="8" t="s">
        <v>16</v>
      </c>
      <c r="S17" s="102" t="s">
        <v>135</v>
      </c>
      <c r="T17" s="98"/>
      <c r="U17" s="98"/>
      <c r="V17" s="98"/>
      <c r="W17" s="98"/>
      <c r="X17" s="98"/>
      <c r="Y17" s="98">
        <f t="shared" ref="Y17" si="14">+N17*1.1</f>
        <v>0</v>
      </c>
      <c r="Z17" s="98"/>
      <c r="AA17" s="98"/>
      <c r="AB17" s="98"/>
      <c r="AC17" s="98"/>
      <c r="AD17" s="132"/>
      <c r="AE17" s="103"/>
      <c r="AF17" s="103"/>
      <c r="AG17" s="103"/>
      <c r="AH17" s="93"/>
    </row>
    <row r="18" spans="1:34" ht="23.25" customHeight="1" x14ac:dyDescent="0.2">
      <c r="A18" s="135" t="s">
        <v>17</v>
      </c>
      <c r="B18" s="8" t="s">
        <v>55</v>
      </c>
      <c r="C18" s="8" t="s">
        <v>139</v>
      </c>
      <c r="D18" s="8" t="s">
        <v>56</v>
      </c>
      <c r="E18" s="8" t="s">
        <v>57</v>
      </c>
      <c r="F18" s="79" t="s">
        <v>58</v>
      </c>
      <c r="G18" s="13" t="s">
        <v>59</v>
      </c>
      <c r="H18" s="13" t="s">
        <v>60</v>
      </c>
      <c r="I18" s="14">
        <v>4</v>
      </c>
      <c r="J18" s="10">
        <f t="shared" si="6"/>
        <v>2020</v>
      </c>
      <c r="K18" s="15">
        <v>526</v>
      </c>
      <c r="L18" s="13" t="s">
        <v>25</v>
      </c>
      <c r="M18" s="154">
        <v>0</v>
      </c>
      <c r="N18" s="16">
        <f>K18*M18*0.5</f>
        <v>0</v>
      </c>
      <c r="O18" s="6">
        <v>10</v>
      </c>
      <c r="P18" s="12">
        <v>2010</v>
      </c>
      <c r="Q18" s="8" t="s">
        <v>16</v>
      </c>
      <c r="R18" s="8" t="s">
        <v>16</v>
      </c>
      <c r="S18" s="102" t="s">
        <v>135</v>
      </c>
      <c r="T18" s="98">
        <f t="shared" ref="T18" si="15">+N18</f>
        <v>0</v>
      </c>
      <c r="U18" s="98"/>
      <c r="V18" s="98"/>
      <c r="W18" s="98"/>
      <c r="X18" s="98"/>
      <c r="Y18" s="98"/>
      <c r="Z18" s="98"/>
      <c r="AA18" s="98"/>
      <c r="AB18" s="98"/>
      <c r="AC18" s="98"/>
      <c r="AD18" s="132">
        <f t="shared" ref="AD18:AD19" si="16">+N18*1.2</f>
        <v>0</v>
      </c>
      <c r="AE18" s="103"/>
      <c r="AF18" s="103"/>
      <c r="AG18" s="103"/>
      <c r="AH18" s="93"/>
    </row>
    <row r="19" spans="1:34" ht="23.25" customHeight="1" x14ac:dyDescent="0.2">
      <c r="A19" s="131" t="s">
        <v>17</v>
      </c>
      <c r="B19" s="1" t="s">
        <v>61</v>
      </c>
      <c r="C19" s="1" t="s">
        <v>150</v>
      </c>
      <c r="D19" s="1" t="s">
        <v>48</v>
      </c>
      <c r="E19" s="1"/>
      <c r="F19" s="3" t="s">
        <v>58</v>
      </c>
      <c r="G19" s="9" t="s">
        <v>59</v>
      </c>
      <c r="H19" s="9" t="s">
        <v>62</v>
      </c>
      <c r="I19" s="6">
        <v>2</v>
      </c>
      <c r="J19" s="2">
        <f t="shared" si="6"/>
        <v>2021</v>
      </c>
      <c r="K19" s="11">
        <v>178</v>
      </c>
      <c r="L19" s="9" t="s">
        <v>52</v>
      </c>
      <c r="M19" s="154">
        <v>0</v>
      </c>
      <c r="N19" s="5">
        <f t="shared" si="1"/>
        <v>0</v>
      </c>
      <c r="O19" s="6">
        <v>3</v>
      </c>
      <c r="P19" s="2">
        <v>2018</v>
      </c>
      <c r="Q19" s="1" t="s">
        <v>16</v>
      </c>
      <c r="R19" s="1" t="s">
        <v>16</v>
      </c>
      <c r="S19" s="102" t="s">
        <v>135</v>
      </c>
      <c r="T19" s="98"/>
      <c r="U19" s="98">
        <f t="shared" ref="U19" si="17">+N19*1.02</f>
        <v>0</v>
      </c>
      <c r="V19" s="98"/>
      <c r="W19" s="98"/>
      <c r="X19" s="98">
        <f t="shared" ref="X19" si="18">+N19*1.08</f>
        <v>0</v>
      </c>
      <c r="Y19" s="98"/>
      <c r="Z19" s="98"/>
      <c r="AA19" s="98">
        <f t="shared" ref="AA19" si="19">+N19*1.14</f>
        <v>0</v>
      </c>
      <c r="AB19" s="98"/>
      <c r="AC19" s="98"/>
      <c r="AD19" s="132">
        <f t="shared" si="16"/>
        <v>0</v>
      </c>
      <c r="AE19" s="103"/>
      <c r="AF19" s="103"/>
      <c r="AG19" s="103"/>
      <c r="AH19" s="93"/>
    </row>
    <row r="20" spans="1:34" ht="23.25" customHeight="1" x14ac:dyDescent="0.2">
      <c r="A20" s="133" t="s">
        <v>17</v>
      </c>
      <c r="B20" s="44" t="s">
        <v>63</v>
      </c>
      <c r="C20" s="44"/>
      <c r="D20" s="44" t="s">
        <v>64</v>
      </c>
      <c r="E20" s="44"/>
      <c r="F20" s="45"/>
      <c r="G20" s="46"/>
      <c r="H20" s="53"/>
      <c r="I20" s="54"/>
      <c r="J20" s="55"/>
      <c r="K20" s="56"/>
      <c r="L20" s="53"/>
      <c r="M20" s="156"/>
      <c r="N20" s="49"/>
      <c r="O20" s="57"/>
      <c r="P20" s="45"/>
      <c r="Q20" s="44"/>
      <c r="R20" s="44"/>
      <c r="S20" s="100" t="s">
        <v>135</v>
      </c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34"/>
      <c r="AE20" s="103"/>
      <c r="AF20" s="103"/>
      <c r="AG20" s="103"/>
      <c r="AH20" s="93"/>
    </row>
    <row r="21" spans="1:34" ht="23.25" customHeight="1" x14ac:dyDescent="0.2">
      <c r="A21" s="135" t="s">
        <v>17</v>
      </c>
      <c r="B21" s="17" t="s">
        <v>65</v>
      </c>
      <c r="C21" s="17" t="s">
        <v>142</v>
      </c>
      <c r="D21" s="8" t="s">
        <v>66</v>
      </c>
      <c r="E21" s="8" t="s">
        <v>67</v>
      </c>
      <c r="F21" s="79" t="s">
        <v>68</v>
      </c>
      <c r="G21" s="13" t="s">
        <v>69</v>
      </c>
      <c r="H21" s="13" t="s">
        <v>70</v>
      </c>
      <c r="I21" s="14">
        <v>4</v>
      </c>
      <c r="J21" s="10">
        <f t="shared" ref="J21" si="20">P21+O21</f>
        <v>2020</v>
      </c>
      <c r="K21" s="15">
        <v>160</v>
      </c>
      <c r="L21" s="13" t="s">
        <v>71</v>
      </c>
      <c r="M21" s="154">
        <v>0</v>
      </c>
      <c r="N21" s="16">
        <f>K21*M21</f>
        <v>0</v>
      </c>
      <c r="O21" s="6">
        <v>10</v>
      </c>
      <c r="P21" s="12">
        <v>2010</v>
      </c>
      <c r="Q21" s="8" t="s">
        <v>16</v>
      </c>
      <c r="R21" s="8" t="s">
        <v>16</v>
      </c>
      <c r="S21" s="102" t="s">
        <v>135</v>
      </c>
      <c r="T21" s="98">
        <f>+N21</f>
        <v>0</v>
      </c>
      <c r="U21" s="98"/>
      <c r="V21" s="98"/>
      <c r="W21" s="98"/>
      <c r="X21" s="98"/>
      <c r="Y21" s="98"/>
      <c r="Z21" s="98"/>
      <c r="AA21" s="98"/>
      <c r="AB21" s="98"/>
      <c r="AC21" s="98"/>
      <c r="AD21" s="132">
        <f>+N21*1.2</f>
        <v>0</v>
      </c>
      <c r="AE21" s="103"/>
      <c r="AF21" s="103"/>
      <c r="AG21" s="103"/>
      <c r="AH21" s="93"/>
    </row>
    <row r="22" spans="1:34" ht="23.25" customHeight="1" x14ac:dyDescent="0.2">
      <c r="A22" s="131" t="s">
        <v>17</v>
      </c>
      <c r="B22" s="18" t="s">
        <v>65</v>
      </c>
      <c r="C22" s="18" t="s">
        <v>142</v>
      </c>
      <c r="D22" s="1" t="s">
        <v>156</v>
      </c>
      <c r="E22" s="1" t="s">
        <v>157</v>
      </c>
      <c r="F22" s="3" t="s">
        <v>158</v>
      </c>
      <c r="G22" s="13"/>
      <c r="H22" s="13" t="s">
        <v>113</v>
      </c>
      <c r="I22" s="14">
        <v>4</v>
      </c>
      <c r="J22" s="2">
        <v>2021</v>
      </c>
      <c r="K22" s="15">
        <v>60</v>
      </c>
      <c r="L22" s="13" t="s">
        <v>71</v>
      </c>
      <c r="M22" s="154">
        <v>0</v>
      </c>
      <c r="N22" s="16">
        <f t="shared" ref="N22:N25" si="21">K22*M22</f>
        <v>0</v>
      </c>
      <c r="O22" s="6">
        <v>5</v>
      </c>
      <c r="P22" s="12">
        <v>2010</v>
      </c>
      <c r="Q22" s="8"/>
      <c r="R22" s="8"/>
      <c r="S22" s="102" t="s">
        <v>135</v>
      </c>
      <c r="T22" s="98"/>
      <c r="U22" s="98">
        <f t="shared" ref="U22:U25" si="22">+N22*1.02</f>
        <v>0</v>
      </c>
      <c r="V22" s="98"/>
      <c r="W22" s="98"/>
      <c r="X22" s="98"/>
      <c r="Y22" s="98">
        <f t="shared" ref="Y22:Y25" si="23">+N22*1.1</f>
        <v>0</v>
      </c>
      <c r="Z22" s="98"/>
      <c r="AA22" s="98"/>
      <c r="AB22" s="98"/>
      <c r="AC22" s="98"/>
      <c r="AD22" s="132">
        <f t="shared" ref="AD22:AD25" si="24">+N22*1.2</f>
        <v>0</v>
      </c>
      <c r="AE22" s="103"/>
      <c r="AF22" s="103"/>
      <c r="AG22" s="103"/>
      <c r="AH22" s="93"/>
    </row>
    <row r="23" spans="1:34" ht="23.25" customHeight="1" x14ac:dyDescent="0.2">
      <c r="A23" s="131" t="s">
        <v>17</v>
      </c>
      <c r="B23" s="18" t="s">
        <v>65</v>
      </c>
      <c r="C23" s="18" t="s">
        <v>142</v>
      </c>
      <c r="D23" s="1" t="s">
        <v>66</v>
      </c>
      <c r="E23" s="1" t="s">
        <v>157</v>
      </c>
      <c r="F23" s="3" t="s">
        <v>159</v>
      </c>
      <c r="G23" s="13"/>
      <c r="H23" s="13" t="s">
        <v>113</v>
      </c>
      <c r="I23" s="14">
        <v>4</v>
      </c>
      <c r="J23" s="2">
        <v>2021</v>
      </c>
      <c r="K23" s="15">
        <v>60</v>
      </c>
      <c r="L23" s="13" t="s">
        <v>71</v>
      </c>
      <c r="M23" s="154">
        <v>0</v>
      </c>
      <c r="N23" s="16">
        <f t="shared" si="21"/>
        <v>0</v>
      </c>
      <c r="O23" s="6">
        <v>5</v>
      </c>
      <c r="P23" s="12">
        <v>2010</v>
      </c>
      <c r="Q23" s="8"/>
      <c r="R23" s="8"/>
      <c r="S23" s="102" t="s">
        <v>135</v>
      </c>
      <c r="T23" s="98"/>
      <c r="U23" s="98">
        <f t="shared" si="22"/>
        <v>0</v>
      </c>
      <c r="V23" s="98"/>
      <c r="W23" s="98"/>
      <c r="X23" s="98"/>
      <c r="Y23" s="98">
        <f t="shared" si="23"/>
        <v>0</v>
      </c>
      <c r="Z23" s="98"/>
      <c r="AA23" s="98"/>
      <c r="AB23" s="98"/>
      <c r="AC23" s="98"/>
      <c r="AD23" s="132">
        <f t="shared" si="24"/>
        <v>0</v>
      </c>
      <c r="AE23" s="103"/>
      <c r="AF23" s="103"/>
      <c r="AG23" s="103"/>
      <c r="AH23" s="93"/>
    </row>
    <row r="24" spans="1:34" ht="23.25" customHeight="1" x14ac:dyDescent="0.2">
      <c r="A24" s="131" t="s">
        <v>17</v>
      </c>
      <c r="B24" s="18" t="s">
        <v>65</v>
      </c>
      <c r="C24" s="18" t="s">
        <v>142</v>
      </c>
      <c r="D24" s="1" t="s">
        <v>66</v>
      </c>
      <c r="E24" s="1" t="s">
        <v>160</v>
      </c>
      <c r="F24" s="3" t="s">
        <v>161</v>
      </c>
      <c r="G24" s="13"/>
      <c r="H24" s="13" t="s">
        <v>113</v>
      </c>
      <c r="I24" s="14">
        <v>4</v>
      </c>
      <c r="J24" s="2">
        <v>2021</v>
      </c>
      <c r="K24" s="15">
        <v>60</v>
      </c>
      <c r="L24" s="13" t="s">
        <v>71</v>
      </c>
      <c r="M24" s="154">
        <v>0</v>
      </c>
      <c r="N24" s="16">
        <f t="shared" si="21"/>
        <v>0</v>
      </c>
      <c r="O24" s="6">
        <v>5</v>
      </c>
      <c r="P24" s="12">
        <v>2010</v>
      </c>
      <c r="Q24" s="8"/>
      <c r="R24" s="8"/>
      <c r="S24" s="102" t="s">
        <v>135</v>
      </c>
      <c r="T24" s="98"/>
      <c r="U24" s="98">
        <f t="shared" si="22"/>
        <v>0</v>
      </c>
      <c r="V24" s="98"/>
      <c r="W24" s="98"/>
      <c r="X24" s="98"/>
      <c r="Y24" s="98">
        <f t="shared" si="23"/>
        <v>0</v>
      </c>
      <c r="Z24" s="98"/>
      <c r="AA24" s="98"/>
      <c r="AB24" s="98"/>
      <c r="AC24" s="98"/>
      <c r="AD24" s="132">
        <f t="shared" si="24"/>
        <v>0</v>
      </c>
      <c r="AE24" s="103"/>
      <c r="AF24" s="103"/>
      <c r="AG24" s="103"/>
      <c r="AH24" s="93"/>
    </row>
    <row r="25" spans="1:34" ht="23.25" customHeight="1" x14ac:dyDescent="0.2">
      <c r="A25" s="131" t="s">
        <v>17</v>
      </c>
      <c r="B25" s="18" t="s">
        <v>65</v>
      </c>
      <c r="C25" s="18" t="s">
        <v>142</v>
      </c>
      <c r="D25" s="1" t="s">
        <v>66</v>
      </c>
      <c r="E25" s="1" t="s">
        <v>160</v>
      </c>
      <c r="F25" s="3" t="s">
        <v>162</v>
      </c>
      <c r="G25" s="13"/>
      <c r="H25" s="13" t="s">
        <v>113</v>
      </c>
      <c r="I25" s="14">
        <v>4</v>
      </c>
      <c r="J25" s="2">
        <v>2021</v>
      </c>
      <c r="K25" s="15">
        <v>60</v>
      </c>
      <c r="L25" s="13" t="s">
        <v>71</v>
      </c>
      <c r="M25" s="154">
        <v>0</v>
      </c>
      <c r="N25" s="16">
        <f t="shared" si="21"/>
        <v>0</v>
      </c>
      <c r="O25" s="6">
        <v>5</v>
      </c>
      <c r="P25" s="12">
        <v>2010</v>
      </c>
      <c r="Q25" s="8"/>
      <c r="R25" s="8"/>
      <c r="S25" s="102" t="s">
        <v>135</v>
      </c>
      <c r="T25" s="98"/>
      <c r="U25" s="98">
        <f t="shared" si="22"/>
        <v>0</v>
      </c>
      <c r="V25" s="98"/>
      <c r="W25" s="98"/>
      <c r="X25" s="98"/>
      <c r="Y25" s="98">
        <f t="shared" si="23"/>
        <v>0</v>
      </c>
      <c r="Z25" s="98"/>
      <c r="AA25" s="98"/>
      <c r="AB25" s="98"/>
      <c r="AC25" s="98"/>
      <c r="AD25" s="132">
        <f t="shared" si="24"/>
        <v>0</v>
      </c>
      <c r="AE25" s="103"/>
      <c r="AF25" s="103"/>
      <c r="AG25" s="103"/>
      <c r="AH25" s="93"/>
    </row>
    <row r="26" spans="1:34" ht="23.25" customHeight="1" x14ac:dyDescent="0.2">
      <c r="A26" s="133" t="s">
        <v>17</v>
      </c>
      <c r="B26" s="44" t="s">
        <v>72</v>
      </c>
      <c r="C26" s="44"/>
      <c r="D26" s="44" t="s">
        <v>73</v>
      </c>
      <c r="E26" s="44"/>
      <c r="F26" s="45"/>
      <c r="G26" s="46"/>
      <c r="H26" s="53"/>
      <c r="I26" s="54"/>
      <c r="J26" s="55"/>
      <c r="K26" s="56"/>
      <c r="L26" s="53"/>
      <c r="M26" s="156"/>
      <c r="N26" s="49"/>
      <c r="O26" s="57"/>
      <c r="P26" s="45"/>
      <c r="Q26" s="44"/>
      <c r="R26" s="44"/>
      <c r="S26" s="100" t="s">
        <v>135</v>
      </c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34"/>
      <c r="AE26" s="103"/>
      <c r="AF26" s="103"/>
      <c r="AG26" s="103"/>
      <c r="AH26" s="93"/>
    </row>
    <row r="27" spans="1:34" ht="23.25" customHeight="1" x14ac:dyDescent="0.2">
      <c r="A27" s="131" t="s">
        <v>17</v>
      </c>
      <c r="B27" s="1" t="s">
        <v>74</v>
      </c>
      <c r="C27" s="1" t="s">
        <v>155</v>
      </c>
      <c r="D27" s="1" t="s">
        <v>75</v>
      </c>
      <c r="E27" s="1" t="s">
        <v>76</v>
      </c>
      <c r="F27" s="3" t="s">
        <v>77</v>
      </c>
      <c r="G27" s="9" t="s">
        <v>78</v>
      </c>
      <c r="H27" s="9" t="s">
        <v>79</v>
      </c>
      <c r="I27" s="6">
        <v>4</v>
      </c>
      <c r="J27" s="7">
        <v>2020</v>
      </c>
      <c r="K27" s="11">
        <v>235</v>
      </c>
      <c r="L27" s="9" t="s">
        <v>25</v>
      </c>
      <c r="M27" s="154">
        <v>0</v>
      </c>
      <c r="N27" s="5">
        <f t="shared" ref="N27:N46" si="25">K27*M27</f>
        <v>0</v>
      </c>
      <c r="O27" s="6">
        <v>6</v>
      </c>
      <c r="P27" s="2">
        <v>1997</v>
      </c>
      <c r="Q27" s="1" t="s">
        <v>16</v>
      </c>
      <c r="R27" s="1" t="s">
        <v>16</v>
      </c>
      <c r="S27" s="102" t="s">
        <v>135</v>
      </c>
      <c r="T27" s="98">
        <f>+N27</f>
        <v>0</v>
      </c>
      <c r="U27" s="98"/>
      <c r="V27" s="98"/>
      <c r="W27" s="98"/>
      <c r="X27" s="98"/>
      <c r="Y27" s="98"/>
      <c r="Z27" s="98">
        <f>+N27*1.12</f>
        <v>0</v>
      </c>
      <c r="AA27" s="98"/>
      <c r="AB27" s="98"/>
      <c r="AC27" s="98"/>
      <c r="AD27" s="132"/>
      <c r="AE27" s="103"/>
      <c r="AF27" s="103"/>
      <c r="AG27" s="103"/>
      <c r="AH27" s="93"/>
    </row>
    <row r="28" spans="1:34" ht="23.25" customHeight="1" x14ac:dyDescent="0.2">
      <c r="A28" s="131" t="s">
        <v>17</v>
      </c>
      <c r="B28" s="1" t="s">
        <v>74</v>
      </c>
      <c r="C28" s="1" t="s">
        <v>154</v>
      </c>
      <c r="D28" s="1" t="s">
        <v>80</v>
      </c>
      <c r="E28" s="1" t="s">
        <v>81</v>
      </c>
      <c r="F28" s="3" t="s">
        <v>77</v>
      </c>
      <c r="G28" s="9" t="s">
        <v>16</v>
      </c>
      <c r="H28" s="9" t="s">
        <v>82</v>
      </c>
      <c r="I28" s="6">
        <v>4</v>
      </c>
      <c r="J28" s="10">
        <v>2020</v>
      </c>
      <c r="K28" s="11">
        <v>235</v>
      </c>
      <c r="L28" s="9" t="s">
        <v>25</v>
      </c>
      <c r="M28" s="154">
        <v>0</v>
      </c>
      <c r="N28" s="5">
        <f t="shared" si="25"/>
        <v>0</v>
      </c>
      <c r="O28" s="6">
        <v>6</v>
      </c>
      <c r="P28" s="2">
        <v>2013</v>
      </c>
      <c r="Q28" s="1" t="s">
        <v>16</v>
      </c>
      <c r="R28" s="1" t="s">
        <v>16</v>
      </c>
      <c r="S28" s="102" t="s">
        <v>135</v>
      </c>
      <c r="T28" s="98">
        <f>+N28</f>
        <v>0</v>
      </c>
      <c r="U28" s="98"/>
      <c r="V28" s="98"/>
      <c r="W28" s="98"/>
      <c r="X28" s="98"/>
      <c r="Y28" s="98"/>
      <c r="Z28" s="98">
        <f>+N28*1.12</f>
        <v>0</v>
      </c>
      <c r="AA28" s="98"/>
      <c r="AB28" s="98"/>
      <c r="AC28" s="98"/>
      <c r="AD28" s="132"/>
      <c r="AE28" s="103"/>
      <c r="AF28" s="103"/>
      <c r="AG28" s="103"/>
      <c r="AH28" s="93"/>
    </row>
    <row r="29" spans="1:34" ht="23.25" customHeight="1" x14ac:dyDescent="0.2">
      <c r="A29" s="133" t="s">
        <v>17</v>
      </c>
      <c r="B29" s="44" t="s">
        <v>83</v>
      </c>
      <c r="C29" s="44"/>
      <c r="D29" s="44" t="s">
        <v>84</v>
      </c>
      <c r="E29" s="44"/>
      <c r="F29" s="45"/>
      <c r="G29" s="46"/>
      <c r="H29" s="53"/>
      <c r="I29" s="54"/>
      <c r="J29" s="55"/>
      <c r="K29" s="56"/>
      <c r="L29" s="53"/>
      <c r="M29" s="156"/>
      <c r="N29" s="49"/>
      <c r="O29" s="57"/>
      <c r="P29" s="45"/>
      <c r="Q29" s="44"/>
      <c r="R29" s="44"/>
      <c r="S29" s="100" t="s">
        <v>135</v>
      </c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34"/>
      <c r="AE29" s="103"/>
      <c r="AF29" s="103"/>
      <c r="AG29" s="103"/>
      <c r="AH29" s="93"/>
    </row>
    <row r="30" spans="1:34" ht="23.25" customHeight="1" x14ac:dyDescent="0.2">
      <c r="A30" s="135" t="s">
        <v>17</v>
      </c>
      <c r="B30" s="8" t="s">
        <v>85</v>
      </c>
      <c r="C30" s="1" t="s">
        <v>150</v>
      </c>
      <c r="D30" s="8" t="s">
        <v>86</v>
      </c>
      <c r="E30" s="8" t="s">
        <v>87</v>
      </c>
      <c r="F30" s="79" t="s">
        <v>58</v>
      </c>
      <c r="G30" s="13" t="s">
        <v>88</v>
      </c>
      <c r="H30" s="13" t="s">
        <v>89</v>
      </c>
      <c r="I30" s="14">
        <v>2</v>
      </c>
      <c r="J30" s="2">
        <v>2021</v>
      </c>
      <c r="K30" s="15">
        <v>4800</v>
      </c>
      <c r="L30" s="13" t="s">
        <v>25</v>
      </c>
      <c r="M30" s="154">
        <v>0</v>
      </c>
      <c r="N30" s="16">
        <f t="shared" si="25"/>
        <v>0</v>
      </c>
      <c r="O30" s="6">
        <v>5</v>
      </c>
      <c r="P30" s="12">
        <v>2015</v>
      </c>
      <c r="Q30" s="8" t="s">
        <v>16</v>
      </c>
      <c r="R30" s="8" t="s">
        <v>16</v>
      </c>
      <c r="S30" s="102" t="s">
        <v>135</v>
      </c>
      <c r="T30" s="97"/>
      <c r="U30" s="98">
        <f>+N30*1.02</f>
        <v>0</v>
      </c>
      <c r="V30" s="98"/>
      <c r="W30" s="98"/>
      <c r="X30" s="98"/>
      <c r="Y30" s="98">
        <f>+N30*1.1</f>
        <v>0</v>
      </c>
      <c r="Z30" s="98"/>
      <c r="AA30" s="98"/>
      <c r="AB30" s="98"/>
      <c r="AC30" s="98"/>
      <c r="AD30" s="132">
        <f>+N30*1.2</f>
        <v>0</v>
      </c>
      <c r="AE30" s="103"/>
      <c r="AF30" s="103"/>
      <c r="AG30" s="103"/>
      <c r="AH30" s="93"/>
    </row>
    <row r="31" spans="1:34" ht="23.25" customHeight="1" x14ac:dyDescent="0.2">
      <c r="A31" s="135" t="s">
        <v>17</v>
      </c>
      <c r="B31" s="8" t="s">
        <v>90</v>
      </c>
      <c r="C31" s="8" t="s">
        <v>143</v>
      </c>
      <c r="D31" s="8" t="s">
        <v>91</v>
      </c>
      <c r="E31" s="8"/>
      <c r="F31" s="79" t="s">
        <v>92</v>
      </c>
      <c r="G31" s="13" t="s">
        <v>16</v>
      </c>
      <c r="H31" s="13" t="s">
        <v>93</v>
      </c>
      <c r="I31" s="14">
        <v>2</v>
      </c>
      <c r="J31" s="12">
        <f t="shared" ref="J31:J45" si="26">P31+O31</f>
        <v>2023</v>
      </c>
      <c r="K31" s="15">
        <v>715</v>
      </c>
      <c r="L31" s="13" t="s">
        <v>25</v>
      </c>
      <c r="M31" s="154">
        <v>0</v>
      </c>
      <c r="N31" s="16">
        <f t="shared" si="25"/>
        <v>0</v>
      </c>
      <c r="O31" s="6">
        <v>6</v>
      </c>
      <c r="P31" s="12">
        <v>2017</v>
      </c>
      <c r="Q31" s="8" t="s">
        <v>16</v>
      </c>
      <c r="R31" s="8" t="s">
        <v>16</v>
      </c>
      <c r="S31" s="102" t="s">
        <v>135</v>
      </c>
      <c r="T31" s="98"/>
      <c r="U31" s="98"/>
      <c r="V31" s="98"/>
      <c r="W31" s="98">
        <f t="shared" ref="W31" si="27">+N31*1.06</f>
        <v>0</v>
      </c>
      <c r="X31" s="98"/>
      <c r="Y31" s="98"/>
      <c r="Z31" s="98"/>
      <c r="AA31" s="98"/>
      <c r="AB31" s="98"/>
      <c r="AC31" s="98">
        <f t="shared" ref="AC31" si="28">+N31*1.18</f>
        <v>0</v>
      </c>
      <c r="AD31" s="132"/>
      <c r="AE31" s="103"/>
      <c r="AF31" s="103"/>
      <c r="AG31" s="103"/>
      <c r="AH31" s="93"/>
    </row>
    <row r="32" spans="1:34" ht="23.25" customHeight="1" x14ac:dyDescent="0.2">
      <c r="A32" s="135" t="s">
        <v>17</v>
      </c>
      <c r="B32" s="8" t="s">
        <v>90</v>
      </c>
      <c r="C32" s="8" t="s">
        <v>144</v>
      </c>
      <c r="D32" s="8" t="s">
        <v>91</v>
      </c>
      <c r="E32" s="8"/>
      <c r="F32" s="79" t="s">
        <v>94</v>
      </c>
      <c r="G32" s="13" t="s">
        <v>95</v>
      </c>
      <c r="H32" s="13" t="s">
        <v>96</v>
      </c>
      <c r="I32" s="14">
        <v>3</v>
      </c>
      <c r="J32" s="19">
        <v>2021</v>
      </c>
      <c r="K32" s="15">
        <v>450</v>
      </c>
      <c r="L32" s="13" t="s">
        <v>25</v>
      </c>
      <c r="M32" s="154">
        <v>0</v>
      </c>
      <c r="N32" s="16">
        <f t="shared" si="25"/>
        <v>0</v>
      </c>
      <c r="O32" s="6">
        <v>10</v>
      </c>
      <c r="P32" s="12">
        <v>2009</v>
      </c>
      <c r="Q32" s="8"/>
      <c r="R32" s="8"/>
      <c r="S32" s="102" t="s">
        <v>135</v>
      </c>
      <c r="T32" s="98"/>
      <c r="U32" s="98">
        <f t="shared" ref="U32:U33" si="29">+N32*1.02</f>
        <v>0</v>
      </c>
      <c r="V32" s="98"/>
      <c r="W32" s="98"/>
      <c r="X32" s="98"/>
      <c r="Y32" s="98"/>
      <c r="Z32" s="98"/>
      <c r="AA32" s="98"/>
      <c r="AB32" s="98"/>
      <c r="AC32" s="98"/>
      <c r="AD32" s="132"/>
      <c r="AE32" s="103"/>
      <c r="AF32" s="103"/>
      <c r="AG32" s="103"/>
      <c r="AH32" s="93"/>
    </row>
    <row r="33" spans="1:34" ht="23.25" customHeight="1" x14ac:dyDescent="0.2">
      <c r="A33" s="135" t="s">
        <v>17</v>
      </c>
      <c r="B33" s="8" t="s">
        <v>97</v>
      </c>
      <c r="C33" s="8" t="s">
        <v>144</v>
      </c>
      <c r="D33" s="8" t="s">
        <v>98</v>
      </c>
      <c r="E33" s="8"/>
      <c r="F33" s="79" t="s">
        <v>58</v>
      </c>
      <c r="G33" s="13" t="s">
        <v>99</v>
      </c>
      <c r="H33" s="13" t="s">
        <v>163</v>
      </c>
      <c r="I33" s="14">
        <v>2</v>
      </c>
      <c r="J33" s="12">
        <f t="shared" si="26"/>
        <v>2021</v>
      </c>
      <c r="K33" s="15">
        <v>8135</v>
      </c>
      <c r="L33" s="13" t="s">
        <v>25</v>
      </c>
      <c r="M33" s="154">
        <v>0</v>
      </c>
      <c r="N33" s="16">
        <f>K33*M33*0.05</f>
        <v>0</v>
      </c>
      <c r="O33" s="6">
        <v>3</v>
      </c>
      <c r="P33" s="12">
        <v>2018</v>
      </c>
      <c r="Q33" s="8" t="s">
        <v>16</v>
      </c>
      <c r="R33" s="8" t="s">
        <v>16</v>
      </c>
      <c r="S33" s="102" t="s">
        <v>135</v>
      </c>
      <c r="T33" s="98"/>
      <c r="U33" s="98">
        <f t="shared" si="29"/>
        <v>0</v>
      </c>
      <c r="V33" s="98"/>
      <c r="W33" s="98"/>
      <c r="X33" s="98">
        <f t="shared" ref="X33" si="30">+N33*1.08</f>
        <v>0</v>
      </c>
      <c r="Y33" s="98"/>
      <c r="Z33" s="98"/>
      <c r="AA33" s="98">
        <f t="shared" ref="AA33" si="31">+N33*1.14</f>
        <v>0</v>
      </c>
      <c r="AB33" s="98"/>
      <c r="AC33" s="98"/>
      <c r="AD33" s="132">
        <f t="shared" ref="AD33" si="32">+N33*1.2</f>
        <v>0</v>
      </c>
      <c r="AE33" s="103"/>
      <c r="AF33" s="103"/>
      <c r="AG33" s="103"/>
      <c r="AH33" s="93"/>
    </row>
    <row r="34" spans="1:34" ht="23.25" customHeight="1" x14ac:dyDescent="0.2">
      <c r="A34" s="133" t="s">
        <v>17</v>
      </c>
      <c r="B34" s="44" t="s">
        <v>100</v>
      </c>
      <c r="C34" s="44"/>
      <c r="D34" s="44" t="s">
        <v>101</v>
      </c>
      <c r="E34" s="44"/>
      <c r="F34" s="45"/>
      <c r="G34" s="46"/>
      <c r="H34" s="53"/>
      <c r="I34" s="54"/>
      <c r="J34" s="55"/>
      <c r="K34" s="56"/>
      <c r="L34" s="53"/>
      <c r="M34" s="156"/>
      <c r="N34" s="49"/>
      <c r="O34" s="57"/>
      <c r="P34" s="45"/>
      <c r="Q34" s="44"/>
      <c r="R34" s="44"/>
      <c r="S34" s="100" t="s">
        <v>135</v>
      </c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34"/>
      <c r="AE34" s="103"/>
      <c r="AF34" s="103"/>
      <c r="AG34" s="103"/>
      <c r="AH34" s="93"/>
    </row>
    <row r="35" spans="1:34" ht="23.25" customHeight="1" x14ac:dyDescent="0.2">
      <c r="A35" s="135" t="s">
        <v>17</v>
      </c>
      <c r="B35" s="8" t="s">
        <v>102</v>
      </c>
      <c r="C35" s="1" t="s">
        <v>151</v>
      </c>
      <c r="D35" s="8" t="s">
        <v>103</v>
      </c>
      <c r="E35" s="8" t="s">
        <v>104</v>
      </c>
      <c r="F35" s="79" t="s">
        <v>105</v>
      </c>
      <c r="G35" s="13" t="s">
        <v>16</v>
      </c>
      <c r="H35" s="13" t="s">
        <v>26</v>
      </c>
      <c r="I35" s="14">
        <v>2</v>
      </c>
      <c r="J35" s="12">
        <f t="shared" si="26"/>
        <v>2037</v>
      </c>
      <c r="K35" s="15">
        <v>78</v>
      </c>
      <c r="L35" s="13" t="s">
        <v>25</v>
      </c>
      <c r="M35" s="154">
        <v>0</v>
      </c>
      <c r="N35" s="16">
        <f t="shared" si="25"/>
        <v>0</v>
      </c>
      <c r="O35" s="6">
        <v>18</v>
      </c>
      <c r="P35" s="12">
        <v>2019</v>
      </c>
      <c r="Q35" s="8" t="s">
        <v>16</v>
      </c>
      <c r="R35" s="8" t="s">
        <v>16</v>
      </c>
      <c r="S35" s="102" t="s">
        <v>135</v>
      </c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132"/>
      <c r="AE35" s="103"/>
      <c r="AF35" s="103"/>
      <c r="AG35" s="103"/>
      <c r="AH35" s="93"/>
    </row>
    <row r="36" spans="1:34" ht="23.25" customHeight="1" x14ac:dyDescent="0.2">
      <c r="A36" s="133" t="s">
        <v>17</v>
      </c>
      <c r="B36" s="44" t="s">
        <v>106</v>
      </c>
      <c r="C36" s="44"/>
      <c r="D36" s="44" t="s">
        <v>107</v>
      </c>
      <c r="E36" s="44"/>
      <c r="F36" s="45"/>
      <c r="G36" s="46"/>
      <c r="H36" s="53"/>
      <c r="I36" s="54"/>
      <c r="J36" s="55"/>
      <c r="K36" s="56"/>
      <c r="L36" s="53"/>
      <c r="M36" s="156"/>
      <c r="N36" s="49"/>
      <c r="O36" s="57"/>
      <c r="P36" s="45"/>
      <c r="Q36" s="44"/>
      <c r="R36" s="44"/>
      <c r="S36" s="100" t="s">
        <v>135</v>
      </c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34"/>
      <c r="AE36" s="103"/>
      <c r="AF36" s="103"/>
      <c r="AG36" s="103"/>
      <c r="AH36" s="93"/>
    </row>
    <row r="37" spans="1:34" ht="23.25" customHeight="1" x14ac:dyDescent="0.2">
      <c r="A37" s="135" t="s">
        <v>17</v>
      </c>
      <c r="B37" s="8" t="s">
        <v>108</v>
      </c>
      <c r="C37" s="8" t="s">
        <v>145</v>
      </c>
      <c r="D37" s="8" t="s">
        <v>109</v>
      </c>
      <c r="E37" s="8" t="s">
        <v>110</v>
      </c>
      <c r="F37" s="79" t="s">
        <v>111</v>
      </c>
      <c r="G37" s="13" t="s">
        <v>112</v>
      </c>
      <c r="H37" s="13" t="s">
        <v>113</v>
      </c>
      <c r="I37" s="14">
        <v>3</v>
      </c>
      <c r="J37" s="10">
        <v>2020</v>
      </c>
      <c r="K37" s="15">
        <v>1</v>
      </c>
      <c r="L37" s="13" t="s">
        <v>24</v>
      </c>
      <c r="M37" s="154">
        <v>0</v>
      </c>
      <c r="N37" s="16">
        <f t="shared" si="25"/>
        <v>0</v>
      </c>
      <c r="O37" s="6">
        <v>3</v>
      </c>
      <c r="P37" s="12">
        <v>2012</v>
      </c>
      <c r="Q37" s="8" t="s">
        <v>16</v>
      </c>
      <c r="R37" s="8" t="s">
        <v>16</v>
      </c>
      <c r="S37" s="102" t="s">
        <v>135</v>
      </c>
      <c r="T37" s="98">
        <f t="shared" ref="T37" si="33">+N37</f>
        <v>0</v>
      </c>
      <c r="U37" s="98"/>
      <c r="V37" s="98"/>
      <c r="W37" s="98">
        <f t="shared" ref="W37" si="34">+N37*1.06</f>
        <v>0</v>
      </c>
      <c r="X37" s="98"/>
      <c r="Y37" s="98"/>
      <c r="Z37" s="98">
        <f t="shared" ref="Z37" si="35">+N37*1.12</f>
        <v>0</v>
      </c>
      <c r="AA37" s="98"/>
      <c r="AB37" s="98"/>
      <c r="AC37" s="98">
        <f t="shared" ref="AC37" si="36">+N37*1.18</f>
        <v>0</v>
      </c>
      <c r="AD37" s="132"/>
      <c r="AE37" s="103"/>
      <c r="AF37" s="103"/>
      <c r="AG37" s="103"/>
      <c r="AH37" s="93"/>
    </row>
    <row r="38" spans="1:34" ht="23.25" customHeight="1" x14ac:dyDescent="0.2">
      <c r="A38" s="131" t="s">
        <v>17</v>
      </c>
      <c r="B38" s="20" t="s">
        <v>108</v>
      </c>
      <c r="C38" s="20" t="s">
        <v>145</v>
      </c>
      <c r="D38" s="1" t="s">
        <v>109</v>
      </c>
      <c r="E38" s="1" t="s">
        <v>114</v>
      </c>
      <c r="F38" s="3" t="s">
        <v>115</v>
      </c>
      <c r="G38" s="9" t="s">
        <v>116</v>
      </c>
      <c r="H38" s="9" t="s">
        <v>26</v>
      </c>
      <c r="I38" s="6">
        <v>3</v>
      </c>
      <c r="J38" s="2">
        <v>2027</v>
      </c>
      <c r="K38" s="11">
        <v>1</v>
      </c>
      <c r="L38" s="9" t="s">
        <v>24</v>
      </c>
      <c r="M38" s="154">
        <v>0</v>
      </c>
      <c r="N38" s="5">
        <f t="shared" si="25"/>
        <v>0</v>
      </c>
      <c r="O38" s="6">
        <v>10</v>
      </c>
      <c r="P38" s="2">
        <v>2017</v>
      </c>
      <c r="Q38" s="1" t="s">
        <v>16</v>
      </c>
      <c r="R38" s="1" t="s">
        <v>16</v>
      </c>
      <c r="S38" s="102" t="s">
        <v>135</v>
      </c>
      <c r="T38" s="98"/>
      <c r="U38" s="98"/>
      <c r="V38" s="98"/>
      <c r="W38" s="98"/>
      <c r="X38" s="98"/>
      <c r="Y38" s="98"/>
      <c r="Z38" s="98"/>
      <c r="AA38" s="98">
        <f t="shared" ref="AA38" si="37">+N38*1.14</f>
        <v>0</v>
      </c>
      <c r="AB38" s="98"/>
      <c r="AC38" s="98"/>
      <c r="AD38" s="132"/>
      <c r="AE38" s="103"/>
      <c r="AF38" s="103"/>
      <c r="AG38" s="103"/>
      <c r="AH38" s="93"/>
    </row>
    <row r="39" spans="1:34" ht="23.25" customHeight="1" x14ac:dyDescent="0.2">
      <c r="A39" s="131" t="s">
        <v>17</v>
      </c>
      <c r="B39" s="20" t="s">
        <v>108</v>
      </c>
      <c r="C39" s="20" t="s">
        <v>145</v>
      </c>
      <c r="D39" s="1" t="s">
        <v>109</v>
      </c>
      <c r="E39" s="1" t="s">
        <v>110</v>
      </c>
      <c r="F39" s="3" t="s">
        <v>161</v>
      </c>
      <c r="G39" s="9"/>
      <c r="H39" s="9" t="s">
        <v>113</v>
      </c>
      <c r="I39" s="14">
        <v>3</v>
      </c>
      <c r="J39" s="2">
        <v>2021</v>
      </c>
      <c r="K39" s="15">
        <v>1</v>
      </c>
      <c r="L39" s="13" t="s">
        <v>24</v>
      </c>
      <c r="M39" s="154">
        <v>0</v>
      </c>
      <c r="N39" s="16">
        <f t="shared" si="25"/>
        <v>0</v>
      </c>
      <c r="O39" s="6">
        <v>4</v>
      </c>
      <c r="P39" s="12">
        <v>2012</v>
      </c>
      <c r="Q39" s="8" t="s">
        <v>16</v>
      </c>
      <c r="R39" s="8" t="s">
        <v>16</v>
      </c>
      <c r="S39" s="102" t="s">
        <v>135</v>
      </c>
      <c r="T39" s="98"/>
      <c r="U39" s="98">
        <f t="shared" ref="U39:U40" si="38">+N39*1.02</f>
        <v>0</v>
      </c>
      <c r="V39" s="98"/>
      <c r="W39" s="98"/>
      <c r="X39" s="98">
        <f t="shared" ref="X39:X40" si="39">+N39*1.08</f>
        <v>0</v>
      </c>
      <c r="Y39" s="98"/>
      <c r="Z39" s="98"/>
      <c r="AA39" s="98">
        <f t="shared" ref="AA39:AA40" si="40">+N39*1.14</f>
        <v>0</v>
      </c>
      <c r="AB39" s="98"/>
      <c r="AC39" s="98"/>
      <c r="AD39" s="132">
        <f t="shared" ref="AD39:AD40" si="41">+N39*1.2</f>
        <v>0</v>
      </c>
      <c r="AE39" s="103"/>
      <c r="AF39" s="103"/>
      <c r="AG39" s="103"/>
      <c r="AH39" s="93"/>
    </row>
    <row r="40" spans="1:34" ht="23.25" customHeight="1" x14ac:dyDescent="0.2">
      <c r="A40" s="131" t="s">
        <v>17</v>
      </c>
      <c r="B40" s="20" t="s">
        <v>108</v>
      </c>
      <c r="C40" s="20" t="s">
        <v>145</v>
      </c>
      <c r="D40" s="1" t="s">
        <v>109</v>
      </c>
      <c r="E40" s="1" t="s">
        <v>110</v>
      </c>
      <c r="F40" s="3" t="s">
        <v>162</v>
      </c>
      <c r="G40" s="9"/>
      <c r="H40" s="9" t="s">
        <v>113</v>
      </c>
      <c r="I40" s="14">
        <v>3</v>
      </c>
      <c r="J40" s="2">
        <v>2021</v>
      </c>
      <c r="K40" s="15">
        <v>1</v>
      </c>
      <c r="L40" s="13" t="s">
        <v>24</v>
      </c>
      <c r="M40" s="154">
        <v>0</v>
      </c>
      <c r="N40" s="16">
        <f t="shared" si="25"/>
        <v>0</v>
      </c>
      <c r="O40" s="6">
        <v>4</v>
      </c>
      <c r="P40" s="12">
        <v>2012</v>
      </c>
      <c r="Q40" s="8" t="s">
        <v>16</v>
      </c>
      <c r="R40" s="8" t="s">
        <v>16</v>
      </c>
      <c r="S40" s="102" t="s">
        <v>135</v>
      </c>
      <c r="T40" s="98"/>
      <c r="U40" s="98">
        <f t="shared" si="38"/>
        <v>0</v>
      </c>
      <c r="V40" s="98"/>
      <c r="W40" s="98"/>
      <c r="X40" s="98">
        <f t="shared" si="39"/>
        <v>0</v>
      </c>
      <c r="Y40" s="98"/>
      <c r="Z40" s="98"/>
      <c r="AA40" s="98">
        <f t="shared" si="40"/>
        <v>0</v>
      </c>
      <c r="AB40" s="98"/>
      <c r="AC40" s="98"/>
      <c r="AD40" s="132">
        <f t="shared" si="41"/>
        <v>0</v>
      </c>
      <c r="AE40" s="103"/>
      <c r="AF40" s="103"/>
      <c r="AG40" s="103"/>
      <c r="AH40" s="93"/>
    </row>
    <row r="41" spans="1:34" ht="23.25" customHeight="1" x14ac:dyDescent="0.2">
      <c r="A41" s="133" t="s">
        <v>17</v>
      </c>
      <c r="B41" s="44" t="s">
        <v>117</v>
      </c>
      <c r="C41" s="44"/>
      <c r="D41" s="44" t="s">
        <v>118</v>
      </c>
      <c r="E41" s="44"/>
      <c r="F41" s="45"/>
      <c r="G41" s="46"/>
      <c r="H41" s="53"/>
      <c r="I41" s="54"/>
      <c r="J41" s="55"/>
      <c r="K41" s="56"/>
      <c r="L41" s="53"/>
      <c r="M41" s="156"/>
      <c r="N41" s="49"/>
      <c r="O41" s="57"/>
      <c r="P41" s="45"/>
      <c r="Q41" s="44"/>
      <c r="R41" s="44"/>
      <c r="S41" s="100" t="s">
        <v>135</v>
      </c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34"/>
      <c r="AE41" s="103"/>
      <c r="AF41" s="103"/>
      <c r="AG41" s="103"/>
      <c r="AH41" s="93"/>
    </row>
    <row r="42" spans="1:34" ht="23.25" customHeight="1" x14ac:dyDescent="0.2">
      <c r="A42" s="135" t="s">
        <v>17</v>
      </c>
      <c r="B42" s="8" t="s">
        <v>119</v>
      </c>
      <c r="C42" s="8" t="s">
        <v>146</v>
      </c>
      <c r="D42" s="8" t="s">
        <v>120</v>
      </c>
      <c r="E42" s="8" t="s">
        <v>121</v>
      </c>
      <c r="F42" s="79" t="s">
        <v>122</v>
      </c>
      <c r="G42" s="13"/>
      <c r="H42" s="13" t="s">
        <v>123</v>
      </c>
      <c r="I42" s="14">
        <v>2</v>
      </c>
      <c r="J42" s="12">
        <f t="shared" si="26"/>
        <v>2021</v>
      </c>
      <c r="K42" s="15">
        <v>1</v>
      </c>
      <c r="L42" s="13" t="s">
        <v>24</v>
      </c>
      <c r="M42" s="154">
        <v>0</v>
      </c>
      <c r="N42" s="16">
        <f t="shared" si="25"/>
        <v>0</v>
      </c>
      <c r="O42" s="6">
        <v>4</v>
      </c>
      <c r="P42" s="12">
        <v>2017</v>
      </c>
      <c r="Q42" s="8"/>
      <c r="R42" s="8"/>
      <c r="S42" s="102" t="s">
        <v>135</v>
      </c>
      <c r="T42" s="98"/>
      <c r="U42" s="98">
        <f t="shared" ref="U42:U46" si="42">+N42*1.02</f>
        <v>0</v>
      </c>
      <c r="V42" s="98"/>
      <c r="W42" s="98"/>
      <c r="X42" s="98"/>
      <c r="Y42" s="98">
        <f t="shared" ref="Y42:Y45" si="43">+N42*1.1</f>
        <v>0</v>
      </c>
      <c r="Z42" s="98"/>
      <c r="AA42" s="98"/>
      <c r="AB42" s="98"/>
      <c r="AC42" s="98">
        <f t="shared" ref="AC42" si="44">+N42*1.18</f>
        <v>0</v>
      </c>
      <c r="AD42" s="132"/>
      <c r="AE42" s="103"/>
      <c r="AF42" s="103"/>
      <c r="AG42" s="103"/>
      <c r="AH42" s="93"/>
    </row>
    <row r="43" spans="1:34" ht="23.25" customHeight="1" x14ac:dyDescent="0.2">
      <c r="A43" s="131" t="s">
        <v>17</v>
      </c>
      <c r="B43" s="1" t="s">
        <v>124</v>
      </c>
      <c r="C43" s="1" t="s">
        <v>147</v>
      </c>
      <c r="D43" s="1" t="s">
        <v>125</v>
      </c>
      <c r="E43" s="1" t="s">
        <v>126</v>
      </c>
      <c r="F43" s="3" t="s">
        <v>127</v>
      </c>
      <c r="G43" s="9" t="s">
        <v>128</v>
      </c>
      <c r="H43" s="21" t="s">
        <v>26</v>
      </c>
      <c r="I43" s="6">
        <v>4</v>
      </c>
      <c r="J43" s="2">
        <f t="shared" si="26"/>
        <v>2027</v>
      </c>
      <c r="K43" s="11">
        <v>42</v>
      </c>
      <c r="L43" s="9" t="s">
        <v>25</v>
      </c>
      <c r="M43" s="154">
        <v>0</v>
      </c>
      <c r="N43" s="5">
        <f t="shared" si="25"/>
        <v>0</v>
      </c>
      <c r="O43" s="6">
        <v>30</v>
      </c>
      <c r="P43" s="2">
        <v>1997</v>
      </c>
      <c r="Q43" s="1" t="s">
        <v>16</v>
      </c>
      <c r="R43" s="1" t="s">
        <v>16</v>
      </c>
      <c r="S43" s="102" t="s">
        <v>135</v>
      </c>
      <c r="T43" s="98"/>
      <c r="U43" s="98"/>
      <c r="V43" s="98"/>
      <c r="W43" s="98"/>
      <c r="X43" s="98"/>
      <c r="Y43" s="98"/>
      <c r="Z43" s="98"/>
      <c r="AA43" s="98">
        <f t="shared" ref="AA43" si="45">+N43*1.14</f>
        <v>0</v>
      </c>
      <c r="AB43" s="98"/>
      <c r="AC43" s="98"/>
      <c r="AD43" s="132"/>
      <c r="AE43" s="103"/>
      <c r="AF43" s="103"/>
      <c r="AG43" s="103"/>
      <c r="AH43" s="93"/>
    </row>
    <row r="44" spans="1:34" ht="23.25" customHeight="1" x14ac:dyDescent="0.2">
      <c r="A44" s="135" t="s">
        <v>17</v>
      </c>
      <c r="B44" s="8" t="s">
        <v>124</v>
      </c>
      <c r="C44" s="1" t="s">
        <v>147</v>
      </c>
      <c r="D44" s="8" t="s">
        <v>125</v>
      </c>
      <c r="E44" s="8" t="s">
        <v>126</v>
      </c>
      <c r="F44" s="79" t="s">
        <v>127</v>
      </c>
      <c r="G44" s="13" t="s">
        <v>128</v>
      </c>
      <c r="H44" s="22" t="s">
        <v>113</v>
      </c>
      <c r="I44" s="14">
        <v>4</v>
      </c>
      <c r="J44" s="7">
        <v>2020</v>
      </c>
      <c r="K44" s="15">
        <v>42</v>
      </c>
      <c r="L44" s="13" t="s">
        <v>25</v>
      </c>
      <c r="M44" s="154">
        <v>0</v>
      </c>
      <c r="N44" s="16">
        <f t="shared" si="25"/>
        <v>0</v>
      </c>
      <c r="O44" s="6">
        <v>8</v>
      </c>
      <c r="P44" s="12">
        <v>2011</v>
      </c>
      <c r="Q44" s="8" t="s">
        <v>16</v>
      </c>
      <c r="R44" s="8" t="s">
        <v>16</v>
      </c>
      <c r="S44" s="102" t="s">
        <v>135</v>
      </c>
      <c r="T44" s="98">
        <f t="shared" ref="T44" si="46">+N44</f>
        <v>0</v>
      </c>
      <c r="U44" s="98"/>
      <c r="V44" s="98"/>
      <c r="W44" s="98"/>
      <c r="X44" s="98"/>
      <c r="Y44" s="98"/>
      <c r="Z44" s="98"/>
      <c r="AA44" s="98"/>
      <c r="AB44" s="98">
        <f t="shared" ref="AB44" si="47">+N44*1.16</f>
        <v>0</v>
      </c>
      <c r="AC44" s="98"/>
      <c r="AD44" s="132"/>
      <c r="AE44" s="103"/>
      <c r="AF44" s="103"/>
      <c r="AG44" s="103"/>
      <c r="AH44" s="93"/>
    </row>
    <row r="45" spans="1:34" ht="23.25" customHeight="1" x14ac:dyDescent="0.2">
      <c r="A45" s="135" t="s">
        <v>17</v>
      </c>
      <c r="B45" s="8" t="s">
        <v>129</v>
      </c>
      <c r="C45" s="8" t="s">
        <v>148</v>
      </c>
      <c r="D45" s="8" t="s">
        <v>130</v>
      </c>
      <c r="E45" s="8" t="s">
        <v>131</v>
      </c>
      <c r="F45" s="79" t="s">
        <v>58</v>
      </c>
      <c r="G45" s="13" t="s">
        <v>132</v>
      </c>
      <c r="H45" s="22" t="s">
        <v>184</v>
      </c>
      <c r="I45" s="14">
        <v>3</v>
      </c>
      <c r="J45" s="12">
        <f t="shared" si="26"/>
        <v>2025</v>
      </c>
      <c r="K45" s="15">
        <v>1090</v>
      </c>
      <c r="L45" s="13" t="s">
        <v>25</v>
      </c>
      <c r="M45" s="154">
        <v>0</v>
      </c>
      <c r="N45" s="16">
        <f>K45*M45*0.5</f>
        <v>0</v>
      </c>
      <c r="O45" s="6">
        <v>8</v>
      </c>
      <c r="P45" s="12">
        <v>2017</v>
      </c>
      <c r="Q45" s="8" t="s">
        <v>16</v>
      </c>
      <c r="R45" s="8" t="s">
        <v>16</v>
      </c>
      <c r="S45" s="102" t="s">
        <v>135</v>
      </c>
      <c r="T45" s="98"/>
      <c r="U45" s="98"/>
      <c r="V45" s="98"/>
      <c r="W45" s="98"/>
      <c r="X45" s="98"/>
      <c r="Y45" s="98">
        <f t="shared" si="43"/>
        <v>0</v>
      </c>
      <c r="Z45" s="98"/>
      <c r="AA45" s="98"/>
      <c r="AB45" s="98"/>
      <c r="AC45" s="98"/>
      <c r="AD45" s="132"/>
      <c r="AE45" s="103"/>
      <c r="AF45" s="103"/>
      <c r="AG45" s="103"/>
      <c r="AH45" s="93"/>
    </row>
    <row r="46" spans="1:34" ht="23.25" customHeight="1" thickBot="1" x14ac:dyDescent="0.25">
      <c r="A46" s="136" t="s">
        <v>17</v>
      </c>
      <c r="B46" s="137" t="s">
        <v>129</v>
      </c>
      <c r="C46" s="137" t="s">
        <v>148</v>
      </c>
      <c r="D46" s="137" t="s">
        <v>130</v>
      </c>
      <c r="E46" s="137" t="s">
        <v>131</v>
      </c>
      <c r="F46" s="138" t="s">
        <v>133</v>
      </c>
      <c r="G46" s="139"/>
      <c r="H46" s="140" t="s">
        <v>185</v>
      </c>
      <c r="I46" s="141">
        <v>4</v>
      </c>
      <c r="J46" s="142">
        <v>2121</v>
      </c>
      <c r="K46" s="143">
        <v>150</v>
      </c>
      <c r="L46" s="139" t="s">
        <v>25</v>
      </c>
      <c r="M46" s="157">
        <v>0</v>
      </c>
      <c r="N46" s="144">
        <f t="shared" si="25"/>
        <v>0</v>
      </c>
      <c r="O46" s="145">
        <v>10</v>
      </c>
      <c r="P46" s="142">
        <v>2009</v>
      </c>
      <c r="Q46" s="137"/>
      <c r="R46" s="137"/>
      <c r="S46" s="146" t="s">
        <v>135</v>
      </c>
      <c r="T46" s="147"/>
      <c r="U46" s="148">
        <f t="shared" si="42"/>
        <v>0</v>
      </c>
      <c r="V46" s="148"/>
      <c r="W46" s="148"/>
      <c r="X46" s="148"/>
      <c r="Y46" s="148"/>
      <c r="Z46" s="148"/>
      <c r="AA46" s="148"/>
      <c r="AB46" s="148"/>
      <c r="AC46" s="148"/>
      <c r="AD46" s="149">
        <f t="shared" ref="AD46" si="48">+N46*1.2</f>
        <v>0</v>
      </c>
      <c r="AE46" s="103"/>
      <c r="AF46" s="103"/>
      <c r="AG46" s="103"/>
      <c r="AH46" s="93"/>
    </row>
    <row r="47" spans="1:34" ht="17.25" thickBot="1" x14ac:dyDescent="0.25">
      <c r="A47" s="23"/>
      <c r="B47" s="23"/>
      <c r="C47" s="23"/>
      <c r="D47" s="23"/>
      <c r="E47" s="23"/>
      <c r="F47" s="25"/>
      <c r="G47" s="25"/>
      <c r="H47" s="25"/>
      <c r="I47" s="24"/>
      <c r="J47" s="24"/>
      <c r="K47" s="26"/>
      <c r="L47" s="25"/>
      <c r="M47" s="27"/>
      <c r="N47" s="27"/>
      <c r="O47" s="28"/>
      <c r="P47" s="24"/>
      <c r="Q47" s="23"/>
      <c r="R47" s="2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3"/>
      <c r="AH47" s="93"/>
    </row>
    <row r="48" spans="1:34" ht="21" customHeight="1" thickBot="1" x14ac:dyDescent="0.25">
      <c r="A48" s="23"/>
      <c r="B48" s="70"/>
      <c r="C48" s="71" t="s">
        <v>164</v>
      </c>
      <c r="D48" s="23"/>
      <c r="E48" s="23"/>
      <c r="F48" s="25"/>
      <c r="G48" s="25"/>
      <c r="H48" s="25"/>
      <c r="I48" s="24"/>
      <c r="J48" s="150" t="s">
        <v>170</v>
      </c>
      <c r="K48" s="26"/>
      <c r="L48" s="25"/>
      <c r="M48" s="27"/>
      <c r="N48" s="27"/>
      <c r="O48" s="29"/>
      <c r="P48" s="30"/>
      <c r="Q48" s="27"/>
      <c r="R48" s="27"/>
      <c r="S48" s="104" t="s">
        <v>171</v>
      </c>
      <c r="T48" s="105">
        <f t="shared" ref="T48:AD48" si="49">SUM(T6:T46)</f>
        <v>0</v>
      </c>
      <c r="U48" s="105">
        <f t="shared" si="49"/>
        <v>0</v>
      </c>
      <c r="V48" s="105">
        <f t="shared" si="49"/>
        <v>0</v>
      </c>
      <c r="W48" s="105">
        <f t="shared" si="49"/>
        <v>0</v>
      </c>
      <c r="X48" s="105">
        <f t="shared" si="49"/>
        <v>0</v>
      </c>
      <c r="Y48" s="106">
        <f t="shared" si="49"/>
        <v>0</v>
      </c>
      <c r="Z48" s="107">
        <f t="shared" si="49"/>
        <v>0</v>
      </c>
      <c r="AA48" s="108">
        <f t="shared" si="49"/>
        <v>0</v>
      </c>
      <c r="AB48" s="108">
        <f t="shared" si="49"/>
        <v>0</v>
      </c>
      <c r="AC48" s="108">
        <f t="shared" si="49"/>
        <v>0</v>
      </c>
      <c r="AD48" s="108">
        <f t="shared" si="49"/>
        <v>0</v>
      </c>
      <c r="AE48" s="83">
        <f>SUM(T48:AD48)/11</f>
        <v>0</v>
      </c>
      <c r="AF48" s="83">
        <f>AE48*0.1</f>
        <v>0</v>
      </c>
      <c r="AG48" s="103"/>
      <c r="AH48" s="93"/>
    </row>
    <row r="49" spans="1:34" s="86" customFormat="1" ht="28.5" customHeight="1" x14ac:dyDescent="0.2">
      <c r="A49" s="23"/>
      <c r="B49" s="23"/>
      <c r="C49" s="23"/>
      <c r="D49" s="23"/>
      <c r="E49" s="23"/>
      <c r="F49" s="25"/>
      <c r="G49" s="25"/>
      <c r="H49" s="25"/>
      <c r="I49" s="24" t="s">
        <v>16</v>
      </c>
      <c r="J49" s="151"/>
      <c r="K49" s="24" t="s">
        <v>16</v>
      </c>
      <c r="L49" s="25"/>
      <c r="M49" s="27"/>
      <c r="N49" s="31"/>
      <c r="O49" s="32"/>
      <c r="P49" s="33"/>
      <c r="Q49" s="34"/>
      <c r="R49" s="34"/>
      <c r="S49" s="82" t="s">
        <v>172</v>
      </c>
      <c r="T49" s="83">
        <f>$AF$48</f>
        <v>0</v>
      </c>
      <c r="U49" s="83">
        <f t="shared" ref="U49:AD49" si="50">$AF$48</f>
        <v>0</v>
      </c>
      <c r="V49" s="83">
        <f t="shared" si="50"/>
        <v>0</v>
      </c>
      <c r="W49" s="83">
        <f t="shared" si="50"/>
        <v>0</v>
      </c>
      <c r="X49" s="83">
        <f t="shared" si="50"/>
        <v>0</v>
      </c>
      <c r="Y49" s="84">
        <f t="shared" si="50"/>
        <v>0</v>
      </c>
      <c r="Z49" s="85">
        <f t="shared" si="50"/>
        <v>0</v>
      </c>
      <c r="AA49" s="83">
        <f t="shared" si="50"/>
        <v>0</v>
      </c>
      <c r="AB49" s="83">
        <f t="shared" si="50"/>
        <v>0</v>
      </c>
      <c r="AC49" s="83">
        <f t="shared" si="50"/>
        <v>0</v>
      </c>
      <c r="AD49" s="83">
        <f t="shared" si="50"/>
        <v>0</v>
      </c>
      <c r="AE49" s="103"/>
      <c r="AF49" s="103"/>
      <c r="AG49" s="103"/>
      <c r="AH49" s="103"/>
    </row>
    <row r="50" spans="1:34" s="91" customFormat="1" ht="28.5" customHeight="1" thickBot="1" x14ac:dyDescent="0.25">
      <c r="A50" s="35"/>
      <c r="B50" s="35"/>
      <c r="C50" s="35"/>
      <c r="D50" s="35"/>
      <c r="E50" s="35"/>
      <c r="F50" s="73"/>
      <c r="G50" s="73"/>
      <c r="H50" s="73"/>
      <c r="I50" s="72"/>
      <c r="J50" s="152"/>
      <c r="K50" s="74"/>
      <c r="L50" s="73"/>
      <c r="M50" s="75"/>
      <c r="N50" s="75"/>
      <c r="O50" s="76"/>
      <c r="P50" s="77"/>
      <c r="Q50" s="75"/>
      <c r="R50" s="75"/>
      <c r="S50" s="87" t="s">
        <v>173</v>
      </c>
      <c r="T50" s="88">
        <f>SUM(T48:T49)</f>
        <v>0</v>
      </c>
      <c r="U50" s="88">
        <f t="shared" ref="U50:AD50" si="51">SUM(U48:U49)</f>
        <v>0</v>
      </c>
      <c r="V50" s="88">
        <f t="shared" si="51"/>
        <v>0</v>
      </c>
      <c r="W50" s="88">
        <f t="shared" si="51"/>
        <v>0</v>
      </c>
      <c r="X50" s="88">
        <f t="shared" si="51"/>
        <v>0</v>
      </c>
      <c r="Y50" s="89">
        <f t="shared" si="51"/>
        <v>0</v>
      </c>
      <c r="Z50" s="90">
        <f t="shared" si="51"/>
        <v>0</v>
      </c>
      <c r="AA50" s="88">
        <f t="shared" si="51"/>
        <v>0</v>
      </c>
      <c r="AB50" s="88">
        <f t="shared" si="51"/>
        <v>0</v>
      </c>
      <c r="AC50" s="88">
        <f t="shared" si="51"/>
        <v>0</v>
      </c>
      <c r="AD50" s="88">
        <f t="shared" si="51"/>
        <v>0</v>
      </c>
      <c r="AE50" s="103"/>
      <c r="AF50" s="103"/>
      <c r="AG50" s="113"/>
      <c r="AH50" s="113"/>
    </row>
    <row r="51" spans="1:34" s="86" customFormat="1" ht="28.5" customHeight="1" x14ac:dyDescent="0.2">
      <c r="A51" s="103"/>
      <c r="B51" s="103"/>
      <c r="C51" s="103"/>
      <c r="D51" s="103"/>
      <c r="E51" s="103"/>
      <c r="F51" s="111"/>
      <c r="G51" s="103"/>
      <c r="H51" s="103"/>
      <c r="I51" s="103"/>
      <c r="J51" s="103"/>
      <c r="K51" s="103"/>
      <c r="L51" s="103"/>
      <c r="M51" s="103" t="s">
        <v>149</v>
      </c>
      <c r="N51" s="103"/>
      <c r="O51" s="99"/>
      <c r="P51" s="103"/>
      <c r="Q51" s="103"/>
      <c r="R51" s="103"/>
      <c r="S51" s="114"/>
      <c r="T51" s="115"/>
      <c r="U51" s="115"/>
      <c r="V51" s="115"/>
      <c r="W51" s="115"/>
      <c r="X51" s="115"/>
      <c r="Y51" s="116"/>
      <c r="Z51" s="103"/>
      <c r="AA51" s="103"/>
      <c r="AB51" s="103"/>
      <c r="AC51" s="103"/>
      <c r="AD51" s="103"/>
      <c r="AE51" s="103"/>
      <c r="AF51" s="103"/>
      <c r="AG51" s="103"/>
      <c r="AH51" s="103"/>
    </row>
    <row r="52" spans="1:34" s="91" customFormat="1" ht="28.5" customHeight="1" thickBot="1" x14ac:dyDescent="0.25">
      <c r="A52" s="113"/>
      <c r="B52" s="113"/>
      <c r="C52" s="113"/>
      <c r="D52" s="113"/>
      <c r="E52" s="113"/>
      <c r="F52" s="117"/>
      <c r="G52" s="113"/>
      <c r="H52" s="113"/>
      <c r="I52" s="113"/>
      <c r="J52" s="113"/>
      <c r="K52" s="113"/>
      <c r="L52" s="113"/>
      <c r="M52" s="113"/>
      <c r="N52" s="113"/>
      <c r="O52" s="118"/>
      <c r="P52" s="113"/>
      <c r="Q52" s="113"/>
      <c r="R52" s="113" t="s">
        <v>174</v>
      </c>
      <c r="S52" s="119" t="s">
        <v>175</v>
      </c>
      <c r="T52" s="120"/>
      <c r="U52" s="120"/>
      <c r="V52" s="120"/>
      <c r="W52" s="120"/>
      <c r="X52" s="120"/>
      <c r="Y52" s="128">
        <f>SUM(T50:Y50)</f>
        <v>0</v>
      </c>
      <c r="Z52" s="113" t="s">
        <v>176</v>
      </c>
      <c r="AA52" s="113"/>
      <c r="AB52" s="113"/>
      <c r="AC52" s="113"/>
      <c r="AD52" s="113"/>
      <c r="AE52" s="113"/>
      <c r="AF52" s="113"/>
      <c r="AG52" s="113"/>
      <c r="AH52" s="113"/>
    </row>
    <row r="53" spans="1:34" s="78" customFormat="1" ht="13.5" thickBot="1" x14ac:dyDescent="0.25">
      <c r="A53" s="121"/>
      <c r="B53" s="121"/>
      <c r="C53" s="121"/>
      <c r="D53" s="121"/>
      <c r="E53" s="121"/>
      <c r="F53" s="117"/>
      <c r="G53" s="121"/>
      <c r="H53" s="121"/>
      <c r="I53" s="121"/>
      <c r="J53" s="121"/>
      <c r="K53" s="121"/>
      <c r="L53" s="121"/>
      <c r="M53" s="121"/>
      <c r="N53" s="121"/>
      <c r="O53" s="122"/>
      <c r="P53" s="121"/>
      <c r="Q53" s="121"/>
      <c r="R53" s="121"/>
      <c r="S53" s="123"/>
      <c r="T53" s="123"/>
      <c r="U53" s="123"/>
      <c r="V53" s="123"/>
      <c r="W53" s="123"/>
      <c r="X53" s="123"/>
      <c r="Y53" s="124"/>
      <c r="Z53" s="121"/>
      <c r="AA53" s="121"/>
      <c r="AB53" s="121"/>
      <c r="AC53" s="121"/>
      <c r="AD53" s="121"/>
      <c r="AE53" s="121"/>
      <c r="AF53" s="121"/>
      <c r="AG53" s="121"/>
      <c r="AH53" s="121"/>
    </row>
    <row r="54" spans="1:34" s="91" customFormat="1" ht="21.75" customHeight="1" thickBot="1" x14ac:dyDescent="0.25">
      <c r="A54" s="113"/>
      <c r="B54" s="113"/>
      <c r="C54" s="113"/>
      <c r="D54" s="113"/>
      <c r="E54" s="113"/>
      <c r="F54" s="117"/>
      <c r="G54" s="113"/>
      <c r="H54" s="113"/>
      <c r="I54" s="113"/>
      <c r="J54" s="113"/>
      <c r="K54" s="113"/>
      <c r="L54" s="113"/>
      <c r="M54" s="113"/>
      <c r="N54" s="113"/>
      <c r="O54" s="118"/>
      <c r="P54" s="113"/>
      <c r="Q54" s="113"/>
      <c r="R54" s="113" t="s">
        <v>174</v>
      </c>
      <c r="S54" s="125" t="s">
        <v>177</v>
      </c>
      <c r="T54" s="126"/>
      <c r="U54" s="126"/>
      <c r="V54" s="126"/>
      <c r="W54" s="126"/>
      <c r="X54" s="126"/>
      <c r="Y54" s="127"/>
      <c r="Z54" s="113" t="s">
        <v>176</v>
      </c>
      <c r="AA54" s="113"/>
      <c r="AB54" s="113"/>
      <c r="AC54" s="113"/>
      <c r="AD54" s="113"/>
      <c r="AE54" s="113"/>
      <c r="AF54" s="113"/>
      <c r="AG54" s="113"/>
      <c r="AH54" s="113"/>
    </row>
    <row r="55" spans="1:34" ht="13.5" thickBot="1" x14ac:dyDescent="0.25">
      <c r="A55" s="93"/>
      <c r="B55" s="93"/>
      <c r="C55" s="93"/>
      <c r="D55" s="93"/>
      <c r="E55" s="93"/>
      <c r="F55" s="111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3"/>
      <c r="AG55" s="93"/>
      <c r="AH55" s="93"/>
    </row>
    <row r="56" spans="1:34" ht="21" customHeight="1" x14ac:dyDescent="0.2">
      <c r="A56" s="93"/>
      <c r="B56" s="93"/>
      <c r="C56" s="93"/>
      <c r="D56" s="93"/>
      <c r="E56" s="93"/>
      <c r="F56" s="111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158" t="s">
        <v>178</v>
      </c>
      <c r="T56" s="159"/>
      <c r="U56" s="159"/>
      <c r="V56" s="159"/>
      <c r="W56" s="159"/>
      <c r="X56" s="159"/>
      <c r="Y56" s="160"/>
      <c r="Z56" s="93"/>
      <c r="AA56" s="93"/>
      <c r="AB56" s="93"/>
      <c r="AC56" s="93"/>
      <c r="AD56" s="93"/>
      <c r="AE56" s="93"/>
      <c r="AF56" s="93"/>
      <c r="AG56" s="93"/>
      <c r="AH56" s="93"/>
    </row>
    <row r="57" spans="1:34" ht="21" customHeight="1" x14ac:dyDescent="0.2">
      <c r="A57" s="93"/>
      <c r="B57" s="93"/>
      <c r="C57" s="93"/>
      <c r="D57" s="93"/>
      <c r="E57" s="93"/>
      <c r="F57" s="111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161" t="s">
        <v>179</v>
      </c>
      <c r="T57" s="162"/>
      <c r="U57" s="163"/>
      <c r="V57" s="163"/>
      <c r="W57" s="163"/>
      <c r="X57" s="163"/>
      <c r="Y57" s="164"/>
      <c r="Z57" s="93"/>
      <c r="AA57" s="93"/>
      <c r="AB57" s="93"/>
      <c r="AC57" s="93"/>
      <c r="AD57" s="93"/>
      <c r="AE57" s="93"/>
      <c r="AF57" s="93"/>
      <c r="AG57" s="93"/>
      <c r="AH57" s="93"/>
    </row>
    <row r="58" spans="1:34" ht="21" customHeight="1" x14ac:dyDescent="0.2">
      <c r="A58" s="93"/>
      <c r="B58" s="93"/>
      <c r="C58" s="93"/>
      <c r="D58" s="93"/>
      <c r="E58" s="93"/>
      <c r="F58" s="111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161"/>
      <c r="T58" s="163"/>
      <c r="U58" s="163"/>
      <c r="V58" s="163"/>
      <c r="W58" s="163"/>
      <c r="X58" s="163"/>
      <c r="Y58" s="164"/>
      <c r="Z58" s="93"/>
      <c r="AA58" s="93"/>
      <c r="AB58" s="93"/>
      <c r="AC58" s="93"/>
      <c r="AD58" s="93"/>
      <c r="AE58" s="93"/>
      <c r="AF58" s="93"/>
      <c r="AG58" s="93"/>
      <c r="AH58" s="93"/>
    </row>
    <row r="59" spans="1:34" ht="21" customHeight="1" x14ac:dyDescent="0.2">
      <c r="A59" s="93"/>
      <c r="B59" s="93"/>
      <c r="C59" s="93"/>
      <c r="D59" s="93"/>
      <c r="E59" s="93"/>
      <c r="F59" s="111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161" t="s">
        <v>180</v>
      </c>
      <c r="T59" s="163"/>
      <c r="U59" s="163"/>
      <c r="V59" s="163"/>
      <c r="W59" s="163"/>
      <c r="X59" s="163"/>
      <c r="Y59" s="164"/>
      <c r="Z59" s="93"/>
      <c r="AA59" s="93"/>
      <c r="AB59" s="93"/>
      <c r="AC59" s="93"/>
      <c r="AD59" s="93"/>
      <c r="AE59" s="93"/>
      <c r="AF59" s="93"/>
      <c r="AG59" s="93"/>
      <c r="AH59" s="93"/>
    </row>
    <row r="60" spans="1:34" ht="21" customHeight="1" x14ac:dyDescent="0.2">
      <c r="A60" s="93"/>
      <c r="B60" s="93"/>
      <c r="C60" s="93"/>
      <c r="D60" s="93"/>
      <c r="E60" s="93"/>
      <c r="F60" s="111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161"/>
      <c r="T60" s="163"/>
      <c r="U60" s="163"/>
      <c r="V60" s="163"/>
      <c r="W60" s="163"/>
      <c r="X60" s="163"/>
      <c r="Y60" s="164"/>
      <c r="Z60" s="93"/>
      <c r="AA60" s="93"/>
      <c r="AB60" s="93"/>
      <c r="AC60" s="93"/>
      <c r="AD60" s="93"/>
      <c r="AE60" s="93"/>
      <c r="AF60" s="93"/>
      <c r="AG60" s="93"/>
      <c r="AH60" s="93"/>
    </row>
    <row r="61" spans="1:34" ht="21" customHeight="1" x14ac:dyDescent="0.2">
      <c r="A61" s="93"/>
      <c r="B61" s="93"/>
      <c r="C61" s="93"/>
      <c r="D61" s="93"/>
      <c r="E61" s="93"/>
      <c r="F61" s="111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161" t="s">
        <v>181</v>
      </c>
      <c r="T61" s="163"/>
      <c r="U61" s="163"/>
      <c r="V61" s="163"/>
      <c r="W61" s="163"/>
      <c r="X61" s="163"/>
      <c r="Y61" s="164"/>
      <c r="Z61" s="93"/>
      <c r="AA61" s="93"/>
      <c r="AB61" s="93"/>
      <c r="AC61" s="93"/>
      <c r="AD61" s="93"/>
      <c r="AE61" s="93"/>
      <c r="AF61" s="93"/>
      <c r="AG61" s="93"/>
      <c r="AH61" s="93"/>
    </row>
    <row r="62" spans="1:34" ht="21" customHeight="1" x14ac:dyDescent="0.2">
      <c r="A62" s="93"/>
      <c r="B62" s="93"/>
      <c r="C62" s="93"/>
      <c r="D62" s="93"/>
      <c r="E62" s="93"/>
      <c r="F62" s="111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161"/>
      <c r="T62" s="163"/>
      <c r="U62" s="163"/>
      <c r="V62" s="163"/>
      <c r="W62" s="163"/>
      <c r="X62" s="163"/>
      <c r="Y62" s="164"/>
      <c r="Z62" s="93"/>
      <c r="AA62" s="93"/>
      <c r="AB62" s="93"/>
      <c r="AC62" s="93"/>
      <c r="AD62" s="93"/>
      <c r="AE62" s="93"/>
      <c r="AF62" s="93"/>
      <c r="AG62" s="93"/>
      <c r="AH62" s="93"/>
    </row>
    <row r="63" spans="1:34" ht="21" customHeight="1" x14ac:dyDescent="0.2">
      <c r="A63" s="93"/>
      <c r="B63" s="93"/>
      <c r="C63" s="93"/>
      <c r="D63" s="93"/>
      <c r="E63" s="93"/>
      <c r="F63" s="111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161" t="s">
        <v>182</v>
      </c>
      <c r="T63" s="163"/>
      <c r="U63" s="163"/>
      <c r="V63" s="163"/>
      <c r="W63" s="163"/>
      <c r="X63" s="163"/>
      <c r="Y63" s="164"/>
      <c r="Z63" s="93"/>
      <c r="AA63" s="93"/>
      <c r="AB63" s="93"/>
      <c r="AC63" s="93"/>
      <c r="AD63" s="93"/>
      <c r="AE63" s="93"/>
      <c r="AF63" s="93"/>
      <c r="AG63" s="93"/>
      <c r="AH63" s="93"/>
    </row>
    <row r="64" spans="1:34" ht="21" customHeight="1" x14ac:dyDescent="0.2">
      <c r="A64" s="93"/>
      <c r="B64" s="93"/>
      <c r="C64" s="93"/>
      <c r="D64" s="93"/>
      <c r="E64" s="93"/>
      <c r="F64" s="111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161"/>
      <c r="T64" s="163"/>
      <c r="U64" s="163"/>
      <c r="V64" s="163"/>
      <c r="W64" s="163"/>
      <c r="X64" s="163"/>
      <c r="Y64" s="164"/>
      <c r="Z64" s="93"/>
      <c r="AA64" s="93"/>
      <c r="AB64" s="93"/>
      <c r="AC64" s="93"/>
      <c r="AD64" s="93"/>
      <c r="AE64" s="93"/>
      <c r="AF64" s="93"/>
      <c r="AG64" s="93"/>
      <c r="AH64" s="93"/>
    </row>
    <row r="65" spans="1:34" ht="21" customHeight="1" thickBot="1" x14ac:dyDescent="0.25">
      <c r="A65" s="93"/>
      <c r="B65" s="93"/>
      <c r="C65" s="93"/>
      <c r="D65" s="93"/>
      <c r="E65" s="93"/>
      <c r="F65" s="111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165" t="s">
        <v>183</v>
      </c>
      <c r="T65" s="166"/>
      <c r="U65" s="166"/>
      <c r="V65" s="166"/>
      <c r="W65" s="166"/>
      <c r="X65" s="166"/>
      <c r="Y65" s="167"/>
      <c r="Z65" s="93"/>
      <c r="AA65" s="93"/>
      <c r="AB65" s="93"/>
      <c r="AC65" s="93"/>
      <c r="AD65" s="93"/>
      <c r="AE65" s="93"/>
      <c r="AF65" s="93"/>
      <c r="AG65" s="93"/>
      <c r="AH65" s="93"/>
    </row>
    <row r="66" spans="1:34" x14ac:dyDescent="0.2">
      <c r="J66" s="69"/>
      <c r="AD66" s="69"/>
      <c r="AE66" s="69"/>
      <c r="AF66" s="69"/>
    </row>
    <row r="67" spans="1:34" x14ac:dyDescent="0.2">
      <c r="J67" s="69"/>
      <c r="AD67" s="69"/>
      <c r="AE67" s="69"/>
      <c r="AF67" s="69"/>
    </row>
    <row r="68" spans="1:34" x14ac:dyDescent="0.2">
      <c r="J68" s="69"/>
      <c r="AD68" s="69"/>
      <c r="AE68" s="69"/>
      <c r="AF68" s="69"/>
    </row>
  </sheetData>
  <sheetProtection algorithmName="SHA-512" hashValue="Wm0dnUrpEoqH+lfTsoCz4vPVEu8HFe+FRGuu262SW8/hkixLT3x6pXp8VrBighDR+SyGJ+zURA560NAWIeRNEQ==" saltValue="GSfDFqSOzlBr+BlHmoMOtg==" spinCount="100000" sheet="1" selectLockedCells="1"/>
  <autoFilter ref="A4:AD46"/>
  <mergeCells count="1">
    <mergeCell ref="J48:J50"/>
  </mergeCells>
  <pageMargins left="0.25" right="0.25" top="0.75" bottom="0.75" header="0.3" footer="0.3"/>
  <pageSetup paperSize="8" scale="40" orientation="landscape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MJOP naar Inschrijfstaat</vt:lpstr>
      <vt:lpstr>'MJOP naar Inschrijfstaat'!Afdrukbereik</vt:lpstr>
    </vt:vector>
  </TitlesOfParts>
  <Company>HDSR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Herman Farenhorst</dc:creator>
  <cp:lastModifiedBy>Herman Farenhorst</cp:lastModifiedBy>
  <cp:lastPrinted>2020-12-04T10:42:01Z</cp:lastPrinted>
  <dcterms:created xsi:type="dcterms:W3CDTF">2020-10-29T19:19:41Z</dcterms:created>
  <dcterms:modified xsi:type="dcterms:W3CDTF">2020-12-06T15:47:47Z</dcterms:modified>
</cp:coreProperties>
</file>