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13_ncr:1_{257D39E1-8151-4C15-B106-EA1C3358F9F5}" xr6:coauthVersionLast="45" xr6:coauthVersionMax="45" xr10:uidLastSave="{00000000-0000-0000-0000-000000000000}"/>
  <bookViews>
    <workbookView xWindow="-120" yWindow="-120" windowWidth="23280" windowHeight="12600" tabRatio="865" firstSheet="1" activeTab="1" xr2:uid="{00000000-000D-0000-FFFF-FFFF00000000}"/>
  </bookViews>
  <sheets>
    <sheet name="verzamelblad" sheetId="1" state="hidden" r:id="rId1"/>
    <sheet name="basisgegevens" sheetId="3" r:id="rId2"/>
    <sheet name="uurtariefopbouw" sheetId="12" r:id="rId3"/>
    <sheet name="Sanitaire voorzieningen" sheetId="80" r:id="rId4"/>
    <sheet name="1" sheetId="4" r:id="rId5"/>
    <sheet name="1a" sheetId="5" r:id="rId6"/>
    <sheet name="2" sheetId="14" r:id="rId7"/>
    <sheet name="2a" sheetId="20" r:id="rId8"/>
    <sheet name="3" sheetId="15" r:id="rId9"/>
    <sheet name="3a" sheetId="21" r:id="rId10"/>
    <sheet name="4" sheetId="16" r:id="rId11"/>
    <sheet name="4a" sheetId="22" r:id="rId12"/>
    <sheet name="5" sheetId="17" r:id="rId13"/>
    <sheet name="5a" sheetId="23" r:id="rId14"/>
    <sheet name="6" sheetId="18" r:id="rId15"/>
    <sheet name="6a" sheetId="24" r:id="rId16"/>
    <sheet name="7" sheetId="26" r:id="rId17"/>
    <sheet name="7a" sheetId="27" r:id="rId18"/>
    <sheet name="8" sheetId="28" state="hidden" r:id="rId19"/>
    <sheet name="8a" sheetId="29" state="hidden" r:id="rId20"/>
    <sheet name="9" sheetId="77" state="hidden" r:id="rId21"/>
    <sheet name="9a" sheetId="78" state="hidden" r:id="rId22"/>
    <sheet name="Totaalblad" sheetId="13" r:id="rId23"/>
  </sheets>
  <externalReferences>
    <externalReference r:id="rId24"/>
    <externalReference r:id="rId25"/>
  </externalReferences>
  <definedNames>
    <definedName name="_xlnm._FilterDatabase" localSheetId="5" hidden="1">'1a'!$E$1:$E$555</definedName>
    <definedName name="_xlnm.Print_Area" localSheetId="4">'1'!$A$1:$O$84</definedName>
    <definedName name="_xlnm.Print_Area" localSheetId="5">'1a'!$A$1:$L$518</definedName>
    <definedName name="_xlnm.Print_Area" localSheetId="6">'2'!$A$1:$O$84</definedName>
    <definedName name="_xlnm.Print_Area" localSheetId="7">'2a'!$A$1:$L$518</definedName>
    <definedName name="_xlnm.Print_Area" localSheetId="8">'3'!$A$1:$O$84</definedName>
    <definedName name="_xlnm.Print_Area" localSheetId="9">'3a'!$A$1:$L$518</definedName>
    <definedName name="_xlnm.Print_Area" localSheetId="10">'4'!$A$1:$O$84</definedName>
    <definedName name="_xlnm.Print_Area" localSheetId="11">'4a'!$A$1:$L$518</definedName>
    <definedName name="_xlnm.Print_Area" localSheetId="12">'5'!$A$1:$O$84</definedName>
    <definedName name="_xlnm.Print_Area" localSheetId="13">'5a'!$A$1:$L$518</definedName>
    <definedName name="_xlnm.Print_Area" localSheetId="14">'6'!$A$1:$O$84</definedName>
    <definedName name="_xlnm.Print_Area" localSheetId="15">'6a'!$A$1:$L$518</definedName>
    <definedName name="_xlnm.Print_Area" localSheetId="16">'7'!$A$1:$O$84</definedName>
    <definedName name="_xlnm.Print_Area" localSheetId="17">'7a'!$A$1:$L$518</definedName>
    <definedName name="_xlnm.Print_Area" localSheetId="18">'8'!$A$1:$O$84</definedName>
    <definedName name="_xlnm.Print_Area" localSheetId="19">'8a'!$A$1:$L$518</definedName>
    <definedName name="_xlnm.Print_Area" localSheetId="20">'9'!$A$1:$O$84</definedName>
    <definedName name="_xlnm.Print_Area" localSheetId="21">'9a'!$A$1:$L$518</definedName>
    <definedName name="_xlnm.Print_Area" localSheetId="1">basisgegevens!$A$1:$B$34</definedName>
    <definedName name="_xlnm.Print_Area" localSheetId="0">verzamelblad!$A$1:$CX$34</definedName>
    <definedName name="bestekcontract" localSheetId="3">[1]Verzamelblad!$A$2</definedName>
    <definedName name="bestekcontract">verzamelblad!$A$2</definedName>
    <definedName name="besteknr" localSheetId="3">[1]Verzamelblad!$A$3</definedName>
    <definedName name="besteknr">verzamelblad!$A$3</definedName>
    <definedName name="directtoezicht" localSheetId="3">[1]Uurtariefopbouw!$E$24</definedName>
    <definedName name="directtoezicht">uurtariefopbouw!$D$26</definedName>
    <definedName name="offertetarief" localSheetId="3">[1]Uurtariefopbouw!$F$35</definedName>
    <definedName name="offertetarief">uurtariefopbouw!$E$37</definedName>
    <definedName name="opdrachtgever" localSheetId="3">#REF!</definedName>
    <definedName name="opdrachtgever">basisgegevens!$B$4</definedName>
    <definedName name="opdrachtnemer" localSheetId="3">#REF!</definedName>
    <definedName name="opdrachtnemer">basisgegevens!$B$21</definedName>
    <definedName name="opdrachtnemerplaats" localSheetId="3">#REF!</definedName>
    <definedName name="opdrachtnemerplaats">basisgegevens!$B$22</definedName>
    <definedName name="plaatsopdrnmr" localSheetId="3">#REF!</definedName>
    <definedName name="plaatsopdrnmr">basisgegevens!$B$22</definedName>
    <definedName name="regietarief" localSheetId="3">[1]Uurtariefopbouw!$H$35</definedName>
    <definedName name="regietarief">uurtariefopbouw!$G$37</definedName>
    <definedName name="spectarief" localSheetId="3">[1]Uurtariefopbouw!$J$35</definedName>
    <definedName name="spectarief">uurtariefopbouw!$I$37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5" l="1"/>
  <c r="I52" i="15" s="1"/>
  <c r="A52" i="15"/>
  <c r="H52" i="14"/>
  <c r="I52" i="14" s="1"/>
  <c r="A52" i="14"/>
  <c r="L93" i="5" l="1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9" i="5"/>
  <c r="L110" i="5"/>
  <c r="L111" i="5"/>
  <c r="L112" i="5"/>
  <c r="L113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E25" i="4"/>
  <c r="G25" i="4" s="1"/>
  <c r="H25" i="16" l="1"/>
  <c r="H24" i="16"/>
  <c r="D25" i="16"/>
  <c r="D24" i="16"/>
  <c r="A25" i="16"/>
  <c r="A24" i="16"/>
  <c r="E25" i="17"/>
  <c r="G25" i="17" s="1"/>
  <c r="H25" i="17"/>
  <c r="D25" i="17"/>
  <c r="A25" i="17"/>
  <c r="A24" i="17"/>
  <c r="E10" i="12"/>
  <c r="E11" i="12"/>
  <c r="E12" i="12"/>
  <c r="E13" i="12"/>
  <c r="E14" i="12"/>
  <c r="E16" i="12"/>
  <c r="E17" i="12"/>
  <c r="E19" i="12"/>
  <c r="E20" i="12"/>
  <c r="E21" i="12"/>
  <c r="E23" i="12"/>
  <c r="E24" i="12"/>
  <c r="E25" i="12"/>
  <c r="E26" i="12"/>
  <c r="E27" i="12"/>
  <c r="E28" i="12"/>
  <c r="E30" i="12"/>
  <c r="E31" i="12"/>
  <c r="E32" i="12"/>
  <c r="E33" i="12"/>
  <c r="E35" i="12"/>
  <c r="E36" i="12"/>
  <c r="E93" i="4"/>
  <c r="E96" i="4"/>
  <c r="E97" i="4"/>
  <c r="E98" i="4"/>
  <c r="E99" i="4"/>
  <c r="E100" i="4"/>
  <c r="E101" i="4"/>
  <c r="E102" i="4"/>
  <c r="G52" i="4"/>
  <c r="G53" i="4"/>
  <c r="G54" i="4"/>
  <c r="E89" i="14"/>
  <c r="E94" i="14"/>
  <c r="E95" i="14"/>
  <c r="E96" i="14"/>
  <c r="E97" i="14"/>
  <c r="E98" i="14"/>
  <c r="E99" i="14"/>
  <c r="E100" i="14"/>
  <c r="E101" i="14"/>
  <c r="E102" i="14"/>
  <c r="E89" i="15"/>
  <c r="E90" i="15"/>
  <c r="E93" i="15"/>
  <c r="E94" i="15"/>
  <c r="E95" i="15"/>
  <c r="E96" i="15"/>
  <c r="E97" i="15"/>
  <c r="E98" i="15"/>
  <c r="E99" i="15"/>
  <c r="E100" i="15"/>
  <c r="E101" i="15"/>
  <c r="E102" i="15"/>
  <c r="G50" i="15"/>
  <c r="E88" i="16"/>
  <c r="E89" i="16"/>
  <c r="E90" i="16"/>
  <c r="E94" i="16"/>
  <c r="E95" i="16"/>
  <c r="E96" i="16"/>
  <c r="E97" i="16"/>
  <c r="E98" i="16"/>
  <c r="E99" i="16"/>
  <c r="E100" i="16"/>
  <c r="E101" i="16"/>
  <c r="E102" i="16"/>
  <c r="G25" i="16"/>
  <c r="E89" i="17"/>
  <c r="E90" i="17"/>
  <c r="E94" i="17"/>
  <c r="E95" i="17"/>
  <c r="E96" i="17"/>
  <c r="E97" i="17"/>
  <c r="E98" i="17"/>
  <c r="E99" i="17"/>
  <c r="E100" i="17"/>
  <c r="E101" i="17"/>
  <c r="E102" i="17"/>
  <c r="E88" i="18"/>
  <c r="E89" i="18"/>
  <c r="E90" i="18"/>
  <c r="E92" i="18"/>
  <c r="E93" i="18"/>
  <c r="E94" i="18"/>
  <c r="E95" i="18"/>
  <c r="E96" i="18"/>
  <c r="E97" i="18"/>
  <c r="E98" i="18"/>
  <c r="E99" i="18"/>
  <c r="E100" i="18"/>
  <c r="E101" i="18"/>
  <c r="E102" i="18"/>
  <c r="E93" i="26"/>
  <c r="E94" i="26"/>
  <c r="E95" i="26"/>
  <c r="E96" i="26"/>
  <c r="E97" i="26"/>
  <c r="E98" i="26"/>
  <c r="E99" i="26"/>
  <c r="E100" i="26"/>
  <c r="E101" i="26"/>
  <c r="E102" i="26"/>
  <c r="G47" i="26"/>
  <c r="G48" i="26"/>
  <c r="H24" i="17"/>
  <c r="G23" i="17"/>
  <c r="D24" i="17"/>
  <c r="C526" i="78"/>
  <c r="C525" i="78"/>
  <c r="C524" i="78"/>
  <c r="C523" i="78"/>
  <c r="C502" i="78"/>
  <c r="C501" i="78"/>
  <c r="C500" i="78"/>
  <c r="L497" i="78"/>
  <c r="K497" i="78"/>
  <c r="L496" i="78"/>
  <c r="K496" i="78"/>
  <c r="L495" i="78"/>
  <c r="K495" i="78"/>
  <c r="L494" i="78"/>
  <c r="K494" i="78"/>
  <c r="L493" i="78"/>
  <c r="K493" i="78"/>
  <c r="L492" i="78"/>
  <c r="K492" i="78"/>
  <c r="L491" i="78"/>
  <c r="K491" i="78"/>
  <c r="L490" i="78"/>
  <c r="K490" i="78"/>
  <c r="L489" i="78"/>
  <c r="K489" i="78"/>
  <c r="L488" i="78"/>
  <c r="K488" i="78"/>
  <c r="L487" i="78"/>
  <c r="K487" i="78"/>
  <c r="L486" i="78"/>
  <c r="K486" i="78"/>
  <c r="L485" i="78"/>
  <c r="K485" i="78"/>
  <c r="L484" i="78"/>
  <c r="K484" i="78"/>
  <c r="L483" i="78"/>
  <c r="K483" i="78"/>
  <c r="L482" i="78"/>
  <c r="K482" i="78"/>
  <c r="L481" i="78"/>
  <c r="K481" i="78"/>
  <c r="L480" i="78"/>
  <c r="K480" i="78"/>
  <c r="L479" i="78"/>
  <c r="K479" i="78"/>
  <c r="L478" i="78"/>
  <c r="K478" i="78"/>
  <c r="L477" i="78"/>
  <c r="K477" i="78"/>
  <c r="L476" i="78"/>
  <c r="K476" i="78"/>
  <c r="L475" i="78"/>
  <c r="K475" i="78"/>
  <c r="L474" i="78"/>
  <c r="K474" i="78"/>
  <c r="L473" i="78"/>
  <c r="K473" i="78"/>
  <c r="L472" i="78"/>
  <c r="K472" i="78"/>
  <c r="L471" i="78"/>
  <c r="K471" i="78"/>
  <c r="L470" i="78"/>
  <c r="K470" i="78"/>
  <c r="L469" i="78"/>
  <c r="K469" i="78"/>
  <c r="L468" i="78"/>
  <c r="K468" i="78"/>
  <c r="L467" i="78"/>
  <c r="K467" i="78"/>
  <c r="L466" i="78"/>
  <c r="K466" i="78"/>
  <c r="L465" i="78"/>
  <c r="K465" i="78"/>
  <c r="L464" i="78"/>
  <c r="K464" i="78"/>
  <c r="L463" i="78"/>
  <c r="K463" i="78"/>
  <c r="L462" i="78"/>
  <c r="K462" i="78"/>
  <c r="L461" i="78"/>
  <c r="K461" i="78"/>
  <c r="L460" i="78"/>
  <c r="K460" i="78"/>
  <c r="L459" i="78"/>
  <c r="K459" i="78"/>
  <c r="L458" i="78"/>
  <c r="K458" i="78"/>
  <c r="L457" i="78"/>
  <c r="K457" i="78"/>
  <c r="L456" i="78"/>
  <c r="K456" i="78"/>
  <c r="L455" i="78"/>
  <c r="K455" i="78"/>
  <c r="L454" i="78"/>
  <c r="K454" i="78"/>
  <c r="L453" i="78"/>
  <c r="K453" i="78"/>
  <c r="L452" i="78"/>
  <c r="K452" i="78"/>
  <c r="L451" i="78"/>
  <c r="K451" i="78"/>
  <c r="L450" i="78"/>
  <c r="K450" i="78"/>
  <c r="L449" i="78"/>
  <c r="K449" i="78"/>
  <c r="L448" i="78"/>
  <c r="K448" i="78"/>
  <c r="L447" i="78"/>
  <c r="K447" i="78"/>
  <c r="L446" i="78"/>
  <c r="K446" i="78"/>
  <c r="L445" i="78"/>
  <c r="K445" i="78"/>
  <c r="L444" i="78"/>
  <c r="K444" i="78"/>
  <c r="L443" i="78"/>
  <c r="K443" i="78"/>
  <c r="L442" i="78"/>
  <c r="K442" i="78"/>
  <c r="L441" i="78"/>
  <c r="K441" i="78"/>
  <c r="L440" i="78"/>
  <c r="K440" i="78"/>
  <c r="L439" i="78"/>
  <c r="K439" i="78"/>
  <c r="L438" i="78"/>
  <c r="K438" i="78"/>
  <c r="L437" i="78"/>
  <c r="K437" i="78"/>
  <c r="L436" i="78"/>
  <c r="K436" i="78"/>
  <c r="L435" i="78"/>
  <c r="K435" i="78"/>
  <c r="L434" i="78"/>
  <c r="K434" i="78"/>
  <c r="L433" i="78"/>
  <c r="K433" i="78"/>
  <c r="L432" i="78"/>
  <c r="K432" i="78"/>
  <c r="L431" i="78"/>
  <c r="K431" i="78"/>
  <c r="L430" i="78"/>
  <c r="K430" i="78"/>
  <c r="L429" i="78"/>
  <c r="K429" i="78"/>
  <c r="L428" i="78"/>
  <c r="K428" i="78"/>
  <c r="L427" i="78"/>
  <c r="K427" i="78"/>
  <c r="L426" i="78"/>
  <c r="K426" i="78"/>
  <c r="L425" i="78"/>
  <c r="K425" i="78"/>
  <c r="L424" i="78"/>
  <c r="K424" i="78"/>
  <c r="L423" i="78"/>
  <c r="K423" i="78"/>
  <c r="L422" i="78"/>
  <c r="K422" i="78"/>
  <c r="L421" i="78"/>
  <c r="K421" i="78"/>
  <c r="L420" i="78"/>
  <c r="K420" i="78"/>
  <c r="L419" i="78"/>
  <c r="K419" i="78"/>
  <c r="L418" i="78"/>
  <c r="K418" i="78"/>
  <c r="L417" i="78"/>
  <c r="K417" i="78"/>
  <c r="L416" i="78"/>
  <c r="K416" i="78"/>
  <c r="L415" i="78"/>
  <c r="K415" i="78"/>
  <c r="L414" i="78"/>
  <c r="K414" i="78"/>
  <c r="L413" i="78"/>
  <c r="K413" i="78"/>
  <c r="L412" i="78"/>
  <c r="K412" i="78"/>
  <c r="L411" i="78"/>
  <c r="K411" i="78"/>
  <c r="L410" i="78"/>
  <c r="K410" i="78"/>
  <c r="L409" i="78"/>
  <c r="K409" i="78"/>
  <c r="L408" i="78"/>
  <c r="K408" i="78"/>
  <c r="L407" i="78"/>
  <c r="K407" i="78"/>
  <c r="L406" i="78"/>
  <c r="K406" i="78"/>
  <c r="L405" i="78"/>
  <c r="K405" i="78"/>
  <c r="L404" i="78"/>
  <c r="K404" i="78"/>
  <c r="L403" i="78"/>
  <c r="K403" i="78"/>
  <c r="L402" i="78"/>
  <c r="K402" i="78"/>
  <c r="L401" i="78"/>
  <c r="K401" i="78"/>
  <c r="L400" i="78"/>
  <c r="K400" i="78"/>
  <c r="L399" i="78"/>
  <c r="K399" i="78"/>
  <c r="L398" i="78"/>
  <c r="K398" i="78"/>
  <c r="L397" i="78"/>
  <c r="K397" i="78"/>
  <c r="L396" i="78"/>
  <c r="K396" i="78"/>
  <c r="L395" i="78"/>
  <c r="K395" i="78"/>
  <c r="L394" i="78"/>
  <c r="K394" i="78"/>
  <c r="L393" i="78"/>
  <c r="K393" i="78"/>
  <c r="L392" i="78"/>
  <c r="K392" i="78"/>
  <c r="L391" i="78"/>
  <c r="K391" i="78"/>
  <c r="L390" i="78"/>
  <c r="K390" i="78"/>
  <c r="L389" i="78"/>
  <c r="K389" i="78"/>
  <c r="L388" i="78"/>
  <c r="K388" i="78"/>
  <c r="L387" i="78"/>
  <c r="K387" i="78"/>
  <c r="L386" i="78"/>
  <c r="K386" i="78"/>
  <c r="L385" i="78"/>
  <c r="K385" i="78"/>
  <c r="L384" i="78"/>
  <c r="K384" i="78"/>
  <c r="L383" i="78"/>
  <c r="K383" i="78"/>
  <c r="L382" i="78"/>
  <c r="K382" i="78"/>
  <c r="L381" i="78"/>
  <c r="K381" i="78"/>
  <c r="L380" i="78"/>
  <c r="K380" i="78"/>
  <c r="L379" i="78"/>
  <c r="K379" i="78"/>
  <c r="L378" i="78"/>
  <c r="K378" i="78"/>
  <c r="L377" i="78"/>
  <c r="K377" i="78"/>
  <c r="L376" i="78"/>
  <c r="K376" i="78"/>
  <c r="L375" i="78"/>
  <c r="K375" i="78"/>
  <c r="M375" i="78" s="1"/>
  <c r="L374" i="78"/>
  <c r="K374" i="78"/>
  <c r="L373" i="78"/>
  <c r="K373" i="78"/>
  <c r="L372" i="78"/>
  <c r="K372" i="78"/>
  <c r="L371" i="78"/>
  <c r="K371" i="78"/>
  <c r="M371" i="78" s="1"/>
  <c r="L370" i="78"/>
  <c r="K370" i="78"/>
  <c r="L369" i="78"/>
  <c r="K369" i="78"/>
  <c r="L368" i="78"/>
  <c r="K368" i="78"/>
  <c r="L367" i="78"/>
  <c r="K367" i="78"/>
  <c r="M367" i="78" s="1"/>
  <c r="L366" i="78"/>
  <c r="K366" i="78"/>
  <c r="L365" i="78"/>
  <c r="K365" i="78"/>
  <c r="L364" i="78"/>
  <c r="K364" i="78"/>
  <c r="L363" i="78"/>
  <c r="K363" i="78"/>
  <c r="M363" i="78" s="1"/>
  <c r="L362" i="78"/>
  <c r="K362" i="78"/>
  <c r="L361" i="78"/>
  <c r="K361" i="78"/>
  <c r="L360" i="78"/>
  <c r="K360" i="78"/>
  <c r="L359" i="78"/>
  <c r="K359" i="78"/>
  <c r="M359" i="78" s="1"/>
  <c r="L358" i="78"/>
  <c r="K358" i="78"/>
  <c r="L357" i="78"/>
  <c r="K357" i="78"/>
  <c r="L356" i="78"/>
  <c r="K356" i="78"/>
  <c r="L355" i="78"/>
  <c r="K355" i="78"/>
  <c r="M355" i="78" s="1"/>
  <c r="L354" i="78"/>
  <c r="K354" i="78"/>
  <c r="L353" i="78"/>
  <c r="K353" i="78"/>
  <c r="L352" i="78"/>
  <c r="K352" i="78"/>
  <c r="L351" i="78"/>
  <c r="K351" i="78"/>
  <c r="M351" i="78" s="1"/>
  <c r="L350" i="78"/>
  <c r="K350" i="78"/>
  <c r="L349" i="78"/>
  <c r="K349" i="78"/>
  <c r="L348" i="78"/>
  <c r="K348" i="78"/>
  <c r="L347" i="78"/>
  <c r="K347" i="78"/>
  <c r="M347" i="78" s="1"/>
  <c r="L346" i="78"/>
  <c r="K346" i="78"/>
  <c r="L345" i="78"/>
  <c r="K345" i="78"/>
  <c r="L344" i="78"/>
  <c r="K344" i="78"/>
  <c r="L343" i="78"/>
  <c r="K343" i="78"/>
  <c r="M343" i="78" s="1"/>
  <c r="L342" i="78"/>
  <c r="K342" i="78"/>
  <c r="L341" i="78"/>
  <c r="K341" i="78"/>
  <c r="L340" i="78"/>
  <c r="K340" i="78"/>
  <c r="L339" i="78"/>
  <c r="K339" i="78"/>
  <c r="M339" i="78" s="1"/>
  <c r="L338" i="78"/>
  <c r="K338" i="78"/>
  <c r="L337" i="78"/>
  <c r="K337" i="78"/>
  <c r="L336" i="78"/>
  <c r="K336" i="78"/>
  <c r="L335" i="78"/>
  <c r="K335" i="78"/>
  <c r="M335" i="78" s="1"/>
  <c r="L334" i="78"/>
  <c r="K334" i="78"/>
  <c r="L333" i="78"/>
  <c r="K333" i="78"/>
  <c r="L332" i="78"/>
  <c r="K332" i="78"/>
  <c r="L331" i="78"/>
  <c r="K331" i="78"/>
  <c r="M331" i="78" s="1"/>
  <c r="L330" i="78"/>
  <c r="K330" i="78"/>
  <c r="L329" i="78"/>
  <c r="K329" i="78"/>
  <c r="L328" i="78"/>
  <c r="K328" i="78"/>
  <c r="L327" i="78"/>
  <c r="K327" i="78"/>
  <c r="M327" i="78" s="1"/>
  <c r="L326" i="78"/>
  <c r="K326" i="78"/>
  <c r="L325" i="78"/>
  <c r="K325" i="78"/>
  <c r="L324" i="78"/>
  <c r="K324" i="78"/>
  <c r="L323" i="78"/>
  <c r="K323" i="78"/>
  <c r="M323" i="78" s="1"/>
  <c r="L322" i="78"/>
  <c r="K322" i="78"/>
  <c r="L321" i="78"/>
  <c r="K321" i="78"/>
  <c r="L320" i="78"/>
  <c r="K320" i="78"/>
  <c r="L319" i="78"/>
  <c r="K319" i="78"/>
  <c r="M319" i="78" s="1"/>
  <c r="L318" i="78"/>
  <c r="K318" i="78"/>
  <c r="L317" i="78"/>
  <c r="K317" i="78"/>
  <c r="L316" i="78"/>
  <c r="K316" i="78"/>
  <c r="L315" i="78"/>
  <c r="K315" i="78"/>
  <c r="M315" i="78" s="1"/>
  <c r="L314" i="78"/>
  <c r="K314" i="78"/>
  <c r="L313" i="78"/>
  <c r="K313" i="78"/>
  <c r="L312" i="78"/>
  <c r="K312" i="78"/>
  <c r="L311" i="78"/>
  <c r="K311" i="78"/>
  <c r="M311" i="78" s="1"/>
  <c r="L310" i="78"/>
  <c r="K310" i="78"/>
  <c r="L309" i="78"/>
  <c r="K309" i="78"/>
  <c r="L308" i="78"/>
  <c r="K308" i="78"/>
  <c r="L307" i="78"/>
  <c r="K307" i="78"/>
  <c r="M307" i="78" s="1"/>
  <c r="L306" i="78"/>
  <c r="K306" i="78"/>
  <c r="L305" i="78"/>
  <c r="K305" i="78"/>
  <c r="L304" i="78"/>
  <c r="K304" i="78"/>
  <c r="L303" i="78"/>
  <c r="K303" i="78"/>
  <c r="M303" i="78" s="1"/>
  <c r="L302" i="78"/>
  <c r="K302" i="78"/>
  <c r="L301" i="78"/>
  <c r="K301" i="78"/>
  <c r="L300" i="78"/>
  <c r="K300" i="78"/>
  <c r="L299" i="78"/>
  <c r="K299" i="78"/>
  <c r="M299" i="78" s="1"/>
  <c r="L298" i="78"/>
  <c r="K298" i="78"/>
  <c r="L297" i="78"/>
  <c r="K297" i="78"/>
  <c r="L296" i="78"/>
  <c r="K296" i="78"/>
  <c r="L295" i="78"/>
  <c r="K295" i="78"/>
  <c r="M295" i="78" s="1"/>
  <c r="L294" i="78"/>
  <c r="K294" i="78"/>
  <c r="L293" i="78"/>
  <c r="K293" i="78"/>
  <c r="L292" i="78"/>
  <c r="K292" i="78"/>
  <c r="L291" i="78"/>
  <c r="K291" i="78"/>
  <c r="M291" i="78" s="1"/>
  <c r="L290" i="78"/>
  <c r="K290" i="78"/>
  <c r="L289" i="78"/>
  <c r="K289" i="78"/>
  <c r="L288" i="78"/>
  <c r="K288" i="78"/>
  <c r="L287" i="78"/>
  <c r="K287" i="78"/>
  <c r="M287" i="78" s="1"/>
  <c r="L286" i="78"/>
  <c r="K286" i="78"/>
  <c r="L285" i="78"/>
  <c r="K285" i="78"/>
  <c r="L284" i="78"/>
  <c r="K284" i="78"/>
  <c r="L283" i="78"/>
  <c r="K283" i="78"/>
  <c r="M283" i="78" s="1"/>
  <c r="L282" i="78"/>
  <c r="K282" i="78"/>
  <c r="L281" i="78"/>
  <c r="K281" i="78"/>
  <c r="L280" i="78"/>
  <c r="K280" i="78"/>
  <c r="L279" i="78"/>
  <c r="K279" i="78"/>
  <c r="M279" i="78" s="1"/>
  <c r="L278" i="78"/>
  <c r="K278" i="78"/>
  <c r="L277" i="78"/>
  <c r="K277" i="78"/>
  <c r="L276" i="78"/>
  <c r="K276" i="78"/>
  <c r="L275" i="78"/>
  <c r="K275" i="78"/>
  <c r="M275" i="78" s="1"/>
  <c r="L274" i="78"/>
  <c r="K274" i="78"/>
  <c r="L273" i="78"/>
  <c r="K273" i="78"/>
  <c r="L272" i="78"/>
  <c r="K272" i="78"/>
  <c r="L271" i="78"/>
  <c r="K271" i="78"/>
  <c r="M271" i="78" s="1"/>
  <c r="L270" i="78"/>
  <c r="K270" i="78"/>
  <c r="L269" i="78"/>
  <c r="K269" i="78"/>
  <c r="L268" i="78"/>
  <c r="K268" i="78"/>
  <c r="L267" i="78"/>
  <c r="K267" i="78"/>
  <c r="M267" i="78" s="1"/>
  <c r="L266" i="78"/>
  <c r="K266" i="78"/>
  <c r="L265" i="78"/>
  <c r="K265" i="78"/>
  <c r="L264" i="78"/>
  <c r="K264" i="78"/>
  <c r="L263" i="78"/>
  <c r="K263" i="78"/>
  <c r="M263" i="78" s="1"/>
  <c r="L262" i="78"/>
  <c r="K262" i="78"/>
  <c r="L261" i="78"/>
  <c r="K261" i="78"/>
  <c r="L260" i="78"/>
  <c r="K260" i="78"/>
  <c r="L259" i="78"/>
  <c r="K259" i="78"/>
  <c r="M259" i="78" s="1"/>
  <c r="L258" i="78"/>
  <c r="K258" i="78"/>
  <c r="L257" i="78"/>
  <c r="K257" i="78"/>
  <c r="L256" i="78"/>
  <c r="K256" i="78"/>
  <c r="L255" i="78"/>
  <c r="K255" i="78"/>
  <c r="M255" i="78" s="1"/>
  <c r="L254" i="78"/>
  <c r="K254" i="78"/>
  <c r="L253" i="78"/>
  <c r="K253" i="78"/>
  <c r="L252" i="78"/>
  <c r="K252" i="78"/>
  <c r="L251" i="78"/>
  <c r="K251" i="78"/>
  <c r="M251" i="78" s="1"/>
  <c r="L250" i="78"/>
  <c r="K250" i="78"/>
  <c r="L249" i="78"/>
  <c r="K249" i="78"/>
  <c r="M249" i="78" s="1"/>
  <c r="L248" i="78"/>
  <c r="K248" i="78"/>
  <c r="L247" i="78"/>
  <c r="K247" i="78"/>
  <c r="M247" i="78" s="1"/>
  <c r="L246" i="78"/>
  <c r="K246" i="78"/>
  <c r="L245" i="78"/>
  <c r="K245" i="78"/>
  <c r="L244" i="78"/>
  <c r="K244" i="78"/>
  <c r="L243" i="78"/>
  <c r="K243" i="78"/>
  <c r="M243" i="78" s="1"/>
  <c r="L242" i="78"/>
  <c r="K242" i="78"/>
  <c r="L241" i="78"/>
  <c r="K241" i="78"/>
  <c r="L240" i="78"/>
  <c r="K240" i="78"/>
  <c r="L239" i="78"/>
  <c r="K239" i="78"/>
  <c r="M239" i="78" s="1"/>
  <c r="L238" i="78"/>
  <c r="K238" i="78"/>
  <c r="L237" i="78"/>
  <c r="K237" i="78"/>
  <c r="L236" i="78"/>
  <c r="K236" i="78"/>
  <c r="L235" i="78"/>
  <c r="K235" i="78"/>
  <c r="M235" i="78" s="1"/>
  <c r="L234" i="78"/>
  <c r="K234" i="78"/>
  <c r="L233" i="78"/>
  <c r="K233" i="78"/>
  <c r="M233" i="78" s="1"/>
  <c r="L232" i="78"/>
  <c r="K232" i="78"/>
  <c r="L231" i="78"/>
  <c r="K231" i="78"/>
  <c r="M231" i="78" s="1"/>
  <c r="L230" i="78"/>
  <c r="K230" i="78"/>
  <c r="L229" i="78"/>
  <c r="K229" i="78"/>
  <c r="L228" i="78"/>
  <c r="K228" i="78"/>
  <c r="L227" i="78"/>
  <c r="K227" i="78"/>
  <c r="M227" i="78" s="1"/>
  <c r="L226" i="78"/>
  <c r="K226" i="78"/>
  <c r="L225" i="78"/>
  <c r="K225" i="78"/>
  <c r="L224" i="78"/>
  <c r="K224" i="78"/>
  <c r="L223" i="78"/>
  <c r="K223" i="78"/>
  <c r="M223" i="78" s="1"/>
  <c r="L222" i="78"/>
  <c r="K222" i="78"/>
  <c r="L221" i="78"/>
  <c r="K221" i="78"/>
  <c r="L220" i="78"/>
  <c r="K220" i="78"/>
  <c r="L219" i="78"/>
  <c r="K219" i="78"/>
  <c r="M219" i="78" s="1"/>
  <c r="L218" i="78"/>
  <c r="K218" i="78"/>
  <c r="L217" i="78"/>
  <c r="K217" i="78"/>
  <c r="M217" i="78" s="1"/>
  <c r="L216" i="78"/>
  <c r="K216" i="78"/>
  <c r="L215" i="78"/>
  <c r="K215" i="78"/>
  <c r="M215" i="78" s="1"/>
  <c r="L214" i="78"/>
  <c r="K214" i="78"/>
  <c r="L213" i="78"/>
  <c r="K213" i="78"/>
  <c r="L212" i="78"/>
  <c r="K212" i="78"/>
  <c r="L211" i="78"/>
  <c r="K211" i="78"/>
  <c r="M211" i="78" s="1"/>
  <c r="L210" i="78"/>
  <c r="K210" i="78"/>
  <c r="L209" i="78"/>
  <c r="K209" i="78"/>
  <c r="M209" i="78" s="1"/>
  <c r="L208" i="78"/>
  <c r="K208" i="78"/>
  <c r="L207" i="78"/>
  <c r="K207" i="78"/>
  <c r="L206" i="78"/>
  <c r="K206" i="78"/>
  <c r="L205" i="78"/>
  <c r="K205" i="78"/>
  <c r="M205" i="78" s="1"/>
  <c r="L204" i="78"/>
  <c r="K204" i="78"/>
  <c r="L203" i="78"/>
  <c r="K203" i="78"/>
  <c r="L202" i="78"/>
  <c r="K202" i="78"/>
  <c r="L201" i="78"/>
  <c r="K201" i="78"/>
  <c r="L200" i="78"/>
  <c r="K200" i="78"/>
  <c r="L199" i="78"/>
  <c r="K199" i="78"/>
  <c r="M199" i="78" s="1"/>
  <c r="L198" i="78"/>
  <c r="K198" i="78"/>
  <c r="L197" i="78"/>
  <c r="K197" i="78"/>
  <c r="M197" i="78" s="1"/>
  <c r="L196" i="78"/>
  <c r="K196" i="78"/>
  <c r="L195" i="78"/>
  <c r="K195" i="78"/>
  <c r="L194" i="78"/>
  <c r="K194" i="78"/>
  <c r="L193" i="78"/>
  <c r="K193" i="78"/>
  <c r="M193" i="78" s="1"/>
  <c r="L192" i="78"/>
  <c r="K192" i="78"/>
  <c r="L191" i="78"/>
  <c r="K191" i="78"/>
  <c r="M191" i="78" s="1"/>
  <c r="L190" i="78"/>
  <c r="K190" i="78"/>
  <c r="L189" i="78"/>
  <c r="K189" i="78"/>
  <c r="L188" i="78"/>
  <c r="K188" i="78"/>
  <c r="L187" i="78"/>
  <c r="K187" i="78"/>
  <c r="M187" i="78" s="1"/>
  <c r="L186" i="78"/>
  <c r="K186" i="78"/>
  <c r="L185" i="78"/>
  <c r="K185" i="78"/>
  <c r="M185" i="78" s="1"/>
  <c r="L184" i="78"/>
  <c r="K184" i="78"/>
  <c r="L183" i="78"/>
  <c r="K183" i="78"/>
  <c r="M183" i="78" s="1"/>
  <c r="L182" i="78"/>
  <c r="K182" i="78"/>
  <c r="L181" i="78"/>
  <c r="K181" i="78"/>
  <c r="L180" i="78"/>
  <c r="K180" i="78"/>
  <c r="L179" i="78"/>
  <c r="K179" i="78"/>
  <c r="M179" i="78" s="1"/>
  <c r="L178" i="78"/>
  <c r="K178" i="78"/>
  <c r="L177" i="78"/>
  <c r="K177" i="78"/>
  <c r="M177" i="78" s="1"/>
  <c r="L176" i="78"/>
  <c r="K176" i="78"/>
  <c r="L175" i="78"/>
  <c r="K175" i="78"/>
  <c r="L174" i="78"/>
  <c r="K174" i="78"/>
  <c r="L173" i="78"/>
  <c r="K173" i="78"/>
  <c r="M173" i="78" s="1"/>
  <c r="L172" i="78"/>
  <c r="K172" i="78"/>
  <c r="L171" i="78"/>
  <c r="K171" i="78"/>
  <c r="L170" i="78"/>
  <c r="K170" i="78"/>
  <c r="L169" i="78"/>
  <c r="K169" i="78"/>
  <c r="M169" i="78" s="1"/>
  <c r="L168" i="78"/>
  <c r="K168" i="78"/>
  <c r="L167" i="78"/>
  <c r="K167" i="78"/>
  <c r="L166" i="78"/>
  <c r="K166" i="78"/>
  <c r="L165" i="78"/>
  <c r="K165" i="78"/>
  <c r="M165" i="78" s="1"/>
  <c r="L164" i="78"/>
  <c r="K164" i="78"/>
  <c r="L163" i="78"/>
  <c r="K163" i="78"/>
  <c r="L162" i="78"/>
  <c r="K162" i="78"/>
  <c r="L161" i="78"/>
  <c r="K161" i="78"/>
  <c r="M161" i="78" s="1"/>
  <c r="L160" i="78"/>
  <c r="K160" i="78"/>
  <c r="L159" i="78"/>
  <c r="K159" i="78"/>
  <c r="L158" i="78"/>
  <c r="K158" i="78"/>
  <c r="L157" i="78"/>
  <c r="K157" i="78"/>
  <c r="M157" i="78" s="1"/>
  <c r="L156" i="78"/>
  <c r="K156" i="78"/>
  <c r="L155" i="78"/>
  <c r="K155" i="78"/>
  <c r="L154" i="78"/>
  <c r="K154" i="78"/>
  <c r="L153" i="78"/>
  <c r="K153" i="78"/>
  <c r="M153" i="78" s="1"/>
  <c r="L152" i="78"/>
  <c r="K152" i="78"/>
  <c r="L151" i="78"/>
  <c r="K151" i="78"/>
  <c r="L150" i="78"/>
  <c r="K150" i="78"/>
  <c r="L149" i="78"/>
  <c r="K149" i="78"/>
  <c r="M149" i="78" s="1"/>
  <c r="L148" i="78"/>
  <c r="K148" i="78"/>
  <c r="L147" i="78"/>
  <c r="K147" i="78"/>
  <c r="L146" i="78"/>
  <c r="K146" i="78"/>
  <c r="L145" i="78"/>
  <c r="K145" i="78"/>
  <c r="M145" i="78" s="1"/>
  <c r="L144" i="78"/>
  <c r="K144" i="78"/>
  <c r="L143" i="78"/>
  <c r="K143" i="78"/>
  <c r="L142" i="78"/>
  <c r="K142" i="78"/>
  <c r="L141" i="78"/>
  <c r="K141" i="78"/>
  <c r="M141" i="78" s="1"/>
  <c r="L140" i="78"/>
  <c r="K140" i="78"/>
  <c r="L139" i="78"/>
  <c r="K139" i="78"/>
  <c r="L138" i="78"/>
  <c r="K138" i="78"/>
  <c r="L137" i="78"/>
  <c r="K137" i="78"/>
  <c r="M137" i="78" s="1"/>
  <c r="L136" i="78"/>
  <c r="K136" i="78"/>
  <c r="L135" i="78"/>
  <c r="K135" i="78"/>
  <c r="L134" i="78"/>
  <c r="K134" i="78"/>
  <c r="L133" i="78"/>
  <c r="K133" i="78"/>
  <c r="M133" i="78" s="1"/>
  <c r="L132" i="78"/>
  <c r="K132" i="78"/>
  <c r="L131" i="78"/>
  <c r="K131" i="78"/>
  <c r="L130" i="78"/>
  <c r="K130" i="78"/>
  <c r="L129" i="78"/>
  <c r="K129" i="78"/>
  <c r="M129" i="78" s="1"/>
  <c r="L128" i="78"/>
  <c r="K128" i="78"/>
  <c r="L127" i="78"/>
  <c r="K127" i="78"/>
  <c r="L126" i="78"/>
  <c r="K126" i="78"/>
  <c r="L125" i="78"/>
  <c r="K125" i="78"/>
  <c r="M125" i="78" s="1"/>
  <c r="L124" i="78"/>
  <c r="K124" i="78"/>
  <c r="L123" i="78"/>
  <c r="K123" i="78"/>
  <c r="L122" i="78"/>
  <c r="K122" i="78"/>
  <c r="L121" i="78"/>
  <c r="K121" i="78"/>
  <c r="M121" i="78" s="1"/>
  <c r="L120" i="78"/>
  <c r="K120" i="78"/>
  <c r="L119" i="78"/>
  <c r="K119" i="78"/>
  <c r="L118" i="78"/>
  <c r="K118" i="78"/>
  <c r="L117" i="78"/>
  <c r="K117" i="78"/>
  <c r="M117" i="78" s="1"/>
  <c r="L116" i="78"/>
  <c r="K116" i="78"/>
  <c r="L115" i="78"/>
  <c r="K115" i="78"/>
  <c r="L114" i="78"/>
  <c r="K114" i="78"/>
  <c r="L113" i="78"/>
  <c r="K113" i="78"/>
  <c r="M113" i="78" s="1"/>
  <c r="L112" i="78"/>
  <c r="K112" i="78"/>
  <c r="L111" i="78"/>
  <c r="K111" i="78"/>
  <c r="L110" i="78"/>
  <c r="K110" i="78"/>
  <c r="L109" i="78"/>
  <c r="K109" i="78"/>
  <c r="M109" i="78" s="1"/>
  <c r="L108" i="78"/>
  <c r="K108" i="78"/>
  <c r="L107" i="78"/>
  <c r="K107" i="78"/>
  <c r="L106" i="78"/>
  <c r="K106" i="78"/>
  <c r="L105" i="78"/>
  <c r="K105" i="78"/>
  <c r="M105" i="78" s="1"/>
  <c r="L104" i="78"/>
  <c r="K104" i="78"/>
  <c r="L103" i="78"/>
  <c r="K103" i="78"/>
  <c r="L102" i="78"/>
  <c r="K102" i="78"/>
  <c r="L101" i="78"/>
  <c r="K101" i="78"/>
  <c r="M101" i="78" s="1"/>
  <c r="L100" i="78"/>
  <c r="M100" i="78" s="1"/>
  <c r="K100" i="78"/>
  <c r="L99" i="78"/>
  <c r="K99" i="78"/>
  <c r="M99" i="78" s="1"/>
  <c r="L98" i="78"/>
  <c r="K98" i="78"/>
  <c r="L97" i="78"/>
  <c r="K97" i="78"/>
  <c r="L96" i="78"/>
  <c r="M96" i="78" s="1"/>
  <c r="K96" i="78"/>
  <c r="L95" i="78"/>
  <c r="K95" i="78"/>
  <c r="M95" i="78" s="1"/>
  <c r="L94" i="78"/>
  <c r="K94" i="78"/>
  <c r="L93" i="78"/>
  <c r="K93" i="78"/>
  <c r="L92" i="78"/>
  <c r="M92" i="78" s="1"/>
  <c r="K92" i="78"/>
  <c r="L91" i="78"/>
  <c r="K91" i="78"/>
  <c r="L90" i="78"/>
  <c r="K90" i="78"/>
  <c r="L89" i="78"/>
  <c r="K89" i="78"/>
  <c r="M89" i="78" s="1"/>
  <c r="L88" i="78"/>
  <c r="M88" i="78" s="1"/>
  <c r="K88" i="78"/>
  <c r="L87" i="78"/>
  <c r="K87" i="78"/>
  <c r="L86" i="78"/>
  <c r="K86" i="78"/>
  <c r="L85" i="78"/>
  <c r="K85" i="78"/>
  <c r="M85" i="78" s="1"/>
  <c r="L84" i="78"/>
  <c r="M84" i="78" s="1"/>
  <c r="K84" i="78"/>
  <c r="L83" i="78"/>
  <c r="K83" i="78"/>
  <c r="M83" i="78" s="1"/>
  <c r="L82" i="78"/>
  <c r="K82" i="78"/>
  <c r="L81" i="78"/>
  <c r="K81" i="78"/>
  <c r="L80" i="78"/>
  <c r="M80" i="78" s="1"/>
  <c r="K80" i="78"/>
  <c r="L79" i="78"/>
  <c r="K79" i="78"/>
  <c r="M79" i="78" s="1"/>
  <c r="L78" i="78"/>
  <c r="K78" i="78"/>
  <c r="L77" i="78"/>
  <c r="K77" i="78"/>
  <c r="L76" i="78"/>
  <c r="M76" i="78" s="1"/>
  <c r="K76" i="78"/>
  <c r="L75" i="78"/>
  <c r="K75" i="78"/>
  <c r="L74" i="78"/>
  <c r="K74" i="78"/>
  <c r="L73" i="78"/>
  <c r="K73" i="78"/>
  <c r="M73" i="78" s="1"/>
  <c r="L72" i="78"/>
  <c r="M72" i="78" s="1"/>
  <c r="K72" i="78"/>
  <c r="L71" i="78"/>
  <c r="K71" i="78"/>
  <c r="L70" i="78"/>
  <c r="K70" i="78"/>
  <c r="L69" i="78"/>
  <c r="K69" i="78"/>
  <c r="M69" i="78" s="1"/>
  <c r="L68" i="78"/>
  <c r="M68" i="78" s="1"/>
  <c r="K68" i="78"/>
  <c r="L67" i="78"/>
  <c r="K67" i="78"/>
  <c r="M67" i="78" s="1"/>
  <c r="L66" i="78"/>
  <c r="K66" i="78"/>
  <c r="L65" i="78"/>
  <c r="K65" i="78"/>
  <c r="L64" i="78"/>
  <c r="M64" i="78" s="1"/>
  <c r="K64" i="78"/>
  <c r="L63" i="78"/>
  <c r="K63" i="78"/>
  <c r="M63" i="78" s="1"/>
  <c r="L62" i="78"/>
  <c r="K62" i="78"/>
  <c r="L61" i="78"/>
  <c r="K61" i="78"/>
  <c r="L60" i="78"/>
  <c r="M60" i="78" s="1"/>
  <c r="K60" i="78"/>
  <c r="L59" i="78"/>
  <c r="K59" i="78"/>
  <c r="L58" i="78"/>
  <c r="K58" i="78"/>
  <c r="L57" i="78"/>
  <c r="K57" i="78"/>
  <c r="M57" i="78" s="1"/>
  <c r="L56" i="78"/>
  <c r="M56" i="78" s="1"/>
  <c r="K56" i="78"/>
  <c r="L55" i="78"/>
  <c r="K55" i="78"/>
  <c r="L54" i="78"/>
  <c r="K54" i="78"/>
  <c r="L53" i="78"/>
  <c r="K53" i="78"/>
  <c r="M53" i="78" s="1"/>
  <c r="L52" i="78"/>
  <c r="M52" i="78" s="1"/>
  <c r="K52" i="78"/>
  <c r="L51" i="78"/>
  <c r="K51" i="78"/>
  <c r="M51" i="78" s="1"/>
  <c r="L50" i="78"/>
  <c r="K50" i="78"/>
  <c r="L49" i="78"/>
  <c r="K49" i="78"/>
  <c r="L48" i="78"/>
  <c r="M48" i="78" s="1"/>
  <c r="K48" i="78"/>
  <c r="L47" i="78"/>
  <c r="K47" i="78"/>
  <c r="M47" i="78" s="1"/>
  <c r="L46" i="78"/>
  <c r="K46" i="78"/>
  <c r="L45" i="78"/>
  <c r="K45" i="78"/>
  <c r="L44" i="78"/>
  <c r="M44" i="78" s="1"/>
  <c r="K44" i="78"/>
  <c r="L43" i="78"/>
  <c r="K43" i="78"/>
  <c r="L42" i="78"/>
  <c r="K42" i="78"/>
  <c r="L41" i="78"/>
  <c r="K41" i="78"/>
  <c r="M41" i="78" s="1"/>
  <c r="L40" i="78"/>
  <c r="M40" i="78" s="1"/>
  <c r="K40" i="78"/>
  <c r="L39" i="78"/>
  <c r="K39" i="78"/>
  <c r="L38" i="78"/>
  <c r="K38" i="78"/>
  <c r="L37" i="78"/>
  <c r="K37" i="78"/>
  <c r="M37" i="78" s="1"/>
  <c r="L36" i="78"/>
  <c r="M36" i="78" s="1"/>
  <c r="K36" i="78"/>
  <c r="L35" i="78"/>
  <c r="K35" i="78"/>
  <c r="M35" i="78" s="1"/>
  <c r="L34" i="78"/>
  <c r="K34" i="78"/>
  <c r="L33" i="78"/>
  <c r="K33" i="78"/>
  <c r="L32" i="78"/>
  <c r="M32" i="78" s="1"/>
  <c r="K32" i="78"/>
  <c r="L31" i="78"/>
  <c r="K31" i="78"/>
  <c r="M31" i="78" s="1"/>
  <c r="L30" i="78"/>
  <c r="K30" i="78"/>
  <c r="L29" i="78"/>
  <c r="K29" i="78"/>
  <c r="L28" i="78"/>
  <c r="M28" i="78" s="1"/>
  <c r="K28" i="78"/>
  <c r="L27" i="78"/>
  <c r="K27" i="78"/>
  <c r="L26" i="78"/>
  <c r="K26" i="78"/>
  <c r="L25" i="78"/>
  <c r="K25" i="78"/>
  <c r="M25" i="78" s="1"/>
  <c r="L24" i="78"/>
  <c r="M24" i="78" s="1"/>
  <c r="K24" i="78"/>
  <c r="L23" i="78"/>
  <c r="K23" i="78"/>
  <c r="L22" i="78"/>
  <c r="K22" i="78"/>
  <c r="L21" i="78"/>
  <c r="K21" i="78"/>
  <c r="M21" i="78" s="1"/>
  <c r="L20" i="78"/>
  <c r="M20" i="78" s="1"/>
  <c r="K20" i="78"/>
  <c r="L19" i="78"/>
  <c r="K19" i="78"/>
  <c r="M19" i="78" s="1"/>
  <c r="L18" i="78"/>
  <c r="K18" i="78"/>
  <c r="L17" i="78"/>
  <c r="K17" i="78"/>
  <c r="L16" i="78"/>
  <c r="M16" i="78" s="1"/>
  <c r="K16" i="78"/>
  <c r="L15" i="78"/>
  <c r="K15" i="78"/>
  <c r="M15" i="78" s="1"/>
  <c r="L14" i="78"/>
  <c r="K14" i="78"/>
  <c r="L13" i="78"/>
  <c r="K13" i="78"/>
  <c r="K12" i="78"/>
  <c r="J12" i="78"/>
  <c r="I12" i="78"/>
  <c r="H12" i="78"/>
  <c r="G12" i="78"/>
  <c r="F12" i="78"/>
  <c r="L11" i="78"/>
  <c r="M11" i="78"/>
  <c r="L10" i="78"/>
  <c r="M10" i="78" s="1"/>
  <c r="L9" i="78"/>
  <c r="M9" i="78"/>
  <c r="L8" i="78"/>
  <c r="M8" i="78" s="1"/>
  <c r="L7" i="78"/>
  <c r="M7" i="78"/>
  <c r="L6" i="78"/>
  <c r="M6" i="78" s="1"/>
  <c r="L5" i="78"/>
  <c r="M5" i="78"/>
  <c r="I2" i="78"/>
  <c r="D2" i="78"/>
  <c r="D1" i="78"/>
  <c r="E102" i="77"/>
  <c r="A102" i="77"/>
  <c r="D102" i="77" s="1"/>
  <c r="E101" i="77"/>
  <c r="A101" i="77"/>
  <c r="D101" i="77" s="1"/>
  <c r="E100" i="77"/>
  <c r="A100" i="77"/>
  <c r="D100" i="77"/>
  <c r="E99" i="77"/>
  <c r="A99" i="77"/>
  <c r="D99" i="77"/>
  <c r="E98" i="77"/>
  <c r="A98" i="77"/>
  <c r="D98" i="77" s="1"/>
  <c r="E97" i="77"/>
  <c r="A97" i="77"/>
  <c r="D97" i="77" s="1"/>
  <c r="E96" i="77"/>
  <c r="A96" i="77"/>
  <c r="D96" i="77"/>
  <c r="E95" i="77"/>
  <c r="A95" i="77"/>
  <c r="D95" i="77"/>
  <c r="E94" i="77"/>
  <c r="E93" i="77"/>
  <c r="E92" i="77"/>
  <c r="E91" i="77"/>
  <c r="E90" i="77"/>
  <c r="E89" i="77"/>
  <c r="E88" i="77"/>
  <c r="F84" i="77"/>
  <c r="A84" i="77"/>
  <c r="I74" i="77"/>
  <c r="H56" i="77"/>
  <c r="G56" i="77"/>
  <c r="H55" i="77"/>
  <c r="I55" i="77" s="1"/>
  <c r="G55" i="77"/>
  <c r="A55" i="77"/>
  <c r="H54" i="77"/>
  <c r="G54" i="77"/>
  <c r="A54" i="77"/>
  <c r="H53" i="77"/>
  <c r="G53" i="77"/>
  <c r="I53" i="77" s="1"/>
  <c r="A53" i="77"/>
  <c r="H52" i="77"/>
  <c r="I52" i="77" s="1"/>
  <c r="G52" i="77"/>
  <c r="A52" i="77"/>
  <c r="H51" i="77"/>
  <c r="I51" i="77" s="1"/>
  <c r="E51" i="77"/>
  <c r="G51" i="77" s="1"/>
  <c r="A51" i="77"/>
  <c r="H50" i="77"/>
  <c r="E50" i="77"/>
  <c r="G50" i="77" s="1"/>
  <c r="A50" i="77"/>
  <c r="H49" i="77"/>
  <c r="E49" i="77"/>
  <c r="G49" i="77" s="1"/>
  <c r="A49" i="77"/>
  <c r="H48" i="77"/>
  <c r="I48" i="77" s="1"/>
  <c r="E48" i="77"/>
  <c r="G48" i="77" s="1"/>
  <c r="A48" i="77"/>
  <c r="H47" i="77"/>
  <c r="I47" i="77" s="1"/>
  <c r="I57" i="77" s="1"/>
  <c r="E47" i="77"/>
  <c r="G47" i="77" s="1"/>
  <c r="A47" i="77"/>
  <c r="H43" i="77"/>
  <c r="G43" i="77"/>
  <c r="A43" i="77"/>
  <c r="H42" i="77"/>
  <c r="I42" i="77" s="1"/>
  <c r="G42" i="77"/>
  <c r="A42" i="77"/>
  <c r="I41" i="77"/>
  <c r="G41" i="77"/>
  <c r="A41" i="77"/>
  <c r="I40" i="77"/>
  <c r="G40" i="77"/>
  <c r="A40" i="77"/>
  <c r="H39" i="77"/>
  <c r="G39" i="77"/>
  <c r="A39" i="77"/>
  <c r="H38" i="77"/>
  <c r="A38" i="77"/>
  <c r="H37" i="77"/>
  <c r="A37" i="77"/>
  <c r="H36" i="77"/>
  <c r="A36" i="77"/>
  <c r="H32" i="77"/>
  <c r="I32" i="77" s="1"/>
  <c r="G32" i="77"/>
  <c r="D32" i="77"/>
  <c r="A32" i="77"/>
  <c r="H31" i="77"/>
  <c r="I31" i="77" s="1"/>
  <c r="G31" i="77"/>
  <c r="D31" i="77"/>
  <c r="A31" i="77"/>
  <c r="H30" i="77"/>
  <c r="I30" i="77" s="1"/>
  <c r="G30" i="77"/>
  <c r="D30" i="77"/>
  <c r="A30" i="77"/>
  <c r="H29" i="77"/>
  <c r="I29" i="77" s="1"/>
  <c r="G29" i="77"/>
  <c r="D29" i="77"/>
  <c r="A29" i="77"/>
  <c r="H28" i="77"/>
  <c r="I28" i="77" s="1"/>
  <c r="G28" i="77"/>
  <c r="D28" i="77"/>
  <c r="A28" i="77"/>
  <c r="H27" i="77"/>
  <c r="I27" i="77" s="1"/>
  <c r="G27" i="77"/>
  <c r="D27" i="77"/>
  <c r="A27" i="77"/>
  <c r="H26" i="77"/>
  <c r="I26" i="77" s="1"/>
  <c r="G26" i="77"/>
  <c r="D26" i="77"/>
  <c r="A26" i="77"/>
  <c r="H25" i="77"/>
  <c r="I25" i="77" s="1"/>
  <c r="G25" i="77"/>
  <c r="D25" i="77"/>
  <c r="A25" i="77"/>
  <c r="H24" i="77"/>
  <c r="G24" i="77"/>
  <c r="H23" i="77"/>
  <c r="I23" i="77" s="1"/>
  <c r="G23" i="77"/>
  <c r="D23" i="77"/>
  <c r="A23" i="77"/>
  <c r="H22" i="77"/>
  <c r="D22" i="77"/>
  <c r="A22" i="77"/>
  <c r="M14" i="77"/>
  <c r="E9" i="77"/>
  <c r="E8" i="77"/>
  <c r="H6" i="77"/>
  <c r="B6" i="77"/>
  <c r="B5" i="77"/>
  <c r="B4" i="77"/>
  <c r="D2" i="77"/>
  <c r="A13" i="13"/>
  <c r="A12" i="13"/>
  <c r="D2" i="28"/>
  <c r="I24" i="77"/>
  <c r="M13" i="78"/>
  <c r="M14" i="78"/>
  <c r="M17" i="78"/>
  <c r="M18" i="78"/>
  <c r="M22" i="78"/>
  <c r="M23" i="78"/>
  <c r="M26" i="78"/>
  <c r="M27" i="78"/>
  <c r="M29" i="78"/>
  <c r="M30" i="78"/>
  <c r="M33" i="78"/>
  <c r="M34" i="78"/>
  <c r="M38" i="78"/>
  <c r="M39" i="78"/>
  <c r="M42" i="78"/>
  <c r="M43" i="78"/>
  <c r="M45" i="78"/>
  <c r="M46" i="78"/>
  <c r="M49" i="78"/>
  <c r="M50" i="78"/>
  <c r="M54" i="78"/>
  <c r="M55" i="78"/>
  <c r="M58" i="78"/>
  <c r="M59" i="78"/>
  <c r="M61" i="78"/>
  <c r="M62" i="78"/>
  <c r="M65" i="78"/>
  <c r="M66" i="78"/>
  <c r="M70" i="78"/>
  <c r="M71" i="78"/>
  <c r="M74" i="78"/>
  <c r="M75" i="78"/>
  <c r="M77" i="78"/>
  <c r="M78" i="78"/>
  <c r="M81" i="78"/>
  <c r="M82" i="78"/>
  <c r="M86" i="78"/>
  <c r="M87" i="78"/>
  <c r="M90" i="78"/>
  <c r="M91" i="78"/>
  <c r="M93" i="78"/>
  <c r="M94" i="78"/>
  <c r="M97" i="78"/>
  <c r="M98" i="78"/>
  <c r="M102" i="78"/>
  <c r="M103" i="78"/>
  <c r="M104" i="78"/>
  <c r="M106" i="78"/>
  <c r="M107" i="78"/>
  <c r="M108" i="78"/>
  <c r="M110" i="78"/>
  <c r="M111" i="78"/>
  <c r="M112" i="78"/>
  <c r="M114" i="78"/>
  <c r="M115" i="78"/>
  <c r="M116" i="78"/>
  <c r="M118" i="78"/>
  <c r="M119" i="78"/>
  <c r="M120" i="78"/>
  <c r="M122" i="78"/>
  <c r="M123" i="78"/>
  <c r="M124" i="78"/>
  <c r="M126" i="78"/>
  <c r="M127" i="78"/>
  <c r="M128" i="78"/>
  <c r="M130" i="78"/>
  <c r="M131" i="78"/>
  <c r="M132" i="78"/>
  <c r="M134" i="78"/>
  <c r="M135" i="78"/>
  <c r="M136" i="78"/>
  <c r="M138" i="78"/>
  <c r="M139" i="78"/>
  <c r="M140" i="78"/>
  <c r="M142" i="78"/>
  <c r="M143" i="78"/>
  <c r="M144" i="78"/>
  <c r="M146" i="78"/>
  <c r="M147" i="78"/>
  <c r="M148" i="78"/>
  <c r="M150" i="78"/>
  <c r="M151" i="78"/>
  <c r="M152" i="78"/>
  <c r="M154" i="78"/>
  <c r="M155" i="78"/>
  <c r="M156" i="78"/>
  <c r="M158" i="78"/>
  <c r="M159" i="78"/>
  <c r="M160" i="78"/>
  <c r="M162" i="78"/>
  <c r="M163" i="78"/>
  <c r="M164" i="78"/>
  <c r="M166" i="78"/>
  <c r="M167" i="78"/>
  <c r="M168" i="78"/>
  <c r="M170" i="78"/>
  <c r="M171" i="78"/>
  <c r="M172" i="78"/>
  <c r="M175" i="78"/>
  <c r="M176" i="78"/>
  <c r="M180" i="78"/>
  <c r="M181" i="78"/>
  <c r="M184" i="78"/>
  <c r="M188" i="78"/>
  <c r="M189" i="78"/>
  <c r="M192" i="78"/>
  <c r="M195" i="78"/>
  <c r="M196" i="78"/>
  <c r="M200" i="78"/>
  <c r="M201" i="78"/>
  <c r="M203" i="78"/>
  <c r="M204" i="78"/>
  <c r="M207" i="78"/>
  <c r="M208" i="78"/>
  <c r="M212" i="78"/>
  <c r="M213" i="78"/>
  <c r="M216" i="78"/>
  <c r="M218" i="78"/>
  <c r="M220" i="78"/>
  <c r="M221" i="78"/>
  <c r="M222" i="78"/>
  <c r="M224" i="78"/>
  <c r="M225" i="78"/>
  <c r="M226" i="78"/>
  <c r="M228" i="78"/>
  <c r="M229" i="78"/>
  <c r="M230" i="78"/>
  <c r="M232" i="78"/>
  <c r="M234" i="78"/>
  <c r="M236" i="78"/>
  <c r="M237" i="78"/>
  <c r="M238" i="78"/>
  <c r="M240" i="78"/>
  <c r="M241" i="78"/>
  <c r="M242" i="78"/>
  <c r="M244" i="78"/>
  <c r="M245" i="78"/>
  <c r="M246" i="78"/>
  <c r="M248" i="78"/>
  <c r="M250" i="78"/>
  <c r="M252" i="78"/>
  <c r="M253" i="78"/>
  <c r="M254" i="78"/>
  <c r="M256" i="78"/>
  <c r="M257" i="78"/>
  <c r="M258" i="78"/>
  <c r="M260" i="78"/>
  <c r="M261" i="78"/>
  <c r="M262" i="78"/>
  <c r="M264" i="78"/>
  <c r="M265" i="78"/>
  <c r="M266" i="78"/>
  <c r="M268" i="78"/>
  <c r="M269" i="78"/>
  <c r="M270" i="78"/>
  <c r="M272" i="78"/>
  <c r="M273" i="78"/>
  <c r="M274" i="78"/>
  <c r="M276" i="78"/>
  <c r="M277" i="78"/>
  <c r="M278" i="78"/>
  <c r="M280" i="78"/>
  <c r="M281" i="78"/>
  <c r="M282" i="78"/>
  <c r="M284" i="78"/>
  <c r="M285" i="78"/>
  <c r="M286" i="78"/>
  <c r="M288" i="78"/>
  <c r="M289" i="78"/>
  <c r="M290" i="78"/>
  <c r="M292" i="78"/>
  <c r="M293" i="78"/>
  <c r="M294" i="78"/>
  <c r="M296" i="78"/>
  <c r="M297" i="78"/>
  <c r="M298" i="78"/>
  <c r="M300" i="78"/>
  <c r="M301" i="78"/>
  <c r="M302" i="78"/>
  <c r="M304" i="78"/>
  <c r="M305" i="78"/>
  <c r="M306" i="78"/>
  <c r="M308" i="78"/>
  <c r="M309" i="78"/>
  <c r="M310" i="78"/>
  <c r="M312" i="78"/>
  <c r="M313" i="78"/>
  <c r="M314" i="78"/>
  <c r="M316" i="78"/>
  <c r="M317" i="78"/>
  <c r="M318" i="78"/>
  <c r="M320" i="78"/>
  <c r="M321" i="78"/>
  <c r="M322" i="78"/>
  <c r="M324" i="78"/>
  <c r="M325" i="78"/>
  <c r="M326" i="78"/>
  <c r="M328" i="78"/>
  <c r="M329" i="78"/>
  <c r="M330" i="78"/>
  <c r="M332" i="78"/>
  <c r="M333" i="78"/>
  <c r="M334" i="78"/>
  <c r="M336" i="78"/>
  <c r="M337" i="78"/>
  <c r="M338" i="78"/>
  <c r="M340" i="78"/>
  <c r="M341" i="78"/>
  <c r="M342" i="78"/>
  <c r="M344" i="78"/>
  <c r="M345" i="78"/>
  <c r="M346" i="78"/>
  <c r="M348" i="78"/>
  <c r="M349" i="78"/>
  <c r="M350" i="78"/>
  <c r="M352" i="78"/>
  <c r="M353" i="78"/>
  <c r="M354" i="78"/>
  <c r="M356" i="78"/>
  <c r="M357" i="78"/>
  <c r="M358" i="78"/>
  <c r="M360" i="78"/>
  <c r="M361" i="78"/>
  <c r="M362" i="78"/>
  <c r="M364" i="78"/>
  <c r="M365" i="78"/>
  <c r="M366" i="78"/>
  <c r="M368" i="78"/>
  <c r="M369" i="78"/>
  <c r="M370" i="78"/>
  <c r="M372" i="78"/>
  <c r="M373" i="78"/>
  <c r="M374" i="78"/>
  <c r="M376" i="78"/>
  <c r="M377" i="78"/>
  <c r="M378" i="78"/>
  <c r="M379" i="78"/>
  <c r="M380" i="78"/>
  <c r="M381" i="78"/>
  <c r="M382" i="78"/>
  <c r="M383" i="78"/>
  <c r="M384" i="78"/>
  <c r="M385" i="78"/>
  <c r="M386" i="78"/>
  <c r="M387" i="78"/>
  <c r="M388" i="78"/>
  <c r="M389" i="78"/>
  <c r="M390" i="78"/>
  <c r="M391" i="78"/>
  <c r="M392" i="78"/>
  <c r="M393" i="78"/>
  <c r="M394" i="78"/>
  <c r="M396" i="78"/>
  <c r="M397" i="78"/>
  <c r="M398" i="78"/>
  <c r="M400" i="78"/>
  <c r="M401" i="78"/>
  <c r="M402" i="78"/>
  <c r="M404" i="78"/>
  <c r="M405" i="78"/>
  <c r="M406" i="78"/>
  <c r="M408" i="78"/>
  <c r="M409" i="78"/>
  <c r="M410" i="78"/>
  <c r="M412" i="78"/>
  <c r="M413" i="78"/>
  <c r="M414" i="78"/>
  <c r="M416" i="78"/>
  <c r="M417" i="78"/>
  <c r="M418" i="78"/>
  <c r="M420" i="78"/>
  <c r="M421" i="78"/>
  <c r="M422" i="78"/>
  <c r="M424" i="78"/>
  <c r="M425" i="78"/>
  <c r="M426" i="78"/>
  <c r="M428" i="78"/>
  <c r="M429" i="78"/>
  <c r="M430" i="78"/>
  <c r="M432" i="78"/>
  <c r="M433" i="78"/>
  <c r="M434" i="78"/>
  <c r="M436" i="78"/>
  <c r="M437" i="78"/>
  <c r="M438" i="78"/>
  <c r="M440" i="78"/>
  <c r="M441" i="78"/>
  <c r="M442" i="78"/>
  <c r="M444" i="78"/>
  <c r="M445" i="78"/>
  <c r="M446" i="78"/>
  <c r="M448" i="78"/>
  <c r="M449" i="78"/>
  <c r="M450" i="78"/>
  <c r="M452" i="78"/>
  <c r="M453" i="78"/>
  <c r="M454" i="78"/>
  <c r="M456" i="78"/>
  <c r="M457" i="78"/>
  <c r="M458" i="78"/>
  <c r="M460" i="78"/>
  <c r="M461" i="78"/>
  <c r="M462" i="78"/>
  <c r="M464" i="78"/>
  <c r="M465" i="78"/>
  <c r="M466" i="78"/>
  <c r="M468" i="78"/>
  <c r="M469" i="78"/>
  <c r="M470" i="78"/>
  <c r="M472" i="78"/>
  <c r="M473" i="78"/>
  <c r="M474" i="78"/>
  <c r="M476" i="78"/>
  <c r="M477" i="78"/>
  <c r="M478" i="78"/>
  <c r="M480" i="78"/>
  <c r="M481" i="78"/>
  <c r="M482" i="78"/>
  <c r="M484" i="78"/>
  <c r="M485" i="78"/>
  <c r="M486" i="78"/>
  <c r="M488" i="78"/>
  <c r="M489" i="78"/>
  <c r="M490" i="78"/>
  <c r="M492" i="78"/>
  <c r="M493" i="78"/>
  <c r="M494" i="78"/>
  <c r="M496" i="78"/>
  <c r="M497" i="78"/>
  <c r="G534" i="78"/>
  <c r="G533" i="78"/>
  <c r="G532" i="78"/>
  <c r="G531" i="78"/>
  <c r="G530" i="78"/>
  <c r="G529" i="78"/>
  <c r="G528" i="78"/>
  <c r="G527" i="78"/>
  <c r="G513" i="78"/>
  <c r="G511" i="78"/>
  <c r="G509" i="78"/>
  <c r="G507" i="78"/>
  <c r="G517" i="78"/>
  <c r="G514" i="78"/>
  <c r="G512" i="78"/>
  <c r="G510" i="78"/>
  <c r="G506" i="78"/>
  <c r="G504" i="78"/>
  <c r="G508" i="78"/>
  <c r="G505" i="78"/>
  <c r="G503" i="78"/>
  <c r="I534" i="78"/>
  <c r="I533" i="78"/>
  <c r="I532" i="78"/>
  <c r="I531" i="78"/>
  <c r="I530" i="78"/>
  <c r="I529" i="78"/>
  <c r="I528" i="78"/>
  <c r="I527" i="78"/>
  <c r="I513" i="78"/>
  <c r="I511" i="78"/>
  <c r="I509" i="78"/>
  <c r="I507" i="78"/>
  <c r="I517" i="78"/>
  <c r="I514" i="78"/>
  <c r="I512" i="78"/>
  <c r="I510" i="78"/>
  <c r="I508" i="78"/>
  <c r="I506" i="78"/>
  <c r="I504" i="78"/>
  <c r="I505" i="78"/>
  <c r="I503" i="78"/>
  <c r="F517" i="78"/>
  <c r="F514" i="78"/>
  <c r="F512" i="78"/>
  <c r="F510" i="78"/>
  <c r="F508" i="78"/>
  <c r="F534" i="78"/>
  <c r="F533" i="78"/>
  <c r="F532" i="78"/>
  <c r="F531" i="78"/>
  <c r="F530" i="78"/>
  <c r="F529" i="78"/>
  <c r="F528" i="78"/>
  <c r="F527" i="78"/>
  <c r="F526" i="78"/>
  <c r="F524" i="78"/>
  <c r="F513" i="78"/>
  <c r="F511" i="78"/>
  <c r="F509" i="78"/>
  <c r="F505" i="78"/>
  <c r="F507" i="78"/>
  <c r="F506" i="78"/>
  <c r="F504" i="78"/>
  <c r="F503" i="78"/>
  <c r="H517" i="78"/>
  <c r="H514" i="78"/>
  <c r="H512" i="78"/>
  <c r="H510" i="78"/>
  <c r="H508" i="78"/>
  <c r="H534" i="78"/>
  <c r="K534" i="78" s="1"/>
  <c r="H533" i="78"/>
  <c r="H532" i="78"/>
  <c r="H531" i="78"/>
  <c r="H530" i="78"/>
  <c r="H529" i="78"/>
  <c r="H528" i="78"/>
  <c r="H527" i="78"/>
  <c r="H526" i="78"/>
  <c r="H524" i="78"/>
  <c r="H513" i="78"/>
  <c r="H511" i="78"/>
  <c r="H507" i="78"/>
  <c r="H505" i="78"/>
  <c r="H509" i="78"/>
  <c r="H506" i="78"/>
  <c r="H504" i="78"/>
  <c r="K504" i="78" s="1"/>
  <c r="H503" i="78"/>
  <c r="J517" i="78"/>
  <c r="J514" i="78"/>
  <c r="J512" i="78"/>
  <c r="J510" i="78"/>
  <c r="J508" i="78"/>
  <c r="J534" i="78"/>
  <c r="J533" i="78"/>
  <c r="J532" i="78"/>
  <c r="J531" i="78"/>
  <c r="J530" i="78"/>
  <c r="J529" i="78"/>
  <c r="J528" i="78"/>
  <c r="J527" i="78"/>
  <c r="J526" i="78"/>
  <c r="J524" i="78"/>
  <c r="J513" i="78"/>
  <c r="J511" i="78"/>
  <c r="J509" i="78"/>
  <c r="J505" i="78"/>
  <c r="K505" i="78" s="1"/>
  <c r="J503" i="78"/>
  <c r="J507" i="78"/>
  <c r="J506" i="78"/>
  <c r="J504" i="78"/>
  <c r="J515" i="78" s="1"/>
  <c r="M174" i="78"/>
  <c r="M178" i="78"/>
  <c r="M182" i="78"/>
  <c r="M186" i="78"/>
  <c r="M190" i="78"/>
  <c r="M194" i="78"/>
  <c r="M198" i="78"/>
  <c r="M202" i="78"/>
  <c r="M206" i="78"/>
  <c r="M210" i="78"/>
  <c r="M214" i="78"/>
  <c r="C520" i="78"/>
  <c r="J520" i="78" s="1"/>
  <c r="J500" i="78"/>
  <c r="H500" i="78"/>
  <c r="F500" i="78"/>
  <c r="I500" i="78"/>
  <c r="I515" i="78" s="1"/>
  <c r="C521" i="78"/>
  <c r="J501" i="78"/>
  <c r="H501" i="78"/>
  <c r="F501" i="78"/>
  <c r="I501" i="78"/>
  <c r="C522" i="78"/>
  <c r="J502" i="78"/>
  <c r="H502" i="78"/>
  <c r="K502" i="78" s="1"/>
  <c r="F502" i="78"/>
  <c r="I502" i="78"/>
  <c r="M395" i="78"/>
  <c r="M399" i="78"/>
  <c r="M403" i="78"/>
  <c r="M407" i="78"/>
  <c r="M411" i="78"/>
  <c r="M415" i="78"/>
  <c r="M419" i="78"/>
  <c r="M423" i="78"/>
  <c r="M427" i="78"/>
  <c r="M431" i="78"/>
  <c r="M435" i="78"/>
  <c r="M439" i="78"/>
  <c r="M443" i="78"/>
  <c r="M447" i="78"/>
  <c r="M451" i="78"/>
  <c r="M455" i="78"/>
  <c r="M459" i="78"/>
  <c r="M463" i="78"/>
  <c r="M467" i="78"/>
  <c r="M471" i="78"/>
  <c r="M475" i="78"/>
  <c r="M479" i="78"/>
  <c r="M483" i="78"/>
  <c r="M487" i="78"/>
  <c r="M491" i="78"/>
  <c r="M495" i="78"/>
  <c r="G500" i="78"/>
  <c r="G501" i="78"/>
  <c r="G502" i="78"/>
  <c r="J523" i="78"/>
  <c r="J525" i="78"/>
  <c r="I524" i="78"/>
  <c r="I526" i="78"/>
  <c r="G523" i="78"/>
  <c r="I523" i="78"/>
  <c r="G525" i="78"/>
  <c r="I525" i="78"/>
  <c r="F523" i="78"/>
  <c r="K523" i="78" s="1"/>
  <c r="H523" i="78"/>
  <c r="G524" i="78"/>
  <c r="F525" i="78"/>
  <c r="H525" i="78"/>
  <c r="K525" i="78" s="1"/>
  <c r="G526" i="78"/>
  <c r="K526" i="78" s="1"/>
  <c r="K501" i="78"/>
  <c r="M501" i="78"/>
  <c r="K507" i="78"/>
  <c r="K509" i="78"/>
  <c r="K513" i="78"/>
  <c r="K528" i="78"/>
  <c r="K530" i="78"/>
  <c r="K532" i="78"/>
  <c r="K510" i="78"/>
  <c r="K514" i="78"/>
  <c r="M509" i="78"/>
  <c r="G515" i="78"/>
  <c r="I522" i="78"/>
  <c r="G522" i="78"/>
  <c r="J522" i="78"/>
  <c r="K522" i="78" s="1"/>
  <c r="H522" i="78"/>
  <c r="F522" i="78"/>
  <c r="J521" i="78"/>
  <c r="H521" i="78"/>
  <c r="K521" i="78" s="1"/>
  <c r="F521" i="78"/>
  <c r="I521" i="78"/>
  <c r="G521" i="78"/>
  <c r="F515" i="78"/>
  <c r="G520" i="78"/>
  <c r="G535" i="78" s="1"/>
  <c r="K503" i="78"/>
  <c r="K506" i="78"/>
  <c r="K511" i="78"/>
  <c r="K524" i="78"/>
  <c r="K527" i="78"/>
  <c r="K529" i="78"/>
  <c r="K531" i="78"/>
  <c r="K533" i="78"/>
  <c r="K508" i="78"/>
  <c r="K512" i="78"/>
  <c r="K517" i="78"/>
  <c r="M503" i="78"/>
  <c r="M510" i="78"/>
  <c r="T13" i="13"/>
  <c r="S13" i="13"/>
  <c r="J535" i="78"/>
  <c r="K12" i="29"/>
  <c r="J12" i="29"/>
  <c r="I12" i="29"/>
  <c r="H12" i="29"/>
  <c r="G12" i="29"/>
  <c r="F12" i="29"/>
  <c r="L11" i="29"/>
  <c r="M11" i="29" s="1"/>
  <c r="L10" i="29"/>
  <c r="M10" i="29" s="1"/>
  <c r="L9" i="29"/>
  <c r="M9" i="29" s="1"/>
  <c r="L8" i="29"/>
  <c r="M8" i="29" s="1"/>
  <c r="L7" i="29"/>
  <c r="M7" i="29" s="1"/>
  <c r="L6" i="29"/>
  <c r="M6" i="29" s="1"/>
  <c r="L5" i="29"/>
  <c r="M5" i="29" s="1"/>
  <c r="E24" i="18"/>
  <c r="G24" i="18" s="1"/>
  <c r="H56" i="17"/>
  <c r="H56" i="15"/>
  <c r="D2" i="14"/>
  <c r="D2" i="15"/>
  <c r="D2" i="16"/>
  <c r="D2" i="17"/>
  <c r="D2" i="18"/>
  <c r="D2" i="26"/>
  <c r="E51" i="4"/>
  <c r="G51" i="4" s="1"/>
  <c r="CV12" i="1"/>
  <c r="K38" i="20"/>
  <c r="M38" i="20" s="1"/>
  <c r="K37" i="20"/>
  <c r="M37" i="20"/>
  <c r="K36" i="20"/>
  <c r="M36" i="20" s="1"/>
  <c r="K35" i="20"/>
  <c r="J43" i="20"/>
  <c r="G43" i="20"/>
  <c r="H43" i="20"/>
  <c r="I43" i="20"/>
  <c r="F43" i="20"/>
  <c r="K43" i="20" s="1"/>
  <c r="C43" i="20"/>
  <c r="C42" i="20"/>
  <c r="C41" i="20"/>
  <c r="M35" i="20"/>
  <c r="L25" i="24"/>
  <c r="K25" i="24"/>
  <c r="L24" i="24"/>
  <c r="M24" i="24" s="1"/>
  <c r="K24" i="24"/>
  <c r="D24" i="18"/>
  <c r="A24" i="18"/>
  <c r="C24" i="18"/>
  <c r="B24" i="18"/>
  <c r="E48" i="17"/>
  <c r="G48" i="17" s="1"/>
  <c r="E49" i="17"/>
  <c r="G49" i="17" s="1"/>
  <c r="E47" i="17"/>
  <c r="G47" i="17" s="1"/>
  <c r="L27" i="23"/>
  <c r="K27" i="23"/>
  <c r="M27" i="23" s="1"/>
  <c r="L26" i="23"/>
  <c r="K26" i="23"/>
  <c r="M26" i="23" s="1"/>
  <c r="L25" i="23"/>
  <c r="K25" i="23"/>
  <c r="M25" i="23" s="1"/>
  <c r="L24" i="23"/>
  <c r="K24" i="23"/>
  <c r="E48" i="15"/>
  <c r="G48" i="15" s="1"/>
  <c r="E49" i="15"/>
  <c r="G49" i="15" s="1"/>
  <c r="E47" i="15"/>
  <c r="G47" i="15" s="1"/>
  <c r="M24" i="23"/>
  <c r="CV13" i="1"/>
  <c r="E84" i="77"/>
  <c r="M25" i="24"/>
  <c r="E24" i="4"/>
  <c r="G24" i="4" s="1"/>
  <c r="L497" i="29"/>
  <c r="L496" i="29"/>
  <c r="L495" i="29"/>
  <c r="L494" i="29"/>
  <c r="L493" i="29"/>
  <c r="L492" i="29"/>
  <c r="L491" i="29"/>
  <c r="L490" i="29"/>
  <c r="L489" i="29"/>
  <c r="L488" i="29"/>
  <c r="L487" i="29"/>
  <c r="L486" i="29"/>
  <c r="L485" i="29"/>
  <c r="L484" i="29"/>
  <c r="L483" i="29"/>
  <c r="L482" i="29"/>
  <c r="L481" i="29"/>
  <c r="L480" i="29"/>
  <c r="L479" i="29"/>
  <c r="L478" i="29"/>
  <c r="L477" i="29"/>
  <c r="L476" i="29"/>
  <c r="L475" i="29"/>
  <c r="L474" i="29"/>
  <c r="L473" i="29"/>
  <c r="L472" i="29"/>
  <c r="L471" i="29"/>
  <c r="L470" i="29"/>
  <c r="L469" i="29"/>
  <c r="L468" i="29"/>
  <c r="L467" i="29"/>
  <c r="L466" i="29"/>
  <c r="L465" i="29"/>
  <c r="L464" i="29"/>
  <c r="L463" i="29"/>
  <c r="L462" i="29"/>
  <c r="L461" i="29"/>
  <c r="L460" i="29"/>
  <c r="L459" i="29"/>
  <c r="L458" i="29"/>
  <c r="L457" i="29"/>
  <c r="L456" i="29"/>
  <c r="L455" i="29"/>
  <c r="L454" i="29"/>
  <c r="L453" i="29"/>
  <c r="L452" i="29"/>
  <c r="L451" i="29"/>
  <c r="L450" i="29"/>
  <c r="L449" i="29"/>
  <c r="L448" i="29"/>
  <c r="L447" i="29"/>
  <c r="L446" i="29"/>
  <c r="L445" i="29"/>
  <c r="L444" i="29"/>
  <c r="L443" i="29"/>
  <c r="L442" i="29"/>
  <c r="L441" i="29"/>
  <c r="L440" i="29"/>
  <c r="L439" i="29"/>
  <c r="L438" i="29"/>
  <c r="L437" i="29"/>
  <c r="L436" i="29"/>
  <c r="L435" i="29"/>
  <c r="L434" i="29"/>
  <c r="L433" i="29"/>
  <c r="L432" i="29"/>
  <c r="L431" i="29"/>
  <c r="L430" i="29"/>
  <c r="L429" i="29"/>
  <c r="L428" i="29"/>
  <c r="L427" i="29"/>
  <c r="L426" i="29"/>
  <c r="L425" i="29"/>
  <c r="L424" i="29"/>
  <c r="L423" i="29"/>
  <c r="L422" i="29"/>
  <c r="L421" i="29"/>
  <c r="L420" i="29"/>
  <c r="L419" i="29"/>
  <c r="L418" i="29"/>
  <c r="L417" i="29"/>
  <c r="L416" i="29"/>
  <c r="L415" i="29"/>
  <c r="L414" i="29"/>
  <c r="L413" i="29"/>
  <c r="L412" i="29"/>
  <c r="L411" i="29"/>
  <c r="L410" i="29"/>
  <c r="L409" i="29"/>
  <c r="L408" i="29"/>
  <c r="L407" i="29"/>
  <c r="L406" i="29"/>
  <c r="L405" i="29"/>
  <c r="L404" i="29"/>
  <c r="L403" i="29"/>
  <c r="L402" i="29"/>
  <c r="L401" i="29"/>
  <c r="L400" i="29"/>
  <c r="L399" i="29"/>
  <c r="L398" i="29"/>
  <c r="L397" i="29"/>
  <c r="L396" i="29"/>
  <c r="L395" i="29"/>
  <c r="L394" i="29"/>
  <c r="L393" i="29"/>
  <c r="L392" i="29"/>
  <c r="L391" i="29"/>
  <c r="L390" i="29"/>
  <c r="L389" i="29"/>
  <c r="L388" i="29"/>
  <c r="L387" i="29"/>
  <c r="L386" i="29"/>
  <c r="L385" i="29"/>
  <c r="L384" i="29"/>
  <c r="L383" i="29"/>
  <c r="L382" i="29"/>
  <c r="L381" i="29"/>
  <c r="L380" i="29"/>
  <c r="L379" i="29"/>
  <c r="L378" i="29"/>
  <c r="L377" i="29"/>
  <c r="L376" i="29"/>
  <c r="L375" i="29"/>
  <c r="L374" i="29"/>
  <c r="L373" i="29"/>
  <c r="L372" i="29"/>
  <c r="L371" i="29"/>
  <c r="L370" i="29"/>
  <c r="L369" i="29"/>
  <c r="L368" i="29"/>
  <c r="L367" i="29"/>
  <c r="L366" i="29"/>
  <c r="L365" i="29"/>
  <c r="L364" i="29"/>
  <c r="L363" i="29"/>
  <c r="L362" i="29"/>
  <c r="L361" i="29"/>
  <c r="L360" i="29"/>
  <c r="L359" i="29"/>
  <c r="L358" i="29"/>
  <c r="L357" i="29"/>
  <c r="L356" i="29"/>
  <c r="L355" i="29"/>
  <c r="L354" i="29"/>
  <c r="L353" i="29"/>
  <c r="L352" i="29"/>
  <c r="L351" i="29"/>
  <c r="L350" i="29"/>
  <c r="L349" i="29"/>
  <c r="L348" i="29"/>
  <c r="L347" i="29"/>
  <c r="L346" i="29"/>
  <c r="L345" i="29"/>
  <c r="L344" i="29"/>
  <c r="L343" i="29"/>
  <c r="L342" i="29"/>
  <c r="L341" i="29"/>
  <c r="L340" i="29"/>
  <c r="L339" i="29"/>
  <c r="L338" i="29"/>
  <c r="L337" i="29"/>
  <c r="L336" i="29"/>
  <c r="L335" i="29"/>
  <c r="L334" i="29"/>
  <c r="L333" i="29"/>
  <c r="L332" i="29"/>
  <c r="L331" i="29"/>
  <c r="L330" i="29"/>
  <c r="L329" i="29"/>
  <c r="L328" i="29"/>
  <c r="L327" i="29"/>
  <c r="L326" i="29"/>
  <c r="L325" i="29"/>
  <c r="L324" i="29"/>
  <c r="L323" i="29"/>
  <c r="L322" i="29"/>
  <c r="L321" i="29"/>
  <c r="L320" i="29"/>
  <c r="L319" i="29"/>
  <c r="L318" i="29"/>
  <c r="L317" i="29"/>
  <c r="L316" i="29"/>
  <c r="L315" i="29"/>
  <c r="L314" i="29"/>
  <c r="L313" i="29"/>
  <c r="L312" i="29"/>
  <c r="L311" i="29"/>
  <c r="L310" i="29"/>
  <c r="L309" i="29"/>
  <c r="L308" i="29"/>
  <c r="L307" i="29"/>
  <c r="L306" i="29"/>
  <c r="L305" i="29"/>
  <c r="L304" i="29"/>
  <c r="L303" i="29"/>
  <c r="L302" i="29"/>
  <c r="L301" i="29"/>
  <c r="L300" i="29"/>
  <c r="L299" i="29"/>
  <c r="L298" i="29"/>
  <c r="L297" i="29"/>
  <c r="L296" i="29"/>
  <c r="L295" i="29"/>
  <c r="L294" i="29"/>
  <c r="L293" i="29"/>
  <c r="L292" i="29"/>
  <c r="L291" i="29"/>
  <c r="L290" i="29"/>
  <c r="L289" i="29"/>
  <c r="L288" i="29"/>
  <c r="L287" i="29"/>
  <c r="L286" i="29"/>
  <c r="L285" i="29"/>
  <c r="L284" i="29"/>
  <c r="L283" i="29"/>
  <c r="L282" i="29"/>
  <c r="L281" i="29"/>
  <c r="L280" i="29"/>
  <c r="L279" i="29"/>
  <c r="L278" i="29"/>
  <c r="L277" i="29"/>
  <c r="L276" i="29"/>
  <c r="L275" i="29"/>
  <c r="L274" i="29"/>
  <c r="L273" i="29"/>
  <c r="L272" i="29"/>
  <c r="L271" i="29"/>
  <c r="L270" i="29"/>
  <c r="L269" i="29"/>
  <c r="L268" i="29"/>
  <c r="L267" i="29"/>
  <c r="L266" i="29"/>
  <c r="L265" i="29"/>
  <c r="L264" i="29"/>
  <c r="L263" i="29"/>
  <c r="L262" i="29"/>
  <c r="L261" i="29"/>
  <c r="L260" i="29"/>
  <c r="L259" i="29"/>
  <c r="L258" i="29"/>
  <c r="L257" i="29"/>
  <c r="L256" i="29"/>
  <c r="L255" i="29"/>
  <c r="L254" i="29"/>
  <c r="L253" i="29"/>
  <c r="L252" i="29"/>
  <c r="L251" i="29"/>
  <c r="L250" i="29"/>
  <c r="L249" i="29"/>
  <c r="L248" i="29"/>
  <c r="L247" i="29"/>
  <c r="L246" i="29"/>
  <c r="L245" i="29"/>
  <c r="L244" i="29"/>
  <c r="L243" i="29"/>
  <c r="L242" i="29"/>
  <c r="L241" i="29"/>
  <c r="L240" i="29"/>
  <c r="L239" i="29"/>
  <c r="L238" i="29"/>
  <c r="L237" i="29"/>
  <c r="L236" i="29"/>
  <c r="L235" i="29"/>
  <c r="L234" i="29"/>
  <c r="L233" i="29"/>
  <c r="L232" i="29"/>
  <c r="L231" i="29"/>
  <c r="L230" i="29"/>
  <c r="L229" i="29"/>
  <c r="L228" i="29"/>
  <c r="L227" i="29"/>
  <c r="L226" i="29"/>
  <c r="L225" i="29"/>
  <c r="L224" i="29"/>
  <c r="L223" i="29"/>
  <c r="L222" i="29"/>
  <c r="L221" i="29"/>
  <c r="L220" i="29"/>
  <c r="L219" i="29"/>
  <c r="L218" i="29"/>
  <c r="L217" i="29"/>
  <c r="L216" i="29"/>
  <c r="L215" i="29"/>
  <c r="L214" i="29"/>
  <c r="L213" i="29"/>
  <c r="L212" i="29"/>
  <c r="L211" i="29"/>
  <c r="L210" i="29"/>
  <c r="L209" i="29"/>
  <c r="L208" i="29"/>
  <c r="L207" i="29"/>
  <c r="L206" i="29"/>
  <c r="L205" i="29"/>
  <c r="L204" i="29"/>
  <c r="L203" i="29"/>
  <c r="L202" i="29"/>
  <c r="L201" i="29"/>
  <c r="L200" i="29"/>
  <c r="L199" i="29"/>
  <c r="L198" i="29"/>
  <c r="L197" i="29"/>
  <c r="L196" i="29"/>
  <c r="L195" i="29"/>
  <c r="L194" i="29"/>
  <c r="L193" i="29"/>
  <c r="L192" i="29"/>
  <c r="L191" i="29"/>
  <c r="L190" i="29"/>
  <c r="L189" i="29"/>
  <c r="L188" i="29"/>
  <c r="L187" i="29"/>
  <c r="L186" i="29"/>
  <c r="L185" i="29"/>
  <c r="L184" i="29"/>
  <c r="L183" i="29"/>
  <c r="L182" i="29"/>
  <c r="L181" i="29"/>
  <c r="L180" i="29"/>
  <c r="L179" i="29"/>
  <c r="L178" i="29"/>
  <c r="L177" i="29"/>
  <c r="L176" i="29"/>
  <c r="L175" i="29"/>
  <c r="L174" i="29"/>
  <c r="L173" i="29"/>
  <c r="L172" i="29"/>
  <c r="L171" i="29"/>
  <c r="L170" i="29"/>
  <c r="L169" i="29"/>
  <c r="L168" i="29"/>
  <c r="L167" i="29"/>
  <c r="L166" i="29"/>
  <c r="L165" i="29"/>
  <c r="L164" i="29"/>
  <c r="L163" i="29"/>
  <c r="L162" i="29"/>
  <c r="L161" i="29"/>
  <c r="L160" i="29"/>
  <c r="L159" i="29"/>
  <c r="L158" i="29"/>
  <c r="L157" i="29"/>
  <c r="L156" i="29"/>
  <c r="L155" i="29"/>
  <c r="L154" i="29"/>
  <c r="L153" i="29"/>
  <c r="L152" i="29"/>
  <c r="L151" i="29"/>
  <c r="L150" i="29"/>
  <c r="L149" i="29"/>
  <c r="L148" i="29"/>
  <c r="L147" i="29"/>
  <c r="L146" i="29"/>
  <c r="L145" i="29"/>
  <c r="L144" i="29"/>
  <c r="L143" i="29"/>
  <c r="L142" i="29"/>
  <c r="L141" i="29"/>
  <c r="L140" i="29"/>
  <c r="L139" i="29"/>
  <c r="L138" i="29"/>
  <c r="L137" i="29"/>
  <c r="L136" i="29"/>
  <c r="L135" i="29"/>
  <c r="L134" i="29"/>
  <c r="L133" i="29"/>
  <c r="L132" i="29"/>
  <c r="L131" i="29"/>
  <c r="L130" i="29"/>
  <c r="L129" i="29"/>
  <c r="L128" i="29"/>
  <c r="L127" i="29"/>
  <c r="L126" i="29"/>
  <c r="L125" i="29"/>
  <c r="L124" i="29"/>
  <c r="L123" i="29"/>
  <c r="L122" i="29"/>
  <c r="L121" i="29"/>
  <c r="L120" i="29"/>
  <c r="L119" i="29"/>
  <c r="L118" i="29"/>
  <c r="L117" i="29"/>
  <c r="L116" i="29"/>
  <c r="L115" i="29"/>
  <c r="L114" i="29"/>
  <c r="L113" i="29"/>
  <c r="L112" i="29"/>
  <c r="L111" i="29"/>
  <c r="L110" i="29"/>
  <c r="L109" i="29"/>
  <c r="L108" i="29"/>
  <c r="L107" i="29"/>
  <c r="L106" i="29"/>
  <c r="L105" i="29"/>
  <c r="L104" i="29"/>
  <c r="L103" i="29"/>
  <c r="L102" i="29"/>
  <c r="L101" i="29"/>
  <c r="L100" i="29"/>
  <c r="L99" i="29"/>
  <c r="L98" i="29"/>
  <c r="L97" i="29"/>
  <c r="L96" i="29"/>
  <c r="L95" i="29"/>
  <c r="L94" i="29"/>
  <c r="L93" i="29"/>
  <c r="L92" i="29"/>
  <c r="L91" i="29"/>
  <c r="L90" i="29"/>
  <c r="L89" i="29"/>
  <c r="L88" i="29"/>
  <c r="L87" i="29"/>
  <c r="L86" i="29"/>
  <c r="L85" i="29"/>
  <c r="L84" i="29"/>
  <c r="L83" i="29"/>
  <c r="L82" i="29"/>
  <c r="L81" i="29"/>
  <c r="L80" i="29"/>
  <c r="L79" i="29"/>
  <c r="L78" i="29"/>
  <c r="L77" i="29"/>
  <c r="L76" i="29"/>
  <c r="L75" i="29"/>
  <c r="L74" i="29"/>
  <c r="L73" i="29"/>
  <c r="L72" i="29"/>
  <c r="L71" i="29"/>
  <c r="L70" i="29"/>
  <c r="L69" i="29"/>
  <c r="L68" i="29"/>
  <c r="L67" i="29"/>
  <c r="L66" i="29"/>
  <c r="L65" i="29"/>
  <c r="L64" i="29"/>
  <c r="L63" i="29"/>
  <c r="L62" i="29"/>
  <c r="L61" i="29"/>
  <c r="L60" i="29"/>
  <c r="L59" i="29"/>
  <c r="L58" i="29"/>
  <c r="L57" i="29"/>
  <c r="L56" i="29"/>
  <c r="L55" i="29"/>
  <c r="L54" i="29"/>
  <c r="L53" i="29"/>
  <c r="L52" i="29"/>
  <c r="L51" i="29"/>
  <c r="L50" i="29"/>
  <c r="L49" i="29"/>
  <c r="L48" i="29"/>
  <c r="L47" i="29"/>
  <c r="L46" i="29"/>
  <c r="L45" i="29"/>
  <c r="L44" i="29"/>
  <c r="L43" i="29"/>
  <c r="L42" i="29"/>
  <c r="L41" i="29"/>
  <c r="L40" i="29"/>
  <c r="L39" i="29"/>
  <c r="L38" i="29"/>
  <c r="L37" i="29"/>
  <c r="L36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21" i="29"/>
  <c r="L20" i="29"/>
  <c r="L19" i="29"/>
  <c r="L18" i="29"/>
  <c r="L17" i="29"/>
  <c r="L16" i="29"/>
  <c r="L15" i="29"/>
  <c r="L14" i="29"/>
  <c r="L13" i="29"/>
  <c r="K14" i="29"/>
  <c r="K15" i="29"/>
  <c r="K16" i="29"/>
  <c r="K17" i="29"/>
  <c r="K18" i="29"/>
  <c r="K19" i="29"/>
  <c r="K20" i="29"/>
  <c r="K21" i="29"/>
  <c r="K22" i="29"/>
  <c r="K23" i="29"/>
  <c r="M23" i="29"/>
  <c r="K24" i="29"/>
  <c r="K25" i="29"/>
  <c r="K26" i="29"/>
  <c r="K27" i="29"/>
  <c r="M27" i="29" s="1"/>
  <c r="K28" i="29"/>
  <c r="K29" i="29"/>
  <c r="K30" i="29"/>
  <c r="K31" i="29"/>
  <c r="M31" i="29"/>
  <c r="K32" i="29"/>
  <c r="K33" i="29"/>
  <c r="K34" i="29"/>
  <c r="K35" i="29"/>
  <c r="M35" i="29" s="1"/>
  <c r="K36" i="29"/>
  <c r="K37" i="29"/>
  <c r="K38" i="29"/>
  <c r="K39" i="29"/>
  <c r="M39" i="29"/>
  <c r="K40" i="29"/>
  <c r="K41" i="29"/>
  <c r="K42" i="29"/>
  <c r="K43" i="29"/>
  <c r="M43" i="29" s="1"/>
  <c r="K44" i="29"/>
  <c r="K45" i="29"/>
  <c r="K46" i="29"/>
  <c r="K47" i="29"/>
  <c r="M47" i="29"/>
  <c r="K48" i="29"/>
  <c r="K49" i="29"/>
  <c r="M49" i="29" s="1"/>
  <c r="K50" i="29"/>
  <c r="K51" i="29"/>
  <c r="M51" i="29" s="1"/>
  <c r="K52" i="29"/>
  <c r="K53" i="29"/>
  <c r="K54" i="29"/>
  <c r="K55" i="29"/>
  <c r="M55" i="29"/>
  <c r="K56" i="29"/>
  <c r="K57" i="29"/>
  <c r="K58" i="29"/>
  <c r="K59" i="29"/>
  <c r="M59" i="29" s="1"/>
  <c r="K60" i="29"/>
  <c r="K61" i="29"/>
  <c r="K62" i="29"/>
  <c r="K63" i="29"/>
  <c r="M63" i="29"/>
  <c r="K64" i="29"/>
  <c r="K65" i="29"/>
  <c r="K66" i="29"/>
  <c r="K67" i="29"/>
  <c r="M67" i="29" s="1"/>
  <c r="K68" i="29"/>
  <c r="K13" i="29"/>
  <c r="L498" i="27"/>
  <c r="K498" i="27"/>
  <c r="L497" i="27"/>
  <c r="K497" i="27"/>
  <c r="L496" i="27"/>
  <c r="K496" i="27"/>
  <c r="L495" i="27"/>
  <c r="K495" i="27"/>
  <c r="L494" i="27"/>
  <c r="K494" i="27"/>
  <c r="L493" i="27"/>
  <c r="K493" i="27"/>
  <c r="L492" i="27"/>
  <c r="K492" i="27"/>
  <c r="L491" i="27"/>
  <c r="K491" i="27"/>
  <c r="L490" i="27"/>
  <c r="K490" i="27"/>
  <c r="L489" i="27"/>
  <c r="K489" i="27"/>
  <c r="L488" i="27"/>
  <c r="K488" i="27"/>
  <c r="L487" i="27"/>
  <c r="K487" i="27"/>
  <c r="L486" i="27"/>
  <c r="K486" i="27"/>
  <c r="L485" i="27"/>
  <c r="K485" i="27"/>
  <c r="L484" i="27"/>
  <c r="K484" i="27"/>
  <c r="L483" i="27"/>
  <c r="K483" i="27"/>
  <c r="L482" i="27"/>
  <c r="K482" i="27"/>
  <c r="L481" i="27"/>
  <c r="K481" i="27"/>
  <c r="L480" i="27"/>
  <c r="K480" i="27"/>
  <c r="L479" i="27"/>
  <c r="K479" i="27"/>
  <c r="L478" i="27"/>
  <c r="K478" i="27"/>
  <c r="L477" i="27"/>
  <c r="K477" i="27"/>
  <c r="L476" i="27"/>
  <c r="K476" i="27"/>
  <c r="L475" i="27"/>
  <c r="K475" i="27"/>
  <c r="L474" i="27"/>
  <c r="K474" i="27"/>
  <c r="L473" i="27"/>
  <c r="K473" i="27"/>
  <c r="L472" i="27"/>
  <c r="K472" i="27"/>
  <c r="L471" i="27"/>
  <c r="K471" i="27"/>
  <c r="L470" i="27"/>
  <c r="K470" i="27"/>
  <c r="L469" i="27"/>
  <c r="K469" i="27"/>
  <c r="L468" i="27"/>
  <c r="K468" i="27"/>
  <c r="L467" i="27"/>
  <c r="K467" i="27"/>
  <c r="L466" i="27"/>
  <c r="K466" i="27"/>
  <c r="L465" i="27"/>
  <c r="K465" i="27"/>
  <c r="L464" i="27"/>
  <c r="K464" i="27"/>
  <c r="L463" i="27"/>
  <c r="K463" i="27"/>
  <c r="L462" i="27"/>
  <c r="K462" i="27"/>
  <c r="L461" i="27"/>
  <c r="K461" i="27"/>
  <c r="L460" i="27"/>
  <c r="K460" i="27"/>
  <c r="L459" i="27"/>
  <c r="K459" i="27"/>
  <c r="L458" i="27"/>
  <c r="K458" i="27"/>
  <c r="L457" i="27"/>
  <c r="K457" i="27"/>
  <c r="L456" i="27"/>
  <c r="K456" i="27"/>
  <c r="L455" i="27"/>
  <c r="K455" i="27"/>
  <c r="L454" i="27"/>
  <c r="K454" i="27"/>
  <c r="L453" i="27"/>
  <c r="K453" i="27"/>
  <c r="L452" i="27"/>
  <c r="K452" i="27"/>
  <c r="L451" i="27"/>
  <c r="K451" i="27"/>
  <c r="L450" i="27"/>
  <c r="K450" i="27"/>
  <c r="L449" i="27"/>
  <c r="K449" i="27"/>
  <c r="L448" i="27"/>
  <c r="K448" i="27"/>
  <c r="L447" i="27"/>
  <c r="K447" i="27"/>
  <c r="L446" i="27"/>
  <c r="K446" i="27"/>
  <c r="L445" i="27"/>
  <c r="K445" i="27"/>
  <c r="L444" i="27"/>
  <c r="K444" i="27"/>
  <c r="L443" i="27"/>
  <c r="K443" i="27"/>
  <c r="L442" i="27"/>
  <c r="K442" i="27"/>
  <c r="L441" i="27"/>
  <c r="K441" i="27"/>
  <c r="L440" i="27"/>
  <c r="K440" i="27"/>
  <c r="L439" i="27"/>
  <c r="K439" i="27"/>
  <c r="L438" i="27"/>
  <c r="K438" i="27"/>
  <c r="L437" i="27"/>
  <c r="K437" i="27"/>
  <c r="L436" i="27"/>
  <c r="K436" i="27"/>
  <c r="L435" i="27"/>
  <c r="K435" i="27"/>
  <c r="L434" i="27"/>
  <c r="K434" i="27"/>
  <c r="L433" i="27"/>
  <c r="K433" i="27"/>
  <c r="L432" i="27"/>
  <c r="K432" i="27"/>
  <c r="L431" i="27"/>
  <c r="K431" i="27"/>
  <c r="L430" i="27"/>
  <c r="K430" i="27"/>
  <c r="L429" i="27"/>
  <c r="K429" i="27"/>
  <c r="L428" i="27"/>
  <c r="K428" i="27"/>
  <c r="L427" i="27"/>
  <c r="K427" i="27"/>
  <c r="L426" i="27"/>
  <c r="K426" i="27"/>
  <c r="L425" i="27"/>
  <c r="K425" i="27"/>
  <c r="L424" i="27"/>
  <c r="K424" i="27"/>
  <c r="L423" i="27"/>
  <c r="K423" i="27"/>
  <c r="L422" i="27"/>
  <c r="K422" i="27"/>
  <c r="L421" i="27"/>
  <c r="K421" i="27"/>
  <c r="L420" i="27"/>
  <c r="K420" i="27"/>
  <c r="L419" i="27"/>
  <c r="K419" i="27"/>
  <c r="L418" i="27"/>
  <c r="K418" i="27"/>
  <c r="L417" i="27"/>
  <c r="K417" i="27"/>
  <c r="L416" i="27"/>
  <c r="K416" i="27"/>
  <c r="L415" i="27"/>
  <c r="K415" i="27"/>
  <c r="L414" i="27"/>
  <c r="K414" i="27"/>
  <c r="L413" i="27"/>
  <c r="K413" i="27"/>
  <c r="L412" i="27"/>
  <c r="K412" i="27"/>
  <c r="L411" i="27"/>
  <c r="K411" i="27"/>
  <c r="L410" i="27"/>
  <c r="K410" i="27"/>
  <c r="L409" i="27"/>
  <c r="K409" i="27"/>
  <c r="L408" i="27"/>
  <c r="K408" i="27"/>
  <c r="L407" i="27"/>
  <c r="K407" i="27"/>
  <c r="L406" i="27"/>
  <c r="K406" i="27"/>
  <c r="L405" i="27"/>
  <c r="K405" i="27"/>
  <c r="L404" i="27"/>
  <c r="K404" i="27"/>
  <c r="L403" i="27"/>
  <c r="K403" i="27"/>
  <c r="L402" i="27"/>
  <c r="K402" i="27"/>
  <c r="L401" i="27"/>
  <c r="K401" i="27"/>
  <c r="L400" i="27"/>
  <c r="K400" i="27"/>
  <c r="L399" i="27"/>
  <c r="K399" i="27"/>
  <c r="L398" i="27"/>
  <c r="K398" i="27"/>
  <c r="L397" i="27"/>
  <c r="K397" i="27"/>
  <c r="L396" i="27"/>
  <c r="K396" i="27"/>
  <c r="L395" i="27"/>
  <c r="K395" i="27"/>
  <c r="L394" i="27"/>
  <c r="K394" i="27"/>
  <c r="L393" i="27"/>
  <c r="K393" i="27"/>
  <c r="L392" i="27"/>
  <c r="K392" i="27"/>
  <c r="L391" i="27"/>
  <c r="K391" i="27"/>
  <c r="L390" i="27"/>
  <c r="K390" i="27"/>
  <c r="L389" i="27"/>
  <c r="K389" i="27"/>
  <c r="L388" i="27"/>
  <c r="K388" i="27"/>
  <c r="L387" i="27"/>
  <c r="K387" i="27"/>
  <c r="L386" i="27"/>
  <c r="K386" i="27"/>
  <c r="L385" i="27"/>
  <c r="K385" i="27"/>
  <c r="L384" i="27"/>
  <c r="K384" i="27"/>
  <c r="L383" i="27"/>
  <c r="K383" i="27"/>
  <c r="L382" i="27"/>
  <c r="K382" i="27"/>
  <c r="L381" i="27"/>
  <c r="K381" i="27"/>
  <c r="L380" i="27"/>
  <c r="K380" i="27"/>
  <c r="L379" i="27"/>
  <c r="K379" i="27"/>
  <c r="L378" i="27"/>
  <c r="K378" i="27"/>
  <c r="L377" i="27"/>
  <c r="K377" i="27"/>
  <c r="L376" i="27"/>
  <c r="K376" i="27"/>
  <c r="L375" i="27"/>
  <c r="K375" i="27"/>
  <c r="L374" i="27"/>
  <c r="K374" i="27"/>
  <c r="L373" i="27"/>
  <c r="K373" i="27"/>
  <c r="L372" i="27"/>
  <c r="K372" i="27"/>
  <c r="L371" i="27"/>
  <c r="K371" i="27"/>
  <c r="L370" i="27"/>
  <c r="K370" i="27"/>
  <c r="L369" i="27"/>
  <c r="K369" i="27"/>
  <c r="L368" i="27"/>
  <c r="K368" i="27"/>
  <c r="L367" i="27"/>
  <c r="K367" i="27"/>
  <c r="L366" i="27"/>
  <c r="K366" i="27"/>
  <c r="L365" i="27"/>
  <c r="K365" i="27"/>
  <c r="L364" i="27"/>
  <c r="K364" i="27"/>
  <c r="L363" i="27"/>
  <c r="K363" i="27"/>
  <c r="L362" i="27"/>
  <c r="K362" i="27"/>
  <c r="L361" i="27"/>
  <c r="K361" i="27"/>
  <c r="L360" i="27"/>
  <c r="K360" i="27"/>
  <c r="L359" i="27"/>
  <c r="K359" i="27"/>
  <c r="L358" i="27"/>
  <c r="K358" i="27"/>
  <c r="L357" i="27"/>
  <c r="K357" i="27"/>
  <c r="L356" i="27"/>
  <c r="K356" i="27"/>
  <c r="L355" i="27"/>
  <c r="K355" i="27"/>
  <c r="L354" i="27"/>
  <c r="K354" i="27"/>
  <c r="L353" i="27"/>
  <c r="K353" i="27"/>
  <c r="L352" i="27"/>
  <c r="K352" i="27"/>
  <c r="L351" i="27"/>
  <c r="K351" i="27"/>
  <c r="L350" i="27"/>
  <c r="K350" i="27"/>
  <c r="L349" i="27"/>
  <c r="K349" i="27"/>
  <c r="L348" i="27"/>
  <c r="K348" i="27"/>
  <c r="L347" i="27"/>
  <c r="K347" i="27"/>
  <c r="L346" i="27"/>
  <c r="K346" i="27"/>
  <c r="L345" i="27"/>
  <c r="K345" i="27"/>
  <c r="L344" i="27"/>
  <c r="K344" i="27"/>
  <c r="L343" i="27"/>
  <c r="K343" i="27"/>
  <c r="L342" i="27"/>
  <c r="K342" i="27"/>
  <c r="L341" i="27"/>
  <c r="K341" i="27"/>
  <c r="L340" i="27"/>
  <c r="K340" i="27"/>
  <c r="L339" i="27"/>
  <c r="K339" i="27"/>
  <c r="L338" i="27"/>
  <c r="K338" i="27"/>
  <c r="L337" i="27"/>
  <c r="K337" i="27"/>
  <c r="L336" i="27"/>
  <c r="K336" i="27"/>
  <c r="L335" i="27"/>
  <c r="K335" i="27"/>
  <c r="L334" i="27"/>
  <c r="K334" i="27"/>
  <c r="L333" i="27"/>
  <c r="K333" i="27"/>
  <c r="L332" i="27"/>
  <c r="K332" i="27"/>
  <c r="L331" i="27"/>
  <c r="K331" i="27"/>
  <c r="L330" i="27"/>
  <c r="K330" i="27"/>
  <c r="L329" i="27"/>
  <c r="K329" i="27"/>
  <c r="L328" i="27"/>
  <c r="K328" i="27"/>
  <c r="L327" i="27"/>
  <c r="K327" i="27"/>
  <c r="L326" i="27"/>
  <c r="K326" i="27"/>
  <c r="L325" i="27"/>
  <c r="K325" i="27"/>
  <c r="L324" i="27"/>
  <c r="K324" i="27"/>
  <c r="L323" i="27"/>
  <c r="K323" i="27"/>
  <c r="L322" i="27"/>
  <c r="K322" i="27"/>
  <c r="L321" i="27"/>
  <c r="K321" i="27"/>
  <c r="L320" i="27"/>
  <c r="K320" i="27"/>
  <c r="L319" i="27"/>
  <c r="K319" i="27"/>
  <c r="L318" i="27"/>
  <c r="K318" i="27"/>
  <c r="L317" i="27"/>
  <c r="K317" i="27"/>
  <c r="L316" i="27"/>
  <c r="K316" i="27"/>
  <c r="L315" i="27"/>
  <c r="K315" i="27"/>
  <c r="L314" i="27"/>
  <c r="K314" i="27"/>
  <c r="L313" i="27"/>
  <c r="K313" i="27"/>
  <c r="L312" i="27"/>
  <c r="K312" i="27"/>
  <c r="L311" i="27"/>
  <c r="K311" i="27"/>
  <c r="L310" i="27"/>
  <c r="K310" i="27"/>
  <c r="L309" i="27"/>
  <c r="K309" i="27"/>
  <c r="L308" i="27"/>
  <c r="K308" i="27"/>
  <c r="L307" i="27"/>
  <c r="K307" i="27"/>
  <c r="L306" i="27"/>
  <c r="K306" i="27"/>
  <c r="L305" i="27"/>
  <c r="K305" i="27"/>
  <c r="L304" i="27"/>
  <c r="K304" i="27"/>
  <c r="M304" i="27" s="1"/>
  <c r="L303" i="27"/>
  <c r="K303" i="27"/>
  <c r="L302" i="27"/>
  <c r="K302" i="27"/>
  <c r="M302" i="27" s="1"/>
  <c r="L301" i="27"/>
  <c r="K301" i="27"/>
  <c r="L300" i="27"/>
  <c r="K300" i="27"/>
  <c r="M300" i="27" s="1"/>
  <c r="L299" i="27"/>
  <c r="K299" i="27"/>
  <c r="L298" i="27"/>
  <c r="K298" i="27"/>
  <c r="L297" i="27"/>
  <c r="K297" i="27"/>
  <c r="L296" i="27"/>
  <c r="K296" i="27"/>
  <c r="M296" i="27" s="1"/>
  <c r="L295" i="27"/>
  <c r="K295" i="27"/>
  <c r="L294" i="27"/>
  <c r="K294" i="27"/>
  <c r="M294" i="27" s="1"/>
  <c r="L293" i="27"/>
  <c r="K293" i="27"/>
  <c r="L292" i="27"/>
  <c r="K292" i="27"/>
  <c r="L291" i="27"/>
  <c r="K291" i="27"/>
  <c r="L290" i="27"/>
  <c r="K290" i="27"/>
  <c r="M290" i="27" s="1"/>
  <c r="L289" i="27"/>
  <c r="K289" i="27"/>
  <c r="L288" i="27"/>
  <c r="K288" i="27"/>
  <c r="M288" i="27" s="1"/>
  <c r="L287" i="27"/>
  <c r="K287" i="27"/>
  <c r="L286" i="27"/>
  <c r="K286" i="27"/>
  <c r="L285" i="27"/>
  <c r="K285" i="27"/>
  <c r="L284" i="27"/>
  <c r="K284" i="27"/>
  <c r="L283" i="27"/>
  <c r="K283" i="27"/>
  <c r="L282" i="27"/>
  <c r="K282" i="27"/>
  <c r="L281" i="27"/>
  <c r="K281" i="27"/>
  <c r="L280" i="27"/>
  <c r="K280" i="27"/>
  <c r="M280" i="27" s="1"/>
  <c r="L279" i="27"/>
  <c r="K279" i="27"/>
  <c r="L278" i="27"/>
  <c r="K278" i="27"/>
  <c r="M278" i="27" s="1"/>
  <c r="L277" i="27"/>
  <c r="K277" i="27"/>
  <c r="L276" i="27"/>
  <c r="K276" i="27"/>
  <c r="M276" i="27" s="1"/>
  <c r="L275" i="27"/>
  <c r="K275" i="27"/>
  <c r="L274" i="27"/>
  <c r="K274" i="27"/>
  <c r="M274" i="27" s="1"/>
  <c r="L273" i="27"/>
  <c r="K273" i="27"/>
  <c r="L272" i="27"/>
  <c r="K272" i="27"/>
  <c r="L271" i="27"/>
  <c r="K271" i="27"/>
  <c r="L270" i="27"/>
  <c r="K270" i="27"/>
  <c r="M270" i="27" s="1"/>
  <c r="L269" i="27"/>
  <c r="K269" i="27"/>
  <c r="L268" i="27"/>
  <c r="K268" i="27"/>
  <c r="M268" i="27" s="1"/>
  <c r="L267" i="27"/>
  <c r="K267" i="27"/>
  <c r="L266" i="27"/>
  <c r="K266" i="27"/>
  <c r="M266" i="27" s="1"/>
  <c r="L265" i="27"/>
  <c r="K265" i="27"/>
  <c r="L264" i="27"/>
  <c r="K264" i="27"/>
  <c r="L263" i="27"/>
  <c r="K263" i="27"/>
  <c r="L262" i="27"/>
  <c r="K262" i="27"/>
  <c r="L261" i="27"/>
  <c r="K261" i="27"/>
  <c r="L260" i="27"/>
  <c r="K260" i="27"/>
  <c r="M260" i="27" s="1"/>
  <c r="L259" i="27"/>
  <c r="K259" i="27"/>
  <c r="L258" i="27"/>
  <c r="K258" i="27"/>
  <c r="L257" i="27"/>
  <c r="K257" i="27"/>
  <c r="L256" i="27"/>
  <c r="K256" i="27"/>
  <c r="M256" i="27" s="1"/>
  <c r="L255" i="27"/>
  <c r="K255" i="27"/>
  <c r="L254" i="27"/>
  <c r="K254" i="27"/>
  <c r="L253" i="27"/>
  <c r="K253" i="27"/>
  <c r="L252" i="27"/>
  <c r="K252" i="27"/>
  <c r="L251" i="27"/>
  <c r="K251" i="27"/>
  <c r="L250" i="27"/>
  <c r="K250" i="27"/>
  <c r="M250" i="27" s="1"/>
  <c r="L249" i="27"/>
  <c r="K249" i="27"/>
  <c r="L248" i="27"/>
  <c r="K248" i="27"/>
  <c r="L247" i="27"/>
  <c r="K247" i="27"/>
  <c r="L246" i="27"/>
  <c r="K246" i="27"/>
  <c r="M246" i="27" s="1"/>
  <c r="L245" i="27"/>
  <c r="K245" i="27"/>
  <c r="L244" i="27"/>
  <c r="K244" i="27"/>
  <c r="L243" i="27"/>
  <c r="M243" i="27"/>
  <c r="K243" i="27"/>
  <c r="L242" i="27"/>
  <c r="K242" i="27"/>
  <c r="L241" i="27"/>
  <c r="K241" i="27"/>
  <c r="L240" i="27"/>
  <c r="M240" i="27" s="1"/>
  <c r="K240" i="27"/>
  <c r="L239" i="27"/>
  <c r="K239" i="27"/>
  <c r="L238" i="27"/>
  <c r="K238" i="27"/>
  <c r="L237" i="27"/>
  <c r="K237" i="27"/>
  <c r="L236" i="27"/>
  <c r="K236" i="27"/>
  <c r="L235" i="27"/>
  <c r="K235" i="27"/>
  <c r="L234" i="27"/>
  <c r="M234" i="27" s="1"/>
  <c r="K234" i="27"/>
  <c r="L233" i="27"/>
  <c r="K233" i="27"/>
  <c r="L232" i="27"/>
  <c r="K232" i="27"/>
  <c r="L231" i="27"/>
  <c r="K231" i="27"/>
  <c r="L230" i="27"/>
  <c r="M230" i="27" s="1"/>
  <c r="K230" i="27"/>
  <c r="L229" i="27"/>
  <c r="K229" i="27"/>
  <c r="L228" i="27"/>
  <c r="K228" i="27"/>
  <c r="L227" i="27"/>
  <c r="K227" i="27"/>
  <c r="L226" i="27"/>
  <c r="M226" i="27" s="1"/>
  <c r="K226" i="27"/>
  <c r="L225" i="27"/>
  <c r="K225" i="27"/>
  <c r="L224" i="27"/>
  <c r="K224" i="27"/>
  <c r="L223" i="27"/>
  <c r="K223" i="27"/>
  <c r="L222" i="27"/>
  <c r="K222" i="27"/>
  <c r="L221" i="27"/>
  <c r="K221" i="27"/>
  <c r="L220" i="27"/>
  <c r="K220" i="27"/>
  <c r="L219" i="27"/>
  <c r="K219" i="27"/>
  <c r="L218" i="27"/>
  <c r="K218" i="27"/>
  <c r="L217" i="27"/>
  <c r="K217" i="27"/>
  <c r="L216" i="27"/>
  <c r="M216" i="27" s="1"/>
  <c r="K216" i="27"/>
  <c r="L215" i="27"/>
  <c r="K215" i="27"/>
  <c r="L214" i="27"/>
  <c r="K214" i="27"/>
  <c r="L213" i="27"/>
  <c r="K213" i="27"/>
  <c r="L212" i="27"/>
  <c r="K212" i="27"/>
  <c r="L211" i="27"/>
  <c r="K211" i="27"/>
  <c r="L210" i="27"/>
  <c r="K210" i="27"/>
  <c r="L209" i="27"/>
  <c r="K209" i="27"/>
  <c r="L208" i="27"/>
  <c r="M208" i="27" s="1"/>
  <c r="K208" i="27"/>
  <c r="L207" i="27"/>
  <c r="K207" i="27"/>
  <c r="L206" i="27"/>
  <c r="M206" i="27" s="1"/>
  <c r="K206" i="27"/>
  <c r="L205" i="27"/>
  <c r="K205" i="27"/>
  <c r="L204" i="27"/>
  <c r="M204" i="27" s="1"/>
  <c r="K204" i="27"/>
  <c r="L203" i="27"/>
  <c r="K203" i="27"/>
  <c r="L202" i="27"/>
  <c r="K202" i="27"/>
  <c r="L201" i="27"/>
  <c r="K201" i="27"/>
  <c r="L200" i="27"/>
  <c r="M200" i="27" s="1"/>
  <c r="K200" i="27"/>
  <c r="L199" i="27"/>
  <c r="K199" i="27"/>
  <c r="L198" i="27"/>
  <c r="M198" i="27" s="1"/>
  <c r="K198" i="27"/>
  <c r="L197" i="27"/>
  <c r="K197" i="27"/>
  <c r="L196" i="27"/>
  <c r="M196" i="27" s="1"/>
  <c r="K196" i="27"/>
  <c r="L195" i="27"/>
  <c r="K195" i="27"/>
  <c r="L194" i="27"/>
  <c r="M194" i="27" s="1"/>
  <c r="K194" i="27"/>
  <c r="L193" i="27"/>
  <c r="K193" i="27"/>
  <c r="L192" i="27"/>
  <c r="K192" i="27"/>
  <c r="L191" i="27"/>
  <c r="K191" i="27"/>
  <c r="L190" i="27"/>
  <c r="K190" i="27"/>
  <c r="L189" i="27"/>
  <c r="K189" i="27"/>
  <c r="L188" i="27"/>
  <c r="K188" i="27"/>
  <c r="L187" i="27"/>
  <c r="K187" i="27"/>
  <c r="L186" i="27"/>
  <c r="M186" i="27" s="1"/>
  <c r="K186" i="27"/>
  <c r="L185" i="27"/>
  <c r="K185" i="27"/>
  <c r="L184" i="27"/>
  <c r="K184" i="27"/>
  <c r="L183" i="27"/>
  <c r="K183" i="27"/>
  <c r="L182" i="27"/>
  <c r="M182" i="27" s="1"/>
  <c r="K182" i="27"/>
  <c r="L181" i="27"/>
  <c r="K181" i="27"/>
  <c r="L180" i="27"/>
  <c r="K180" i="27"/>
  <c r="L179" i="27"/>
  <c r="K179" i="27"/>
  <c r="L178" i="27"/>
  <c r="K178" i="27"/>
  <c r="L177" i="27"/>
  <c r="K177" i="27"/>
  <c r="L176" i="27"/>
  <c r="M176" i="27" s="1"/>
  <c r="K176" i="27"/>
  <c r="L175" i="27"/>
  <c r="K175" i="27"/>
  <c r="L174" i="27"/>
  <c r="M174" i="27" s="1"/>
  <c r="K174" i="27"/>
  <c r="L173" i="27"/>
  <c r="K173" i="27"/>
  <c r="L172" i="27"/>
  <c r="M172" i="27" s="1"/>
  <c r="K172" i="27"/>
  <c r="L171" i="27"/>
  <c r="K171" i="27"/>
  <c r="L170" i="27"/>
  <c r="K170" i="27"/>
  <c r="L169" i="27"/>
  <c r="K169" i="27"/>
  <c r="L168" i="27"/>
  <c r="M168" i="27" s="1"/>
  <c r="K168" i="27"/>
  <c r="L167" i="27"/>
  <c r="K167" i="27"/>
  <c r="L166" i="27"/>
  <c r="M166" i="27" s="1"/>
  <c r="K166" i="27"/>
  <c r="L165" i="27"/>
  <c r="K165" i="27"/>
  <c r="L164" i="27"/>
  <c r="M164" i="27" s="1"/>
  <c r="K164" i="27"/>
  <c r="L163" i="27"/>
  <c r="K163" i="27"/>
  <c r="L162" i="27"/>
  <c r="M162" i="27" s="1"/>
  <c r="K162" i="27"/>
  <c r="L161" i="27"/>
  <c r="K161" i="27"/>
  <c r="L160" i="27"/>
  <c r="K160" i="27"/>
  <c r="L159" i="27"/>
  <c r="K159" i="27"/>
  <c r="L158" i="27"/>
  <c r="M158" i="27" s="1"/>
  <c r="K158" i="27"/>
  <c r="L157" i="27"/>
  <c r="K157" i="27"/>
  <c r="L156" i="27"/>
  <c r="M156" i="27" s="1"/>
  <c r="K156" i="27"/>
  <c r="L155" i="27"/>
  <c r="K155" i="27"/>
  <c r="L154" i="27"/>
  <c r="M154" i="27" s="1"/>
  <c r="K154" i="27"/>
  <c r="L153" i="27"/>
  <c r="K153" i="27"/>
  <c r="L152" i="27"/>
  <c r="K152" i="27"/>
  <c r="L151" i="27"/>
  <c r="K151" i="27"/>
  <c r="L150" i="27"/>
  <c r="M150" i="27" s="1"/>
  <c r="K150" i="27"/>
  <c r="L149" i="27"/>
  <c r="K149" i="27"/>
  <c r="L148" i="27"/>
  <c r="M148" i="27" s="1"/>
  <c r="K148" i="27"/>
  <c r="L147" i="27"/>
  <c r="K147" i="27"/>
  <c r="M147" i="27" s="1"/>
  <c r="L146" i="27"/>
  <c r="K146" i="27"/>
  <c r="L145" i="27"/>
  <c r="K145" i="27"/>
  <c r="L144" i="27"/>
  <c r="K144" i="27"/>
  <c r="L143" i="27"/>
  <c r="K143" i="27"/>
  <c r="L142" i="27"/>
  <c r="K142" i="27"/>
  <c r="M142" i="27" s="1"/>
  <c r="L141" i="27"/>
  <c r="K141" i="27"/>
  <c r="L140" i="27"/>
  <c r="K140" i="27"/>
  <c r="L139" i="27"/>
  <c r="K139" i="27"/>
  <c r="M139" i="27" s="1"/>
  <c r="L138" i="27"/>
  <c r="K138" i="27"/>
  <c r="L137" i="27"/>
  <c r="K137" i="27"/>
  <c r="L136" i="27"/>
  <c r="K136" i="27"/>
  <c r="L135" i="27"/>
  <c r="K135" i="27"/>
  <c r="M135" i="27" s="1"/>
  <c r="L134" i="27"/>
  <c r="K134" i="27"/>
  <c r="L133" i="27"/>
  <c r="K133" i="27"/>
  <c r="L132" i="27"/>
  <c r="K132" i="27"/>
  <c r="L131" i="27"/>
  <c r="K131" i="27"/>
  <c r="L130" i="27"/>
  <c r="K130" i="27"/>
  <c r="L129" i="27"/>
  <c r="K129" i="27"/>
  <c r="L128" i="27"/>
  <c r="K128" i="27"/>
  <c r="L127" i="27"/>
  <c r="K127" i="27"/>
  <c r="M127" i="27" s="1"/>
  <c r="L126" i="27"/>
  <c r="K126" i="27"/>
  <c r="L125" i="27"/>
  <c r="K125" i="27"/>
  <c r="M125" i="27" s="1"/>
  <c r="L124" i="27"/>
  <c r="K124" i="27"/>
  <c r="L123" i="27"/>
  <c r="K123" i="27"/>
  <c r="L122" i="27"/>
  <c r="K122" i="27"/>
  <c r="L121" i="27"/>
  <c r="K121" i="27"/>
  <c r="L120" i="27"/>
  <c r="K120" i="27"/>
  <c r="L119" i="27"/>
  <c r="K119" i="27"/>
  <c r="L118" i="27"/>
  <c r="K118" i="27"/>
  <c r="L117" i="27"/>
  <c r="K117" i="27"/>
  <c r="L116" i="27"/>
  <c r="K116" i="27"/>
  <c r="L115" i="27"/>
  <c r="M115" i="27"/>
  <c r="K115" i="27"/>
  <c r="L114" i="27"/>
  <c r="K114" i="27"/>
  <c r="L113" i="27"/>
  <c r="K113" i="27"/>
  <c r="L112" i="27"/>
  <c r="K112" i="27"/>
  <c r="L111" i="27"/>
  <c r="M111" i="27" s="1"/>
  <c r="K111" i="27"/>
  <c r="L110" i="27"/>
  <c r="K110" i="27"/>
  <c r="L109" i="27"/>
  <c r="K109" i="27"/>
  <c r="L108" i="27"/>
  <c r="M108" i="27" s="1"/>
  <c r="K108" i="27"/>
  <c r="L107" i="27"/>
  <c r="K107" i="27"/>
  <c r="L106" i="27"/>
  <c r="K106" i="27"/>
  <c r="L105" i="27"/>
  <c r="K105" i="27"/>
  <c r="L104" i="27"/>
  <c r="K104" i="27"/>
  <c r="L103" i="27"/>
  <c r="M103" i="27" s="1"/>
  <c r="K103" i="27"/>
  <c r="L102" i="27"/>
  <c r="K102" i="27"/>
  <c r="L101" i="27"/>
  <c r="M101" i="27" s="1"/>
  <c r="K101" i="27"/>
  <c r="L100" i="27"/>
  <c r="K100" i="27"/>
  <c r="L99" i="27"/>
  <c r="K99" i="27"/>
  <c r="L98" i="27"/>
  <c r="K98" i="27"/>
  <c r="L97" i="27"/>
  <c r="K97" i="27"/>
  <c r="L96" i="27"/>
  <c r="K96" i="27"/>
  <c r="L95" i="27"/>
  <c r="K95" i="27"/>
  <c r="L94" i="27"/>
  <c r="K94" i="27"/>
  <c r="L93" i="27"/>
  <c r="K93" i="27"/>
  <c r="L92" i="27"/>
  <c r="K92" i="27"/>
  <c r="L91" i="27"/>
  <c r="K91" i="27"/>
  <c r="L90" i="27"/>
  <c r="K90" i="27"/>
  <c r="L89" i="27"/>
  <c r="K89" i="27"/>
  <c r="L88" i="27"/>
  <c r="K88" i="27"/>
  <c r="L87" i="27"/>
  <c r="M87" i="27" s="1"/>
  <c r="K87" i="27"/>
  <c r="L86" i="27"/>
  <c r="K86" i="27"/>
  <c r="L85" i="27"/>
  <c r="K85" i="27"/>
  <c r="L84" i="27"/>
  <c r="K84" i="27"/>
  <c r="L83" i="27"/>
  <c r="M83" i="27" s="1"/>
  <c r="K83" i="27"/>
  <c r="L82" i="27"/>
  <c r="K82" i="27"/>
  <c r="L81" i="27"/>
  <c r="K81" i="27"/>
  <c r="L80" i="27"/>
  <c r="K80" i="27"/>
  <c r="L79" i="27"/>
  <c r="M79" i="27" s="1"/>
  <c r="K79" i="27"/>
  <c r="L78" i="27"/>
  <c r="M78" i="27" s="1"/>
  <c r="K78" i="27"/>
  <c r="L77" i="27"/>
  <c r="K77" i="27"/>
  <c r="L76" i="27"/>
  <c r="K76" i="27"/>
  <c r="L75" i="27"/>
  <c r="K75" i="27"/>
  <c r="L74" i="27"/>
  <c r="K74" i="27"/>
  <c r="L73" i="27"/>
  <c r="K73" i="27"/>
  <c r="L72" i="27"/>
  <c r="K72" i="27"/>
  <c r="L71" i="27"/>
  <c r="M71" i="27" s="1"/>
  <c r="K71" i="27"/>
  <c r="L70" i="27"/>
  <c r="K70" i="27"/>
  <c r="L69" i="27"/>
  <c r="M69" i="27" s="1"/>
  <c r="K69" i="27"/>
  <c r="L68" i="27"/>
  <c r="K68" i="27"/>
  <c r="L67" i="27"/>
  <c r="M67" i="27" s="1"/>
  <c r="K67" i="27"/>
  <c r="L66" i="27"/>
  <c r="K66" i="27"/>
  <c r="L65" i="27"/>
  <c r="K65" i="27"/>
  <c r="L64" i="27"/>
  <c r="K64" i="27"/>
  <c r="L63" i="27"/>
  <c r="K63" i="27"/>
  <c r="L62" i="27"/>
  <c r="K62" i="27"/>
  <c r="L61" i="27"/>
  <c r="K61" i="27"/>
  <c r="L60" i="27"/>
  <c r="K60" i="27"/>
  <c r="L59" i="27"/>
  <c r="M59" i="27" s="1"/>
  <c r="K59" i="27"/>
  <c r="L58" i="27"/>
  <c r="K58" i="27"/>
  <c r="L57" i="27"/>
  <c r="K57" i="27"/>
  <c r="L56" i="27"/>
  <c r="K56" i="27"/>
  <c r="L55" i="27"/>
  <c r="K55" i="27"/>
  <c r="L54" i="27"/>
  <c r="K54" i="27"/>
  <c r="L53" i="27"/>
  <c r="K53" i="27"/>
  <c r="L52" i="27"/>
  <c r="K52" i="27"/>
  <c r="L51" i="27"/>
  <c r="K51" i="27"/>
  <c r="L50" i="27"/>
  <c r="K50" i="27"/>
  <c r="L49" i="27"/>
  <c r="K49" i="27"/>
  <c r="L48" i="27"/>
  <c r="K48" i="27"/>
  <c r="L47" i="27"/>
  <c r="M47" i="27" s="1"/>
  <c r="K47" i="27"/>
  <c r="L46" i="27"/>
  <c r="K46" i="27"/>
  <c r="L45" i="27"/>
  <c r="M45" i="27" s="1"/>
  <c r="K45" i="27"/>
  <c r="L44" i="27"/>
  <c r="K44" i="27"/>
  <c r="L43" i="27"/>
  <c r="M43" i="27" s="1"/>
  <c r="K43" i="27"/>
  <c r="L42" i="27"/>
  <c r="K42" i="27"/>
  <c r="L41" i="27"/>
  <c r="K41" i="27"/>
  <c r="L40" i="27"/>
  <c r="K40" i="27"/>
  <c r="L39" i="27"/>
  <c r="K39" i="27"/>
  <c r="L38" i="27"/>
  <c r="M38" i="27" s="1"/>
  <c r="K38" i="27"/>
  <c r="L37" i="27"/>
  <c r="K37" i="27"/>
  <c r="L36" i="27"/>
  <c r="M36" i="27" s="1"/>
  <c r="K36" i="27"/>
  <c r="L35" i="27"/>
  <c r="K35" i="27"/>
  <c r="L34" i="27"/>
  <c r="K34" i="27"/>
  <c r="L33" i="27"/>
  <c r="K33" i="27"/>
  <c r="L32" i="27"/>
  <c r="K32" i="27"/>
  <c r="L31" i="27"/>
  <c r="M31" i="27" s="1"/>
  <c r="K31" i="27"/>
  <c r="L30" i="27"/>
  <c r="K30" i="27"/>
  <c r="L29" i="27"/>
  <c r="K29" i="27"/>
  <c r="L28" i="27"/>
  <c r="K28" i="27"/>
  <c r="L27" i="27"/>
  <c r="K27" i="27"/>
  <c r="L26" i="27"/>
  <c r="K26" i="27"/>
  <c r="L25" i="27"/>
  <c r="K25" i="27"/>
  <c r="L24" i="27"/>
  <c r="K24" i="27"/>
  <c r="L23" i="27"/>
  <c r="K23" i="27"/>
  <c r="L22" i="27"/>
  <c r="K22" i="27"/>
  <c r="L21" i="27"/>
  <c r="M21" i="27" s="1"/>
  <c r="K21" i="27"/>
  <c r="L20" i="27"/>
  <c r="K20" i="27"/>
  <c r="L19" i="27"/>
  <c r="K19" i="27"/>
  <c r="L18" i="27"/>
  <c r="K18" i="27"/>
  <c r="L17" i="27"/>
  <c r="K17" i="27"/>
  <c r="L16" i="27"/>
  <c r="K16" i="27"/>
  <c r="L15" i="27"/>
  <c r="M15" i="27" s="1"/>
  <c r="K15" i="27"/>
  <c r="L14" i="27"/>
  <c r="K14" i="27"/>
  <c r="L6" i="27"/>
  <c r="M6" i="27" s="1"/>
  <c r="L7" i="27"/>
  <c r="M7" i="27" s="1"/>
  <c r="L8" i="27"/>
  <c r="M8" i="27"/>
  <c r="L9" i="27"/>
  <c r="M9" i="27"/>
  <c r="L10" i="27"/>
  <c r="M10" i="27"/>
  <c r="L11" i="27"/>
  <c r="L5" i="27"/>
  <c r="J12" i="27"/>
  <c r="I12" i="27"/>
  <c r="H12" i="27"/>
  <c r="G12" i="27"/>
  <c r="F12" i="27"/>
  <c r="M11" i="27"/>
  <c r="L495" i="24"/>
  <c r="L494" i="24"/>
  <c r="L493" i="24"/>
  <c r="L492" i="24"/>
  <c r="L491" i="24"/>
  <c r="L490" i="24"/>
  <c r="L489" i="24"/>
  <c r="L488" i="24"/>
  <c r="L487" i="24"/>
  <c r="L486" i="24"/>
  <c r="L485" i="24"/>
  <c r="L484" i="24"/>
  <c r="L483" i="24"/>
  <c r="L482" i="24"/>
  <c r="L481" i="24"/>
  <c r="L480" i="24"/>
  <c r="L479" i="24"/>
  <c r="L478" i="24"/>
  <c r="L477" i="24"/>
  <c r="L476" i="24"/>
  <c r="L475" i="24"/>
  <c r="L474" i="24"/>
  <c r="L473" i="24"/>
  <c r="L472" i="24"/>
  <c r="L471" i="24"/>
  <c r="L470" i="24"/>
  <c r="L469" i="24"/>
  <c r="L468" i="24"/>
  <c r="L467" i="24"/>
  <c r="L466" i="24"/>
  <c r="L465" i="24"/>
  <c r="L464" i="24"/>
  <c r="L463" i="24"/>
  <c r="L462" i="24"/>
  <c r="L461" i="24"/>
  <c r="L460" i="24"/>
  <c r="L459" i="24"/>
  <c r="L458" i="24"/>
  <c r="L457" i="24"/>
  <c r="L456" i="24"/>
  <c r="L455" i="24"/>
  <c r="L454" i="24"/>
  <c r="L453" i="24"/>
  <c r="L452" i="24"/>
  <c r="L451" i="24"/>
  <c r="L450" i="24"/>
  <c r="L449" i="24"/>
  <c r="L448" i="24"/>
  <c r="L447" i="24"/>
  <c r="L446" i="24"/>
  <c r="L445" i="24"/>
  <c r="L444" i="24"/>
  <c r="L443" i="24"/>
  <c r="L442" i="24"/>
  <c r="L441" i="24"/>
  <c r="L440" i="24"/>
  <c r="L439" i="24"/>
  <c r="L438" i="24"/>
  <c r="L437" i="24"/>
  <c r="L436" i="24"/>
  <c r="L435" i="24"/>
  <c r="L434" i="24"/>
  <c r="L433" i="24"/>
  <c r="L432" i="24"/>
  <c r="L431" i="24"/>
  <c r="L430" i="24"/>
  <c r="L429" i="24"/>
  <c r="L428" i="24"/>
  <c r="L427" i="24"/>
  <c r="L426" i="24"/>
  <c r="L425" i="24"/>
  <c r="L424" i="24"/>
  <c r="L423" i="24"/>
  <c r="L422" i="24"/>
  <c r="L421" i="24"/>
  <c r="L420" i="24"/>
  <c r="L419" i="24"/>
  <c r="L418" i="24"/>
  <c r="L417" i="24"/>
  <c r="L416" i="24"/>
  <c r="L415" i="24"/>
  <c r="L414" i="24"/>
  <c r="L413" i="24"/>
  <c r="L412" i="24"/>
  <c r="L411" i="24"/>
  <c r="L410" i="24"/>
  <c r="L409" i="24"/>
  <c r="L408" i="24"/>
  <c r="L407" i="24"/>
  <c r="L406" i="24"/>
  <c r="L405" i="24"/>
  <c r="L404" i="24"/>
  <c r="L403" i="24"/>
  <c r="L402" i="24"/>
  <c r="L401" i="24"/>
  <c r="L400" i="24"/>
  <c r="L399" i="24"/>
  <c r="L398" i="24"/>
  <c r="L397" i="24"/>
  <c r="L396" i="24"/>
  <c r="L395" i="24"/>
  <c r="L394" i="24"/>
  <c r="L393" i="24"/>
  <c r="L392" i="24"/>
  <c r="L391" i="24"/>
  <c r="L390" i="24"/>
  <c r="L389" i="24"/>
  <c r="L388" i="24"/>
  <c r="L387" i="24"/>
  <c r="L386" i="24"/>
  <c r="L385" i="24"/>
  <c r="L384" i="24"/>
  <c r="L383" i="24"/>
  <c r="L382" i="24"/>
  <c r="L381" i="24"/>
  <c r="L380" i="24"/>
  <c r="L379" i="24"/>
  <c r="L378" i="24"/>
  <c r="L377" i="24"/>
  <c r="L376" i="24"/>
  <c r="L375" i="24"/>
  <c r="L374" i="24"/>
  <c r="L373" i="24"/>
  <c r="L372" i="24"/>
  <c r="L371" i="24"/>
  <c r="L370" i="24"/>
  <c r="L369" i="24"/>
  <c r="L368" i="24"/>
  <c r="L367" i="24"/>
  <c r="L366" i="24"/>
  <c r="L365" i="24"/>
  <c r="L364" i="24"/>
  <c r="L363" i="24"/>
  <c r="L362" i="24"/>
  <c r="L361" i="24"/>
  <c r="L360" i="24"/>
  <c r="L359" i="24"/>
  <c r="L358" i="24"/>
  <c r="L357" i="24"/>
  <c r="L356" i="24"/>
  <c r="L355" i="24"/>
  <c r="L354" i="24"/>
  <c r="L353" i="24"/>
  <c r="L352" i="24"/>
  <c r="L351" i="24"/>
  <c r="L350" i="24"/>
  <c r="L349" i="24"/>
  <c r="L348" i="24"/>
  <c r="L347" i="24"/>
  <c r="L346" i="24"/>
  <c r="L345" i="24"/>
  <c r="L344" i="24"/>
  <c r="L343" i="24"/>
  <c r="L342" i="24"/>
  <c r="L341" i="24"/>
  <c r="L340" i="24"/>
  <c r="L339" i="24"/>
  <c r="L338" i="24"/>
  <c r="L337" i="24"/>
  <c r="L336" i="24"/>
  <c r="L335" i="24"/>
  <c r="L334" i="24"/>
  <c r="L333" i="24"/>
  <c r="L332" i="24"/>
  <c r="L331" i="24"/>
  <c r="L330" i="24"/>
  <c r="L329" i="24"/>
  <c r="L328" i="24"/>
  <c r="L327" i="24"/>
  <c r="L326" i="24"/>
  <c r="L325" i="24"/>
  <c r="L324" i="24"/>
  <c r="L323" i="24"/>
  <c r="L322" i="24"/>
  <c r="L321" i="24"/>
  <c r="L320" i="24"/>
  <c r="L319" i="24"/>
  <c r="L318" i="24"/>
  <c r="L317" i="24"/>
  <c r="L316" i="24"/>
  <c r="L315" i="24"/>
  <c r="L314" i="24"/>
  <c r="L313" i="24"/>
  <c r="L312" i="24"/>
  <c r="L311" i="24"/>
  <c r="L310" i="24"/>
  <c r="L309" i="24"/>
  <c r="L308" i="24"/>
  <c r="L307" i="24"/>
  <c r="L306" i="24"/>
  <c r="L305" i="24"/>
  <c r="L304" i="24"/>
  <c r="L303" i="24"/>
  <c r="L302" i="24"/>
  <c r="L301" i="24"/>
  <c r="L300" i="24"/>
  <c r="L299" i="24"/>
  <c r="L298" i="24"/>
  <c r="L297" i="24"/>
  <c r="L296" i="24"/>
  <c r="L295" i="24"/>
  <c r="L294" i="24"/>
  <c r="L293" i="24"/>
  <c r="L292" i="24"/>
  <c r="L291" i="24"/>
  <c r="L290" i="24"/>
  <c r="L289" i="24"/>
  <c r="L288" i="24"/>
  <c r="L287" i="24"/>
  <c r="L286" i="24"/>
  <c r="L285" i="24"/>
  <c r="L284" i="24"/>
  <c r="L283" i="24"/>
  <c r="L282" i="24"/>
  <c r="L281" i="24"/>
  <c r="L280" i="24"/>
  <c r="L279" i="24"/>
  <c r="L278" i="24"/>
  <c r="L277" i="24"/>
  <c r="L276" i="24"/>
  <c r="L275" i="24"/>
  <c r="L274" i="24"/>
  <c r="L273" i="24"/>
  <c r="L272" i="24"/>
  <c r="L271" i="24"/>
  <c r="L270" i="24"/>
  <c r="L269" i="24"/>
  <c r="L268" i="24"/>
  <c r="L267" i="24"/>
  <c r="L266" i="24"/>
  <c r="L265" i="24"/>
  <c r="L264" i="24"/>
  <c r="L263" i="24"/>
  <c r="L262" i="24"/>
  <c r="L261" i="24"/>
  <c r="L260" i="24"/>
  <c r="L259" i="24"/>
  <c r="L258" i="24"/>
  <c r="L257" i="24"/>
  <c r="L256" i="24"/>
  <c r="L255" i="24"/>
  <c r="L254" i="24"/>
  <c r="L253" i="24"/>
  <c r="L252" i="24"/>
  <c r="L251" i="24"/>
  <c r="L250" i="24"/>
  <c r="L249" i="24"/>
  <c r="L248" i="24"/>
  <c r="L247" i="24"/>
  <c r="L246" i="24"/>
  <c r="L245" i="24"/>
  <c r="L244" i="24"/>
  <c r="L243" i="24"/>
  <c r="L242" i="24"/>
  <c r="L241" i="24"/>
  <c r="L240" i="24"/>
  <c r="L239" i="24"/>
  <c r="L238" i="24"/>
  <c r="L237" i="24"/>
  <c r="L236" i="24"/>
  <c r="L235" i="24"/>
  <c r="L234" i="24"/>
  <c r="L233" i="24"/>
  <c r="L232" i="24"/>
  <c r="L231" i="24"/>
  <c r="L230" i="24"/>
  <c r="L229" i="24"/>
  <c r="L228" i="24"/>
  <c r="L227" i="24"/>
  <c r="L226" i="24"/>
  <c r="L225" i="24"/>
  <c r="L224" i="24"/>
  <c r="L223" i="24"/>
  <c r="L222" i="24"/>
  <c r="L221" i="24"/>
  <c r="L220" i="24"/>
  <c r="L219" i="24"/>
  <c r="L218" i="24"/>
  <c r="L217" i="24"/>
  <c r="L216" i="24"/>
  <c r="L215" i="24"/>
  <c r="L214" i="24"/>
  <c r="L213" i="24"/>
  <c r="L212" i="24"/>
  <c r="L211" i="24"/>
  <c r="L210" i="24"/>
  <c r="L209" i="24"/>
  <c r="L208" i="24"/>
  <c r="L207" i="24"/>
  <c r="L206" i="24"/>
  <c r="L205" i="24"/>
  <c r="L204" i="24"/>
  <c r="L203" i="24"/>
  <c r="L202" i="24"/>
  <c r="L201" i="24"/>
  <c r="L200" i="24"/>
  <c r="L199" i="24"/>
  <c r="L198" i="24"/>
  <c r="L197" i="24"/>
  <c r="L196" i="24"/>
  <c r="L195" i="24"/>
  <c r="L194" i="24"/>
  <c r="L193" i="24"/>
  <c r="L192" i="24"/>
  <c r="L191" i="24"/>
  <c r="L190" i="24"/>
  <c r="L189" i="24"/>
  <c r="L188" i="24"/>
  <c r="L187" i="24"/>
  <c r="L186" i="24"/>
  <c r="L185" i="24"/>
  <c r="L184" i="24"/>
  <c r="L183" i="24"/>
  <c r="L182" i="24"/>
  <c r="L181" i="24"/>
  <c r="L180" i="24"/>
  <c r="L179" i="24"/>
  <c r="L178" i="24"/>
  <c r="L177" i="24"/>
  <c r="L176" i="24"/>
  <c r="L175" i="24"/>
  <c r="L174" i="24"/>
  <c r="L173" i="24"/>
  <c r="L172" i="24"/>
  <c r="L171" i="24"/>
  <c r="L170" i="24"/>
  <c r="L169" i="24"/>
  <c r="L168" i="24"/>
  <c r="L167" i="24"/>
  <c r="L166" i="24"/>
  <c r="L165" i="24"/>
  <c r="L164" i="24"/>
  <c r="L163" i="24"/>
  <c r="L162" i="24"/>
  <c r="L161" i="24"/>
  <c r="L160" i="24"/>
  <c r="L159" i="24"/>
  <c r="L158" i="24"/>
  <c r="L157" i="24"/>
  <c r="L156" i="24"/>
  <c r="L155" i="24"/>
  <c r="L154" i="24"/>
  <c r="L153" i="24"/>
  <c r="L152" i="24"/>
  <c r="L151" i="24"/>
  <c r="L150" i="24"/>
  <c r="L149" i="24"/>
  <c r="L148" i="24"/>
  <c r="L147" i="24"/>
  <c r="L146" i="24"/>
  <c r="L145" i="24"/>
  <c r="L144" i="24"/>
  <c r="L143" i="24"/>
  <c r="L142" i="24"/>
  <c r="L141" i="24"/>
  <c r="L140" i="24"/>
  <c r="L139" i="24"/>
  <c r="L138" i="24"/>
  <c r="L137" i="24"/>
  <c r="L136" i="24"/>
  <c r="L135" i="24"/>
  <c r="L134" i="24"/>
  <c r="L133" i="24"/>
  <c r="L132" i="24"/>
  <c r="L131" i="24"/>
  <c r="L130" i="24"/>
  <c r="L129" i="24"/>
  <c r="L128" i="24"/>
  <c r="L127" i="24"/>
  <c r="L126" i="24"/>
  <c r="L125" i="24"/>
  <c r="L124" i="24"/>
  <c r="L123" i="24"/>
  <c r="L122" i="24"/>
  <c r="L121" i="24"/>
  <c r="L120" i="24"/>
  <c r="L119" i="24"/>
  <c r="L118" i="24"/>
  <c r="L117" i="24"/>
  <c r="L116" i="24"/>
  <c r="L115" i="24"/>
  <c r="L114" i="24"/>
  <c r="L113" i="24"/>
  <c r="L112" i="24"/>
  <c r="L111" i="24"/>
  <c r="L110" i="24"/>
  <c r="L109" i="24"/>
  <c r="L108" i="24"/>
  <c r="L107" i="24"/>
  <c r="L106" i="24"/>
  <c r="L105" i="24"/>
  <c r="L104" i="24"/>
  <c r="L103" i="24"/>
  <c r="L102" i="24"/>
  <c r="L101" i="24"/>
  <c r="L100" i="24"/>
  <c r="L99" i="24"/>
  <c r="L98" i="24"/>
  <c r="L97" i="24"/>
  <c r="L96" i="24"/>
  <c r="L95" i="24"/>
  <c r="L94" i="24"/>
  <c r="L93" i="24"/>
  <c r="L92" i="24"/>
  <c r="L91" i="24"/>
  <c r="L90" i="24"/>
  <c r="L89" i="24"/>
  <c r="L88" i="24"/>
  <c r="L87" i="24"/>
  <c r="L86" i="24"/>
  <c r="L85" i="24"/>
  <c r="L84" i="24"/>
  <c r="L83" i="24"/>
  <c r="L82" i="24"/>
  <c r="L81" i="24"/>
  <c r="L80" i="24"/>
  <c r="L79" i="24"/>
  <c r="L78" i="24"/>
  <c r="L77" i="24"/>
  <c r="L76" i="24"/>
  <c r="L75" i="24"/>
  <c r="L74" i="24"/>
  <c r="L73" i="24"/>
  <c r="L72" i="24"/>
  <c r="L71" i="24"/>
  <c r="L70" i="24"/>
  <c r="L69" i="24"/>
  <c r="L68" i="24"/>
  <c r="L67" i="24"/>
  <c r="L66" i="24"/>
  <c r="L65" i="24"/>
  <c r="L64" i="24"/>
  <c r="L63" i="24"/>
  <c r="L62" i="24"/>
  <c r="L61" i="24"/>
  <c r="L60" i="24"/>
  <c r="L59" i="24"/>
  <c r="L58" i="24"/>
  <c r="L57" i="24"/>
  <c r="L56" i="24"/>
  <c r="L55" i="24"/>
  <c r="L54" i="24"/>
  <c r="L53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7" i="24"/>
  <c r="L36" i="24"/>
  <c r="L35" i="24"/>
  <c r="L34" i="24"/>
  <c r="L33" i="24"/>
  <c r="L32" i="24"/>
  <c r="L31" i="24"/>
  <c r="L30" i="24"/>
  <c r="L29" i="24"/>
  <c r="L28" i="24"/>
  <c r="L27" i="24"/>
  <c r="L26" i="24"/>
  <c r="L23" i="24"/>
  <c r="L22" i="24"/>
  <c r="L6" i="24"/>
  <c r="L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5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L497" i="23"/>
  <c r="L496" i="23"/>
  <c r="L495" i="23"/>
  <c r="L494" i="23"/>
  <c r="L493" i="23"/>
  <c r="L492" i="23"/>
  <c r="L491" i="23"/>
  <c r="L490" i="23"/>
  <c r="L489" i="23"/>
  <c r="L488" i="23"/>
  <c r="L487" i="23"/>
  <c r="L486" i="23"/>
  <c r="L485" i="23"/>
  <c r="L484" i="23"/>
  <c r="L483" i="23"/>
  <c r="L482" i="23"/>
  <c r="L481" i="23"/>
  <c r="L480" i="23"/>
  <c r="L479" i="23"/>
  <c r="L478" i="23"/>
  <c r="L477" i="23"/>
  <c r="L476" i="23"/>
  <c r="L475" i="23"/>
  <c r="L474" i="23"/>
  <c r="L473" i="23"/>
  <c r="L472" i="23"/>
  <c r="L471" i="23"/>
  <c r="L470" i="23"/>
  <c r="L469" i="23"/>
  <c r="L468" i="23"/>
  <c r="L467" i="23"/>
  <c r="L466" i="23"/>
  <c r="L465" i="23"/>
  <c r="L464" i="23"/>
  <c r="L463" i="23"/>
  <c r="L462" i="23"/>
  <c r="L461" i="23"/>
  <c r="L460" i="23"/>
  <c r="L459" i="23"/>
  <c r="L458" i="23"/>
  <c r="L457" i="23"/>
  <c r="L456" i="23"/>
  <c r="L455" i="23"/>
  <c r="L454" i="23"/>
  <c r="L453" i="23"/>
  <c r="L452" i="23"/>
  <c r="L451" i="23"/>
  <c r="L450" i="23"/>
  <c r="L449" i="23"/>
  <c r="L448" i="23"/>
  <c r="L447" i="23"/>
  <c r="L446" i="23"/>
  <c r="L445" i="23"/>
  <c r="L444" i="23"/>
  <c r="L443" i="23"/>
  <c r="L442" i="23"/>
  <c r="L441" i="23"/>
  <c r="L440" i="23"/>
  <c r="L439" i="23"/>
  <c r="L438" i="23"/>
  <c r="L437" i="23"/>
  <c r="L436" i="23"/>
  <c r="L435" i="23"/>
  <c r="L434" i="23"/>
  <c r="L433" i="23"/>
  <c r="L432" i="23"/>
  <c r="L431" i="23"/>
  <c r="L430" i="23"/>
  <c r="L429" i="23"/>
  <c r="L428" i="23"/>
  <c r="L427" i="23"/>
  <c r="L426" i="23"/>
  <c r="L425" i="23"/>
  <c r="L424" i="23"/>
  <c r="L423" i="23"/>
  <c r="L422" i="23"/>
  <c r="L421" i="23"/>
  <c r="L420" i="23"/>
  <c r="L419" i="23"/>
  <c r="L418" i="23"/>
  <c r="L417" i="23"/>
  <c r="L416" i="23"/>
  <c r="L415" i="23"/>
  <c r="L414" i="23"/>
  <c r="L413" i="23"/>
  <c r="L412" i="23"/>
  <c r="L411" i="23"/>
  <c r="L410" i="23"/>
  <c r="L409" i="23"/>
  <c r="L408" i="23"/>
  <c r="L407" i="23"/>
  <c r="L406" i="23"/>
  <c r="L405" i="23"/>
  <c r="L404" i="23"/>
  <c r="L403" i="23"/>
  <c r="L402" i="23"/>
  <c r="L401" i="23"/>
  <c r="L400" i="23"/>
  <c r="L399" i="23"/>
  <c r="L398" i="23"/>
  <c r="L397" i="23"/>
  <c r="L396" i="23"/>
  <c r="L395" i="23"/>
  <c r="L394" i="23"/>
  <c r="L393" i="23"/>
  <c r="L392" i="23"/>
  <c r="L391" i="23"/>
  <c r="L390" i="23"/>
  <c r="L389" i="23"/>
  <c r="L388" i="23"/>
  <c r="L387" i="23"/>
  <c r="L386" i="23"/>
  <c r="L385" i="23"/>
  <c r="L384" i="23"/>
  <c r="L383" i="23"/>
  <c r="L382" i="23"/>
  <c r="L381" i="23"/>
  <c r="L380" i="23"/>
  <c r="L379" i="23"/>
  <c r="L378" i="23"/>
  <c r="L377" i="23"/>
  <c r="L376" i="23"/>
  <c r="L375" i="23"/>
  <c r="L374" i="23"/>
  <c r="L373" i="23"/>
  <c r="L372" i="23"/>
  <c r="L371" i="23"/>
  <c r="L370" i="23"/>
  <c r="L369" i="23"/>
  <c r="L368" i="23"/>
  <c r="L367" i="23"/>
  <c r="L366" i="23"/>
  <c r="L365" i="23"/>
  <c r="L364" i="23"/>
  <c r="L363" i="23"/>
  <c r="L362" i="23"/>
  <c r="L361" i="23"/>
  <c r="L360" i="23"/>
  <c r="L359" i="23"/>
  <c r="L358" i="23"/>
  <c r="L357" i="23"/>
  <c r="L356" i="23"/>
  <c r="L355" i="23"/>
  <c r="L354" i="23"/>
  <c r="L353" i="23"/>
  <c r="L352" i="23"/>
  <c r="L351" i="23"/>
  <c r="L350" i="23"/>
  <c r="L349" i="23"/>
  <c r="L348" i="23"/>
  <c r="L347" i="23"/>
  <c r="L346" i="23"/>
  <c r="L345" i="23"/>
  <c r="L344" i="23"/>
  <c r="L343" i="23"/>
  <c r="L342" i="23"/>
  <c r="L341" i="23"/>
  <c r="L340" i="23"/>
  <c r="L339" i="23"/>
  <c r="L338" i="23"/>
  <c r="L337" i="23"/>
  <c r="L336" i="23"/>
  <c r="L335" i="23"/>
  <c r="L334" i="23"/>
  <c r="L333" i="23"/>
  <c r="L332" i="23"/>
  <c r="L331" i="23"/>
  <c r="L330" i="23"/>
  <c r="L329" i="23"/>
  <c r="L328" i="23"/>
  <c r="L327" i="23"/>
  <c r="L326" i="23"/>
  <c r="L325" i="23"/>
  <c r="L324" i="23"/>
  <c r="L323" i="23"/>
  <c r="L322" i="23"/>
  <c r="L321" i="23"/>
  <c r="L320" i="23"/>
  <c r="L319" i="23"/>
  <c r="L318" i="23"/>
  <c r="L317" i="23"/>
  <c r="L316" i="23"/>
  <c r="L315" i="23"/>
  <c r="L314" i="23"/>
  <c r="L313" i="23"/>
  <c r="L312" i="23"/>
  <c r="L311" i="23"/>
  <c r="L310" i="23"/>
  <c r="L309" i="23"/>
  <c r="L308" i="23"/>
  <c r="L307" i="23"/>
  <c r="L306" i="23"/>
  <c r="L305" i="23"/>
  <c r="L304" i="23"/>
  <c r="L303" i="23"/>
  <c r="L302" i="23"/>
  <c r="L301" i="23"/>
  <c r="L300" i="23"/>
  <c r="L299" i="23"/>
  <c r="L298" i="23"/>
  <c r="L297" i="23"/>
  <c r="L296" i="23"/>
  <c r="L295" i="23"/>
  <c r="L294" i="23"/>
  <c r="L293" i="23"/>
  <c r="L292" i="23"/>
  <c r="L291" i="23"/>
  <c r="L290" i="23"/>
  <c r="L289" i="23"/>
  <c r="L288" i="23"/>
  <c r="L287" i="23"/>
  <c r="L286" i="23"/>
  <c r="L285" i="23"/>
  <c r="L284" i="23"/>
  <c r="L283" i="23"/>
  <c r="L282" i="23"/>
  <c r="L281" i="23"/>
  <c r="L280" i="23"/>
  <c r="L279" i="23"/>
  <c r="L278" i="23"/>
  <c r="L277" i="23"/>
  <c r="L276" i="23"/>
  <c r="L275" i="23"/>
  <c r="L274" i="23"/>
  <c r="L273" i="23"/>
  <c r="L272" i="23"/>
  <c r="L271" i="23"/>
  <c r="L270" i="23"/>
  <c r="L269" i="23"/>
  <c r="L268" i="23"/>
  <c r="L267" i="23"/>
  <c r="L266" i="23"/>
  <c r="L265" i="23"/>
  <c r="L264" i="23"/>
  <c r="L263" i="23"/>
  <c r="L262" i="23"/>
  <c r="L261" i="23"/>
  <c r="L260" i="23"/>
  <c r="L259" i="23"/>
  <c r="L258" i="23"/>
  <c r="L257" i="23"/>
  <c r="L256" i="23"/>
  <c r="L255" i="23"/>
  <c r="L254" i="23"/>
  <c r="L253" i="23"/>
  <c r="L252" i="23"/>
  <c r="L251" i="23"/>
  <c r="L250" i="23"/>
  <c r="L249" i="23"/>
  <c r="L248" i="23"/>
  <c r="L247" i="23"/>
  <c r="L246" i="23"/>
  <c r="L245" i="23"/>
  <c r="L244" i="23"/>
  <c r="L243" i="23"/>
  <c r="L242" i="23"/>
  <c r="L241" i="23"/>
  <c r="L240" i="23"/>
  <c r="L239" i="23"/>
  <c r="L238" i="23"/>
  <c r="L237" i="23"/>
  <c r="L236" i="23"/>
  <c r="L235" i="23"/>
  <c r="L234" i="23"/>
  <c r="L233" i="23"/>
  <c r="L232" i="23"/>
  <c r="L231" i="23"/>
  <c r="L230" i="23"/>
  <c r="L229" i="23"/>
  <c r="L228" i="23"/>
  <c r="L227" i="23"/>
  <c r="L226" i="23"/>
  <c r="L225" i="23"/>
  <c r="L224" i="23"/>
  <c r="L223" i="23"/>
  <c r="L222" i="23"/>
  <c r="L221" i="23"/>
  <c r="L220" i="23"/>
  <c r="L219" i="23"/>
  <c r="L218" i="23"/>
  <c r="L217" i="23"/>
  <c r="L216" i="23"/>
  <c r="L215" i="23"/>
  <c r="L214" i="23"/>
  <c r="L213" i="23"/>
  <c r="L212" i="23"/>
  <c r="L211" i="23"/>
  <c r="L210" i="23"/>
  <c r="L209" i="23"/>
  <c r="L208" i="23"/>
  <c r="L207" i="23"/>
  <c r="L206" i="23"/>
  <c r="L205" i="23"/>
  <c r="L204" i="23"/>
  <c r="L203" i="23"/>
  <c r="L202" i="23"/>
  <c r="L201" i="23"/>
  <c r="L200" i="23"/>
  <c r="L199" i="23"/>
  <c r="L198" i="23"/>
  <c r="L197" i="23"/>
  <c r="L196" i="23"/>
  <c r="L195" i="23"/>
  <c r="L194" i="23"/>
  <c r="L193" i="23"/>
  <c r="L192" i="23"/>
  <c r="L191" i="23"/>
  <c r="L190" i="23"/>
  <c r="L189" i="23"/>
  <c r="L188" i="23"/>
  <c r="L187" i="23"/>
  <c r="L186" i="23"/>
  <c r="L185" i="23"/>
  <c r="L184" i="23"/>
  <c r="L183" i="23"/>
  <c r="L182" i="23"/>
  <c r="L181" i="23"/>
  <c r="L180" i="23"/>
  <c r="L179" i="23"/>
  <c r="L178" i="23"/>
  <c r="L177" i="23"/>
  <c r="L176" i="23"/>
  <c r="L175" i="23"/>
  <c r="L174" i="23"/>
  <c r="L173" i="23"/>
  <c r="L172" i="23"/>
  <c r="L171" i="23"/>
  <c r="L170" i="23"/>
  <c r="L169" i="23"/>
  <c r="L168" i="23"/>
  <c r="L167" i="23"/>
  <c r="L166" i="23"/>
  <c r="L165" i="23"/>
  <c r="L164" i="23"/>
  <c r="L163" i="23"/>
  <c r="L162" i="23"/>
  <c r="L161" i="23"/>
  <c r="L160" i="23"/>
  <c r="L159" i="23"/>
  <c r="L158" i="23"/>
  <c r="L157" i="23"/>
  <c r="L156" i="23"/>
  <c r="L155" i="23"/>
  <c r="L154" i="23"/>
  <c r="L153" i="23"/>
  <c r="L152" i="23"/>
  <c r="L151" i="23"/>
  <c r="L150" i="23"/>
  <c r="L149" i="23"/>
  <c r="L148" i="23"/>
  <c r="L147" i="23"/>
  <c r="L146" i="23"/>
  <c r="L145" i="23"/>
  <c r="L144" i="23"/>
  <c r="L143" i="23"/>
  <c r="L142" i="23"/>
  <c r="L141" i="23"/>
  <c r="L140" i="23"/>
  <c r="L139" i="23"/>
  <c r="L138" i="23"/>
  <c r="L137" i="23"/>
  <c r="L136" i="23"/>
  <c r="L135" i="23"/>
  <c r="L134" i="23"/>
  <c r="L133" i="23"/>
  <c r="L132" i="23"/>
  <c r="L131" i="23"/>
  <c r="L130" i="23"/>
  <c r="L129" i="23"/>
  <c r="L128" i="23"/>
  <c r="L127" i="23"/>
  <c r="L126" i="23"/>
  <c r="L125" i="23"/>
  <c r="L124" i="23"/>
  <c r="L123" i="23"/>
  <c r="L122" i="23"/>
  <c r="L121" i="23"/>
  <c r="L120" i="23"/>
  <c r="L119" i="23"/>
  <c r="L118" i="23"/>
  <c r="L117" i="23"/>
  <c r="L116" i="23"/>
  <c r="L115" i="23"/>
  <c r="L114" i="23"/>
  <c r="L113" i="23"/>
  <c r="L112" i="23"/>
  <c r="L111" i="23"/>
  <c r="L110" i="23"/>
  <c r="L109" i="23"/>
  <c r="L108" i="23"/>
  <c r="L107" i="23"/>
  <c r="L106" i="23"/>
  <c r="L105" i="23"/>
  <c r="L104" i="23"/>
  <c r="L103" i="23"/>
  <c r="L102" i="23"/>
  <c r="L101" i="23"/>
  <c r="L100" i="23"/>
  <c r="L99" i="23"/>
  <c r="L98" i="23"/>
  <c r="L97" i="23"/>
  <c r="L96" i="23"/>
  <c r="L95" i="23"/>
  <c r="L94" i="23"/>
  <c r="L93" i="23"/>
  <c r="L92" i="23"/>
  <c r="L91" i="23"/>
  <c r="L90" i="23"/>
  <c r="L89" i="23"/>
  <c r="L88" i="23"/>
  <c r="L87" i="23"/>
  <c r="L86" i="23"/>
  <c r="L85" i="23"/>
  <c r="L84" i="23"/>
  <c r="L83" i="23"/>
  <c r="L82" i="23"/>
  <c r="L81" i="23"/>
  <c r="L80" i="23"/>
  <c r="L79" i="23"/>
  <c r="L78" i="23"/>
  <c r="L77" i="23"/>
  <c r="L76" i="23"/>
  <c r="L75" i="23"/>
  <c r="L74" i="23"/>
  <c r="L73" i="23"/>
  <c r="L72" i="23"/>
  <c r="L71" i="23"/>
  <c r="L70" i="23"/>
  <c r="L69" i="23"/>
  <c r="L68" i="23"/>
  <c r="L67" i="23"/>
  <c r="L66" i="23"/>
  <c r="L65" i="23"/>
  <c r="L64" i="23"/>
  <c r="L63" i="23"/>
  <c r="L62" i="23"/>
  <c r="L61" i="23"/>
  <c r="L60" i="23"/>
  <c r="L59" i="23"/>
  <c r="L58" i="23"/>
  <c r="L57" i="23"/>
  <c r="L56" i="23"/>
  <c r="L55" i="23"/>
  <c r="L54" i="23"/>
  <c r="L53" i="23"/>
  <c r="L52" i="23"/>
  <c r="L51" i="23"/>
  <c r="L50" i="23"/>
  <c r="L49" i="23"/>
  <c r="L48" i="23"/>
  <c r="L47" i="23"/>
  <c r="L46" i="23"/>
  <c r="L45" i="23"/>
  <c r="L44" i="23"/>
  <c r="L43" i="23"/>
  <c r="L42" i="23"/>
  <c r="L41" i="23"/>
  <c r="L40" i="23"/>
  <c r="L39" i="23"/>
  <c r="L38" i="23"/>
  <c r="L37" i="23"/>
  <c r="L36" i="23"/>
  <c r="L35" i="23"/>
  <c r="L34" i="23"/>
  <c r="L33" i="23"/>
  <c r="L32" i="23"/>
  <c r="L31" i="23"/>
  <c r="L30" i="23"/>
  <c r="L29" i="23"/>
  <c r="L28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9" i="23"/>
  <c r="L8" i="23"/>
  <c r="L7" i="23"/>
  <c r="L6" i="23"/>
  <c r="L5" i="23"/>
  <c r="K36" i="22"/>
  <c r="K37" i="22"/>
  <c r="L497" i="22"/>
  <c r="L496" i="22"/>
  <c r="L495" i="22"/>
  <c r="L494" i="22"/>
  <c r="L493" i="22"/>
  <c r="L492" i="22"/>
  <c r="L491" i="22"/>
  <c r="L490" i="22"/>
  <c r="L489" i="22"/>
  <c r="L488" i="22"/>
  <c r="L487" i="22"/>
  <c r="L486" i="22"/>
  <c r="L485" i="22"/>
  <c r="L484" i="22"/>
  <c r="L483" i="22"/>
  <c r="L482" i="22"/>
  <c r="L481" i="22"/>
  <c r="L480" i="22"/>
  <c r="L479" i="22"/>
  <c r="L478" i="22"/>
  <c r="L477" i="22"/>
  <c r="L476" i="22"/>
  <c r="L475" i="22"/>
  <c r="L474" i="22"/>
  <c r="L473" i="22"/>
  <c r="L472" i="22"/>
  <c r="L471" i="22"/>
  <c r="L470" i="22"/>
  <c r="L469" i="22"/>
  <c r="L468" i="22"/>
  <c r="L467" i="22"/>
  <c r="L466" i="22"/>
  <c r="L465" i="22"/>
  <c r="L464" i="22"/>
  <c r="L463" i="22"/>
  <c r="L462" i="22"/>
  <c r="L461" i="22"/>
  <c r="L460" i="22"/>
  <c r="L459" i="22"/>
  <c r="L458" i="22"/>
  <c r="L457" i="22"/>
  <c r="L456" i="22"/>
  <c r="L455" i="22"/>
  <c r="L454" i="22"/>
  <c r="L453" i="22"/>
  <c r="L452" i="22"/>
  <c r="L451" i="22"/>
  <c r="L450" i="22"/>
  <c r="L449" i="22"/>
  <c r="L448" i="22"/>
  <c r="L447" i="22"/>
  <c r="L446" i="22"/>
  <c r="L445" i="22"/>
  <c r="L444" i="22"/>
  <c r="L443" i="22"/>
  <c r="L442" i="22"/>
  <c r="L441" i="22"/>
  <c r="L440" i="22"/>
  <c r="L439" i="22"/>
  <c r="L438" i="22"/>
  <c r="L437" i="22"/>
  <c r="L436" i="22"/>
  <c r="L435" i="22"/>
  <c r="L434" i="22"/>
  <c r="L433" i="22"/>
  <c r="L432" i="22"/>
  <c r="L431" i="22"/>
  <c r="L430" i="22"/>
  <c r="L429" i="22"/>
  <c r="L428" i="22"/>
  <c r="L427" i="22"/>
  <c r="L426" i="22"/>
  <c r="L425" i="22"/>
  <c r="L424" i="22"/>
  <c r="L423" i="22"/>
  <c r="L422" i="22"/>
  <c r="L421" i="22"/>
  <c r="L420" i="22"/>
  <c r="L419" i="22"/>
  <c r="L418" i="22"/>
  <c r="L417" i="22"/>
  <c r="L416" i="22"/>
  <c r="L415" i="22"/>
  <c r="L414" i="22"/>
  <c r="L413" i="22"/>
  <c r="L412" i="22"/>
  <c r="L411" i="22"/>
  <c r="L410" i="22"/>
  <c r="L409" i="22"/>
  <c r="L408" i="22"/>
  <c r="L407" i="22"/>
  <c r="L406" i="22"/>
  <c r="L405" i="22"/>
  <c r="L404" i="22"/>
  <c r="L403" i="22"/>
  <c r="L402" i="22"/>
  <c r="L401" i="22"/>
  <c r="L400" i="22"/>
  <c r="L399" i="22"/>
  <c r="L398" i="22"/>
  <c r="L397" i="22"/>
  <c r="L396" i="22"/>
  <c r="L395" i="22"/>
  <c r="L394" i="22"/>
  <c r="L393" i="22"/>
  <c r="L392" i="22"/>
  <c r="L391" i="22"/>
  <c r="L390" i="22"/>
  <c r="L389" i="22"/>
  <c r="L388" i="22"/>
  <c r="L387" i="22"/>
  <c r="L386" i="22"/>
  <c r="L385" i="22"/>
  <c r="L384" i="22"/>
  <c r="L383" i="22"/>
  <c r="L382" i="22"/>
  <c r="L381" i="22"/>
  <c r="L380" i="22"/>
  <c r="L379" i="22"/>
  <c r="L378" i="22"/>
  <c r="L377" i="22"/>
  <c r="L376" i="22"/>
  <c r="L375" i="22"/>
  <c r="L374" i="22"/>
  <c r="L373" i="22"/>
  <c r="L372" i="22"/>
  <c r="L371" i="22"/>
  <c r="L370" i="22"/>
  <c r="L369" i="22"/>
  <c r="L368" i="22"/>
  <c r="L367" i="22"/>
  <c r="L366" i="22"/>
  <c r="L365" i="22"/>
  <c r="L364" i="22"/>
  <c r="L363" i="22"/>
  <c r="L362" i="22"/>
  <c r="L361" i="22"/>
  <c r="L360" i="22"/>
  <c r="L359" i="22"/>
  <c r="L358" i="22"/>
  <c r="L357" i="22"/>
  <c r="L356" i="22"/>
  <c r="L355" i="22"/>
  <c r="L354" i="22"/>
  <c r="L353" i="22"/>
  <c r="L352" i="22"/>
  <c r="L351" i="22"/>
  <c r="L350" i="22"/>
  <c r="L349" i="22"/>
  <c r="L348" i="22"/>
  <c r="L347" i="22"/>
  <c r="L346" i="22"/>
  <c r="L345" i="22"/>
  <c r="L344" i="22"/>
  <c r="L343" i="22"/>
  <c r="L342" i="22"/>
  <c r="L341" i="22"/>
  <c r="L340" i="22"/>
  <c r="L339" i="22"/>
  <c r="L338" i="22"/>
  <c r="L337" i="22"/>
  <c r="L336" i="22"/>
  <c r="L335" i="22"/>
  <c r="L334" i="22"/>
  <c r="L333" i="22"/>
  <c r="L332" i="22"/>
  <c r="L331" i="22"/>
  <c r="L330" i="22"/>
  <c r="L329" i="22"/>
  <c r="L328" i="22"/>
  <c r="L327" i="22"/>
  <c r="L326" i="22"/>
  <c r="L325" i="22"/>
  <c r="L324" i="22"/>
  <c r="L323" i="22"/>
  <c r="L322" i="22"/>
  <c r="L321" i="22"/>
  <c r="L320" i="22"/>
  <c r="L319" i="22"/>
  <c r="L318" i="22"/>
  <c r="L317" i="22"/>
  <c r="L316" i="22"/>
  <c r="L315" i="22"/>
  <c r="L314" i="22"/>
  <c r="L313" i="22"/>
  <c r="L312" i="22"/>
  <c r="L311" i="22"/>
  <c r="L310" i="22"/>
  <c r="L309" i="22"/>
  <c r="L308" i="22"/>
  <c r="L307" i="22"/>
  <c r="L306" i="22"/>
  <c r="L305" i="22"/>
  <c r="L304" i="22"/>
  <c r="L303" i="22"/>
  <c r="L302" i="22"/>
  <c r="L301" i="22"/>
  <c r="L300" i="22"/>
  <c r="L299" i="22"/>
  <c r="L298" i="22"/>
  <c r="L297" i="22"/>
  <c r="L296" i="22"/>
  <c r="L295" i="22"/>
  <c r="L294" i="22"/>
  <c r="L293" i="22"/>
  <c r="L292" i="22"/>
  <c r="L291" i="22"/>
  <c r="L290" i="22"/>
  <c r="L289" i="22"/>
  <c r="L288" i="22"/>
  <c r="L287" i="22"/>
  <c r="L286" i="22"/>
  <c r="L285" i="22"/>
  <c r="L284" i="22"/>
  <c r="L283" i="22"/>
  <c r="L282" i="22"/>
  <c r="L281" i="22"/>
  <c r="L280" i="22"/>
  <c r="L279" i="22"/>
  <c r="L278" i="22"/>
  <c r="L277" i="22"/>
  <c r="L276" i="22"/>
  <c r="L275" i="22"/>
  <c r="L274" i="22"/>
  <c r="L273" i="22"/>
  <c r="L272" i="22"/>
  <c r="L271" i="22"/>
  <c r="L270" i="22"/>
  <c r="L269" i="22"/>
  <c r="L268" i="22"/>
  <c r="L267" i="22"/>
  <c r="L266" i="22"/>
  <c r="L265" i="22"/>
  <c r="L264" i="22"/>
  <c r="L263" i="22"/>
  <c r="L262" i="22"/>
  <c r="L261" i="22"/>
  <c r="L260" i="22"/>
  <c r="L259" i="22"/>
  <c r="L258" i="22"/>
  <c r="L257" i="22"/>
  <c r="L256" i="22"/>
  <c r="L255" i="22"/>
  <c r="L254" i="22"/>
  <c r="L253" i="22"/>
  <c r="L252" i="22"/>
  <c r="L251" i="22"/>
  <c r="L250" i="22"/>
  <c r="L249" i="22"/>
  <c r="L248" i="22"/>
  <c r="L247" i="22"/>
  <c r="L246" i="22"/>
  <c r="L245" i="22"/>
  <c r="L244" i="22"/>
  <c r="L243" i="22"/>
  <c r="L242" i="22"/>
  <c r="L241" i="22"/>
  <c r="L240" i="22"/>
  <c r="L239" i="22"/>
  <c r="L238" i="22"/>
  <c r="L237" i="22"/>
  <c r="L236" i="22"/>
  <c r="L235" i="22"/>
  <c r="L234" i="22"/>
  <c r="L233" i="22"/>
  <c r="L232" i="22"/>
  <c r="L231" i="22"/>
  <c r="L230" i="22"/>
  <c r="L229" i="22"/>
  <c r="L228" i="22"/>
  <c r="L227" i="22"/>
  <c r="L226" i="22"/>
  <c r="L225" i="22"/>
  <c r="L224" i="22"/>
  <c r="L223" i="22"/>
  <c r="L222" i="22"/>
  <c r="L221" i="22"/>
  <c r="L220" i="22"/>
  <c r="L219" i="22"/>
  <c r="L218" i="22"/>
  <c r="L217" i="22"/>
  <c r="L216" i="22"/>
  <c r="L215" i="22"/>
  <c r="L214" i="22"/>
  <c r="L213" i="22"/>
  <c r="L212" i="22"/>
  <c r="L211" i="22"/>
  <c r="L210" i="22"/>
  <c r="L209" i="22"/>
  <c r="L208" i="22"/>
  <c r="L207" i="22"/>
  <c r="L206" i="22"/>
  <c r="L205" i="22"/>
  <c r="L204" i="22"/>
  <c r="L203" i="22"/>
  <c r="L202" i="22"/>
  <c r="L201" i="22"/>
  <c r="L200" i="22"/>
  <c r="L199" i="22"/>
  <c r="L198" i="22"/>
  <c r="L197" i="22"/>
  <c r="L196" i="22"/>
  <c r="L195" i="22"/>
  <c r="L194" i="22"/>
  <c r="L193" i="22"/>
  <c r="L192" i="22"/>
  <c r="L191" i="22"/>
  <c r="L190" i="22"/>
  <c r="L189" i="22"/>
  <c r="L188" i="22"/>
  <c r="L187" i="22"/>
  <c r="L186" i="22"/>
  <c r="L185" i="22"/>
  <c r="L184" i="22"/>
  <c r="L183" i="22"/>
  <c r="L182" i="22"/>
  <c r="L181" i="22"/>
  <c r="L180" i="22"/>
  <c r="L179" i="22"/>
  <c r="L178" i="22"/>
  <c r="L177" i="22"/>
  <c r="L176" i="22"/>
  <c r="L175" i="22"/>
  <c r="L174" i="22"/>
  <c r="L173" i="22"/>
  <c r="L172" i="22"/>
  <c r="L171" i="22"/>
  <c r="L170" i="22"/>
  <c r="L169" i="22"/>
  <c r="L168" i="22"/>
  <c r="L167" i="22"/>
  <c r="L166" i="22"/>
  <c r="L165" i="22"/>
  <c r="L164" i="22"/>
  <c r="L163" i="22"/>
  <c r="L162" i="22"/>
  <c r="L161" i="22"/>
  <c r="L160" i="22"/>
  <c r="L159" i="22"/>
  <c r="L158" i="22"/>
  <c r="L157" i="22"/>
  <c r="L156" i="22"/>
  <c r="L155" i="22"/>
  <c r="L154" i="22"/>
  <c r="L153" i="22"/>
  <c r="L152" i="22"/>
  <c r="L151" i="22"/>
  <c r="L150" i="22"/>
  <c r="L149" i="22"/>
  <c r="L148" i="22"/>
  <c r="L147" i="22"/>
  <c r="L146" i="22"/>
  <c r="L145" i="22"/>
  <c r="L144" i="22"/>
  <c r="L143" i="22"/>
  <c r="L142" i="22"/>
  <c r="L141" i="22"/>
  <c r="L140" i="22"/>
  <c r="L139" i="22"/>
  <c r="L138" i="22"/>
  <c r="L137" i="22"/>
  <c r="L136" i="22"/>
  <c r="L135" i="22"/>
  <c r="L134" i="22"/>
  <c r="L133" i="22"/>
  <c r="L132" i="22"/>
  <c r="L131" i="22"/>
  <c r="L130" i="22"/>
  <c r="L129" i="22"/>
  <c r="L128" i="22"/>
  <c r="L127" i="22"/>
  <c r="L126" i="22"/>
  <c r="L125" i="22"/>
  <c r="L124" i="22"/>
  <c r="L123" i="22"/>
  <c r="L122" i="22"/>
  <c r="L121" i="22"/>
  <c r="L120" i="22"/>
  <c r="L119" i="22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L61" i="22"/>
  <c r="L60" i="22"/>
  <c r="L59" i="22"/>
  <c r="L58" i="22"/>
  <c r="L57" i="22"/>
  <c r="L56" i="22"/>
  <c r="L55" i="22"/>
  <c r="L54" i="22"/>
  <c r="L53" i="22"/>
  <c r="L52" i="22"/>
  <c r="L51" i="22"/>
  <c r="L50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M35" i="22" s="1"/>
  <c r="L34" i="22"/>
  <c r="L33" i="22"/>
  <c r="M33" i="22" s="1"/>
  <c r="L32" i="22"/>
  <c r="L31" i="22"/>
  <c r="M31" i="22" s="1"/>
  <c r="L30" i="22"/>
  <c r="L29" i="22"/>
  <c r="L28" i="22"/>
  <c r="L27" i="22"/>
  <c r="L26" i="22"/>
  <c r="L6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5" i="22"/>
  <c r="K39" i="22"/>
  <c r="M39" i="22" s="1"/>
  <c r="K38" i="22"/>
  <c r="M38" i="22" s="1"/>
  <c r="K35" i="22"/>
  <c r="K34" i="22"/>
  <c r="M34" i="22"/>
  <c r="K33" i="22"/>
  <c r="K32" i="22"/>
  <c r="M32" i="22"/>
  <c r="K31" i="22"/>
  <c r="K30" i="22"/>
  <c r="K29" i="22"/>
  <c r="K28" i="22"/>
  <c r="M28" i="22" s="1"/>
  <c r="K27" i="22"/>
  <c r="K26" i="22"/>
  <c r="M26" i="22" s="1"/>
  <c r="J25" i="22"/>
  <c r="I25" i="22"/>
  <c r="H25" i="22"/>
  <c r="G25" i="22"/>
  <c r="F25" i="22"/>
  <c r="K24" i="22"/>
  <c r="M24" i="22" s="1"/>
  <c r="K23" i="22"/>
  <c r="K22" i="22"/>
  <c r="M22" i="22" s="1"/>
  <c r="K21" i="22"/>
  <c r="K20" i="22"/>
  <c r="M20" i="22" s="1"/>
  <c r="K19" i="22"/>
  <c r="K18" i="22"/>
  <c r="M18" i="22" s="1"/>
  <c r="K17" i="22"/>
  <c r="K16" i="22"/>
  <c r="K15" i="22"/>
  <c r="K14" i="22"/>
  <c r="M14" i="22" s="1"/>
  <c r="K13" i="22"/>
  <c r="K12" i="22"/>
  <c r="M12" i="22" s="1"/>
  <c r="K11" i="22"/>
  <c r="K10" i="22"/>
  <c r="M10" i="22" s="1"/>
  <c r="K9" i="22"/>
  <c r="K8" i="22"/>
  <c r="M8" i="22" s="1"/>
  <c r="K7" i="22"/>
  <c r="K6" i="22"/>
  <c r="M6" i="22" s="1"/>
  <c r="K5" i="22"/>
  <c r="L498" i="21"/>
  <c r="M498" i="21" s="1"/>
  <c r="K498" i="21"/>
  <c r="L497" i="21"/>
  <c r="K497" i="21"/>
  <c r="L496" i="21"/>
  <c r="M496" i="21" s="1"/>
  <c r="K496" i="21"/>
  <c r="L495" i="21"/>
  <c r="M495" i="21" s="1"/>
  <c r="K495" i="21"/>
  <c r="L494" i="21"/>
  <c r="M494" i="21" s="1"/>
  <c r="K494" i="21"/>
  <c r="L493" i="21"/>
  <c r="M493" i="21" s="1"/>
  <c r="K493" i="21"/>
  <c r="L492" i="21"/>
  <c r="M492" i="21" s="1"/>
  <c r="K492" i="21"/>
  <c r="L491" i="21"/>
  <c r="K491" i="21"/>
  <c r="L490" i="21"/>
  <c r="K490" i="21"/>
  <c r="L489" i="21"/>
  <c r="M489" i="21" s="1"/>
  <c r="K489" i="21"/>
  <c r="L488" i="21"/>
  <c r="M488" i="21" s="1"/>
  <c r="K488" i="21"/>
  <c r="L487" i="21"/>
  <c r="M487" i="21" s="1"/>
  <c r="K487" i="21"/>
  <c r="L486" i="21"/>
  <c r="K486" i="21"/>
  <c r="L485" i="21"/>
  <c r="M485" i="21" s="1"/>
  <c r="K485" i="21"/>
  <c r="L484" i="21"/>
  <c r="M484" i="21" s="1"/>
  <c r="K484" i="21"/>
  <c r="L483" i="21"/>
  <c r="K483" i="21"/>
  <c r="L482" i="21"/>
  <c r="M482" i="21" s="1"/>
  <c r="K482" i="21"/>
  <c r="L481" i="21"/>
  <c r="K481" i="21"/>
  <c r="L480" i="21"/>
  <c r="M480" i="21" s="1"/>
  <c r="K480" i="21"/>
  <c r="L479" i="21"/>
  <c r="M479" i="21" s="1"/>
  <c r="K479" i="21"/>
  <c r="L478" i="21"/>
  <c r="K478" i="21"/>
  <c r="L477" i="21"/>
  <c r="K477" i="21"/>
  <c r="L476" i="21"/>
  <c r="M476" i="21" s="1"/>
  <c r="K476" i="21"/>
  <c r="L475" i="21"/>
  <c r="K475" i="21"/>
  <c r="L474" i="21"/>
  <c r="M474" i="21" s="1"/>
  <c r="K474" i="21"/>
  <c r="L473" i="21"/>
  <c r="M473" i="21" s="1"/>
  <c r="K473" i="21"/>
  <c r="L472" i="21"/>
  <c r="K472" i="21"/>
  <c r="L471" i="21"/>
  <c r="M471" i="21" s="1"/>
  <c r="K471" i="21"/>
  <c r="L470" i="21"/>
  <c r="M470" i="21" s="1"/>
  <c r="K470" i="21"/>
  <c r="L469" i="21"/>
  <c r="K469" i="21"/>
  <c r="L468" i="21"/>
  <c r="K468" i="21"/>
  <c r="L467" i="21"/>
  <c r="K467" i="21"/>
  <c r="L466" i="21"/>
  <c r="M466" i="21" s="1"/>
  <c r="K466" i="21"/>
  <c r="L465" i="21"/>
  <c r="M465" i="21" s="1"/>
  <c r="K465" i="21"/>
  <c r="L464" i="21"/>
  <c r="M464" i="21" s="1"/>
  <c r="K464" i="21"/>
  <c r="L463" i="21"/>
  <c r="K463" i="21"/>
  <c r="L462" i="21"/>
  <c r="M462" i="21" s="1"/>
  <c r="K462" i="21"/>
  <c r="L461" i="21"/>
  <c r="K461" i="21"/>
  <c r="L460" i="21"/>
  <c r="M460" i="21" s="1"/>
  <c r="K460" i="21"/>
  <c r="L459" i="21"/>
  <c r="M459" i="21" s="1"/>
  <c r="K459" i="21"/>
  <c r="L458" i="21"/>
  <c r="K458" i="21"/>
  <c r="L457" i="21"/>
  <c r="M457" i="21" s="1"/>
  <c r="K457" i="21"/>
  <c r="L456" i="21"/>
  <c r="K456" i="21"/>
  <c r="L455" i="21"/>
  <c r="K455" i="21"/>
  <c r="L454" i="21"/>
  <c r="M454" i="21" s="1"/>
  <c r="K454" i="21"/>
  <c r="L453" i="21"/>
  <c r="M453" i="21" s="1"/>
  <c r="K453" i="21"/>
  <c r="L452" i="21"/>
  <c r="M452" i="21" s="1"/>
  <c r="K452" i="21"/>
  <c r="L451" i="21"/>
  <c r="M451" i="21" s="1"/>
  <c r="K451" i="21"/>
  <c r="L450" i="21"/>
  <c r="K450" i="21"/>
  <c r="L449" i="21"/>
  <c r="K449" i="21"/>
  <c r="L448" i="21"/>
  <c r="M448" i="21" s="1"/>
  <c r="K448" i="21"/>
  <c r="L447" i="21"/>
  <c r="M447" i="21" s="1"/>
  <c r="K447" i="21"/>
  <c r="L446" i="21"/>
  <c r="K446" i="21"/>
  <c r="L445" i="21"/>
  <c r="M445" i="21" s="1"/>
  <c r="K445" i="21"/>
  <c r="L444" i="21"/>
  <c r="K444" i="21"/>
  <c r="L443" i="21"/>
  <c r="M443" i="21" s="1"/>
  <c r="K443" i="21"/>
  <c r="L442" i="21"/>
  <c r="M442" i="21" s="1"/>
  <c r="K442" i="21"/>
  <c r="L441" i="21"/>
  <c r="K441" i="21"/>
  <c r="L440" i="21"/>
  <c r="M440" i="21" s="1"/>
  <c r="K440" i="21"/>
  <c r="L439" i="21"/>
  <c r="M439" i="21" s="1"/>
  <c r="K439" i="21"/>
  <c r="L438" i="21"/>
  <c r="K438" i="21"/>
  <c r="L437" i="21"/>
  <c r="K437" i="21"/>
  <c r="L436" i="21"/>
  <c r="M436" i="21" s="1"/>
  <c r="K436" i="21"/>
  <c r="L435" i="21"/>
  <c r="M435" i="21" s="1"/>
  <c r="K435" i="21"/>
  <c r="L434" i="21"/>
  <c r="M434" i="21" s="1"/>
  <c r="K434" i="21"/>
  <c r="L433" i="21"/>
  <c r="M433" i="21" s="1"/>
  <c r="K433" i="21"/>
  <c r="L432" i="21"/>
  <c r="K432" i="21"/>
  <c r="L431" i="21"/>
  <c r="M431" i="21" s="1"/>
  <c r="K431" i="21"/>
  <c r="L430" i="21"/>
  <c r="M430" i="21" s="1"/>
  <c r="K430" i="21"/>
  <c r="L429" i="21"/>
  <c r="K429" i="21"/>
  <c r="L428" i="21"/>
  <c r="K428" i="21"/>
  <c r="L427" i="21"/>
  <c r="M427" i="21" s="1"/>
  <c r="K427" i="21"/>
  <c r="L426" i="21"/>
  <c r="K426" i="21"/>
  <c r="L425" i="21"/>
  <c r="M425" i="21" s="1"/>
  <c r="K425" i="21"/>
  <c r="L424" i="21"/>
  <c r="M424" i="21" s="1"/>
  <c r="K424" i="21"/>
  <c r="L423" i="21"/>
  <c r="M423" i="21" s="1"/>
  <c r="K423" i="21"/>
  <c r="L422" i="21"/>
  <c r="M422" i="21" s="1"/>
  <c r="K422" i="21"/>
  <c r="L421" i="21"/>
  <c r="M421" i="21" s="1"/>
  <c r="K421" i="21"/>
  <c r="L420" i="21"/>
  <c r="M420" i="21" s="1"/>
  <c r="K420" i="21"/>
  <c r="L419" i="21"/>
  <c r="M419" i="21" s="1"/>
  <c r="K419" i="21"/>
  <c r="L418" i="21"/>
  <c r="K418" i="21"/>
  <c r="L417" i="21"/>
  <c r="M417" i="21" s="1"/>
  <c r="K417" i="21"/>
  <c r="L416" i="21"/>
  <c r="K416" i="21"/>
  <c r="L415" i="21"/>
  <c r="M415" i="21" s="1"/>
  <c r="K415" i="21"/>
  <c r="L414" i="21"/>
  <c r="K414" i="21"/>
  <c r="L413" i="21"/>
  <c r="M413" i="21" s="1"/>
  <c r="K413" i="21"/>
  <c r="L412" i="21"/>
  <c r="M412" i="21" s="1"/>
  <c r="K412" i="21"/>
  <c r="L411" i="21"/>
  <c r="M411" i="21" s="1"/>
  <c r="K411" i="21"/>
  <c r="L410" i="21"/>
  <c r="M410" i="21" s="1"/>
  <c r="K410" i="21"/>
  <c r="L409" i="21"/>
  <c r="M409" i="21" s="1"/>
  <c r="K409" i="21"/>
  <c r="L408" i="21"/>
  <c r="M408" i="21" s="1"/>
  <c r="K408" i="21"/>
  <c r="L407" i="21"/>
  <c r="K407" i="21"/>
  <c r="L406" i="21"/>
  <c r="K406" i="21"/>
  <c r="L405" i="21"/>
  <c r="K405" i="21"/>
  <c r="L404" i="21"/>
  <c r="M404" i="21" s="1"/>
  <c r="K404" i="21"/>
  <c r="L403" i="21"/>
  <c r="M403" i="21" s="1"/>
  <c r="K403" i="21"/>
  <c r="L402" i="21"/>
  <c r="M402" i="21" s="1"/>
  <c r="K402" i="21"/>
  <c r="L401" i="21"/>
  <c r="M401" i="21" s="1"/>
  <c r="K401" i="21"/>
  <c r="L400" i="21"/>
  <c r="M400" i="21" s="1"/>
  <c r="K400" i="21"/>
  <c r="L399" i="21"/>
  <c r="M399" i="21" s="1"/>
  <c r="K399" i="21"/>
  <c r="L398" i="21"/>
  <c r="M398" i="21" s="1"/>
  <c r="K398" i="21"/>
  <c r="L397" i="21"/>
  <c r="K397" i="21"/>
  <c r="L396" i="21"/>
  <c r="M396" i="21" s="1"/>
  <c r="K396" i="21"/>
  <c r="L395" i="21"/>
  <c r="K395" i="21"/>
  <c r="L394" i="21"/>
  <c r="K394" i="21"/>
  <c r="L393" i="21"/>
  <c r="M393" i="21" s="1"/>
  <c r="K393" i="21"/>
  <c r="L392" i="21"/>
  <c r="K392" i="21"/>
  <c r="L391" i="21"/>
  <c r="M391" i="21" s="1"/>
  <c r="K391" i="21"/>
  <c r="L390" i="21"/>
  <c r="M390" i="21" s="1"/>
  <c r="K390" i="21"/>
  <c r="L389" i="21"/>
  <c r="M389" i="21" s="1"/>
  <c r="K389" i="21"/>
  <c r="L388" i="21"/>
  <c r="M388" i="21" s="1"/>
  <c r="K388" i="21"/>
  <c r="L387" i="21"/>
  <c r="M387" i="21" s="1"/>
  <c r="K387" i="21"/>
  <c r="L386" i="21"/>
  <c r="M386" i="21" s="1"/>
  <c r="K386" i="21"/>
  <c r="L385" i="21"/>
  <c r="K385" i="21"/>
  <c r="L384" i="21"/>
  <c r="K384" i="21"/>
  <c r="L383" i="21"/>
  <c r="M383" i="21" s="1"/>
  <c r="K383" i="21"/>
  <c r="L382" i="21"/>
  <c r="K382" i="21"/>
  <c r="L381" i="21"/>
  <c r="M381" i="21" s="1"/>
  <c r="K381" i="21"/>
  <c r="L380" i="21"/>
  <c r="K380" i="21"/>
  <c r="L379" i="21"/>
  <c r="M379" i="21" s="1"/>
  <c r="K379" i="21"/>
  <c r="L378" i="21"/>
  <c r="M378" i="21" s="1"/>
  <c r="K378" i="21"/>
  <c r="L377" i="21"/>
  <c r="M377" i="21" s="1"/>
  <c r="K377" i="21"/>
  <c r="L376" i="21"/>
  <c r="M376" i="21" s="1"/>
  <c r="K376" i="21"/>
  <c r="L375" i="21"/>
  <c r="M375" i="21" s="1"/>
  <c r="K375" i="21"/>
  <c r="L374" i="21"/>
  <c r="K374" i="21"/>
  <c r="L373" i="21"/>
  <c r="K373" i="21"/>
  <c r="L372" i="21"/>
  <c r="M372" i="21" s="1"/>
  <c r="K372" i="21"/>
  <c r="L371" i="21"/>
  <c r="M371" i="21" s="1"/>
  <c r="K371" i="21"/>
  <c r="L370" i="21"/>
  <c r="K370" i="21"/>
  <c r="L369" i="21"/>
  <c r="M369" i="21" s="1"/>
  <c r="K369" i="21"/>
  <c r="L368" i="21"/>
  <c r="M368" i="21" s="1"/>
  <c r="K368" i="21"/>
  <c r="L367" i="21"/>
  <c r="M367" i="21" s="1"/>
  <c r="K367" i="21"/>
  <c r="L366" i="21"/>
  <c r="M366" i="21" s="1"/>
  <c r="K366" i="21"/>
  <c r="L365" i="21"/>
  <c r="K365" i="21"/>
  <c r="L364" i="21"/>
  <c r="K364" i="21"/>
  <c r="L363" i="21"/>
  <c r="M363" i="21" s="1"/>
  <c r="K363" i="21"/>
  <c r="L362" i="21"/>
  <c r="M362" i="21" s="1"/>
  <c r="K362" i="21"/>
  <c r="L361" i="21"/>
  <c r="M361" i="21" s="1"/>
  <c r="K361" i="21"/>
  <c r="L360" i="21"/>
  <c r="K360" i="21"/>
  <c r="L359" i="21"/>
  <c r="M359" i="21" s="1"/>
  <c r="K359" i="21"/>
  <c r="L358" i="21"/>
  <c r="M358" i="21" s="1"/>
  <c r="K358" i="21"/>
  <c r="L357" i="21"/>
  <c r="M357" i="21" s="1"/>
  <c r="K357" i="21"/>
  <c r="L356" i="21"/>
  <c r="M356" i="21" s="1"/>
  <c r="K356" i="21"/>
  <c r="L355" i="21"/>
  <c r="M355" i="21" s="1"/>
  <c r="K355" i="21"/>
  <c r="L354" i="21"/>
  <c r="K354" i="21"/>
  <c r="L353" i="21"/>
  <c r="M353" i="21" s="1"/>
  <c r="K353" i="21"/>
  <c r="L352" i="21"/>
  <c r="K352" i="21"/>
  <c r="L351" i="21"/>
  <c r="M351" i="21" s="1"/>
  <c r="K351" i="21"/>
  <c r="L350" i="21"/>
  <c r="K350" i="21"/>
  <c r="L349" i="21"/>
  <c r="M349" i="21" s="1"/>
  <c r="K349" i="21"/>
  <c r="L348" i="21"/>
  <c r="M348" i="21" s="1"/>
  <c r="K348" i="21"/>
  <c r="L347" i="21"/>
  <c r="M347" i="21" s="1"/>
  <c r="K347" i="21"/>
  <c r="L346" i="21"/>
  <c r="M346" i="21" s="1"/>
  <c r="K346" i="21"/>
  <c r="L345" i="21"/>
  <c r="M345" i="21" s="1"/>
  <c r="K345" i="21"/>
  <c r="L344" i="21"/>
  <c r="M344" i="21" s="1"/>
  <c r="K344" i="21"/>
  <c r="L343" i="21"/>
  <c r="M343" i="21" s="1"/>
  <c r="K343" i="21"/>
  <c r="L342" i="21"/>
  <c r="K342" i="21"/>
  <c r="L341" i="21"/>
  <c r="K341" i="21"/>
  <c r="L340" i="21"/>
  <c r="M340" i="21" s="1"/>
  <c r="K340" i="21"/>
  <c r="L339" i="21"/>
  <c r="M339" i="21" s="1"/>
  <c r="K339" i="21"/>
  <c r="L338" i="21"/>
  <c r="M338" i="21" s="1"/>
  <c r="K338" i="21"/>
  <c r="L337" i="21"/>
  <c r="M337" i="21" s="1"/>
  <c r="K337" i="21"/>
  <c r="L336" i="21"/>
  <c r="M336" i="21" s="1"/>
  <c r="K336" i="21"/>
  <c r="L335" i="21"/>
  <c r="M335" i="21" s="1"/>
  <c r="K335" i="21"/>
  <c r="L334" i="21"/>
  <c r="M334" i="21" s="1"/>
  <c r="K334" i="21"/>
  <c r="L333" i="21"/>
  <c r="K333" i="21"/>
  <c r="L332" i="21"/>
  <c r="K332" i="21"/>
  <c r="L331" i="21"/>
  <c r="M331" i="21" s="1"/>
  <c r="K331" i="21"/>
  <c r="L330" i="21"/>
  <c r="M330" i="21" s="1"/>
  <c r="K330" i="21"/>
  <c r="L329" i="21"/>
  <c r="K329" i="21"/>
  <c r="L328" i="21"/>
  <c r="K328" i="21"/>
  <c r="L327" i="21"/>
  <c r="M327" i="21" s="1"/>
  <c r="K327" i="21"/>
  <c r="L326" i="21"/>
  <c r="M326" i="21" s="1"/>
  <c r="K326" i="21"/>
  <c r="L325" i="21"/>
  <c r="M325" i="21" s="1"/>
  <c r="K325" i="21"/>
  <c r="L324" i="21"/>
  <c r="K324" i="21"/>
  <c r="L323" i="21"/>
  <c r="M323" i="21" s="1"/>
  <c r="K323" i="21"/>
  <c r="L322" i="21"/>
  <c r="K322" i="21"/>
  <c r="L321" i="21"/>
  <c r="M321" i="21" s="1"/>
  <c r="K321" i="21"/>
  <c r="L320" i="21"/>
  <c r="M320" i="21" s="1"/>
  <c r="K320" i="21"/>
  <c r="L319" i="21"/>
  <c r="M319" i="21" s="1"/>
  <c r="K319" i="21"/>
  <c r="L318" i="21"/>
  <c r="K318" i="21"/>
  <c r="L317" i="21"/>
  <c r="K317" i="21"/>
  <c r="L316" i="21"/>
  <c r="M316" i="21" s="1"/>
  <c r="K316" i="21"/>
  <c r="L315" i="21"/>
  <c r="M315" i="21" s="1"/>
  <c r="K315" i="21"/>
  <c r="L314" i="21"/>
  <c r="M314" i="21" s="1"/>
  <c r="K314" i="21"/>
  <c r="L313" i="21"/>
  <c r="M313" i="21" s="1"/>
  <c r="K313" i="21"/>
  <c r="L312" i="21"/>
  <c r="K312" i="21"/>
  <c r="L311" i="21"/>
  <c r="M311" i="21" s="1"/>
  <c r="K311" i="21"/>
  <c r="L310" i="21"/>
  <c r="M310" i="21" s="1"/>
  <c r="K310" i="21"/>
  <c r="L309" i="21"/>
  <c r="K309" i="21"/>
  <c r="L308" i="21"/>
  <c r="K308" i="21"/>
  <c r="L307" i="21"/>
  <c r="M307" i="21" s="1"/>
  <c r="K307" i="21"/>
  <c r="L306" i="21"/>
  <c r="M306" i="21" s="1"/>
  <c r="K306" i="21"/>
  <c r="L305" i="21"/>
  <c r="M305" i="21" s="1"/>
  <c r="K305" i="21"/>
  <c r="L304" i="21"/>
  <c r="M304" i="21" s="1"/>
  <c r="K304" i="21"/>
  <c r="L303" i="21"/>
  <c r="M303" i="21" s="1"/>
  <c r="K303" i="21"/>
  <c r="L302" i="21"/>
  <c r="M302" i="21" s="1"/>
  <c r="K302" i="21"/>
  <c r="L301" i="21"/>
  <c r="K301" i="21"/>
  <c r="L300" i="21"/>
  <c r="K300" i="21"/>
  <c r="L299" i="21"/>
  <c r="M299" i="21" s="1"/>
  <c r="K299" i="21"/>
  <c r="L298" i="21"/>
  <c r="M298" i="21" s="1"/>
  <c r="K298" i="21"/>
  <c r="L297" i="21"/>
  <c r="K297" i="21"/>
  <c r="L296" i="21"/>
  <c r="M296" i="21" s="1"/>
  <c r="K296" i="21"/>
  <c r="L295" i="21"/>
  <c r="M295" i="21" s="1"/>
  <c r="K295" i="21"/>
  <c r="L294" i="21"/>
  <c r="M294" i="21" s="1"/>
  <c r="K294" i="21"/>
  <c r="L293" i="21"/>
  <c r="K293" i="21"/>
  <c r="L292" i="21"/>
  <c r="K292" i="21"/>
  <c r="L291" i="21"/>
  <c r="M291" i="21" s="1"/>
  <c r="K291" i="21"/>
  <c r="L290" i="21"/>
  <c r="K290" i="21"/>
  <c r="L289" i="21"/>
  <c r="M289" i="21" s="1"/>
  <c r="K289" i="21"/>
  <c r="L288" i="21"/>
  <c r="M288" i="21" s="1"/>
  <c r="K288" i="21"/>
  <c r="L287" i="21"/>
  <c r="M287" i="21" s="1"/>
  <c r="K287" i="21"/>
  <c r="L286" i="21"/>
  <c r="M286" i="21" s="1"/>
  <c r="K286" i="21"/>
  <c r="L285" i="21"/>
  <c r="K285" i="21"/>
  <c r="L284" i="21"/>
  <c r="M284" i="21" s="1"/>
  <c r="K284" i="21"/>
  <c r="L283" i="21"/>
  <c r="K283" i="21"/>
  <c r="L282" i="21"/>
  <c r="M282" i="21" s="1"/>
  <c r="K282" i="21"/>
  <c r="L281" i="21"/>
  <c r="M281" i="21" s="1"/>
  <c r="K281" i="21"/>
  <c r="L280" i="21"/>
  <c r="K280" i="21"/>
  <c r="L279" i="21"/>
  <c r="M279" i="21" s="1"/>
  <c r="K279" i="21"/>
  <c r="L278" i="21"/>
  <c r="M278" i="21" s="1"/>
  <c r="K278" i="21"/>
  <c r="L277" i="21"/>
  <c r="M277" i="21" s="1"/>
  <c r="K277" i="21"/>
  <c r="L276" i="21"/>
  <c r="M276" i="21" s="1"/>
  <c r="K276" i="21"/>
  <c r="L275" i="21"/>
  <c r="M275" i="21" s="1"/>
  <c r="K275" i="21"/>
  <c r="L274" i="21"/>
  <c r="M274" i="21" s="1"/>
  <c r="K274" i="21"/>
  <c r="L273" i="21"/>
  <c r="M273" i="21" s="1"/>
  <c r="K273" i="21"/>
  <c r="L272" i="21"/>
  <c r="K272" i="21"/>
  <c r="L271" i="21"/>
  <c r="M271" i="21" s="1"/>
  <c r="K271" i="21"/>
  <c r="L270" i="21"/>
  <c r="K270" i="21"/>
  <c r="L269" i="21"/>
  <c r="M269" i="21" s="1"/>
  <c r="K269" i="21"/>
  <c r="L268" i="21"/>
  <c r="M268" i="21" s="1"/>
  <c r="K268" i="21"/>
  <c r="L267" i="21"/>
  <c r="M267" i="21" s="1"/>
  <c r="K267" i="21"/>
  <c r="L266" i="21"/>
  <c r="M266" i="21" s="1"/>
  <c r="K266" i="21"/>
  <c r="L265" i="21"/>
  <c r="M265" i="21" s="1"/>
  <c r="K265" i="21"/>
  <c r="L264" i="21"/>
  <c r="M264" i="21" s="1"/>
  <c r="K264" i="21"/>
  <c r="L263" i="21"/>
  <c r="M263" i="21" s="1"/>
  <c r="K263" i="21"/>
  <c r="L262" i="21"/>
  <c r="K262" i="21"/>
  <c r="L261" i="21"/>
  <c r="K261" i="21"/>
  <c r="L260" i="21"/>
  <c r="M260" i="21" s="1"/>
  <c r="K260" i="21"/>
  <c r="L259" i="21"/>
  <c r="K259" i="21"/>
  <c r="L258" i="21"/>
  <c r="K258" i="21"/>
  <c r="L257" i="21"/>
  <c r="M257" i="21" s="1"/>
  <c r="K257" i="21"/>
  <c r="L256" i="21"/>
  <c r="M256" i="21" s="1"/>
  <c r="K256" i="21"/>
  <c r="L255" i="21"/>
  <c r="K255" i="21"/>
  <c r="L254" i="21"/>
  <c r="M254" i="21" s="1"/>
  <c r="K254" i="21"/>
  <c r="L253" i="21"/>
  <c r="M253" i="21" s="1"/>
  <c r="K253" i="21"/>
  <c r="L252" i="21"/>
  <c r="K252" i="21"/>
  <c r="L251" i="21"/>
  <c r="M251" i="21" s="1"/>
  <c r="K251" i="21"/>
  <c r="L250" i="21"/>
  <c r="M250" i="21" s="1"/>
  <c r="K250" i="21"/>
  <c r="L249" i="21"/>
  <c r="M249" i="21" s="1"/>
  <c r="K249" i="21"/>
  <c r="L248" i="21"/>
  <c r="M248" i="21" s="1"/>
  <c r="K248" i="21"/>
  <c r="L247" i="21"/>
  <c r="M247" i="21" s="1"/>
  <c r="K247" i="21"/>
  <c r="L246" i="21"/>
  <c r="K246" i="21"/>
  <c r="L245" i="21"/>
  <c r="M245" i="21" s="1"/>
  <c r="K245" i="21"/>
  <c r="L244" i="21"/>
  <c r="M244" i="21" s="1"/>
  <c r="K244" i="21"/>
  <c r="L243" i="21"/>
  <c r="M243" i="21" s="1"/>
  <c r="K243" i="21"/>
  <c r="L242" i="21"/>
  <c r="M242" i="21" s="1"/>
  <c r="K242" i="21"/>
  <c r="L241" i="21"/>
  <c r="M241" i="21" s="1"/>
  <c r="K241" i="21"/>
  <c r="L240" i="21"/>
  <c r="K240" i="21"/>
  <c r="L239" i="21"/>
  <c r="M239" i="21" s="1"/>
  <c r="K239" i="21"/>
  <c r="L238" i="21"/>
  <c r="K238" i="21"/>
  <c r="L237" i="21"/>
  <c r="K237" i="21"/>
  <c r="L236" i="21"/>
  <c r="M236" i="21" s="1"/>
  <c r="K236" i="21"/>
  <c r="L235" i="21"/>
  <c r="M235" i="21" s="1"/>
  <c r="K235" i="21"/>
  <c r="L234" i="21"/>
  <c r="M234" i="21" s="1"/>
  <c r="K234" i="21"/>
  <c r="L233" i="21"/>
  <c r="M233" i="21" s="1"/>
  <c r="K233" i="21"/>
  <c r="L232" i="21"/>
  <c r="M232" i="21" s="1"/>
  <c r="K232" i="21"/>
  <c r="L231" i="21"/>
  <c r="M231" i="21" s="1"/>
  <c r="K231" i="21"/>
  <c r="L230" i="21"/>
  <c r="M230" i="21" s="1"/>
  <c r="K230" i="21"/>
  <c r="L229" i="21"/>
  <c r="M229" i="21" s="1"/>
  <c r="K229" i="21"/>
  <c r="L228" i="21"/>
  <c r="M228" i="21" s="1"/>
  <c r="K228" i="21"/>
  <c r="L227" i="21"/>
  <c r="M227" i="21" s="1"/>
  <c r="K227" i="21"/>
  <c r="L226" i="21"/>
  <c r="M226" i="21" s="1"/>
  <c r="K226" i="21"/>
  <c r="L225" i="21"/>
  <c r="M225" i="21" s="1"/>
  <c r="K225" i="21"/>
  <c r="L224" i="21"/>
  <c r="K224" i="21"/>
  <c r="L223" i="21"/>
  <c r="M223" i="21" s="1"/>
  <c r="K223" i="21"/>
  <c r="L222" i="21"/>
  <c r="M222" i="21" s="1"/>
  <c r="K222" i="21"/>
  <c r="L221" i="21"/>
  <c r="K221" i="21"/>
  <c r="L220" i="21"/>
  <c r="K220" i="21"/>
  <c r="L219" i="21"/>
  <c r="M219" i="21" s="1"/>
  <c r="K219" i="21"/>
  <c r="L218" i="21"/>
  <c r="K218" i="21"/>
  <c r="L217" i="21"/>
  <c r="M217" i="21" s="1"/>
  <c r="K217" i="21"/>
  <c r="L216" i="21"/>
  <c r="M216" i="21" s="1"/>
  <c r="K216" i="21"/>
  <c r="L215" i="21"/>
  <c r="M215" i="21" s="1"/>
  <c r="K215" i="21"/>
  <c r="L214" i="21"/>
  <c r="M214" i="21" s="1"/>
  <c r="K214" i="21"/>
  <c r="L213" i="21"/>
  <c r="M213" i="21" s="1"/>
  <c r="K213" i="21"/>
  <c r="L212" i="21"/>
  <c r="K212" i="21"/>
  <c r="L211" i="21"/>
  <c r="M211" i="21" s="1"/>
  <c r="K211" i="21"/>
  <c r="L210" i="21"/>
  <c r="M210" i="21" s="1"/>
  <c r="K210" i="21"/>
  <c r="L209" i="21"/>
  <c r="M209" i="21" s="1"/>
  <c r="K209" i="21"/>
  <c r="L208" i="21"/>
  <c r="M208" i="21" s="1"/>
  <c r="K208" i="21"/>
  <c r="L207" i="21"/>
  <c r="M207" i="21" s="1"/>
  <c r="K207" i="21"/>
  <c r="L206" i="21"/>
  <c r="K206" i="21"/>
  <c r="L205" i="21"/>
  <c r="M205" i="21" s="1"/>
  <c r="K205" i="21"/>
  <c r="L204" i="21"/>
  <c r="K204" i="21"/>
  <c r="L203" i="21"/>
  <c r="M203" i="21" s="1"/>
  <c r="K203" i="21"/>
  <c r="L202" i="21"/>
  <c r="M202" i="21" s="1"/>
  <c r="K202" i="21"/>
  <c r="L201" i="21"/>
  <c r="M201" i="21" s="1"/>
  <c r="K201" i="21"/>
  <c r="L200" i="21"/>
  <c r="K200" i="21"/>
  <c r="L199" i="21"/>
  <c r="M199" i="21" s="1"/>
  <c r="K199" i="21"/>
  <c r="L198" i="21"/>
  <c r="K198" i="21"/>
  <c r="L197" i="21"/>
  <c r="M197" i="21" s="1"/>
  <c r="K197" i="21"/>
  <c r="L196" i="21"/>
  <c r="M196" i="21" s="1"/>
  <c r="K196" i="21"/>
  <c r="L195" i="21"/>
  <c r="M195" i="21" s="1"/>
  <c r="K195" i="21"/>
  <c r="L194" i="21"/>
  <c r="M194" i="21" s="1"/>
  <c r="K194" i="21"/>
  <c r="L193" i="21"/>
  <c r="M193" i="21" s="1"/>
  <c r="K193" i="21"/>
  <c r="L192" i="21"/>
  <c r="M192" i="21" s="1"/>
  <c r="K192" i="21"/>
  <c r="L191" i="21"/>
  <c r="K191" i="21"/>
  <c r="L190" i="21"/>
  <c r="K190" i="21"/>
  <c r="L189" i="21"/>
  <c r="M189" i="21" s="1"/>
  <c r="K189" i="21"/>
  <c r="L188" i="21"/>
  <c r="M188" i="21" s="1"/>
  <c r="K188" i="21"/>
  <c r="L187" i="21"/>
  <c r="M187" i="21" s="1"/>
  <c r="K187" i="21"/>
  <c r="L186" i="21"/>
  <c r="M186" i="21" s="1"/>
  <c r="K186" i="21"/>
  <c r="L185" i="21"/>
  <c r="M185" i="21" s="1"/>
  <c r="K185" i="21"/>
  <c r="L184" i="21"/>
  <c r="M184" i="21" s="1"/>
  <c r="K184" i="21"/>
  <c r="L183" i="21"/>
  <c r="M183" i="21" s="1"/>
  <c r="K183" i="21"/>
  <c r="L182" i="21"/>
  <c r="K182" i="21"/>
  <c r="L181" i="21"/>
  <c r="M181" i="21" s="1"/>
  <c r="K181" i="21"/>
  <c r="L180" i="21"/>
  <c r="M180" i="21" s="1"/>
  <c r="K180" i="21"/>
  <c r="L179" i="21"/>
  <c r="M179" i="21" s="1"/>
  <c r="K179" i="21"/>
  <c r="L178" i="21"/>
  <c r="M178" i="21" s="1"/>
  <c r="K178" i="21"/>
  <c r="L177" i="21"/>
  <c r="K177" i="21"/>
  <c r="L176" i="21"/>
  <c r="M176" i="21" s="1"/>
  <c r="K176" i="21"/>
  <c r="L175" i="21"/>
  <c r="M175" i="21" s="1"/>
  <c r="K175" i="21"/>
  <c r="L174" i="21"/>
  <c r="M174" i="21" s="1"/>
  <c r="K174" i="21"/>
  <c r="L173" i="21"/>
  <c r="M173" i="21" s="1"/>
  <c r="K173" i="21"/>
  <c r="L172" i="21"/>
  <c r="K172" i="21"/>
  <c r="L171" i="21"/>
  <c r="M171" i="21" s="1"/>
  <c r="K171" i="21"/>
  <c r="L170" i="21"/>
  <c r="M170" i="21" s="1"/>
  <c r="K170" i="21"/>
  <c r="L169" i="21"/>
  <c r="K169" i="21"/>
  <c r="L168" i="21"/>
  <c r="M168" i="21" s="1"/>
  <c r="K168" i="21"/>
  <c r="L167" i="21"/>
  <c r="M167" i="21" s="1"/>
  <c r="K167" i="21"/>
  <c r="L166" i="21"/>
  <c r="M166" i="21" s="1"/>
  <c r="K166" i="21"/>
  <c r="L165" i="21"/>
  <c r="M165" i="21" s="1"/>
  <c r="K165" i="21"/>
  <c r="L164" i="21"/>
  <c r="K164" i="21"/>
  <c r="L163" i="21"/>
  <c r="M163" i="21" s="1"/>
  <c r="K163" i="21"/>
  <c r="L162" i="21"/>
  <c r="M162" i="21" s="1"/>
  <c r="K162" i="21"/>
  <c r="L161" i="21"/>
  <c r="M161" i="21" s="1"/>
  <c r="K161" i="21"/>
  <c r="L160" i="21"/>
  <c r="M160" i="21" s="1"/>
  <c r="K160" i="21"/>
  <c r="L159" i="21"/>
  <c r="M159" i="21" s="1"/>
  <c r="K159" i="21"/>
  <c r="L158" i="21"/>
  <c r="K158" i="21"/>
  <c r="L157" i="21"/>
  <c r="K157" i="21"/>
  <c r="L156" i="21"/>
  <c r="M156" i="21" s="1"/>
  <c r="K156" i="21"/>
  <c r="L155" i="21"/>
  <c r="M155" i="21" s="1"/>
  <c r="K155" i="21"/>
  <c r="L154" i="21"/>
  <c r="M154" i="21" s="1"/>
  <c r="K154" i="21"/>
  <c r="L153" i="21"/>
  <c r="K153" i="21"/>
  <c r="L152" i="21"/>
  <c r="M152" i="21" s="1"/>
  <c r="K152" i="21"/>
  <c r="L151" i="21"/>
  <c r="M151" i="21" s="1"/>
  <c r="K151" i="21"/>
  <c r="L150" i="21"/>
  <c r="M150" i="21" s="1"/>
  <c r="K150" i="21"/>
  <c r="L149" i="21"/>
  <c r="M149" i="21" s="1"/>
  <c r="K149" i="21"/>
  <c r="L148" i="21"/>
  <c r="K148" i="21"/>
  <c r="L147" i="21"/>
  <c r="M147" i="21" s="1"/>
  <c r="K147" i="21"/>
  <c r="L146" i="21"/>
  <c r="M146" i="21" s="1"/>
  <c r="K146" i="21"/>
  <c r="L145" i="21"/>
  <c r="M145" i="21" s="1"/>
  <c r="K145" i="21"/>
  <c r="L144" i="21"/>
  <c r="K144" i="21"/>
  <c r="L143" i="21"/>
  <c r="M143" i="21" s="1"/>
  <c r="K143" i="21"/>
  <c r="L142" i="21"/>
  <c r="M142" i="21" s="1"/>
  <c r="K142" i="21"/>
  <c r="L141" i="21"/>
  <c r="M141" i="21" s="1"/>
  <c r="K141" i="21"/>
  <c r="L140" i="21"/>
  <c r="K140" i="21"/>
  <c r="L139" i="21"/>
  <c r="M139" i="21" s="1"/>
  <c r="K139" i="21"/>
  <c r="L138" i="21"/>
  <c r="M138" i="21" s="1"/>
  <c r="K138" i="21"/>
  <c r="L137" i="21"/>
  <c r="K137" i="21"/>
  <c r="L136" i="21"/>
  <c r="K136" i="21"/>
  <c r="L135" i="21"/>
  <c r="M135" i="21" s="1"/>
  <c r="K135" i="21"/>
  <c r="L134" i="21"/>
  <c r="K134" i="21"/>
  <c r="L133" i="21"/>
  <c r="M133" i="21" s="1"/>
  <c r="K133" i="21"/>
  <c r="L132" i="21"/>
  <c r="M132" i="21" s="1"/>
  <c r="K132" i="21"/>
  <c r="L131" i="21"/>
  <c r="K131" i="21"/>
  <c r="L130" i="21"/>
  <c r="M130" i="21" s="1"/>
  <c r="K130" i="21"/>
  <c r="L129" i="21"/>
  <c r="M129" i="21" s="1"/>
  <c r="K129" i="21"/>
  <c r="L128" i="21"/>
  <c r="M128" i="21" s="1"/>
  <c r="K128" i="21"/>
  <c r="L127" i="21"/>
  <c r="M127" i="21" s="1"/>
  <c r="K127" i="21"/>
  <c r="L126" i="21"/>
  <c r="M126" i="21" s="1"/>
  <c r="K126" i="21"/>
  <c r="L125" i="21"/>
  <c r="M125" i="21" s="1"/>
  <c r="K125" i="21"/>
  <c r="L124" i="21"/>
  <c r="K124" i="21"/>
  <c r="L123" i="21"/>
  <c r="M123" i="21" s="1"/>
  <c r="K123" i="21"/>
  <c r="L122" i="21"/>
  <c r="K122" i="21"/>
  <c r="L121" i="21"/>
  <c r="M121" i="21" s="1"/>
  <c r="K121" i="21"/>
  <c r="L120" i="21"/>
  <c r="M120" i="21" s="1"/>
  <c r="K120" i="21"/>
  <c r="L119" i="21"/>
  <c r="M119" i="21" s="1"/>
  <c r="K119" i="21"/>
  <c r="L118" i="21"/>
  <c r="M118" i="21" s="1"/>
  <c r="K118" i="21"/>
  <c r="L117" i="21"/>
  <c r="M117" i="21" s="1"/>
  <c r="K117" i="21"/>
  <c r="L116" i="21"/>
  <c r="K116" i="21"/>
  <c r="L115" i="21"/>
  <c r="M115" i="21" s="1"/>
  <c r="K115" i="21"/>
  <c r="L114" i="21"/>
  <c r="M114" i="21" s="1"/>
  <c r="K114" i="21"/>
  <c r="L113" i="21"/>
  <c r="M113" i="21" s="1"/>
  <c r="K113" i="21"/>
  <c r="L112" i="21"/>
  <c r="K112" i="21"/>
  <c r="L111" i="21"/>
  <c r="M111" i="21" s="1"/>
  <c r="K111" i="21"/>
  <c r="L110" i="21"/>
  <c r="K110" i="21"/>
  <c r="L109" i="21"/>
  <c r="M109" i="21" s="1"/>
  <c r="K109" i="21"/>
  <c r="L108" i="21"/>
  <c r="M108" i="21" s="1"/>
  <c r="K108" i="21"/>
  <c r="L107" i="21"/>
  <c r="M107" i="21" s="1"/>
  <c r="K107" i="21"/>
  <c r="L106" i="21"/>
  <c r="M106" i="21" s="1"/>
  <c r="K106" i="21"/>
  <c r="L105" i="21"/>
  <c r="M105" i="21" s="1"/>
  <c r="K105" i="21"/>
  <c r="L104" i="21"/>
  <c r="K104" i="21"/>
  <c r="L103" i="21"/>
  <c r="M103" i="21" s="1"/>
  <c r="K103" i="21"/>
  <c r="L102" i="21"/>
  <c r="K102" i="21"/>
  <c r="L101" i="21"/>
  <c r="M101" i="21" s="1"/>
  <c r="K101" i="21"/>
  <c r="L100" i="21"/>
  <c r="M100" i="21" s="1"/>
  <c r="K100" i="21"/>
  <c r="L99" i="21"/>
  <c r="K99" i="21"/>
  <c r="L98" i="21"/>
  <c r="K98" i="21"/>
  <c r="L97" i="21"/>
  <c r="M97" i="21" s="1"/>
  <c r="K97" i="21"/>
  <c r="L96" i="21"/>
  <c r="M96" i="21" s="1"/>
  <c r="K96" i="21"/>
  <c r="L95" i="21"/>
  <c r="M95" i="21" s="1"/>
  <c r="K95" i="21"/>
  <c r="L94" i="21"/>
  <c r="M94" i="21" s="1"/>
  <c r="K94" i="21"/>
  <c r="L93" i="21"/>
  <c r="M93" i="21" s="1"/>
  <c r="K93" i="21"/>
  <c r="L92" i="21"/>
  <c r="K92" i="21"/>
  <c r="L91" i="21"/>
  <c r="M91" i="21" s="1"/>
  <c r="K91" i="21"/>
  <c r="L90" i="21"/>
  <c r="M90" i="21" s="1"/>
  <c r="K90" i="21"/>
  <c r="L89" i="21"/>
  <c r="M89" i="21" s="1"/>
  <c r="K89" i="21"/>
  <c r="L88" i="21"/>
  <c r="M88" i="21" s="1"/>
  <c r="K88" i="21"/>
  <c r="L87" i="21"/>
  <c r="M87" i="21" s="1"/>
  <c r="K87" i="21"/>
  <c r="L86" i="21"/>
  <c r="M86" i="21" s="1"/>
  <c r="K86" i="21"/>
  <c r="L85" i="21"/>
  <c r="M85" i="21" s="1"/>
  <c r="K85" i="21"/>
  <c r="L84" i="21"/>
  <c r="K84" i="21"/>
  <c r="L83" i="21"/>
  <c r="M83" i="21" s="1"/>
  <c r="K83" i="21"/>
  <c r="L82" i="21"/>
  <c r="M82" i="21" s="1"/>
  <c r="K82" i="21"/>
  <c r="L81" i="21"/>
  <c r="M81" i="21" s="1"/>
  <c r="K81" i="21"/>
  <c r="L80" i="21"/>
  <c r="K80" i="21"/>
  <c r="L79" i="21"/>
  <c r="M79" i="21" s="1"/>
  <c r="K79" i="21"/>
  <c r="L78" i="21"/>
  <c r="M78" i="21" s="1"/>
  <c r="K78" i="21"/>
  <c r="L77" i="21"/>
  <c r="M77" i="21" s="1"/>
  <c r="K77" i="21"/>
  <c r="L76" i="21"/>
  <c r="M76" i="21" s="1"/>
  <c r="K76" i="21"/>
  <c r="L75" i="21"/>
  <c r="K75" i="21"/>
  <c r="L74" i="21"/>
  <c r="M74" i="21" s="1"/>
  <c r="K74" i="21"/>
  <c r="L73" i="21"/>
  <c r="K73" i="21"/>
  <c r="L72" i="21"/>
  <c r="M72" i="21" s="1"/>
  <c r="K72" i="21"/>
  <c r="L71" i="21"/>
  <c r="K71" i="21"/>
  <c r="L70" i="21"/>
  <c r="M70" i="21" s="1"/>
  <c r="K70" i="21"/>
  <c r="L69" i="21"/>
  <c r="M69" i="21" s="1"/>
  <c r="K69" i="21"/>
  <c r="L68" i="21"/>
  <c r="M68" i="21" s="1"/>
  <c r="K68" i="21"/>
  <c r="L67" i="21"/>
  <c r="M67" i="21" s="1"/>
  <c r="K67" i="21"/>
  <c r="L66" i="21"/>
  <c r="M66" i="21" s="1"/>
  <c r="K66" i="21"/>
  <c r="L65" i="21"/>
  <c r="M65" i="21" s="1"/>
  <c r="K65" i="21"/>
  <c r="L64" i="21"/>
  <c r="M64" i="21" s="1"/>
  <c r="K64" i="21"/>
  <c r="L63" i="21"/>
  <c r="K63" i="21"/>
  <c r="L62" i="21"/>
  <c r="M62" i="21" s="1"/>
  <c r="K62" i="21"/>
  <c r="L61" i="21"/>
  <c r="M61" i="21" s="1"/>
  <c r="K61" i="21"/>
  <c r="L60" i="21"/>
  <c r="M60" i="21" s="1"/>
  <c r="K60" i="21"/>
  <c r="L59" i="21"/>
  <c r="M59" i="21" s="1"/>
  <c r="K59" i="21"/>
  <c r="L58" i="21"/>
  <c r="M58" i="21" s="1"/>
  <c r="K58" i="21"/>
  <c r="L57" i="21"/>
  <c r="M57" i="21" s="1"/>
  <c r="K57" i="21"/>
  <c r="L56" i="21"/>
  <c r="M56" i="21" s="1"/>
  <c r="K56" i="21"/>
  <c r="L55" i="21"/>
  <c r="M55" i="21" s="1"/>
  <c r="K55" i="21"/>
  <c r="L54" i="21"/>
  <c r="M54" i="21" s="1"/>
  <c r="K54" i="21"/>
  <c r="L53" i="21"/>
  <c r="K53" i="21"/>
  <c r="L52" i="21"/>
  <c r="K52" i="21"/>
  <c r="L51" i="21"/>
  <c r="M51" i="21" s="1"/>
  <c r="K51" i="21"/>
  <c r="L50" i="21"/>
  <c r="K50" i="21"/>
  <c r="L49" i="21"/>
  <c r="M49" i="21" s="1"/>
  <c r="K49" i="21"/>
  <c r="L48" i="21"/>
  <c r="K48" i="21"/>
  <c r="L47" i="21"/>
  <c r="M47" i="21" s="1"/>
  <c r="K47" i="21"/>
  <c r="L46" i="21"/>
  <c r="M46" i="21" s="1"/>
  <c r="K46" i="21"/>
  <c r="L45" i="21"/>
  <c r="M45" i="21" s="1"/>
  <c r="K45" i="21"/>
  <c r="L44" i="21"/>
  <c r="M44" i="21" s="1"/>
  <c r="K44" i="21"/>
  <c r="L43" i="21"/>
  <c r="K43" i="21"/>
  <c r="L42" i="21"/>
  <c r="K42" i="21"/>
  <c r="L41" i="21"/>
  <c r="M41" i="21" s="1"/>
  <c r="K41" i="21"/>
  <c r="L40" i="21"/>
  <c r="M40" i="21" s="1"/>
  <c r="K40" i="21"/>
  <c r="L39" i="21"/>
  <c r="K39" i="21"/>
  <c r="L38" i="21"/>
  <c r="M38" i="21" s="1"/>
  <c r="K38" i="21"/>
  <c r="L37" i="21"/>
  <c r="M37" i="21" s="1"/>
  <c r="K37" i="21"/>
  <c r="L36" i="21"/>
  <c r="M36" i="21" s="1"/>
  <c r="K36" i="21"/>
  <c r="L35" i="21"/>
  <c r="M35" i="21" s="1"/>
  <c r="K35" i="21"/>
  <c r="L24" i="21"/>
  <c r="M24" i="21" s="1"/>
  <c r="L25" i="21"/>
  <c r="L26" i="21"/>
  <c r="M26" i="21" s="1"/>
  <c r="L27" i="21"/>
  <c r="L23" i="21"/>
  <c r="L6" i="21"/>
  <c r="L7" i="21"/>
  <c r="L8" i="21"/>
  <c r="L9" i="21"/>
  <c r="L10" i="21"/>
  <c r="L11" i="21"/>
  <c r="M11" i="21" s="1"/>
  <c r="L12" i="21"/>
  <c r="L13" i="21"/>
  <c r="M13" i="21" s="1"/>
  <c r="L14" i="21"/>
  <c r="L15" i="21"/>
  <c r="L16" i="21"/>
  <c r="L17" i="21"/>
  <c r="L18" i="21"/>
  <c r="L19" i="21"/>
  <c r="M19" i="21" s="1"/>
  <c r="L5" i="21"/>
  <c r="C32" i="21"/>
  <c r="C31" i="21"/>
  <c r="J28" i="21"/>
  <c r="I28" i="21"/>
  <c r="I32" i="21" s="1"/>
  <c r="H28" i="21"/>
  <c r="G28" i="21"/>
  <c r="G32" i="21" s="1"/>
  <c r="F28" i="21"/>
  <c r="F32" i="21" s="1"/>
  <c r="K27" i="21"/>
  <c r="K26" i="21"/>
  <c r="K25" i="21"/>
  <c r="K24" i="21"/>
  <c r="K23" i="21"/>
  <c r="J20" i="21"/>
  <c r="J31" i="21"/>
  <c r="I20" i="21"/>
  <c r="I31" i="21"/>
  <c r="I33" i="21" s="1"/>
  <c r="H20" i="21"/>
  <c r="H31" i="21"/>
  <c r="G20" i="21"/>
  <c r="G31" i="21"/>
  <c r="G33" i="21" s="1"/>
  <c r="F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M5" i="21" s="1"/>
  <c r="L31" i="20"/>
  <c r="L30" i="20"/>
  <c r="L29" i="20"/>
  <c r="L28" i="20"/>
  <c r="L27" i="20"/>
  <c r="L26" i="20"/>
  <c r="L25" i="20"/>
  <c r="L24" i="20"/>
  <c r="L23" i="20"/>
  <c r="M23" i="20" s="1"/>
  <c r="L6" i="20"/>
  <c r="L7" i="20"/>
  <c r="M7" i="20" s="1"/>
  <c r="L8" i="20"/>
  <c r="L9" i="20"/>
  <c r="M9" i="20" s="1"/>
  <c r="L10" i="20"/>
  <c r="L11" i="20"/>
  <c r="L12" i="20"/>
  <c r="L13" i="20"/>
  <c r="L14" i="20"/>
  <c r="L15" i="20"/>
  <c r="M15" i="20" s="1"/>
  <c r="L16" i="20"/>
  <c r="L17" i="20"/>
  <c r="M17" i="20" s="1"/>
  <c r="L18" i="20"/>
  <c r="L19" i="20"/>
  <c r="L5" i="20"/>
  <c r="L47" i="20"/>
  <c r="M47" i="20" s="1"/>
  <c r="K47" i="20"/>
  <c r="L46" i="20"/>
  <c r="M46" i="20" s="1"/>
  <c r="K46" i="20"/>
  <c r="J32" i="20"/>
  <c r="J42" i="20"/>
  <c r="J44" i="20" s="1"/>
  <c r="I32" i="20"/>
  <c r="I42" i="20"/>
  <c r="I44" i="20" s="1"/>
  <c r="H32" i="20"/>
  <c r="H42" i="20"/>
  <c r="G32" i="20"/>
  <c r="G42" i="20"/>
  <c r="F32" i="20"/>
  <c r="F42" i="20"/>
  <c r="K42" i="20" s="1"/>
  <c r="K31" i="20"/>
  <c r="K30" i="20"/>
  <c r="K29" i="20"/>
  <c r="M29" i="20"/>
  <c r="K28" i="20"/>
  <c r="K27" i="20"/>
  <c r="M27" i="20" s="1"/>
  <c r="K26" i="20"/>
  <c r="K25" i="20"/>
  <c r="K24" i="20"/>
  <c r="K23" i="20"/>
  <c r="J20" i="20"/>
  <c r="I20" i="20"/>
  <c r="I41" i="20"/>
  <c r="H20" i="20"/>
  <c r="H41" i="20"/>
  <c r="G20" i="20"/>
  <c r="G41" i="20"/>
  <c r="F20" i="20"/>
  <c r="F41" i="20"/>
  <c r="K19" i="20"/>
  <c r="K18" i="20"/>
  <c r="M18" i="20" s="1"/>
  <c r="K17" i="20"/>
  <c r="K16" i="20"/>
  <c r="K15" i="20"/>
  <c r="K14" i="20"/>
  <c r="K13" i="20"/>
  <c r="K12" i="20"/>
  <c r="K11" i="20"/>
  <c r="K10" i="20"/>
  <c r="M10" i="20" s="1"/>
  <c r="K9" i="20"/>
  <c r="K8" i="20"/>
  <c r="M8" i="20" s="1"/>
  <c r="K7" i="20"/>
  <c r="K6" i="20"/>
  <c r="M6" i="20" s="1"/>
  <c r="K5" i="20"/>
  <c r="L49" i="5"/>
  <c r="L92" i="5"/>
  <c r="L123" i="5"/>
  <c r="L125" i="5"/>
  <c r="L26" i="5"/>
  <c r="L27" i="5"/>
  <c r="L28" i="5"/>
  <c r="L29" i="5"/>
  <c r="L5" i="5"/>
  <c r="C507" i="5"/>
  <c r="M18" i="27"/>
  <c r="M242" i="27"/>
  <c r="M368" i="27"/>
  <c r="M474" i="27"/>
  <c r="M482" i="27"/>
  <c r="M31" i="20"/>
  <c r="M8" i="21"/>
  <c r="M110" i="21"/>
  <c r="M380" i="21"/>
  <c r="M446" i="21"/>
  <c r="M16" i="22"/>
  <c r="M23" i="22"/>
  <c r="M19" i="22"/>
  <c r="M11" i="22"/>
  <c r="M7" i="22"/>
  <c r="M6" i="21"/>
  <c r="M10" i="21"/>
  <c r="M18" i="21"/>
  <c r="M455" i="21"/>
  <c r="M5" i="22"/>
  <c r="M21" i="22"/>
  <c r="M17" i="22"/>
  <c r="M13" i="22"/>
  <c r="M9" i="22"/>
  <c r="G44" i="20"/>
  <c r="M9" i="21"/>
  <c r="M490" i="27"/>
  <c r="M12" i="20"/>
  <c r="M14" i="20"/>
  <c r="M16" i="20"/>
  <c r="K41" i="20"/>
  <c r="K44" i="20" s="1"/>
  <c r="M50" i="21"/>
  <c r="M98" i="21"/>
  <c r="M122" i="21"/>
  <c r="M136" i="21"/>
  <c r="M144" i="21"/>
  <c r="M153" i="21"/>
  <c r="M177" i="21"/>
  <c r="M218" i="21"/>
  <c r="M240" i="21"/>
  <c r="M283" i="21"/>
  <c r="M312" i="21"/>
  <c r="M370" i="21"/>
  <c r="M395" i="21"/>
  <c r="M432" i="21"/>
  <c r="M441" i="21"/>
  <c r="M15" i="22"/>
  <c r="M16" i="21"/>
  <c r="M14" i="21"/>
  <c r="M12" i="21"/>
  <c r="M35" i="27"/>
  <c r="M37" i="27"/>
  <c r="M39" i="27"/>
  <c r="M44" i="27"/>
  <c r="M46" i="27"/>
  <c r="M63" i="27"/>
  <c r="M68" i="27"/>
  <c r="M70" i="27"/>
  <c r="M75" i="27"/>
  <c r="M76" i="27"/>
  <c r="M77" i="27"/>
  <c r="M95" i="27"/>
  <c r="M100" i="27"/>
  <c r="M102" i="27"/>
  <c r="M107" i="27"/>
  <c r="M109" i="27"/>
  <c r="M110" i="27"/>
  <c r="M132" i="27"/>
  <c r="M133" i="27"/>
  <c r="M134" i="27"/>
  <c r="M140" i="27"/>
  <c r="M141" i="27"/>
  <c r="M143" i="27"/>
  <c r="M159" i="27"/>
  <c r="M165" i="27"/>
  <c r="M167" i="27"/>
  <c r="M171" i="27"/>
  <c r="M173" i="27"/>
  <c r="M175" i="27"/>
  <c r="M191" i="27"/>
  <c r="M195" i="27"/>
  <c r="M197" i="27"/>
  <c r="M199" i="27"/>
  <c r="M203" i="27"/>
  <c r="M205" i="27"/>
  <c r="M207" i="27"/>
  <c r="M223" i="27"/>
  <c r="M228" i="27"/>
  <c r="M229" i="27"/>
  <c r="M231" i="27"/>
  <c r="M235" i="27"/>
  <c r="M236" i="27"/>
  <c r="M237" i="27"/>
  <c r="M238" i="27"/>
  <c r="M239" i="27"/>
  <c r="M255" i="27"/>
  <c r="M261" i="27"/>
  <c r="M262" i="27"/>
  <c r="M263" i="27"/>
  <c r="M267" i="27"/>
  <c r="M269" i="27"/>
  <c r="M271" i="27"/>
  <c r="M287" i="27"/>
  <c r="M291" i="27"/>
  <c r="M293" i="27"/>
  <c r="M295" i="27"/>
  <c r="M299" i="27"/>
  <c r="M301" i="27"/>
  <c r="M303" i="27"/>
  <c r="M319" i="27"/>
  <c r="M324" i="27"/>
  <c r="M325" i="27"/>
  <c r="M326" i="27"/>
  <c r="M327" i="27"/>
  <c r="M331" i="27"/>
  <c r="M332" i="27"/>
  <c r="M333" i="27"/>
  <c r="M334" i="27"/>
  <c r="M335" i="27"/>
  <c r="M351" i="27"/>
  <c r="M355" i="27"/>
  <c r="M357" i="27"/>
  <c r="M358" i="27"/>
  <c r="M359" i="27"/>
  <c r="M363" i="27"/>
  <c r="M365" i="27"/>
  <c r="M366" i="27"/>
  <c r="M367" i="27"/>
  <c r="M383" i="27"/>
  <c r="M387" i="27"/>
  <c r="M388" i="27"/>
  <c r="M389" i="27"/>
  <c r="M390" i="27"/>
  <c r="M391" i="27"/>
  <c r="M395" i="27"/>
  <c r="M396" i="27"/>
  <c r="M397" i="27"/>
  <c r="M398" i="27"/>
  <c r="M399" i="27"/>
  <c r="M415" i="27"/>
  <c r="M419" i="27"/>
  <c r="M420" i="27"/>
  <c r="M421" i="27"/>
  <c r="M422" i="27"/>
  <c r="M423" i="27"/>
  <c r="M427" i="27"/>
  <c r="M428" i="27"/>
  <c r="M429" i="27"/>
  <c r="M430" i="27"/>
  <c r="M431" i="27"/>
  <c r="M24" i="20"/>
  <c r="M26" i="20"/>
  <c r="M28" i="20"/>
  <c r="M30" i="20"/>
  <c r="K20" i="21"/>
  <c r="K31" i="21"/>
  <c r="M27" i="21"/>
  <c r="M25" i="21"/>
  <c r="M39" i="21"/>
  <c r="M42" i="21"/>
  <c r="M48" i="21"/>
  <c r="M71" i="21"/>
  <c r="M73" i="21"/>
  <c r="M80" i="21"/>
  <c r="M102" i="21"/>
  <c r="M104" i="21"/>
  <c r="M112" i="21"/>
  <c r="M169" i="21"/>
  <c r="M191" i="21"/>
  <c r="M200" i="21"/>
  <c r="M204" i="21"/>
  <c r="M224" i="21"/>
  <c r="M255" i="21"/>
  <c r="M259" i="21"/>
  <c r="M290" i="21"/>
  <c r="M297" i="21"/>
  <c r="M322" i="21"/>
  <c r="M329" i="21"/>
  <c r="M332" i="21"/>
  <c r="M354" i="21"/>
  <c r="M364" i="21"/>
  <c r="M385" i="21"/>
  <c r="M394" i="21"/>
  <c r="M407" i="21"/>
  <c r="M418" i="21"/>
  <c r="M426" i="21"/>
  <c r="M449" i="21"/>
  <c r="M456" i="21"/>
  <c r="M463" i="21"/>
  <c r="M467" i="21"/>
  <c r="M472" i="21"/>
  <c r="M475" i="21"/>
  <c r="M481" i="21"/>
  <c r="M483" i="21"/>
  <c r="M491" i="21"/>
  <c r="M497" i="21"/>
  <c r="K25" i="22"/>
  <c r="K12" i="27"/>
  <c r="M5" i="27"/>
  <c r="M19" i="27"/>
  <c r="M20" i="27"/>
  <c r="M22" i="27"/>
  <c r="M23" i="27"/>
  <c r="M27" i="27"/>
  <c r="M28" i="27"/>
  <c r="M29" i="27"/>
  <c r="M30" i="27"/>
  <c r="M51" i="27"/>
  <c r="M52" i="27"/>
  <c r="M53" i="27"/>
  <c r="M54" i="27"/>
  <c r="M55" i="27"/>
  <c r="M60" i="27"/>
  <c r="M61" i="27"/>
  <c r="M62" i="27"/>
  <c r="M84" i="27"/>
  <c r="M85" i="27"/>
  <c r="M86" i="27"/>
  <c r="M91" i="27"/>
  <c r="M92" i="27"/>
  <c r="M93" i="27"/>
  <c r="M98" i="27"/>
  <c r="M99" i="27"/>
  <c r="M116" i="27"/>
  <c r="M117" i="27"/>
  <c r="M118" i="27"/>
  <c r="M119" i="27"/>
  <c r="M123" i="27"/>
  <c r="M124" i="27"/>
  <c r="M126" i="27"/>
  <c r="M131" i="27"/>
  <c r="M149" i="27"/>
  <c r="M151" i="27"/>
  <c r="M155" i="27"/>
  <c r="M157" i="27"/>
  <c r="M163" i="27"/>
  <c r="M179" i="27"/>
  <c r="M180" i="27"/>
  <c r="M181" i="27"/>
  <c r="M183" i="27"/>
  <c r="M187" i="27"/>
  <c r="M188" i="27"/>
  <c r="M189" i="27"/>
  <c r="M190" i="27"/>
  <c r="M211" i="27"/>
  <c r="M212" i="27"/>
  <c r="M213" i="27"/>
  <c r="M215" i="27"/>
  <c r="M219" i="27"/>
  <c r="M220" i="27"/>
  <c r="M221" i="27"/>
  <c r="M222" i="27"/>
  <c r="M227" i="27"/>
  <c r="M244" i="27"/>
  <c r="M245" i="27"/>
  <c r="M247" i="27"/>
  <c r="M251" i="27"/>
  <c r="M252" i="27"/>
  <c r="M253" i="27"/>
  <c r="M254" i="27"/>
  <c r="M259" i="27"/>
  <c r="M275" i="27"/>
  <c r="M277" i="27"/>
  <c r="M279" i="27"/>
  <c r="M283" i="27"/>
  <c r="M284" i="27"/>
  <c r="M285" i="27"/>
  <c r="M286" i="27"/>
  <c r="M308" i="27"/>
  <c r="M309" i="27"/>
  <c r="M310" i="27"/>
  <c r="M311" i="27"/>
  <c r="M315" i="27"/>
  <c r="M316" i="27"/>
  <c r="M317" i="27"/>
  <c r="M318" i="27"/>
  <c r="M320" i="27"/>
  <c r="M323" i="27"/>
  <c r="M339" i="27"/>
  <c r="M340" i="27"/>
  <c r="M341" i="27"/>
  <c r="M342" i="27"/>
  <c r="M343" i="27"/>
  <c r="M347" i="27"/>
  <c r="M348" i="27"/>
  <c r="M349" i="27"/>
  <c r="M350" i="27"/>
  <c r="M360" i="27"/>
  <c r="M371" i="27"/>
  <c r="M372" i="27"/>
  <c r="M373" i="27"/>
  <c r="M374" i="27"/>
  <c r="M375" i="27"/>
  <c r="M379" i="27"/>
  <c r="M380" i="27"/>
  <c r="M381" i="27"/>
  <c r="M382" i="27"/>
  <c r="M403" i="27"/>
  <c r="M404" i="27"/>
  <c r="M405" i="27"/>
  <c r="M406" i="27"/>
  <c r="M407" i="27"/>
  <c r="M411" i="27"/>
  <c r="M412" i="27"/>
  <c r="M413" i="27"/>
  <c r="M414" i="27"/>
  <c r="M435" i="27"/>
  <c r="M436" i="27"/>
  <c r="M437" i="27"/>
  <c r="M438" i="27"/>
  <c r="M439" i="27"/>
  <c r="M443" i="27"/>
  <c r="M444" i="27"/>
  <c r="M445" i="27"/>
  <c r="M446" i="27"/>
  <c r="M447" i="27"/>
  <c r="M451" i="27"/>
  <c r="M452" i="27"/>
  <c r="M453" i="27"/>
  <c r="M454" i="27"/>
  <c r="M455" i="27"/>
  <c r="M459" i="27"/>
  <c r="M460" i="27"/>
  <c r="M461" i="27"/>
  <c r="M462" i="27"/>
  <c r="M463" i="27"/>
  <c r="M467" i="27"/>
  <c r="M468" i="27"/>
  <c r="M469" i="27"/>
  <c r="M470" i="27"/>
  <c r="M471" i="27"/>
  <c r="M475" i="27"/>
  <c r="M476" i="27"/>
  <c r="M477" i="27"/>
  <c r="M479" i="27"/>
  <c r="M483" i="27"/>
  <c r="M484" i="27"/>
  <c r="M485" i="27"/>
  <c r="M487" i="27"/>
  <c r="M491" i="27"/>
  <c r="M492" i="27"/>
  <c r="M493" i="27"/>
  <c r="M495" i="27"/>
  <c r="M68" i="29"/>
  <c r="M66" i="29"/>
  <c r="M64" i="29"/>
  <c r="M62" i="29"/>
  <c r="M60" i="29"/>
  <c r="M58" i="29"/>
  <c r="M56" i="29"/>
  <c r="M13" i="29"/>
  <c r="M507" i="29" s="1"/>
  <c r="M65" i="29"/>
  <c r="M61" i="29"/>
  <c r="M57" i="29"/>
  <c r="M53" i="29"/>
  <c r="M45" i="29"/>
  <c r="M41" i="29"/>
  <c r="M37" i="29"/>
  <c r="M33" i="29"/>
  <c r="M29" i="29"/>
  <c r="M25" i="29"/>
  <c r="M21" i="29"/>
  <c r="M17" i="29"/>
  <c r="M19" i="29"/>
  <c r="M15" i="29"/>
  <c r="M52" i="29"/>
  <c r="M48" i="29"/>
  <c r="M44" i="29"/>
  <c r="M40" i="29"/>
  <c r="M36" i="29"/>
  <c r="M32" i="29"/>
  <c r="M28" i="29"/>
  <c r="M24" i="29"/>
  <c r="M20" i="29"/>
  <c r="M16" i="29"/>
  <c r="M54" i="29"/>
  <c r="M50" i="29"/>
  <c r="M46" i="29"/>
  <c r="M42" i="29"/>
  <c r="M38" i="29"/>
  <c r="M34" i="29"/>
  <c r="M30" i="29"/>
  <c r="M26" i="29"/>
  <c r="M22" i="29"/>
  <c r="M18" i="29"/>
  <c r="M14" i="29"/>
  <c r="M17" i="27"/>
  <c r="M24" i="27"/>
  <c r="M26" i="27"/>
  <c r="M33" i="27"/>
  <c r="M40" i="27"/>
  <c r="M42" i="27"/>
  <c r="M49" i="27"/>
  <c r="M56" i="27"/>
  <c r="M58" i="27"/>
  <c r="M65" i="27"/>
  <c r="M72" i="27"/>
  <c r="M74" i="27"/>
  <c r="M81" i="27"/>
  <c r="M88" i="27"/>
  <c r="M90" i="27"/>
  <c r="M97" i="27"/>
  <c r="M104" i="27"/>
  <c r="M106" i="27"/>
  <c r="M113" i="27"/>
  <c r="M120" i="27"/>
  <c r="M122" i="27"/>
  <c r="M129" i="27"/>
  <c r="M136" i="27"/>
  <c r="M138" i="27"/>
  <c r="M145" i="27"/>
  <c r="M152" i="27"/>
  <c r="M161" i="27"/>
  <c r="M170" i="27"/>
  <c r="M177" i="27"/>
  <c r="M184" i="27"/>
  <c r="M193" i="27"/>
  <c r="M202" i="27"/>
  <c r="M209" i="27"/>
  <c r="M214" i="27"/>
  <c r="M218" i="27"/>
  <c r="M225" i="27"/>
  <c r="M232" i="27"/>
  <c r="M241" i="27"/>
  <c r="M248" i="27"/>
  <c r="M257" i="27"/>
  <c r="M264" i="27"/>
  <c r="M273" i="27"/>
  <c r="M282" i="27"/>
  <c r="M289" i="27"/>
  <c r="M292" i="27"/>
  <c r="M298" i="27"/>
  <c r="M305" i="27"/>
  <c r="M312" i="27"/>
  <c r="M314" i="27"/>
  <c r="M321" i="27"/>
  <c r="M328" i="27"/>
  <c r="M330" i="27"/>
  <c r="M337" i="27"/>
  <c r="M344" i="27"/>
  <c r="M346" i="27"/>
  <c r="M353" i="27"/>
  <c r="M356" i="27"/>
  <c r="M362" i="27"/>
  <c r="M369" i="27"/>
  <c r="M376" i="27"/>
  <c r="M378" i="27"/>
  <c r="M385" i="27"/>
  <c r="M392" i="27"/>
  <c r="M394" i="27"/>
  <c r="M401" i="27"/>
  <c r="M408" i="27"/>
  <c r="M410" i="27"/>
  <c r="M417" i="27"/>
  <c r="M424" i="27"/>
  <c r="M426" i="27"/>
  <c r="M433" i="27"/>
  <c r="M440" i="27"/>
  <c r="M442" i="27"/>
  <c r="M449" i="27"/>
  <c r="M456" i="27"/>
  <c r="M458" i="27"/>
  <c r="M465" i="27"/>
  <c r="M472" i="27"/>
  <c r="M481" i="27"/>
  <c r="M486" i="27"/>
  <c r="M488" i="27"/>
  <c r="M497" i="27"/>
  <c r="M14" i="27"/>
  <c r="M16" i="27"/>
  <c r="M25" i="27"/>
  <c r="M32" i="27"/>
  <c r="M34" i="27"/>
  <c r="M41" i="27"/>
  <c r="M48" i="27"/>
  <c r="M50" i="27"/>
  <c r="M57" i="27"/>
  <c r="M64" i="27"/>
  <c r="M66" i="27"/>
  <c r="M73" i="27"/>
  <c r="M80" i="27"/>
  <c r="M82" i="27"/>
  <c r="M89" i="27"/>
  <c r="M94" i="27"/>
  <c r="M96" i="27"/>
  <c r="M105" i="27"/>
  <c r="M112" i="27"/>
  <c r="M114" i="27"/>
  <c r="M121" i="27"/>
  <c r="M128" i="27"/>
  <c r="M130" i="27"/>
  <c r="M137" i="27"/>
  <c r="M144" i="27"/>
  <c r="M146" i="27"/>
  <c r="M153" i="27"/>
  <c r="M160" i="27"/>
  <c r="M169" i="27"/>
  <c r="M178" i="27"/>
  <c r="M185" i="27"/>
  <c r="M192" i="27"/>
  <c r="M201" i="27"/>
  <c r="M210" i="27"/>
  <c r="M217" i="27"/>
  <c r="M224" i="27"/>
  <c r="M233" i="27"/>
  <c r="M249" i="27"/>
  <c r="M258" i="27"/>
  <c r="M265" i="27"/>
  <c r="M272" i="27"/>
  <c r="M281" i="27"/>
  <c r="M297" i="27"/>
  <c r="M306" i="27"/>
  <c r="M313" i="27"/>
  <c r="M322" i="27"/>
  <c r="M329" i="27"/>
  <c r="M336" i="27"/>
  <c r="M338" i="27"/>
  <c r="M345" i="27"/>
  <c r="M352" i="27"/>
  <c r="M354" i="27"/>
  <c r="M361" i="27"/>
  <c r="M364" i="27"/>
  <c r="M370" i="27"/>
  <c r="M377" i="27"/>
  <c r="M384" i="27"/>
  <c r="M386" i="27"/>
  <c r="M393" i="27"/>
  <c r="M400" i="27"/>
  <c r="M402" i="27"/>
  <c r="M409" i="27"/>
  <c r="M416" i="27"/>
  <c r="M418" i="27"/>
  <c r="M425" i="27"/>
  <c r="M432" i="27"/>
  <c r="M434" i="27"/>
  <c r="M441" i="27"/>
  <c r="M448" i="27"/>
  <c r="M450" i="27"/>
  <c r="M457" i="27"/>
  <c r="M464" i="27"/>
  <c r="M466" i="27"/>
  <c r="M473" i="27"/>
  <c r="M478" i="27"/>
  <c r="M480" i="27"/>
  <c r="M489" i="27"/>
  <c r="M494" i="27"/>
  <c r="M496" i="27"/>
  <c r="M498" i="27"/>
  <c r="M30" i="22"/>
  <c r="M36" i="22"/>
  <c r="M37" i="22"/>
  <c r="M43" i="21"/>
  <c r="M52" i="21"/>
  <c r="M75" i="21"/>
  <c r="M84" i="21"/>
  <c r="M116" i="21"/>
  <c r="M157" i="21"/>
  <c r="M164" i="21"/>
  <c r="M182" i="21"/>
  <c r="M198" i="21"/>
  <c r="M212" i="21"/>
  <c r="M221" i="21"/>
  <c r="M237" i="21"/>
  <c r="M246" i="21"/>
  <c r="M258" i="21"/>
  <c r="M262" i="21"/>
  <c r="M272" i="21"/>
  <c r="M285" i="21"/>
  <c r="M292" i="21"/>
  <c r="M301" i="21"/>
  <c r="M308" i="21"/>
  <c r="M317" i="21"/>
  <c r="M324" i="21"/>
  <c r="M333" i="21"/>
  <c r="M342" i="21"/>
  <c r="M352" i="21"/>
  <c r="M365" i="21"/>
  <c r="M374" i="21"/>
  <c r="M384" i="21"/>
  <c r="M397" i="21"/>
  <c r="M406" i="21"/>
  <c r="M416" i="21"/>
  <c r="M429" i="21"/>
  <c r="M438" i="21"/>
  <c r="M450" i="21"/>
  <c r="M461" i="21"/>
  <c r="M468" i="21"/>
  <c r="M477" i="21"/>
  <c r="M486" i="21"/>
  <c r="M53" i="21"/>
  <c r="M63" i="21"/>
  <c r="M92" i="21"/>
  <c r="M99" i="21"/>
  <c r="M134" i="21"/>
  <c r="M158" i="21"/>
  <c r="M172" i="21"/>
  <c r="M190" i="21"/>
  <c r="M206" i="21"/>
  <c r="M220" i="21"/>
  <c r="M238" i="21"/>
  <c r="M252" i="21"/>
  <c r="M261" i="21"/>
  <c r="M270" i="21"/>
  <c r="M280" i="21"/>
  <c r="M293" i="21"/>
  <c r="M300" i="21"/>
  <c r="M309" i="21"/>
  <c r="M318" i="21"/>
  <c r="M328" i="21"/>
  <c r="M341" i="21"/>
  <c r="M350" i="21"/>
  <c r="M360" i="21"/>
  <c r="M373" i="21"/>
  <c r="M382" i="21"/>
  <c r="M392" i="21"/>
  <c r="M405" i="21"/>
  <c r="M414" i="21"/>
  <c r="M428" i="21"/>
  <c r="M437" i="21"/>
  <c r="M444" i="21"/>
  <c r="M458" i="21"/>
  <c r="M469" i="21"/>
  <c r="M478" i="21"/>
  <c r="M490" i="21"/>
  <c r="M124" i="21"/>
  <c r="M131" i="21"/>
  <c r="M140" i="21"/>
  <c r="M137" i="21"/>
  <c r="M148" i="21"/>
  <c r="J127" i="5"/>
  <c r="J132" i="5" s="1"/>
  <c r="I127" i="5"/>
  <c r="I132" i="5" s="1"/>
  <c r="H127" i="5"/>
  <c r="H132" i="5" s="1"/>
  <c r="G127" i="5"/>
  <c r="G132" i="5"/>
  <c r="F127" i="5"/>
  <c r="F132" i="5" s="1"/>
  <c r="K126" i="5"/>
  <c r="M126" i="5" s="1"/>
  <c r="K125" i="5"/>
  <c r="K124" i="5"/>
  <c r="M124" i="5"/>
  <c r="K123" i="5"/>
  <c r="K122" i="5"/>
  <c r="M122" i="5" s="1"/>
  <c r="K121" i="5"/>
  <c r="M121" i="5"/>
  <c r="K120" i="5"/>
  <c r="M120" i="5" s="1"/>
  <c r="K119" i="5"/>
  <c r="M119" i="5" s="1"/>
  <c r="K118" i="5"/>
  <c r="M118" i="5" s="1"/>
  <c r="K117" i="5"/>
  <c r="M117" i="5"/>
  <c r="J114" i="5"/>
  <c r="J131" i="5" s="1"/>
  <c r="I114" i="5"/>
  <c r="I131" i="5" s="1"/>
  <c r="H114" i="5"/>
  <c r="H131" i="5" s="1"/>
  <c r="G114" i="5"/>
  <c r="G131" i="5"/>
  <c r="F114" i="5"/>
  <c r="F131" i="5" s="1"/>
  <c r="K113" i="5"/>
  <c r="M113" i="5" s="1"/>
  <c r="K112" i="5"/>
  <c r="M112" i="5" s="1"/>
  <c r="K111" i="5"/>
  <c r="M111" i="5"/>
  <c r="K110" i="5"/>
  <c r="M110" i="5" s="1"/>
  <c r="K109" i="5"/>
  <c r="M109" i="5" s="1"/>
  <c r="K108" i="5"/>
  <c r="M108" i="5" s="1"/>
  <c r="K107" i="5"/>
  <c r="M107" i="5"/>
  <c r="K106" i="5"/>
  <c r="M106" i="5" s="1"/>
  <c r="K105" i="5"/>
  <c r="M105" i="5" s="1"/>
  <c r="K104" i="5"/>
  <c r="M104" i="5" s="1"/>
  <c r="K103" i="5"/>
  <c r="M103" i="5"/>
  <c r="K102" i="5"/>
  <c r="M102" i="5" s="1"/>
  <c r="K101" i="5"/>
  <c r="M101" i="5" s="1"/>
  <c r="K100" i="5"/>
  <c r="M100" i="5" s="1"/>
  <c r="K99" i="5"/>
  <c r="M99" i="5"/>
  <c r="K98" i="5"/>
  <c r="M98" i="5" s="1"/>
  <c r="K97" i="5"/>
  <c r="M97" i="5" s="1"/>
  <c r="K96" i="5"/>
  <c r="M96" i="5" s="1"/>
  <c r="K95" i="5"/>
  <c r="M95" i="5"/>
  <c r="K94" i="5"/>
  <c r="M94" i="5" s="1"/>
  <c r="K93" i="5"/>
  <c r="M93" i="5" s="1"/>
  <c r="K92" i="5"/>
  <c r="J89" i="5"/>
  <c r="J130" i="5"/>
  <c r="I89" i="5"/>
  <c r="I130" i="5" s="1"/>
  <c r="H89" i="5"/>
  <c r="H130" i="5" s="1"/>
  <c r="G89" i="5"/>
  <c r="F89" i="5"/>
  <c r="F130" i="5"/>
  <c r="K88" i="5"/>
  <c r="M88" i="5" s="1"/>
  <c r="K87" i="5"/>
  <c r="M87" i="5" s="1"/>
  <c r="K86" i="5"/>
  <c r="M86" i="5" s="1"/>
  <c r="K85" i="5"/>
  <c r="M85" i="5"/>
  <c r="K84" i="5"/>
  <c r="M84" i="5" s="1"/>
  <c r="K83" i="5"/>
  <c r="M83" i="5" s="1"/>
  <c r="K82" i="5"/>
  <c r="M82" i="5" s="1"/>
  <c r="K81" i="5"/>
  <c r="M81" i="5"/>
  <c r="K80" i="5"/>
  <c r="M80" i="5" s="1"/>
  <c r="K79" i="5"/>
  <c r="M79" i="5" s="1"/>
  <c r="K78" i="5"/>
  <c r="M78" i="5" s="1"/>
  <c r="K77" i="5"/>
  <c r="M77" i="5"/>
  <c r="K76" i="5"/>
  <c r="M76" i="5" s="1"/>
  <c r="K75" i="5"/>
  <c r="M75" i="5" s="1"/>
  <c r="K74" i="5"/>
  <c r="M74" i="5" s="1"/>
  <c r="K73" i="5"/>
  <c r="M73" i="5"/>
  <c r="K72" i="5"/>
  <c r="M72" i="5" s="1"/>
  <c r="K71" i="5"/>
  <c r="M71" i="5" s="1"/>
  <c r="K70" i="5"/>
  <c r="M70" i="5" s="1"/>
  <c r="K69" i="5"/>
  <c r="M69" i="5"/>
  <c r="K68" i="5"/>
  <c r="M68" i="5" s="1"/>
  <c r="K67" i="5"/>
  <c r="M67" i="5" s="1"/>
  <c r="K66" i="5"/>
  <c r="M66" i="5" s="1"/>
  <c r="K65" i="5"/>
  <c r="M65" i="5"/>
  <c r="K64" i="5"/>
  <c r="M64" i="5" s="1"/>
  <c r="K63" i="5"/>
  <c r="M63" i="5" s="1"/>
  <c r="K62" i="5"/>
  <c r="M62" i="5" s="1"/>
  <c r="K61" i="5"/>
  <c r="M61" i="5"/>
  <c r="K60" i="5"/>
  <c r="M60" i="5" s="1"/>
  <c r="K59" i="5"/>
  <c r="M59" i="5" s="1"/>
  <c r="K58" i="5"/>
  <c r="M58" i="5" s="1"/>
  <c r="K57" i="5"/>
  <c r="M57" i="5"/>
  <c r="K56" i="5"/>
  <c r="M56" i="5" s="1"/>
  <c r="K55" i="5"/>
  <c r="M55" i="5" s="1"/>
  <c r="K54" i="5"/>
  <c r="M54" i="5" s="1"/>
  <c r="K53" i="5"/>
  <c r="M53" i="5"/>
  <c r="K52" i="5"/>
  <c r="M52" i="5" s="1"/>
  <c r="K51" i="5"/>
  <c r="M51" i="5" s="1"/>
  <c r="K50" i="5"/>
  <c r="K49" i="5"/>
  <c r="M49" i="5"/>
  <c r="J46" i="5"/>
  <c r="I46" i="5"/>
  <c r="H46" i="5"/>
  <c r="G46" i="5"/>
  <c r="G129" i="5" s="1"/>
  <c r="F46" i="5"/>
  <c r="K45" i="5"/>
  <c r="M45" i="5" s="1"/>
  <c r="K44" i="5"/>
  <c r="M44" i="5"/>
  <c r="K43" i="5"/>
  <c r="M43" i="5" s="1"/>
  <c r="K42" i="5"/>
  <c r="M42" i="5" s="1"/>
  <c r="K41" i="5"/>
  <c r="M41" i="5" s="1"/>
  <c r="K40" i="5"/>
  <c r="M40" i="5"/>
  <c r="K39" i="5"/>
  <c r="M39" i="5" s="1"/>
  <c r="K38" i="5"/>
  <c r="M38" i="5" s="1"/>
  <c r="K37" i="5"/>
  <c r="M37" i="5" s="1"/>
  <c r="K36" i="5"/>
  <c r="M36" i="5"/>
  <c r="K35" i="5"/>
  <c r="M35" i="5" s="1"/>
  <c r="K34" i="5"/>
  <c r="M34" i="5" s="1"/>
  <c r="K33" i="5"/>
  <c r="M33" i="5" s="1"/>
  <c r="K32" i="5"/>
  <c r="M32" i="5"/>
  <c r="K31" i="5"/>
  <c r="M31" i="5" s="1"/>
  <c r="K30" i="5"/>
  <c r="M30" i="5" s="1"/>
  <c r="K29" i="5"/>
  <c r="K28" i="5"/>
  <c r="K27" i="5"/>
  <c r="K26" i="5"/>
  <c r="K25" i="5"/>
  <c r="M25" i="5" s="1"/>
  <c r="K24" i="5"/>
  <c r="M24" i="5"/>
  <c r="K23" i="5"/>
  <c r="M23" i="5" s="1"/>
  <c r="K22" i="5"/>
  <c r="M22" i="5" s="1"/>
  <c r="K21" i="5"/>
  <c r="M21" i="5" s="1"/>
  <c r="K20" i="5"/>
  <c r="M20" i="5"/>
  <c r="K19" i="5"/>
  <c r="M19" i="5" s="1"/>
  <c r="K18" i="5"/>
  <c r="M18" i="5" s="1"/>
  <c r="K17" i="5"/>
  <c r="M17" i="5" s="1"/>
  <c r="K16" i="5"/>
  <c r="M16" i="5"/>
  <c r="K15" i="5"/>
  <c r="M15" i="5" s="1"/>
  <c r="K14" i="5"/>
  <c r="M14" i="5" s="1"/>
  <c r="K13" i="5"/>
  <c r="M13" i="5" s="1"/>
  <c r="K12" i="5"/>
  <c r="M12" i="5"/>
  <c r="K11" i="5"/>
  <c r="M11" i="5" s="1"/>
  <c r="K10" i="5"/>
  <c r="M10" i="5" s="1"/>
  <c r="K9" i="5"/>
  <c r="M9" i="5" s="1"/>
  <c r="K8" i="5"/>
  <c r="M8" i="5"/>
  <c r="K7" i="5"/>
  <c r="M7" i="5" s="1"/>
  <c r="K6" i="5"/>
  <c r="M6" i="5" s="1"/>
  <c r="K5" i="5"/>
  <c r="I129" i="5"/>
  <c r="H129" i="5"/>
  <c r="E51" i="28"/>
  <c r="E50" i="28"/>
  <c r="E49" i="28"/>
  <c r="E48" i="28"/>
  <c r="E47" i="28"/>
  <c r="G47" i="28" s="1"/>
  <c r="E51" i="18"/>
  <c r="E50" i="18"/>
  <c r="G50" i="18" s="1"/>
  <c r="E49" i="18"/>
  <c r="G49" i="18" s="1"/>
  <c r="E51" i="17"/>
  <c r="G51" i="17" s="1"/>
  <c r="E50" i="17"/>
  <c r="E51" i="16"/>
  <c r="G51" i="16" s="1"/>
  <c r="E50" i="16"/>
  <c r="G50" i="16"/>
  <c r="E51" i="14"/>
  <c r="G51" i="14"/>
  <c r="E50" i="14"/>
  <c r="G50" i="14"/>
  <c r="E49" i="14"/>
  <c r="G49" i="14" s="1"/>
  <c r="E48" i="14"/>
  <c r="G48" i="14" s="1"/>
  <c r="E47" i="14"/>
  <c r="G47" i="14" s="1"/>
  <c r="E48" i="18"/>
  <c r="G48" i="18" s="1"/>
  <c r="E47" i="18"/>
  <c r="G47" i="18" s="1"/>
  <c r="H49" i="17"/>
  <c r="E49" i="16"/>
  <c r="G49" i="16"/>
  <c r="E48" i="16"/>
  <c r="G48" i="16"/>
  <c r="E47" i="16"/>
  <c r="G47" i="16"/>
  <c r="H37" i="15"/>
  <c r="H38" i="15"/>
  <c r="H51" i="14"/>
  <c r="I51" i="14" s="1"/>
  <c r="H50" i="14"/>
  <c r="I50" i="14" s="1"/>
  <c r="H49" i="14"/>
  <c r="H48" i="14"/>
  <c r="I48" i="14" s="1"/>
  <c r="H47" i="14"/>
  <c r="I47" i="14" s="1"/>
  <c r="H23" i="28"/>
  <c r="I23" i="28" s="1"/>
  <c r="G23" i="28"/>
  <c r="D23" i="28"/>
  <c r="H23" i="18"/>
  <c r="I23" i="18" s="1"/>
  <c r="G23" i="18"/>
  <c r="D23" i="18"/>
  <c r="H23" i="17"/>
  <c r="I23" i="17" s="1"/>
  <c r="D23" i="17"/>
  <c r="H23" i="16"/>
  <c r="I23" i="16" s="1"/>
  <c r="G23" i="16"/>
  <c r="D23" i="16"/>
  <c r="H23" i="15"/>
  <c r="I23" i="15" s="1"/>
  <c r="D23" i="15"/>
  <c r="H23" i="14"/>
  <c r="I23" i="14" s="1"/>
  <c r="D23" i="14"/>
  <c r="A23" i="28"/>
  <c r="A22" i="28"/>
  <c r="A23" i="18"/>
  <c r="A22" i="18"/>
  <c r="A23" i="17"/>
  <c r="A22" i="17"/>
  <c r="A23" i="16"/>
  <c r="A22" i="16"/>
  <c r="A23" i="15"/>
  <c r="A22" i="15"/>
  <c r="A23" i="14"/>
  <c r="A22" i="14"/>
  <c r="A41" i="28"/>
  <c r="A40" i="28"/>
  <c r="A39" i="28"/>
  <c r="A38" i="28"/>
  <c r="A37" i="28"/>
  <c r="A36" i="28"/>
  <c r="A38" i="18"/>
  <c r="A37" i="18"/>
  <c r="A36" i="18"/>
  <c r="A38" i="17"/>
  <c r="A37" i="17"/>
  <c r="A36" i="17"/>
  <c r="A38" i="16"/>
  <c r="A37" i="16"/>
  <c r="A36" i="16"/>
  <c r="A38" i="15"/>
  <c r="A37" i="15"/>
  <c r="A36" i="15"/>
  <c r="A38" i="14"/>
  <c r="A37" i="14"/>
  <c r="A36" i="14"/>
  <c r="E49" i="4"/>
  <c r="G49" i="4" s="1"/>
  <c r="E48" i="4"/>
  <c r="G48" i="4" s="1"/>
  <c r="E47" i="4"/>
  <c r="G47" i="4" s="1"/>
  <c r="C505" i="21"/>
  <c r="C504" i="21"/>
  <c r="I504" i="21"/>
  <c r="C503" i="21"/>
  <c r="I503" i="21"/>
  <c r="C502" i="21"/>
  <c r="I502" i="21"/>
  <c r="C501" i="21"/>
  <c r="I501" i="21"/>
  <c r="C500" i="21"/>
  <c r="I500" i="21"/>
  <c r="G500" i="21"/>
  <c r="G501" i="21"/>
  <c r="G502" i="21"/>
  <c r="G503" i="21"/>
  <c r="G504" i="21"/>
  <c r="G505" i="21"/>
  <c r="I505" i="21"/>
  <c r="J20" i="24"/>
  <c r="I20" i="24"/>
  <c r="H20" i="24"/>
  <c r="G20" i="24"/>
  <c r="F20" i="24"/>
  <c r="K20" i="24"/>
  <c r="I41" i="28"/>
  <c r="I40" i="28"/>
  <c r="H37" i="28"/>
  <c r="H37" i="18"/>
  <c r="I37" i="18" s="1"/>
  <c r="H37" i="17"/>
  <c r="I37" i="17" s="1"/>
  <c r="H37" i="16"/>
  <c r="I37" i="16" s="1"/>
  <c r="H37" i="14"/>
  <c r="A2" i="12"/>
  <c r="D2" i="13"/>
  <c r="A2" i="3"/>
  <c r="I36" i="12"/>
  <c r="G36" i="12"/>
  <c r="I33" i="12"/>
  <c r="G33" i="12"/>
  <c r="I28" i="12"/>
  <c r="G28" i="12"/>
  <c r="G27" i="12"/>
  <c r="I21" i="12"/>
  <c r="G21" i="12"/>
  <c r="I20" i="12"/>
  <c r="G20" i="12"/>
  <c r="I17" i="12"/>
  <c r="G17" i="12"/>
  <c r="I14" i="12"/>
  <c r="G14" i="12"/>
  <c r="I10" i="12"/>
  <c r="I11" i="12"/>
  <c r="I15" i="12" s="1"/>
  <c r="G10" i="12"/>
  <c r="G12" i="12"/>
  <c r="I12" i="12"/>
  <c r="G11" i="12"/>
  <c r="G15" i="12" s="1"/>
  <c r="G13" i="12"/>
  <c r="I13" i="12"/>
  <c r="A26" i="13"/>
  <c r="A27" i="13"/>
  <c r="A28" i="13"/>
  <c r="A29" i="13"/>
  <c r="A30" i="13"/>
  <c r="A31" i="13"/>
  <c r="A32" i="13"/>
  <c r="A33" i="13"/>
  <c r="A34" i="13"/>
  <c r="A6" i="13"/>
  <c r="A7" i="13"/>
  <c r="A8" i="13"/>
  <c r="A9" i="13"/>
  <c r="A10" i="13"/>
  <c r="A11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I16" i="12"/>
  <c r="G16" i="12"/>
  <c r="I19" i="12"/>
  <c r="I26" i="12"/>
  <c r="I24" i="12"/>
  <c r="I27" i="12"/>
  <c r="I25" i="12"/>
  <c r="I23" i="12"/>
  <c r="I74" i="28"/>
  <c r="G56" i="26"/>
  <c r="G56" i="28"/>
  <c r="G55" i="26"/>
  <c r="G55" i="28"/>
  <c r="G54" i="26"/>
  <c r="G54" i="28"/>
  <c r="G53" i="26"/>
  <c r="G53" i="28"/>
  <c r="G52" i="26"/>
  <c r="G52" i="28"/>
  <c r="G51" i="15"/>
  <c r="G51" i="18"/>
  <c r="G51" i="26"/>
  <c r="G51" i="28"/>
  <c r="G50" i="17"/>
  <c r="G50" i="26"/>
  <c r="G50" i="28"/>
  <c r="G50" i="4"/>
  <c r="G49" i="26"/>
  <c r="G49" i="28"/>
  <c r="G48" i="28"/>
  <c r="G43" i="28"/>
  <c r="G42" i="28"/>
  <c r="G41" i="28"/>
  <c r="G40" i="28"/>
  <c r="G39" i="28"/>
  <c r="I31" i="12"/>
  <c r="I30" i="12"/>
  <c r="I35" i="12"/>
  <c r="J517" i="29"/>
  <c r="I517" i="29"/>
  <c r="H517" i="29"/>
  <c r="G517" i="29"/>
  <c r="F517" i="29"/>
  <c r="H514" i="29"/>
  <c r="J514" i="29"/>
  <c r="K514" i="29" s="1"/>
  <c r="H513" i="29"/>
  <c r="J513" i="29"/>
  <c r="G512" i="29"/>
  <c r="G511" i="29"/>
  <c r="G510" i="29"/>
  <c r="G509" i="29"/>
  <c r="G508" i="29"/>
  <c r="C526" i="29"/>
  <c r="F505" i="29"/>
  <c r="C525" i="29"/>
  <c r="C524" i="29"/>
  <c r="F503" i="29"/>
  <c r="C523" i="29"/>
  <c r="C502" i="29"/>
  <c r="H502" i="29" s="1"/>
  <c r="C501" i="29"/>
  <c r="C500" i="29"/>
  <c r="C520" i="29"/>
  <c r="K497" i="29"/>
  <c r="M497" i="29" s="1"/>
  <c r="K496" i="29"/>
  <c r="M496" i="29" s="1"/>
  <c r="K495" i="29"/>
  <c r="M495" i="29" s="1"/>
  <c r="K494" i="29"/>
  <c r="M494" i="29"/>
  <c r="K493" i="29"/>
  <c r="M493" i="29" s="1"/>
  <c r="K492" i="29"/>
  <c r="M492" i="29" s="1"/>
  <c r="K491" i="29"/>
  <c r="M491" i="29" s="1"/>
  <c r="K490" i="29"/>
  <c r="M490" i="29"/>
  <c r="K489" i="29"/>
  <c r="M489" i="29" s="1"/>
  <c r="K488" i="29"/>
  <c r="M488" i="29" s="1"/>
  <c r="K487" i="29"/>
  <c r="M487" i="29" s="1"/>
  <c r="K486" i="29"/>
  <c r="M486" i="29"/>
  <c r="K485" i="29"/>
  <c r="M485" i="29" s="1"/>
  <c r="K484" i="29"/>
  <c r="M484" i="29" s="1"/>
  <c r="K483" i="29"/>
  <c r="M483" i="29" s="1"/>
  <c r="K482" i="29"/>
  <c r="M482" i="29"/>
  <c r="K481" i="29"/>
  <c r="M481" i="29" s="1"/>
  <c r="K480" i="29"/>
  <c r="M480" i="29" s="1"/>
  <c r="K479" i="29"/>
  <c r="M479" i="29" s="1"/>
  <c r="K478" i="29"/>
  <c r="M478" i="29"/>
  <c r="K477" i="29"/>
  <c r="M477" i="29" s="1"/>
  <c r="K476" i="29"/>
  <c r="M476" i="29" s="1"/>
  <c r="K475" i="29"/>
  <c r="M475" i="29" s="1"/>
  <c r="K474" i="29"/>
  <c r="M474" i="29"/>
  <c r="K473" i="29"/>
  <c r="M473" i="29" s="1"/>
  <c r="K472" i="29"/>
  <c r="M472" i="29" s="1"/>
  <c r="K471" i="29"/>
  <c r="M471" i="29" s="1"/>
  <c r="K470" i="29"/>
  <c r="M470" i="29"/>
  <c r="K469" i="29"/>
  <c r="M469" i="29" s="1"/>
  <c r="K468" i="29"/>
  <c r="M468" i="29" s="1"/>
  <c r="K467" i="29"/>
  <c r="M467" i="29" s="1"/>
  <c r="K466" i="29"/>
  <c r="M466" i="29"/>
  <c r="K465" i="29"/>
  <c r="M465" i="29" s="1"/>
  <c r="K464" i="29"/>
  <c r="M464" i="29" s="1"/>
  <c r="K463" i="29"/>
  <c r="M463" i="29" s="1"/>
  <c r="K462" i="29"/>
  <c r="M462" i="29"/>
  <c r="K461" i="29"/>
  <c r="M461" i="29" s="1"/>
  <c r="K460" i="29"/>
  <c r="M460" i="29" s="1"/>
  <c r="K459" i="29"/>
  <c r="M459" i="29" s="1"/>
  <c r="K458" i="29"/>
  <c r="M458" i="29"/>
  <c r="K457" i="29"/>
  <c r="M457" i="29" s="1"/>
  <c r="K456" i="29"/>
  <c r="M456" i="29" s="1"/>
  <c r="K455" i="29"/>
  <c r="M455" i="29" s="1"/>
  <c r="K454" i="29"/>
  <c r="M454" i="29"/>
  <c r="K453" i="29"/>
  <c r="M453" i="29" s="1"/>
  <c r="K452" i="29"/>
  <c r="M452" i="29" s="1"/>
  <c r="K451" i="29"/>
  <c r="M451" i="29" s="1"/>
  <c r="K450" i="29"/>
  <c r="M450" i="29"/>
  <c r="K449" i="29"/>
  <c r="M449" i="29" s="1"/>
  <c r="K448" i="29"/>
  <c r="M448" i="29" s="1"/>
  <c r="K447" i="29"/>
  <c r="M447" i="29" s="1"/>
  <c r="K446" i="29"/>
  <c r="M446" i="29"/>
  <c r="K445" i="29"/>
  <c r="M445" i="29" s="1"/>
  <c r="K444" i="29"/>
  <c r="M444" i="29" s="1"/>
  <c r="K443" i="29"/>
  <c r="M443" i="29" s="1"/>
  <c r="K442" i="29"/>
  <c r="M442" i="29"/>
  <c r="K441" i="29"/>
  <c r="M441" i="29" s="1"/>
  <c r="K440" i="29"/>
  <c r="M440" i="29" s="1"/>
  <c r="K439" i="29"/>
  <c r="M439" i="29" s="1"/>
  <c r="K438" i="29"/>
  <c r="M438" i="29"/>
  <c r="K437" i="29"/>
  <c r="M437" i="29" s="1"/>
  <c r="K436" i="29"/>
  <c r="M436" i="29" s="1"/>
  <c r="K435" i="29"/>
  <c r="M435" i="29" s="1"/>
  <c r="K434" i="29"/>
  <c r="M434" i="29"/>
  <c r="K433" i="29"/>
  <c r="M433" i="29" s="1"/>
  <c r="K432" i="29"/>
  <c r="M432" i="29" s="1"/>
  <c r="K431" i="29"/>
  <c r="M431" i="29" s="1"/>
  <c r="K430" i="29"/>
  <c r="M430" i="29"/>
  <c r="K429" i="29"/>
  <c r="M429" i="29" s="1"/>
  <c r="K428" i="29"/>
  <c r="M428" i="29" s="1"/>
  <c r="K427" i="29"/>
  <c r="M427" i="29" s="1"/>
  <c r="K426" i="29"/>
  <c r="M426" i="29"/>
  <c r="K425" i="29"/>
  <c r="M425" i="29"/>
  <c r="K424" i="29"/>
  <c r="M424" i="29"/>
  <c r="K423" i="29"/>
  <c r="M423" i="29"/>
  <c r="K422" i="29"/>
  <c r="M422" i="29"/>
  <c r="K421" i="29"/>
  <c r="M421" i="29"/>
  <c r="K420" i="29"/>
  <c r="M420" i="29"/>
  <c r="K419" i="29"/>
  <c r="M419" i="29"/>
  <c r="K418" i="29"/>
  <c r="M418" i="29"/>
  <c r="K417" i="29"/>
  <c r="M417" i="29"/>
  <c r="K416" i="29"/>
  <c r="M416" i="29"/>
  <c r="K415" i="29"/>
  <c r="M415" i="29"/>
  <c r="K414" i="29"/>
  <c r="M414" i="29"/>
  <c r="K413" i="29"/>
  <c r="M413" i="29"/>
  <c r="K412" i="29"/>
  <c r="M412" i="29"/>
  <c r="K411" i="29"/>
  <c r="M411" i="29"/>
  <c r="K410" i="29"/>
  <c r="M410" i="29"/>
  <c r="K409" i="29"/>
  <c r="M409" i="29"/>
  <c r="K408" i="29"/>
  <c r="M408" i="29"/>
  <c r="K407" i="29"/>
  <c r="M407" i="29"/>
  <c r="K406" i="29"/>
  <c r="M406" i="29"/>
  <c r="K405" i="29"/>
  <c r="M405" i="29"/>
  <c r="K404" i="29"/>
  <c r="M404" i="29"/>
  <c r="K403" i="29"/>
  <c r="M403" i="29"/>
  <c r="K402" i="29"/>
  <c r="M402" i="29"/>
  <c r="K401" i="29"/>
  <c r="M401" i="29"/>
  <c r="K400" i="29"/>
  <c r="M400" i="29"/>
  <c r="K399" i="29"/>
  <c r="M399" i="29"/>
  <c r="K398" i="29"/>
  <c r="M398" i="29"/>
  <c r="K397" i="29"/>
  <c r="M397" i="29"/>
  <c r="K396" i="29"/>
  <c r="M396" i="29"/>
  <c r="K395" i="29"/>
  <c r="M395" i="29"/>
  <c r="K394" i="29"/>
  <c r="M394" i="29"/>
  <c r="K393" i="29"/>
  <c r="M393" i="29"/>
  <c r="K392" i="29"/>
  <c r="M392" i="29"/>
  <c r="K391" i="29"/>
  <c r="M391" i="29"/>
  <c r="K390" i="29"/>
  <c r="M390" i="29"/>
  <c r="K389" i="29"/>
  <c r="M389" i="29"/>
  <c r="K388" i="29"/>
  <c r="M388" i="29"/>
  <c r="K387" i="29"/>
  <c r="M387" i="29"/>
  <c r="K386" i="29"/>
  <c r="M386" i="29"/>
  <c r="K385" i="29"/>
  <c r="M385" i="29"/>
  <c r="K384" i="29"/>
  <c r="M384" i="29"/>
  <c r="K383" i="29"/>
  <c r="M383" i="29"/>
  <c r="K382" i="29"/>
  <c r="M382" i="29"/>
  <c r="K381" i="29"/>
  <c r="M381" i="29"/>
  <c r="K380" i="29"/>
  <c r="M380" i="29"/>
  <c r="K379" i="29"/>
  <c r="M379" i="29"/>
  <c r="K378" i="29"/>
  <c r="M378" i="29"/>
  <c r="K377" i="29"/>
  <c r="M377" i="29"/>
  <c r="K376" i="29"/>
  <c r="M376" i="29"/>
  <c r="K375" i="29"/>
  <c r="M375" i="29"/>
  <c r="K374" i="29"/>
  <c r="M374" i="29"/>
  <c r="K373" i="29"/>
  <c r="M373" i="29"/>
  <c r="K372" i="29"/>
  <c r="M372" i="29"/>
  <c r="K371" i="29"/>
  <c r="M371" i="29"/>
  <c r="K370" i="29"/>
  <c r="M370" i="29"/>
  <c r="K369" i="29"/>
  <c r="M369" i="29"/>
  <c r="K368" i="29"/>
  <c r="M368" i="29"/>
  <c r="K367" i="29"/>
  <c r="M367" i="29"/>
  <c r="K366" i="29"/>
  <c r="M366" i="29"/>
  <c r="K365" i="29"/>
  <c r="M365" i="29"/>
  <c r="K364" i="29"/>
  <c r="M364" i="29"/>
  <c r="K363" i="29"/>
  <c r="M363" i="29"/>
  <c r="K362" i="29"/>
  <c r="M362" i="29"/>
  <c r="K361" i="29"/>
  <c r="M361" i="29"/>
  <c r="K360" i="29"/>
  <c r="M360" i="29"/>
  <c r="K359" i="29"/>
  <c r="M359" i="29"/>
  <c r="K358" i="29"/>
  <c r="M358" i="29"/>
  <c r="K357" i="29"/>
  <c r="M357" i="29"/>
  <c r="K356" i="29"/>
  <c r="M356" i="29"/>
  <c r="K355" i="29"/>
  <c r="M355" i="29"/>
  <c r="K354" i="29"/>
  <c r="M354" i="29"/>
  <c r="K353" i="29"/>
  <c r="M353" i="29"/>
  <c r="K352" i="29"/>
  <c r="M352" i="29"/>
  <c r="K351" i="29"/>
  <c r="M351" i="29"/>
  <c r="K350" i="29"/>
  <c r="M350" i="29"/>
  <c r="K349" i="29"/>
  <c r="M349" i="29"/>
  <c r="K348" i="29"/>
  <c r="M348" i="29"/>
  <c r="K347" i="29"/>
  <c r="M347" i="29"/>
  <c r="K346" i="29"/>
  <c r="M346" i="29"/>
  <c r="K345" i="29"/>
  <c r="M345" i="29"/>
  <c r="K344" i="29"/>
  <c r="M344" i="29"/>
  <c r="K343" i="29"/>
  <c r="M343" i="29"/>
  <c r="K342" i="29"/>
  <c r="M342" i="29"/>
  <c r="K341" i="29"/>
  <c r="M341" i="29"/>
  <c r="K340" i="29"/>
  <c r="M340" i="29"/>
  <c r="K339" i="29"/>
  <c r="M339" i="29"/>
  <c r="K338" i="29"/>
  <c r="M338" i="29"/>
  <c r="K337" i="29"/>
  <c r="M337" i="29"/>
  <c r="K336" i="29"/>
  <c r="M336" i="29"/>
  <c r="K335" i="29"/>
  <c r="M335" i="29"/>
  <c r="K334" i="29"/>
  <c r="M334" i="29"/>
  <c r="K333" i="29"/>
  <c r="M333" i="29"/>
  <c r="K332" i="29"/>
  <c r="M332" i="29"/>
  <c r="K331" i="29"/>
  <c r="M331" i="29"/>
  <c r="K330" i="29"/>
  <c r="M330" i="29"/>
  <c r="K329" i="29"/>
  <c r="M329" i="29"/>
  <c r="K328" i="29"/>
  <c r="M328" i="29"/>
  <c r="K327" i="29"/>
  <c r="M327" i="29"/>
  <c r="K326" i="29"/>
  <c r="M326" i="29"/>
  <c r="K325" i="29"/>
  <c r="M325" i="29"/>
  <c r="K324" i="29"/>
  <c r="M324" i="29"/>
  <c r="K323" i="29"/>
  <c r="M323" i="29"/>
  <c r="K322" i="29"/>
  <c r="M322" i="29"/>
  <c r="K321" i="29"/>
  <c r="M321" i="29"/>
  <c r="K320" i="29"/>
  <c r="M320" i="29"/>
  <c r="K319" i="29"/>
  <c r="M319" i="29"/>
  <c r="K318" i="29"/>
  <c r="M318" i="29"/>
  <c r="K317" i="29"/>
  <c r="M317" i="29"/>
  <c r="K316" i="29"/>
  <c r="M316" i="29"/>
  <c r="K315" i="29"/>
  <c r="M315" i="29"/>
  <c r="K314" i="29"/>
  <c r="M314" i="29"/>
  <c r="K313" i="29"/>
  <c r="M313" i="29"/>
  <c r="K312" i="29"/>
  <c r="M312" i="29"/>
  <c r="K311" i="29"/>
  <c r="M311" i="29"/>
  <c r="K310" i="29"/>
  <c r="M310" i="29"/>
  <c r="K309" i="29"/>
  <c r="M309" i="29"/>
  <c r="K308" i="29"/>
  <c r="M308" i="29"/>
  <c r="K307" i="29"/>
  <c r="M307" i="29"/>
  <c r="K306" i="29"/>
  <c r="M306" i="29"/>
  <c r="K305" i="29"/>
  <c r="M305" i="29"/>
  <c r="K304" i="29"/>
  <c r="M304" i="29"/>
  <c r="K303" i="29"/>
  <c r="M303" i="29"/>
  <c r="K302" i="29"/>
  <c r="M302" i="29"/>
  <c r="K301" i="29"/>
  <c r="M301" i="29"/>
  <c r="K300" i="29"/>
  <c r="M300" i="29"/>
  <c r="K299" i="29"/>
  <c r="M299" i="29"/>
  <c r="K298" i="29"/>
  <c r="M298" i="29"/>
  <c r="K297" i="29"/>
  <c r="M297" i="29"/>
  <c r="K296" i="29"/>
  <c r="M296" i="29"/>
  <c r="K295" i="29"/>
  <c r="M295" i="29"/>
  <c r="K294" i="29"/>
  <c r="M294" i="29"/>
  <c r="K293" i="29"/>
  <c r="M293" i="29"/>
  <c r="K292" i="29"/>
  <c r="M292" i="29"/>
  <c r="K291" i="29"/>
  <c r="M291" i="29"/>
  <c r="K290" i="29"/>
  <c r="M290" i="29"/>
  <c r="K289" i="29"/>
  <c r="M289" i="29"/>
  <c r="K288" i="29"/>
  <c r="M288" i="29"/>
  <c r="K287" i="29"/>
  <c r="M287" i="29"/>
  <c r="K286" i="29"/>
  <c r="M286" i="29"/>
  <c r="K285" i="29"/>
  <c r="M285" i="29"/>
  <c r="K284" i="29"/>
  <c r="M284" i="29"/>
  <c r="K283" i="29"/>
  <c r="M283" i="29"/>
  <c r="K282" i="29"/>
  <c r="M282" i="29"/>
  <c r="K281" i="29"/>
  <c r="M281" i="29"/>
  <c r="K280" i="29"/>
  <c r="M280" i="29"/>
  <c r="K279" i="29"/>
  <c r="M279" i="29"/>
  <c r="K278" i="29"/>
  <c r="M278" i="29"/>
  <c r="K277" i="29"/>
  <c r="M277" i="29"/>
  <c r="K276" i="29"/>
  <c r="M276" i="29"/>
  <c r="K275" i="29"/>
  <c r="M275" i="29"/>
  <c r="K274" i="29"/>
  <c r="M274" i="29"/>
  <c r="K273" i="29"/>
  <c r="M273" i="29"/>
  <c r="K272" i="29"/>
  <c r="M272" i="29"/>
  <c r="K271" i="29"/>
  <c r="M271" i="29"/>
  <c r="K270" i="29"/>
  <c r="M270" i="29"/>
  <c r="K269" i="29"/>
  <c r="M269" i="29"/>
  <c r="K268" i="29"/>
  <c r="M268" i="29"/>
  <c r="K267" i="29"/>
  <c r="M267" i="29"/>
  <c r="K266" i="29"/>
  <c r="M266" i="29"/>
  <c r="K265" i="29"/>
  <c r="M265" i="29"/>
  <c r="K264" i="29"/>
  <c r="M264" i="29"/>
  <c r="K263" i="29"/>
  <c r="M263" i="29"/>
  <c r="K262" i="29"/>
  <c r="M262" i="29"/>
  <c r="K261" i="29"/>
  <c r="M261" i="29"/>
  <c r="K260" i="29"/>
  <c r="M260" i="29"/>
  <c r="K259" i="29"/>
  <c r="M259" i="29"/>
  <c r="K258" i="29"/>
  <c r="M258" i="29"/>
  <c r="K257" i="29"/>
  <c r="M257" i="29"/>
  <c r="K256" i="29"/>
  <c r="M256" i="29"/>
  <c r="K255" i="29"/>
  <c r="M255" i="29"/>
  <c r="K254" i="29"/>
  <c r="M254" i="29"/>
  <c r="K253" i="29"/>
  <c r="M253" i="29"/>
  <c r="K252" i="29"/>
  <c r="M252" i="29"/>
  <c r="K251" i="29"/>
  <c r="M251" i="29"/>
  <c r="K250" i="29"/>
  <c r="M250" i="29"/>
  <c r="K249" i="29"/>
  <c r="M249" i="29"/>
  <c r="K248" i="29"/>
  <c r="M248" i="29"/>
  <c r="K247" i="29"/>
  <c r="M247" i="29"/>
  <c r="K246" i="29"/>
  <c r="M246" i="29"/>
  <c r="K245" i="29"/>
  <c r="M245" i="29"/>
  <c r="K244" i="29"/>
  <c r="M244" i="29"/>
  <c r="K243" i="29"/>
  <c r="M243" i="29"/>
  <c r="K242" i="29"/>
  <c r="M242" i="29"/>
  <c r="K241" i="29"/>
  <c r="M241" i="29"/>
  <c r="K240" i="29"/>
  <c r="M240" i="29"/>
  <c r="K239" i="29"/>
  <c r="M239" i="29"/>
  <c r="K238" i="29"/>
  <c r="M238" i="29"/>
  <c r="K237" i="29"/>
  <c r="M237" i="29"/>
  <c r="K236" i="29"/>
  <c r="M236" i="29"/>
  <c r="K235" i="29"/>
  <c r="M235" i="29"/>
  <c r="K234" i="29"/>
  <c r="M234" i="29"/>
  <c r="K233" i="29"/>
  <c r="M233" i="29"/>
  <c r="K232" i="29"/>
  <c r="M232" i="29"/>
  <c r="K231" i="29"/>
  <c r="M231" i="29"/>
  <c r="K230" i="29"/>
  <c r="M230" i="29"/>
  <c r="K229" i="29"/>
  <c r="M229" i="29"/>
  <c r="K228" i="29"/>
  <c r="M228" i="29"/>
  <c r="K227" i="29"/>
  <c r="M227" i="29"/>
  <c r="K226" i="29"/>
  <c r="M226" i="29"/>
  <c r="K225" i="29"/>
  <c r="M225" i="29"/>
  <c r="K224" i="29"/>
  <c r="M224" i="29"/>
  <c r="K223" i="29"/>
  <c r="M223" i="29"/>
  <c r="K222" i="29"/>
  <c r="M222" i="29"/>
  <c r="K221" i="29"/>
  <c r="M221" i="29"/>
  <c r="K220" i="29"/>
  <c r="M220" i="29"/>
  <c r="K219" i="29"/>
  <c r="M219" i="29"/>
  <c r="K218" i="29"/>
  <c r="M218" i="29"/>
  <c r="K217" i="29"/>
  <c r="M217" i="29"/>
  <c r="K216" i="29"/>
  <c r="M216" i="29"/>
  <c r="K215" i="29"/>
  <c r="M215" i="29"/>
  <c r="K214" i="29"/>
  <c r="M214" i="29"/>
  <c r="K213" i="29"/>
  <c r="M213" i="29"/>
  <c r="K212" i="29"/>
  <c r="M212" i="29"/>
  <c r="K211" i="29"/>
  <c r="M211" i="29"/>
  <c r="K210" i="29"/>
  <c r="M210" i="29"/>
  <c r="K209" i="29"/>
  <c r="M209" i="29"/>
  <c r="K208" i="29"/>
  <c r="M208" i="29"/>
  <c r="K207" i="29"/>
  <c r="M207" i="29"/>
  <c r="K206" i="29"/>
  <c r="M206" i="29"/>
  <c r="K205" i="29"/>
  <c r="M205" i="29"/>
  <c r="K204" i="29"/>
  <c r="M204" i="29"/>
  <c r="K203" i="29"/>
  <c r="M203" i="29"/>
  <c r="K202" i="29"/>
  <c r="M202" i="29"/>
  <c r="K201" i="29"/>
  <c r="M201" i="29"/>
  <c r="K200" i="29"/>
  <c r="M200" i="29"/>
  <c r="K199" i="29"/>
  <c r="M199" i="29"/>
  <c r="K198" i="29"/>
  <c r="M198" i="29"/>
  <c r="K197" i="29"/>
  <c r="M197" i="29"/>
  <c r="K196" i="29"/>
  <c r="M196" i="29"/>
  <c r="K195" i="29"/>
  <c r="M195" i="29"/>
  <c r="K194" i="29"/>
  <c r="M194" i="29"/>
  <c r="K193" i="29"/>
  <c r="M193" i="29"/>
  <c r="K192" i="29"/>
  <c r="M192" i="29"/>
  <c r="K191" i="29"/>
  <c r="M191" i="29"/>
  <c r="K190" i="29"/>
  <c r="M190" i="29"/>
  <c r="K189" i="29"/>
  <c r="M189" i="29"/>
  <c r="K188" i="29"/>
  <c r="M188" i="29"/>
  <c r="K187" i="29"/>
  <c r="M187" i="29"/>
  <c r="K186" i="29"/>
  <c r="M186" i="29"/>
  <c r="K185" i="29"/>
  <c r="M185" i="29"/>
  <c r="K184" i="29"/>
  <c r="M184" i="29"/>
  <c r="K183" i="29"/>
  <c r="M183" i="29"/>
  <c r="K182" i="29"/>
  <c r="M182" i="29"/>
  <c r="K181" i="29"/>
  <c r="M181" i="29"/>
  <c r="K180" i="29"/>
  <c r="M180" i="29"/>
  <c r="K179" i="29"/>
  <c r="M179" i="29"/>
  <c r="K178" i="29"/>
  <c r="M178" i="29"/>
  <c r="K177" i="29"/>
  <c r="M177" i="29"/>
  <c r="K176" i="29"/>
  <c r="M176" i="29"/>
  <c r="K175" i="29"/>
  <c r="M175" i="29"/>
  <c r="K174" i="29"/>
  <c r="M174" i="29"/>
  <c r="K173" i="29"/>
  <c r="M173" i="29"/>
  <c r="K172" i="29"/>
  <c r="M172" i="29"/>
  <c r="K171" i="29"/>
  <c r="M171" i="29"/>
  <c r="K170" i="29"/>
  <c r="M170" i="29"/>
  <c r="K169" i="29"/>
  <c r="M169" i="29"/>
  <c r="K168" i="29"/>
  <c r="M168" i="29"/>
  <c r="K167" i="29"/>
  <c r="M167" i="29"/>
  <c r="K166" i="29"/>
  <c r="M166" i="29"/>
  <c r="K165" i="29"/>
  <c r="M165" i="29"/>
  <c r="K164" i="29"/>
  <c r="M164" i="29"/>
  <c r="K163" i="29"/>
  <c r="M163" i="29"/>
  <c r="K162" i="29"/>
  <c r="M162" i="29"/>
  <c r="K161" i="29"/>
  <c r="M161" i="29"/>
  <c r="K160" i="29"/>
  <c r="M160" i="29"/>
  <c r="K159" i="29"/>
  <c r="M159" i="29"/>
  <c r="K158" i="29"/>
  <c r="M158" i="29"/>
  <c r="K157" i="29"/>
  <c r="M157" i="29"/>
  <c r="K156" i="29"/>
  <c r="M156" i="29"/>
  <c r="K155" i="29"/>
  <c r="M155" i="29"/>
  <c r="K154" i="29"/>
  <c r="M154" i="29"/>
  <c r="K153" i="29"/>
  <c r="M153" i="29"/>
  <c r="K152" i="29"/>
  <c r="M152" i="29"/>
  <c r="K151" i="29"/>
  <c r="M151" i="29"/>
  <c r="K150" i="29"/>
  <c r="M150" i="29"/>
  <c r="K149" i="29"/>
  <c r="M149" i="29"/>
  <c r="K148" i="29"/>
  <c r="M148" i="29"/>
  <c r="K147" i="29"/>
  <c r="M147" i="29"/>
  <c r="K146" i="29"/>
  <c r="M146" i="29"/>
  <c r="K145" i="29"/>
  <c r="M145" i="29"/>
  <c r="K144" i="29"/>
  <c r="M144" i="29"/>
  <c r="K143" i="29"/>
  <c r="M143" i="29"/>
  <c r="K142" i="29"/>
  <c r="M142" i="29"/>
  <c r="K141" i="29"/>
  <c r="M141" i="29"/>
  <c r="K140" i="29"/>
  <c r="M140" i="29"/>
  <c r="K139" i="29"/>
  <c r="M139" i="29"/>
  <c r="K138" i="29"/>
  <c r="M138" i="29"/>
  <c r="K137" i="29"/>
  <c r="M137" i="29"/>
  <c r="K136" i="29"/>
  <c r="M136" i="29"/>
  <c r="K135" i="29"/>
  <c r="M135" i="29"/>
  <c r="K134" i="29"/>
  <c r="M134" i="29"/>
  <c r="K133" i="29"/>
  <c r="M133" i="29"/>
  <c r="K132" i="29"/>
  <c r="M132" i="29"/>
  <c r="K131" i="29"/>
  <c r="M131" i="29"/>
  <c r="K130" i="29"/>
  <c r="M130" i="29"/>
  <c r="K129" i="29"/>
  <c r="M129" i="29"/>
  <c r="K128" i="29"/>
  <c r="M128" i="29"/>
  <c r="K127" i="29"/>
  <c r="M127" i="29"/>
  <c r="K126" i="29"/>
  <c r="M126" i="29"/>
  <c r="K125" i="29"/>
  <c r="M125" i="29"/>
  <c r="K124" i="29"/>
  <c r="M124" i="29"/>
  <c r="K123" i="29"/>
  <c r="M123" i="29"/>
  <c r="K122" i="29"/>
  <c r="M122" i="29"/>
  <c r="K121" i="29"/>
  <c r="M121" i="29"/>
  <c r="K120" i="29"/>
  <c r="M120" i="29"/>
  <c r="K119" i="29"/>
  <c r="M119" i="29"/>
  <c r="K118" i="29"/>
  <c r="M118" i="29"/>
  <c r="K117" i="29"/>
  <c r="M117" i="29"/>
  <c r="K116" i="29"/>
  <c r="M116" i="29"/>
  <c r="K115" i="29"/>
  <c r="M115" i="29"/>
  <c r="K114" i="29"/>
  <c r="M114" i="29"/>
  <c r="K113" i="29"/>
  <c r="M113" i="29"/>
  <c r="K112" i="29"/>
  <c r="M112" i="29"/>
  <c r="K111" i="29"/>
  <c r="M111" i="29"/>
  <c r="K110" i="29"/>
  <c r="M110" i="29"/>
  <c r="K109" i="29"/>
  <c r="M109" i="29"/>
  <c r="K108" i="29"/>
  <c r="M108" i="29"/>
  <c r="K107" i="29"/>
  <c r="M107" i="29"/>
  <c r="K106" i="29"/>
  <c r="M106" i="29"/>
  <c r="K105" i="29"/>
  <c r="M105" i="29"/>
  <c r="K104" i="29"/>
  <c r="M104" i="29"/>
  <c r="K103" i="29"/>
  <c r="M103" i="29"/>
  <c r="K102" i="29"/>
  <c r="M102" i="29"/>
  <c r="K101" i="29"/>
  <c r="M101" i="29"/>
  <c r="K100" i="29"/>
  <c r="M100" i="29"/>
  <c r="K99" i="29"/>
  <c r="M99" i="29"/>
  <c r="K98" i="29"/>
  <c r="M98" i="29"/>
  <c r="K97" i="29"/>
  <c r="M97" i="29"/>
  <c r="K96" i="29"/>
  <c r="M96" i="29"/>
  <c r="K95" i="29"/>
  <c r="M95" i="29"/>
  <c r="K94" i="29"/>
  <c r="M94" i="29"/>
  <c r="K93" i="29"/>
  <c r="M93" i="29"/>
  <c r="K92" i="29"/>
  <c r="M92" i="29"/>
  <c r="K91" i="29"/>
  <c r="M91" i="29"/>
  <c r="K90" i="29"/>
  <c r="M90" i="29"/>
  <c r="K89" i="29"/>
  <c r="M89" i="29"/>
  <c r="K88" i="29"/>
  <c r="M88" i="29"/>
  <c r="K87" i="29"/>
  <c r="M87" i="29"/>
  <c r="K86" i="29"/>
  <c r="M86" i="29"/>
  <c r="K85" i="29"/>
  <c r="M85" i="29"/>
  <c r="K84" i="29"/>
  <c r="M84" i="29"/>
  <c r="K83" i="29"/>
  <c r="M83" i="29"/>
  <c r="K82" i="29"/>
  <c r="M82" i="29"/>
  <c r="K81" i="29"/>
  <c r="M81" i="29"/>
  <c r="K80" i="29"/>
  <c r="M80" i="29"/>
  <c r="K79" i="29"/>
  <c r="M79" i="29"/>
  <c r="K78" i="29"/>
  <c r="M78" i="29"/>
  <c r="K77" i="29"/>
  <c r="M77" i="29"/>
  <c r="K76" i="29"/>
  <c r="M76" i="29"/>
  <c r="K75" i="29"/>
  <c r="M75" i="29"/>
  <c r="K74" i="29"/>
  <c r="M74" i="29"/>
  <c r="K73" i="29"/>
  <c r="M73" i="29"/>
  <c r="K72" i="29"/>
  <c r="M72" i="29"/>
  <c r="K71" i="29"/>
  <c r="M71" i="29"/>
  <c r="K70" i="29"/>
  <c r="M70" i="29"/>
  <c r="K69" i="29"/>
  <c r="M69" i="29"/>
  <c r="I2" i="29"/>
  <c r="D2" i="29"/>
  <c r="D1" i="29"/>
  <c r="E102" i="28"/>
  <c r="E101" i="28"/>
  <c r="E100" i="28"/>
  <c r="E99" i="28"/>
  <c r="E98" i="28"/>
  <c r="E97" i="28"/>
  <c r="E96" i="28"/>
  <c r="E95" i="28"/>
  <c r="E94" i="28"/>
  <c r="E93" i="28"/>
  <c r="E92" i="28"/>
  <c r="E91" i="28"/>
  <c r="A84" i="28"/>
  <c r="M14" i="28"/>
  <c r="F84" i="28"/>
  <c r="J517" i="27"/>
  <c r="I517" i="27"/>
  <c r="K517" i="27" s="1"/>
  <c r="H517" i="27"/>
  <c r="G517" i="27"/>
  <c r="F517" i="27"/>
  <c r="H514" i="27"/>
  <c r="J514" i="27"/>
  <c r="H513" i="27"/>
  <c r="J513" i="27"/>
  <c r="G512" i="27"/>
  <c r="G511" i="27"/>
  <c r="G510" i="27"/>
  <c r="G509" i="27"/>
  <c r="G508" i="27"/>
  <c r="K508" i="27" s="1"/>
  <c r="C507" i="27"/>
  <c r="H507" i="27"/>
  <c r="C506" i="27"/>
  <c r="C526" i="27"/>
  <c r="C505" i="27"/>
  <c r="C525" i="27"/>
  <c r="C504" i="27"/>
  <c r="C524" i="27"/>
  <c r="F524" i="27" s="1"/>
  <c r="C503" i="27"/>
  <c r="C523" i="27"/>
  <c r="C502" i="27"/>
  <c r="C522" i="27"/>
  <c r="J522" i="27" s="1"/>
  <c r="C501" i="27"/>
  <c r="C521" i="27"/>
  <c r="C500" i="27"/>
  <c r="C520" i="27"/>
  <c r="I2" i="27"/>
  <c r="D2" i="27"/>
  <c r="D1" i="27"/>
  <c r="A84" i="26"/>
  <c r="M14" i="26"/>
  <c r="H6" i="26"/>
  <c r="J502" i="29"/>
  <c r="F500" i="29"/>
  <c r="J503" i="29"/>
  <c r="F504" i="29"/>
  <c r="J505" i="29"/>
  <c r="F506" i="29"/>
  <c r="J500" i="29"/>
  <c r="J504" i="29"/>
  <c r="J506" i="29"/>
  <c r="H500" i="29"/>
  <c r="H501" i="29"/>
  <c r="H503" i="29"/>
  <c r="H504" i="29"/>
  <c r="H505" i="29"/>
  <c r="K505" i="29" s="1"/>
  <c r="H506" i="29"/>
  <c r="H500" i="27"/>
  <c r="H501" i="27"/>
  <c r="H502" i="27"/>
  <c r="H503" i="27"/>
  <c r="H504" i="27"/>
  <c r="H505" i="27"/>
  <c r="H506" i="27"/>
  <c r="K506" i="27" s="1"/>
  <c r="F500" i="27"/>
  <c r="J500" i="27"/>
  <c r="F501" i="27"/>
  <c r="J501" i="27"/>
  <c r="J515" i="27" s="1"/>
  <c r="F502" i="27"/>
  <c r="J502" i="27"/>
  <c r="F503" i="27"/>
  <c r="J503" i="27"/>
  <c r="K503" i="27" s="1"/>
  <c r="F504" i="27"/>
  <c r="J504" i="27"/>
  <c r="F505" i="27"/>
  <c r="J505" i="27"/>
  <c r="F506" i="27"/>
  <c r="J506" i="27"/>
  <c r="J507" i="27"/>
  <c r="F514" i="27"/>
  <c r="K514" i="27" s="1"/>
  <c r="F514" i="29"/>
  <c r="F513" i="27"/>
  <c r="F513" i="29"/>
  <c r="F507" i="27"/>
  <c r="K507" i="27" s="1"/>
  <c r="J507" i="29"/>
  <c r="F507" i="29"/>
  <c r="H507" i="29"/>
  <c r="K517" i="29"/>
  <c r="I520" i="29"/>
  <c r="G520" i="29"/>
  <c r="J520" i="29"/>
  <c r="H520" i="29"/>
  <c r="F520" i="29"/>
  <c r="G500" i="29"/>
  <c r="I500" i="29"/>
  <c r="G502" i="29"/>
  <c r="I502" i="29"/>
  <c r="J523" i="29"/>
  <c r="H523" i="29"/>
  <c r="F523" i="29"/>
  <c r="I523" i="29"/>
  <c r="G523" i="29"/>
  <c r="G503" i="29"/>
  <c r="I503" i="29"/>
  <c r="I524" i="29"/>
  <c r="G524" i="29"/>
  <c r="J524" i="29"/>
  <c r="H524" i="29"/>
  <c r="F524" i="29"/>
  <c r="G504" i="29"/>
  <c r="I504" i="29"/>
  <c r="J525" i="29"/>
  <c r="H525" i="29"/>
  <c r="F525" i="29"/>
  <c r="I525" i="29"/>
  <c r="G525" i="29"/>
  <c r="G505" i="29"/>
  <c r="I505" i="29"/>
  <c r="I526" i="29"/>
  <c r="F526" i="29"/>
  <c r="G506" i="29"/>
  <c r="I506" i="29"/>
  <c r="J527" i="29"/>
  <c r="H527" i="29"/>
  <c r="F527" i="29"/>
  <c r="I527" i="29"/>
  <c r="G527" i="29"/>
  <c r="G507" i="29"/>
  <c r="I507" i="29"/>
  <c r="J508" i="29"/>
  <c r="H508" i="29"/>
  <c r="F508" i="29"/>
  <c r="K508" i="29" s="1"/>
  <c r="I508" i="29"/>
  <c r="J509" i="29"/>
  <c r="H509" i="29"/>
  <c r="F509" i="29"/>
  <c r="I509" i="29"/>
  <c r="J510" i="29"/>
  <c r="H510" i="29"/>
  <c r="F510" i="29"/>
  <c r="I510" i="29"/>
  <c r="J511" i="29"/>
  <c r="H511" i="29"/>
  <c r="F511" i="29"/>
  <c r="I511" i="29"/>
  <c r="J512" i="29"/>
  <c r="H512" i="29"/>
  <c r="F512" i="29"/>
  <c r="I512" i="29"/>
  <c r="J533" i="29"/>
  <c r="H533" i="29"/>
  <c r="F533" i="29"/>
  <c r="I533" i="29"/>
  <c r="G533" i="29"/>
  <c r="I534" i="29"/>
  <c r="G534" i="29"/>
  <c r="J534" i="29"/>
  <c r="H534" i="29"/>
  <c r="F534" i="29"/>
  <c r="G513" i="29"/>
  <c r="I513" i="29"/>
  <c r="G514" i="29"/>
  <c r="I514" i="29"/>
  <c r="B4" i="28"/>
  <c r="B5" i="28"/>
  <c r="B6" i="28"/>
  <c r="E8" i="28"/>
  <c r="G24" i="28"/>
  <c r="D25" i="28"/>
  <c r="H25" i="28"/>
  <c r="A26" i="28"/>
  <c r="G26" i="28"/>
  <c r="D27" i="28"/>
  <c r="H27" i="28"/>
  <c r="A28" i="28"/>
  <c r="G28" i="28"/>
  <c r="D29" i="28"/>
  <c r="H29" i="28"/>
  <c r="A30" i="28"/>
  <c r="G30" i="28"/>
  <c r="D31" i="28"/>
  <c r="H31" i="28"/>
  <c r="A32" i="28"/>
  <c r="G32" i="28"/>
  <c r="A42" i="28"/>
  <c r="A43" i="28"/>
  <c r="A47" i="28"/>
  <c r="A48" i="28"/>
  <c r="A49" i="28"/>
  <c r="A50" i="28"/>
  <c r="A51" i="28"/>
  <c r="A52" i="28"/>
  <c r="A53" i="28"/>
  <c r="A54" i="28"/>
  <c r="A55" i="28"/>
  <c r="H6" i="28"/>
  <c r="E9" i="28"/>
  <c r="D22" i="28"/>
  <c r="H22" i="28"/>
  <c r="H24" i="28"/>
  <c r="I24" i="28" s="1"/>
  <c r="A25" i="28"/>
  <c r="G25" i="28"/>
  <c r="D26" i="28"/>
  <c r="H26" i="28"/>
  <c r="I26" i="28" s="1"/>
  <c r="A27" i="28"/>
  <c r="G27" i="28"/>
  <c r="D28" i="28"/>
  <c r="H28" i="28"/>
  <c r="I28" i="28" s="1"/>
  <c r="A29" i="28"/>
  <c r="G29" i="28"/>
  <c r="D30" i="28"/>
  <c r="H30" i="28"/>
  <c r="I30" i="28" s="1"/>
  <c r="A31" i="28"/>
  <c r="G31" i="28"/>
  <c r="D32" i="28"/>
  <c r="H32" i="28"/>
  <c r="I32" i="28" s="1"/>
  <c r="H36" i="28"/>
  <c r="H38" i="28"/>
  <c r="H39" i="28"/>
  <c r="I39" i="28" s="1"/>
  <c r="H42" i="28"/>
  <c r="I42" i="28" s="1"/>
  <c r="H43" i="28"/>
  <c r="I43" i="28" s="1"/>
  <c r="H47" i="28"/>
  <c r="I47" i="28" s="1"/>
  <c r="I57" i="28" s="1"/>
  <c r="H48" i="28"/>
  <c r="I48" i="28" s="1"/>
  <c r="H49" i="28"/>
  <c r="I49" i="28" s="1"/>
  <c r="H50" i="28"/>
  <c r="I50" i="28" s="1"/>
  <c r="H51" i="28"/>
  <c r="I51" i="28" s="1"/>
  <c r="H52" i="28"/>
  <c r="H53" i="28"/>
  <c r="I53" i="28" s="1"/>
  <c r="H54" i="28"/>
  <c r="H55" i="28"/>
  <c r="I55" i="28" s="1"/>
  <c r="H56" i="28"/>
  <c r="F520" i="27"/>
  <c r="G500" i="27"/>
  <c r="I500" i="27"/>
  <c r="J521" i="27"/>
  <c r="H521" i="27"/>
  <c r="F521" i="27"/>
  <c r="I521" i="27"/>
  <c r="G521" i="27"/>
  <c r="G501" i="27"/>
  <c r="K501" i="27" s="1"/>
  <c r="K515" i="27" s="1"/>
  <c r="I501" i="27"/>
  <c r="G502" i="27"/>
  <c r="I502" i="27"/>
  <c r="I515" i="27" s="1"/>
  <c r="J523" i="27"/>
  <c r="H523" i="27"/>
  <c r="F523" i="27"/>
  <c r="I523" i="27"/>
  <c r="K523" i="27" s="1"/>
  <c r="G523" i="27"/>
  <c r="G503" i="27"/>
  <c r="I503" i="27"/>
  <c r="I524" i="27"/>
  <c r="G504" i="27"/>
  <c r="I504" i="27"/>
  <c r="J525" i="27"/>
  <c r="H525" i="27"/>
  <c r="F525" i="27"/>
  <c r="I525" i="27"/>
  <c r="G525" i="27"/>
  <c r="G505" i="27"/>
  <c r="I505" i="27"/>
  <c r="G506" i="27"/>
  <c r="I506" i="27"/>
  <c r="J527" i="27"/>
  <c r="H527" i="27"/>
  <c r="F527" i="27"/>
  <c r="I527" i="27"/>
  <c r="G527" i="27"/>
  <c r="G507" i="27"/>
  <c r="I507" i="27"/>
  <c r="J508" i="27"/>
  <c r="H508" i="27"/>
  <c r="F508" i="27"/>
  <c r="I508" i="27"/>
  <c r="J509" i="27"/>
  <c r="K509" i="27" s="1"/>
  <c r="H509" i="27"/>
  <c r="F509" i="27"/>
  <c r="I509" i="27"/>
  <c r="J510" i="27"/>
  <c r="H510" i="27"/>
  <c r="F510" i="27"/>
  <c r="I510" i="27"/>
  <c r="J511" i="27"/>
  <c r="H511" i="27"/>
  <c r="F511" i="27"/>
  <c r="I511" i="27"/>
  <c r="J512" i="27"/>
  <c r="H512" i="27"/>
  <c r="F512" i="27"/>
  <c r="I512" i="27"/>
  <c r="J533" i="27"/>
  <c r="H533" i="27"/>
  <c r="F533" i="27"/>
  <c r="I533" i="27"/>
  <c r="G533" i="27"/>
  <c r="I534" i="27"/>
  <c r="G534" i="27"/>
  <c r="J534" i="27"/>
  <c r="H534" i="27"/>
  <c r="F534" i="27"/>
  <c r="G513" i="27"/>
  <c r="I513" i="27"/>
  <c r="G514" i="27"/>
  <c r="I514" i="27"/>
  <c r="E9" i="26"/>
  <c r="F84" i="26"/>
  <c r="H56" i="26"/>
  <c r="I56" i="26" s="1"/>
  <c r="H55" i="26"/>
  <c r="I55" i="26" s="1"/>
  <c r="H54" i="26"/>
  <c r="I54" i="26" s="1"/>
  <c r="H53" i="26"/>
  <c r="I53" i="26" s="1"/>
  <c r="H52" i="26"/>
  <c r="I52" i="26" s="1"/>
  <c r="H51" i="26"/>
  <c r="H50" i="26"/>
  <c r="H49" i="26"/>
  <c r="H48" i="26"/>
  <c r="I48" i="26" s="1"/>
  <c r="H47" i="26"/>
  <c r="A55" i="26"/>
  <c r="A54" i="26"/>
  <c r="A53" i="26"/>
  <c r="A52" i="26"/>
  <c r="A51" i="26"/>
  <c r="A50" i="26"/>
  <c r="A49" i="26"/>
  <c r="A48" i="26"/>
  <c r="A47" i="26"/>
  <c r="E8" i="26"/>
  <c r="B6" i="26"/>
  <c r="B5" i="26"/>
  <c r="B4" i="26"/>
  <c r="H532" i="24"/>
  <c r="G531" i="24"/>
  <c r="I529" i="24"/>
  <c r="H528" i="24"/>
  <c r="I517" i="24"/>
  <c r="H517" i="24"/>
  <c r="G517" i="24"/>
  <c r="G514" i="24"/>
  <c r="G513" i="24"/>
  <c r="H512" i="24"/>
  <c r="I511" i="24"/>
  <c r="H510" i="24"/>
  <c r="I509" i="24"/>
  <c r="C507" i="24"/>
  <c r="H507" i="24" s="1"/>
  <c r="C506" i="24"/>
  <c r="G506" i="24" s="1"/>
  <c r="C505" i="24"/>
  <c r="C525" i="24" s="1"/>
  <c r="C504" i="24"/>
  <c r="G504" i="24" s="1"/>
  <c r="C503" i="24"/>
  <c r="G503" i="24" s="1"/>
  <c r="C502" i="24"/>
  <c r="G502" i="24" s="1"/>
  <c r="C501" i="24"/>
  <c r="G501" i="24" s="1"/>
  <c r="C500" i="24"/>
  <c r="G500" i="24" s="1"/>
  <c r="K495" i="24"/>
  <c r="K494" i="24"/>
  <c r="K493" i="24"/>
  <c r="K492" i="24"/>
  <c r="K491" i="24"/>
  <c r="M491" i="24" s="1"/>
  <c r="K490" i="24"/>
  <c r="K489" i="24"/>
  <c r="K488" i="24"/>
  <c r="K487" i="24"/>
  <c r="K486" i="24"/>
  <c r="K485" i="24"/>
  <c r="K484" i="24"/>
  <c r="K483" i="24"/>
  <c r="K482" i="24"/>
  <c r="K481" i="24"/>
  <c r="K480" i="24"/>
  <c r="K479" i="24"/>
  <c r="K478" i="24"/>
  <c r="K477" i="24"/>
  <c r="K476" i="24"/>
  <c r="K475" i="24"/>
  <c r="M475" i="24" s="1"/>
  <c r="K474" i="24"/>
  <c r="K473" i="24"/>
  <c r="K472" i="24"/>
  <c r="K471" i="24"/>
  <c r="K470" i="24"/>
  <c r="K469" i="24"/>
  <c r="K468" i="24"/>
  <c r="K467" i="24"/>
  <c r="K466" i="24"/>
  <c r="K465" i="24"/>
  <c r="K464" i="24"/>
  <c r="K463" i="24"/>
  <c r="M463" i="24" s="1"/>
  <c r="K462" i="24"/>
  <c r="K461" i="24"/>
  <c r="K460" i="24"/>
  <c r="K459" i="24"/>
  <c r="M459" i="24" s="1"/>
  <c r="K458" i="24"/>
  <c r="K457" i="24"/>
  <c r="K456" i="24"/>
  <c r="K455" i="24"/>
  <c r="K454" i="24"/>
  <c r="K453" i="24"/>
  <c r="K452" i="24"/>
  <c r="K451" i="24"/>
  <c r="M451" i="24" s="1"/>
  <c r="K450" i="24"/>
  <c r="K449" i="24"/>
  <c r="K448" i="24"/>
  <c r="K447" i="24"/>
  <c r="K446" i="24"/>
  <c r="K445" i="24"/>
  <c r="K444" i="24"/>
  <c r="K443" i="24"/>
  <c r="M443" i="24" s="1"/>
  <c r="K442" i="24"/>
  <c r="K441" i="24"/>
  <c r="K440" i="24"/>
  <c r="K439" i="24"/>
  <c r="M439" i="24" s="1"/>
  <c r="K438" i="24"/>
  <c r="K437" i="24"/>
  <c r="K436" i="24"/>
  <c r="K435" i="24"/>
  <c r="K434" i="24"/>
  <c r="K433" i="24"/>
  <c r="K432" i="24"/>
  <c r="K431" i="24"/>
  <c r="K430" i="24"/>
  <c r="K429" i="24"/>
  <c r="K428" i="24"/>
  <c r="K427" i="24"/>
  <c r="M427" i="24" s="1"/>
  <c r="K426" i="24"/>
  <c r="K425" i="24"/>
  <c r="K424" i="24"/>
  <c r="K423" i="24"/>
  <c r="K422" i="24"/>
  <c r="K421" i="24"/>
  <c r="K420" i="24"/>
  <c r="K419" i="24"/>
  <c r="K418" i="24"/>
  <c r="K417" i="24"/>
  <c r="K416" i="24"/>
  <c r="K415" i="24"/>
  <c r="K414" i="24"/>
  <c r="K413" i="24"/>
  <c r="K412" i="24"/>
  <c r="K411" i="24"/>
  <c r="M411" i="24" s="1"/>
  <c r="K410" i="24"/>
  <c r="K409" i="24"/>
  <c r="K408" i="24"/>
  <c r="K407" i="24"/>
  <c r="K406" i="24"/>
  <c r="K405" i="24"/>
  <c r="K404" i="24"/>
  <c r="K403" i="24"/>
  <c r="K402" i="24"/>
  <c r="K401" i="24"/>
  <c r="K400" i="24"/>
  <c r="K399" i="24"/>
  <c r="M399" i="24" s="1"/>
  <c r="K398" i="24"/>
  <c r="K397" i="24"/>
  <c r="K396" i="24"/>
  <c r="K395" i="24"/>
  <c r="M395" i="24" s="1"/>
  <c r="K394" i="24"/>
  <c r="K393" i="24"/>
  <c r="K392" i="24"/>
  <c r="K391" i="24"/>
  <c r="K390" i="24"/>
  <c r="K389" i="24"/>
  <c r="K388" i="24"/>
  <c r="K387" i="24"/>
  <c r="M387" i="24" s="1"/>
  <c r="K386" i="24"/>
  <c r="K385" i="24"/>
  <c r="K384" i="24"/>
  <c r="K383" i="24"/>
  <c r="K382" i="24"/>
  <c r="K381" i="24"/>
  <c r="K380" i="24"/>
  <c r="K379" i="24"/>
  <c r="M379" i="24" s="1"/>
  <c r="K378" i="24"/>
  <c r="K377" i="24"/>
  <c r="K376" i="24"/>
  <c r="K375" i="24"/>
  <c r="M375" i="24" s="1"/>
  <c r="K374" i="24"/>
  <c r="K373" i="24"/>
  <c r="K372" i="24"/>
  <c r="K371" i="24"/>
  <c r="K370" i="24"/>
  <c r="K369" i="24"/>
  <c r="K368" i="24"/>
  <c r="K367" i="24"/>
  <c r="K366" i="24"/>
  <c r="K365" i="24"/>
  <c r="K364" i="24"/>
  <c r="K363" i="24"/>
  <c r="M363" i="24" s="1"/>
  <c r="K362" i="24"/>
  <c r="K361" i="24"/>
  <c r="K360" i="24"/>
  <c r="K359" i="24"/>
  <c r="K358" i="24"/>
  <c r="K357" i="24"/>
  <c r="K356" i="24"/>
  <c r="K355" i="24"/>
  <c r="K354" i="24"/>
  <c r="K353" i="24"/>
  <c r="K352" i="24"/>
  <c r="K351" i="24"/>
  <c r="K350" i="24"/>
  <c r="K349" i="24"/>
  <c r="K348" i="24"/>
  <c r="K347" i="24"/>
  <c r="M347" i="24" s="1"/>
  <c r="K346" i="24"/>
  <c r="K345" i="24"/>
  <c r="K344" i="24"/>
  <c r="K343" i="24"/>
  <c r="K342" i="24"/>
  <c r="K341" i="24"/>
  <c r="K340" i="24"/>
  <c r="K339" i="24"/>
  <c r="K338" i="24"/>
  <c r="K337" i="24"/>
  <c r="K336" i="24"/>
  <c r="K335" i="24"/>
  <c r="M335" i="24" s="1"/>
  <c r="K334" i="24"/>
  <c r="K333" i="24"/>
  <c r="K332" i="24"/>
  <c r="K331" i="24"/>
  <c r="M331" i="24" s="1"/>
  <c r="K330" i="24"/>
  <c r="K329" i="24"/>
  <c r="K328" i="24"/>
  <c r="K327" i="24"/>
  <c r="K326" i="24"/>
  <c r="K325" i="24"/>
  <c r="K324" i="24"/>
  <c r="K323" i="24"/>
  <c r="M323" i="24" s="1"/>
  <c r="K322" i="24"/>
  <c r="K321" i="24"/>
  <c r="K320" i="24"/>
  <c r="K319" i="24"/>
  <c r="K318" i="24"/>
  <c r="K317" i="24"/>
  <c r="K316" i="24"/>
  <c r="K315" i="24"/>
  <c r="M315" i="24" s="1"/>
  <c r="K314" i="24"/>
  <c r="K313" i="24"/>
  <c r="K312" i="24"/>
  <c r="K311" i="24"/>
  <c r="M311" i="24" s="1"/>
  <c r="K310" i="24"/>
  <c r="K309" i="24"/>
  <c r="K308" i="24"/>
  <c r="K307" i="24"/>
  <c r="K306" i="24"/>
  <c r="K305" i="24"/>
  <c r="K304" i="24"/>
  <c r="K303" i="24"/>
  <c r="K302" i="24"/>
  <c r="K301" i="24"/>
  <c r="K300" i="24"/>
  <c r="K299" i="24"/>
  <c r="M299" i="24" s="1"/>
  <c r="K298" i="24"/>
  <c r="K297" i="24"/>
  <c r="K296" i="24"/>
  <c r="K295" i="24"/>
  <c r="K294" i="24"/>
  <c r="K293" i="24"/>
  <c r="K292" i="24"/>
  <c r="K291" i="24"/>
  <c r="K290" i="24"/>
  <c r="K289" i="24"/>
  <c r="K288" i="24"/>
  <c r="K287" i="24"/>
  <c r="K286" i="24"/>
  <c r="K285" i="24"/>
  <c r="K284" i="24"/>
  <c r="K283" i="24"/>
  <c r="K282" i="24"/>
  <c r="K281" i="24"/>
  <c r="K280" i="24"/>
  <c r="K279" i="24"/>
  <c r="K278" i="24"/>
  <c r="K277" i="24"/>
  <c r="K276" i="24"/>
  <c r="K275" i="24"/>
  <c r="K274" i="24"/>
  <c r="K273" i="24"/>
  <c r="K272" i="24"/>
  <c r="K271" i="24"/>
  <c r="K270" i="24"/>
  <c r="K269" i="24"/>
  <c r="K268" i="24"/>
  <c r="K267" i="24"/>
  <c r="K266" i="24"/>
  <c r="K265" i="24"/>
  <c r="K264" i="24"/>
  <c r="K263" i="24"/>
  <c r="K262" i="24"/>
  <c r="K261" i="24"/>
  <c r="K260" i="24"/>
  <c r="K259" i="24"/>
  <c r="K258" i="24"/>
  <c r="K257" i="24"/>
  <c r="K256" i="24"/>
  <c r="K255" i="24"/>
  <c r="K254" i="24"/>
  <c r="K253" i="24"/>
  <c r="K252" i="24"/>
  <c r="K251" i="24"/>
  <c r="K250" i="24"/>
  <c r="K249" i="24"/>
  <c r="K248" i="24"/>
  <c r="K247" i="24"/>
  <c r="K246" i="24"/>
  <c r="K245" i="24"/>
  <c r="K244" i="24"/>
  <c r="K243" i="24"/>
  <c r="K242" i="24"/>
  <c r="K241" i="24"/>
  <c r="K240" i="24"/>
  <c r="K239" i="24"/>
  <c r="K238" i="24"/>
  <c r="K237" i="24"/>
  <c r="K236" i="24"/>
  <c r="K235" i="24"/>
  <c r="K234" i="24"/>
  <c r="K233" i="24"/>
  <c r="K232" i="24"/>
  <c r="K231" i="24"/>
  <c r="K230" i="24"/>
  <c r="K229" i="24"/>
  <c r="K228" i="24"/>
  <c r="K227" i="24"/>
  <c r="K226" i="24"/>
  <c r="K225" i="24"/>
  <c r="K224" i="24"/>
  <c r="K223" i="24"/>
  <c r="K222" i="24"/>
  <c r="K221" i="24"/>
  <c r="K220" i="24"/>
  <c r="K219" i="24"/>
  <c r="K218" i="24"/>
  <c r="K217" i="24"/>
  <c r="K216" i="24"/>
  <c r="K215" i="24"/>
  <c r="K214" i="24"/>
  <c r="K213" i="24"/>
  <c r="K212" i="24"/>
  <c r="K211" i="24"/>
  <c r="K210" i="24"/>
  <c r="K209" i="24"/>
  <c r="K208" i="24"/>
  <c r="K207" i="24"/>
  <c r="K206" i="24"/>
  <c r="K205" i="24"/>
  <c r="K204" i="24"/>
  <c r="K203" i="24"/>
  <c r="K202" i="24"/>
  <c r="K201" i="24"/>
  <c r="K200" i="24"/>
  <c r="K199" i="24"/>
  <c r="K198" i="24"/>
  <c r="K197" i="24"/>
  <c r="K196" i="24"/>
  <c r="K195" i="24"/>
  <c r="K194" i="24"/>
  <c r="K193" i="24"/>
  <c r="K192" i="24"/>
  <c r="K191" i="24"/>
  <c r="K190" i="24"/>
  <c r="K189" i="24"/>
  <c r="K188" i="24"/>
  <c r="K187" i="24"/>
  <c r="K186" i="24"/>
  <c r="K185" i="24"/>
  <c r="K184" i="24"/>
  <c r="K183" i="24"/>
  <c r="K182" i="24"/>
  <c r="K181" i="24"/>
  <c r="K180" i="24"/>
  <c r="K179" i="24"/>
  <c r="K178" i="24"/>
  <c r="K177" i="24"/>
  <c r="K176" i="24"/>
  <c r="K175" i="24"/>
  <c r="K174" i="24"/>
  <c r="K173" i="24"/>
  <c r="K172" i="24"/>
  <c r="K171" i="24"/>
  <c r="K170" i="24"/>
  <c r="K169" i="24"/>
  <c r="K168" i="24"/>
  <c r="K167" i="24"/>
  <c r="K166" i="24"/>
  <c r="K165" i="24"/>
  <c r="K164" i="24"/>
  <c r="K163" i="24"/>
  <c r="K162" i="24"/>
  <c r="K161" i="24"/>
  <c r="K160" i="24"/>
  <c r="K159" i="24"/>
  <c r="K158" i="24"/>
  <c r="K157" i="24"/>
  <c r="K156" i="24"/>
  <c r="K155" i="24"/>
  <c r="K154" i="24"/>
  <c r="K153" i="24"/>
  <c r="K152" i="24"/>
  <c r="K151" i="24"/>
  <c r="K150" i="24"/>
  <c r="K149" i="24"/>
  <c r="K148" i="24"/>
  <c r="K147" i="24"/>
  <c r="K146" i="24"/>
  <c r="K145" i="24"/>
  <c r="K144" i="24"/>
  <c r="K143" i="24"/>
  <c r="K142" i="24"/>
  <c r="K141" i="24"/>
  <c r="K140" i="24"/>
  <c r="K139" i="24"/>
  <c r="K138" i="24"/>
  <c r="K137" i="24"/>
  <c r="K136" i="24"/>
  <c r="K135" i="24"/>
  <c r="K134" i="24"/>
  <c r="K133" i="24"/>
  <c r="K132" i="24"/>
  <c r="K131" i="24"/>
  <c r="K130" i="24"/>
  <c r="K129" i="24"/>
  <c r="K128" i="24"/>
  <c r="K127" i="24"/>
  <c r="K126" i="24"/>
  <c r="K125" i="24"/>
  <c r="K124" i="24"/>
  <c r="K123" i="24"/>
  <c r="K122" i="24"/>
  <c r="K121" i="24"/>
  <c r="K120" i="24"/>
  <c r="K119" i="24"/>
  <c r="K118" i="24"/>
  <c r="K117" i="24"/>
  <c r="K116" i="24"/>
  <c r="K115" i="24"/>
  <c r="K114" i="24"/>
  <c r="K113" i="24"/>
  <c r="K112" i="24"/>
  <c r="K111" i="24"/>
  <c r="K110" i="24"/>
  <c r="K109" i="24"/>
  <c r="K108" i="24"/>
  <c r="K107" i="24"/>
  <c r="K106" i="24"/>
  <c r="K105" i="24"/>
  <c r="K104" i="24"/>
  <c r="K103" i="24"/>
  <c r="K102" i="24"/>
  <c r="K101" i="24"/>
  <c r="K100" i="24"/>
  <c r="K99" i="24"/>
  <c r="K98" i="24"/>
  <c r="K97" i="24"/>
  <c r="K96" i="24"/>
  <c r="K95" i="24"/>
  <c r="K94" i="24"/>
  <c r="K93" i="24"/>
  <c r="K92" i="24"/>
  <c r="K91" i="24"/>
  <c r="K90" i="24"/>
  <c r="K89" i="24"/>
  <c r="K88" i="24"/>
  <c r="K87" i="24"/>
  <c r="K86" i="24"/>
  <c r="K85" i="24"/>
  <c r="K84" i="24"/>
  <c r="K83" i="24"/>
  <c r="K82" i="24"/>
  <c r="K81" i="24"/>
  <c r="K80" i="24"/>
  <c r="K79" i="24"/>
  <c r="K78" i="24"/>
  <c r="K77" i="24"/>
  <c r="K76" i="24"/>
  <c r="K75" i="24"/>
  <c r="K74" i="24"/>
  <c r="K73" i="24"/>
  <c r="K72" i="24"/>
  <c r="K71" i="24"/>
  <c r="K70" i="24"/>
  <c r="K69" i="24"/>
  <c r="K68" i="24"/>
  <c r="K67" i="24"/>
  <c r="K66" i="24"/>
  <c r="K65" i="24"/>
  <c r="K64" i="24"/>
  <c r="K63" i="24"/>
  <c r="K62" i="24"/>
  <c r="K61" i="24"/>
  <c r="K60" i="24"/>
  <c r="K59" i="24"/>
  <c r="K58" i="24"/>
  <c r="K57" i="24"/>
  <c r="K56" i="24"/>
  <c r="K55" i="24"/>
  <c r="K54" i="24"/>
  <c r="K53" i="24"/>
  <c r="K52" i="24"/>
  <c r="K51" i="24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3" i="24"/>
  <c r="K22" i="24"/>
  <c r="I2" i="24"/>
  <c r="D2" i="24"/>
  <c r="D1" i="24"/>
  <c r="J517" i="23"/>
  <c r="I517" i="23"/>
  <c r="H517" i="23"/>
  <c r="G517" i="23"/>
  <c r="F517" i="23"/>
  <c r="H514" i="23"/>
  <c r="J513" i="23"/>
  <c r="F513" i="23"/>
  <c r="H513" i="23"/>
  <c r="G512" i="23"/>
  <c r="G511" i="23"/>
  <c r="G510" i="23"/>
  <c r="G509" i="23"/>
  <c r="G508" i="23"/>
  <c r="C507" i="23"/>
  <c r="H507" i="23"/>
  <c r="C506" i="23"/>
  <c r="C526" i="23"/>
  <c r="C505" i="23"/>
  <c r="C525" i="23"/>
  <c r="C504" i="23"/>
  <c r="C524" i="23"/>
  <c r="C503" i="23"/>
  <c r="C523" i="23"/>
  <c r="C502" i="23"/>
  <c r="C522" i="23"/>
  <c r="C501" i="23"/>
  <c r="C521" i="23"/>
  <c r="C500" i="23"/>
  <c r="C520" i="23"/>
  <c r="K497" i="23"/>
  <c r="K496" i="23"/>
  <c r="K495" i="23"/>
  <c r="K494" i="23"/>
  <c r="M494" i="23" s="1"/>
  <c r="K493" i="23"/>
  <c r="K492" i="23"/>
  <c r="K491" i="23"/>
  <c r="K490" i="23"/>
  <c r="K489" i="23"/>
  <c r="K488" i="23"/>
  <c r="K487" i="23"/>
  <c r="K486" i="23"/>
  <c r="K485" i="23"/>
  <c r="K484" i="23"/>
  <c r="K483" i="23"/>
  <c r="K482" i="23"/>
  <c r="M482" i="23" s="1"/>
  <c r="K481" i="23"/>
  <c r="K480" i="23"/>
  <c r="K479" i="23"/>
  <c r="K478" i="23"/>
  <c r="M478" i="23" s="1"/>
  <c r="K477" i="23"/>
  <c r="K476" i="23"/>
  <c r="K475" i="23"/>
  <c r="K474" i="23"/>
  <c r="K473" i="23"/>
  <c r="K472" i="23"/>
  <c r="K471" i="23"/>
  <c r="K470" i="23"/>
  <c r="M470" i="23" s="1"/>
  <c r="K469" i="23"/>
  <c r="K468" i="23"/>
  <c r="K467" i="23"/>
  <c r="K466" i="23"/>
  <c r="K465" i="23"/>
  <c r="K464" i="23"/>
  <c r="K463" i="23"/>
  <c r="K462" i="23"/>
  <c r="M462" i="23" s="1"/>
  <c r="K461" i="23"/>
  <c r="K460" i="23"/>
  <c r="K459" i="23"/>
  <c r="K458" i="23"/>
  <c r="M458" i="23" s="1"/>
  <c r="K457" i="23"/>
  <c r="K456" i="23"/>
  <c r="K455" i="23"/>
  <c r="K454" i="23"/>
  <c r="K453" i="23"/>
  <c r="K452" i="23"/>
  <c r="K451" i="23"/>
  <c r="K450" i="23"/>
  <c r="K449" i="23"/>
  <c r="K448" i="23"/>
  <c r="K447" i="23"/>
  <c r="K446" i="23"/>
  <c r="M446" i="23" s="1"/>
  <c r="K445" i="23"/>
  <c r="K444" i="23"/>
  <c r="K443" i="23"/>
  <c r="K442" i="23"/>
  <c r="K441" i="23"/>
  <c r="K440" i="23"/>
  <c r="K439" i="23"/>
  <c r="K438" i="23"/>
  <c r="K437" i="23"/>
  <c r="K436" i="23"/>
  <c r="K435" i="23"/>
  <c r="K434" i="23"/>
  <c r="K433" i="23"/>
  <c r="K432" i="23"/>
  <c r="K431" i="23"/>
  <c r="K430" i="23"/>
  <c r="M430" i="23" s="1"/>
  <c r="K429" i="23"/>
  <c r="K428" i="23"/>
  <c r="K427" i="23"/>
  <c r="K426" i="23"/>
  <c r="K425" i="23"/>
  <c r="K424" i="23"/>
  <c r="K423" i="23"/>
  <c r="K422" i="23"/>
  <c r="K421" i="23"/>
  <c r="K420" i="23"/>
  <c r="K419" i="23"/>
  <c r="K418" i="23"/>
  <c r="M418" i="23" s="1"/>
  <c r="K417" i="23"/>
  <c r="K416" i="23"/>
  <c r="K415" i="23"/>
  <c r="K414" i="23"/>
  <c r="M414" i="23" s="1"/>
  <c r="K413" i="23"/>
  <c r="K412" i="23"/>
  <c r="K411" i="23"/>
  <c r="K410" i="23"/>
  <c r="K409" i="23"/>
  <c r="K408" i="23"/>
  <c r="K407" i="23"/>
  <c r="K406" i="23"/>
  <c r="M406" i="23" s="1"/>
  <c r="K405" i="23"/>
  <c r="K404" i="23"/>
  <c r="K403" i="23"/>
  <c r="K402" i="23"/>
  <c r="K401" i="23"/>
  <c r="K400" i="23"/>
  <c r="K399" i="23"/>
  <c r="K398" i="23"/>
  <c r="M398" i="23" s="1"/>
  <c r="K397" i="23"/>
  <c r="K396" i="23"/>
  <c r="K395" i="23"/>
  <c r="K394" i="23"/>
  <c r="M394" i="23" s="1"/>
  <c r="K393" i="23"/>
  <c r="K392" i="23"/>
  <c r="K391" i="23"/>
  <c r="K390" i="23"/>
  <c r="K389" i="23"/>
  <c r="K388" i="23"/>
  <c r="K387" i="23"/>
  <c r="K386" i="23"/>
  <c r="K385" i="23"/>
  <c r="K384" i="23"/>
  <c r="K383" i="23"/>
  <c r="K382" i="23"/>
  <c r="M382" i="23" s="1"/>
  <c r="K381" i="23"/>
  <c r="K380" i="23"/>
  <c r="K379" i="23"/>
  <c r="K378" i="23"/>
  <c r="K377" i="23"/>
  <c r="K376" i="23"/>
  <c r="K375" i="23"/>
  <c r="K374" i="23"/>
  <c r="K373" i="23"/>
  <c r="K372" i="23"/>
  <c r="K371" i="23"/>
  <c r="K370" i="23"/>
  <c r="K369" i="23"/>
  <c r="K368" i="23"/>
  <c r="K367" i="23"/>
  <c r="K366" i="23"/>
  <c r="M366" i="23" s="1"/>
  <c r="K365" i="23"/>
  <c r="K364" i="23"/>
  <c r="K363" i="23"/>
  <c r="K362" i="23"/>
  <c r="K361" i="23"/>
  <c r="K360" i="23"/>
  <c r="K359" i="23"/>
  <c r="K358" i="23"/>
  <c r="K357" i="23"/>
  <c r="K356" i="23"/>
  <c r="K355" i="23"/>
  <c r="K354" i="23"/>
  <c r="M354" i="23" s="1"/>
  <c r="K353" i="23"/>
  <c r="K352" i="23"/>
  <c r="K351" i="23"/>
  <c r="K350" i="23"/>
  <c r="M350" i="23" s="1"/>
  <c r="K349" i="23"/>
  <c r="K348" i="23"/>
  <c r="K347" i="23"/>
  <c r="K346" i="23"/>
  <c r="K345" i="23"/>
  <c r="K344" i="23"/>
  <c r="K343" i="23"/>
  <c r="K342" i="23"/>
  <c r="M342" i="23" s="1"/>
  <c r="K341" i="23"/>
  <c r="K340" i="23"/>
  <c r="K339" i="23"/>
  <c r="K338" i="23"/>
  <c r="K337" i="23"/>
  <c r="K336" i="23"/>
  <c r="K335" i="23"/>
  <c r="K334" i="23"/>
  <c r="M334" i="23" s="1"/>
  <c r="K333" i="23"/>
  <c r="K332" i="23"/>
  <c r="K331" i="23"/>
  <c r="K330" i="23"/>
  <c r="M330" i="23" s="1"/>
  <c r="K329" i="23"/>
  <c r="K328" i="23"/>
  <c r="K327" i="23"/>
  <c r="K326" i="23"/>
  <c r="K325" i="23"/>
  <c r="K324" i="23"/>
  <c r="K323" i="23"/>
  <c r="K322" i="23"/>
  <c r="K321" i="23"/>
  <c r="K320" i="23"/>
  <c r="K319" i="23"/>
  <c r="K318" i="23"/>
  <c r="M318" i="23" s="1"/>
  <c r="K317" i="23"/>
  <c r="K316" i="23"/>
  <c r="K315" i="23"/>
  <c r="K314" i="23"/>
  <c r="K313" i="23"/>
  <c r="K312" i="23"/>
  <c r="K311" i="23"/>
  <c r="K310" i="23"/>
  <c r="K309" i="23"/>
  <c r="K308" i="23"/>
  <c r="K307" i="23"/>
  <c r="K306" i="23"/>
  <c r="K305" i="23"/>
  <c r="K304" i="23"/>
  <c r="K303" i="23"/>
  <c r="K302" i="23"/>
  <c r="M302" i="23" s="1"/>
  <c r="K301" i="23"/>
  <c r="K300" i="23"/>
  <c r="K299" i="23"/>
  <c r="K298" i="23"/>
  <c r="K297" i="23"/>
  <c r="K296" i="23"/>
  <c r="K295" i="23"/>
  <c r="K294" i="23"/>
  <c r="K293" i="23"/>
  <c r="K292" i="23"/>
  <c r="K291" i="23"/>
  <c r="K290" i="23"/>
  <c r="M290" i="23" s="1"/>
  <c r="K289" i="23"/>
  <c r="K288" i="23"/>
  <c r="K287" i="23"/>
  <c r="K286" i="23"/>
  <c r="M286" i="23" s="1"/>
  <c r="K285" i="23"/>
  <c r="K284" i="23"/>
  <c r="K283" i="23"/>
  <c r="K282" i="23"/>
  <c r="K281" i="23"/>
  <c r="K280" i="23"/>
  <c r="K279" i="23"/>
  <c r="K278" i="23"/>
  <c r="M278" i="23" s="1"/>
  <c r="K277" i="23"/>
  <c r="K276" i="23"/>
  <c r="K275" i="23"/>
  <c r="K274" i="23"/>
  <c r="K273" i="23"/>
  <c r="K272" i="23"/>
  <c r="K271" i="23"/>
  <c r="K270" i="23"/>
  <c r="M270" i="23" s="1"/>
  <c r="K269" i="23"/>
  <c r="K268" i="23"/>
  <c r="K267" i="23"/>
  <c r="K266" i="23"/>
  <c r="M266" i="23" s="1"/>
  <c r="K265" i="23"/>
  <c r="K264" i="23"/>
  <c r="K263" i="23"/>
  <c r="K262" i="23"/>
  <c r="K261" i="23"/>
  <c r="K260" i="23"/>
  <c r="K259" i="23"/>
  <c r="K258" i="23"/>
  <c r="K257" i="23"/>
  <c r="K256" i="23"/>
  <c r="K255" i="23"/>
  <c r="K254" i="23"/>
  <c r="M254" i="23" s="1"/>
  <c r="K253" i="23"/>
  <c r="K252" i="23"/>
  <c r="K251" i="23"/>
  <c r="K250" i="23"/>
  <c r="K249" i="23"/>
  <c r="K248" i="23"/>
  <c r="K247" i="23"/>
  <c r="K246" i="23"/>
  <c r="K245" i="23"/>
  <c r="K244" i="23"/>
  <c r="K243" i="23"/>
  <c r="K242" i="23"/>
  <c r="K241" i="23"/>
  <c r="K240" i="23"/>
  <c r="K239" i="23"/>
  <c r="K238" i="23"/>
  <c r="M238" i="23" s="1"/>
  <c r="K237" i="23"/>
  <c r="K236" i="23"/>
  <c r="K235" i="23"/>
  <c r="K234" i="23"/>
  <c r="K233" i="23"/>
  <c r="K232" i="23"/>
  <c r="K231" i="23"/>
  <c r="K230" i="23"/>
  <c r="K229" i="23"/>
  <c r="K228" i="23"/>
  <c r="K227" i="23"/>
  <c r="K226" i="23"/>
  <c r="K225" i="23"/>
  <c r="K224" i="23"/>
  <c r="K223" i="23"/>
  <c r="K222" i="23"/>
  <c r="K221" i="23"/>
  <c r="K220" i="23"/>
  <c r="K219" i="23"/>
  <c r="K218" i="23"/>
  <c r="K217" i="23"/>
  <c r="K216" i="23"/>
  <c r="K215" i="23"/>
  <c r="K214" i="23"/>
  <c r="K213" i="23"/>
  <c r="K212" i="23"/>
  <c r="K211" i="23"/>
  <c r="K210" i="23"/>
  <c r="K209" i="23"/>
  <c r="K208" i="23"/>
  <c r="K207" i="23"/>
  <c r="K206" i="23"/>
  <c r="M206" i="23" s="1"/>
  <c r="K205" i="23"/>
  <c r="K204" i="23"/>
  <c r="K203" i="23"/>
  <c r="K202" i="23"/>
  <c r="M202" i="23" s="1"/>
  <c r="K201" i="23"/>
  <c r="K200" i="23"/>
  <c r="K199" i="23"/>
  <c r="K198" i="23"/>
  <c r="K197" i="23"/>
  <c r="K196" i="23"/>
  <c r="K195" i="23"/>
  <c r="K194" i="23"/>
  <c r="M194" i="23" s="1"/>
  <c r="K193" i="23"/>
  <c r="K192" i="23"/>
  <c r="K191" i="23"/>
  <c r="K190" i="23"/>
  <c r="K189" i="23"/>
  <c r="K188" i="23"/>
  <c r="K187" i="23"/>
  <c r="K186" i="23"/>
  <c r="M186" i="23" s="1"/>
  <c r="K185" i="23"/>
  <c r="K184" i="23"/>
  <c r="K183" i="23"/>
  <c r="K182" i="23"/>
  <c r="M182" i="23" s="1"/>
  <c r="K181" i="23"/>
  <c r="K180" i="23"/>
  <c r="K179" i="23"/>
  <c r="K178" i="23"/>
  <c r="K177" i="23"/>
  <c r="K176" i="23"/>
  <c r="K175" i="23"/>
  <c r="K174" i="23"/>
  <c r="K173" i="23"/>
  <c r="K172" i="23"/>
  <c r="K171" i="23"/>
  <c r="K170" i="23"/>
  <c r="M170" i="23" s="1"/>
  <c r="K169" i="23"/>
  <c r="K168" i="23"/>
  <c r="K167" i="23"/>
  <c r="K166" i="23"/>
  <c r="K165" i="23"/>
  <c r="K164" i="23"/>
  <c r="K163" i="23"/>
  <c r="K162" i="23"/>
  <c r="K161" i="23"/>
  <c r="K160" i="23"/>
  <c r="K159" i="23"/>
  <c r="K158" i="23"/>
  <c r="K157" i="23"/>
  <c r="K156" i="23"/>
  <c r="K155" i="23"/>
  <c r="K154" i="23"/>
  <c r="M154" i="23" s="1"/>
  <c r="K153" i="23"/>
  <c r="K152" i="23"/>
  <c r="K151" i="23"/>
  <c r="K150" i="23"/>
  <c r="K149" i="23"/>
  <c r="K148" i="23"/>
  <c r="K147" i="23"/>
  <c r="K146" i="23"/>
  <c r="K145" i="23"/>
  <c r="K144" i="23"/>
  <c r="K143" i="23"/>
  <c r="K142" i="23"/>
  <c r="M142" i="23" s="1"/>
  <c r="K141" i="23"/>
  <c r="K140" i="23"/>
  <c r="K139" i="23"/>
  <c r="K138" i="23"/>
  <c r="M138" i="23" s="1"/>
  <c r="K137" i="23"/>
  <c r="K136" i="23"/>
  <c r="K135" i="23"/>
  <c r="K134" i="23"/>
  <c r="K133" i="23"/>
  <c r="K132" i="23"/>
  <c r="K131" i="23"/>
  <c r="K130" i="23"/>
  <c r="M130" i="23" s="1"/>
  <c r="K129" i="23"/>
  <c r="K128" i="23"/>
  <c r="K127" i="23"/>
  <c r="K126" i="23"/>
  <c r="K125" i="23"/>
  <c r="K124" i="23"/>
  <c r="K123" i="23"/>
  <c r="K122" i="23"/>
  <c r="M122" i="23" s="1"/>
  <c r="K121" i="23"/>
  <c r="K120" i="23"/>
  <c r="K119" i="23"/>
  <c r="K118" i="23"/>
  <c r="M118" i="23" s="1"/>
  <c r="K117" i="23"/>
  <c r="K116" i="23"/>
  <c r="K115" i="23"/>
  <c r="K114" i="23"/>
  <c r="K113" i="23"/>
  <c r="K112" i="23"/>
  <c r="K111" i="23"/>
  <c r="K110" i="23"/>
  <c r="K109" i="23"/>
  <c r="K108" i="23"/>
  <c r="K107" i="23"/>
  <c r="K106" i="23"/>
  <c r="M106" i="23" s="1"/>
  <c r="K105" i="23"/>
  <c r="K104" i="23"/>
  <c r="K103" i="23"/>
  <c r="K102" i="23"/>
  <c r="K101" i="23"/>
  <c r="K100" i="23"/>
  <c r="K99" i="23"/>
  <c r="K98" i="23"/>
  <c r="K97" i="23"/>
  <c r="K96" i="23"/>
  <c r="K95" i="23"/>
  <c r="K94" i="23"/>
  <c r="K93" i="23"/>
  <c r="K92" i="23"/>
  <c r="K91" i="23"/>
  <c r="K90" i="23"/>
  <c r="M90" i="23" s="1"/>
  <c r="K89" i="23"/>
  <c r="K88" i="23"/>
  <c r="K87" i="23"/>
  <c r="K86" i="23"/>
  <c r="K85" i="23"/>
  <c r="K84" i="23"/>
  <c r="K83" i="23"/>
  <c r="K82" i="23"/>
  <c r="K81" i="23"/>
  <c r="K80" i="23"/>
  <c r="K79" i="23"/>
  <c r="K78" i="23"/>
  <c r="M78" i="23" s="1"/>
  <c r="K77" i="23"/>
  <c r="K76" i="23"/>
  <c r="K75" i="23"/>
  <c r="K74" i="23"/>
  <c r="M74" i="23" s="1"/>
  <c r="K73" i="23"/>
  <c r="K72" i="23"/>
  <c r="K71" i="23"/>
  <c r="K70" i="23"/>
  <c r="K69" i="23"/>
  <c r="K68" i="23"/>
  <c r="K67" i="23"/>
  <c r="K66" i="23"/>
  <c r="M66" i="23" s="1"/>
  <c r="K65" i="23"/>
  <c r="K64" i="23"/>
  <c r="K63" i="23"/>
  <c r="K62" i="23"/>
  <c r="K61" i="23"/>
  <c r="K60" i="23"/>
  <c r="K59" i="23"/>
  <c r="K58" i="23"/>
  <c r="M58" i="23" s="1"/>
  <c r="K57" i="23"/>
  <c r="K56" i="23"/>
  <c r="K55" i="23"/>
  <c r="K54" i="23"/>
  <c r="M54" i="23" s="1"/>
  <c r="K53" i="23"/>
  <c r="K52" i="23"/>
  <c r="K51" i="23"/>
  <c r="K50" i="23"/>
  <c r="K49" i="23"/>
  <c r="K48" i="23"/>
  <c r="K47" i="23"/>
  <c r="K46" i="23"/>
  <c r="K45" i="23"/>
  <c r="K44" i="23"/>
  <c r="K43" i="23"/>
  <c r="K42" i="23"/>
  <c r="M42" i="23" s="1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I2" i="23"/>
  <c r="D2" i="23"/>
  <c r="D1" i="23"/>
  <c r="J517" i="22"/>
  <c r="I517" i="22"/>
  <c r="H517" i="22"/>
  <c r="G517" i="22"/>
  <c r="F517" i="22"/>
  <c r="H514" i="22"/>
  <c r="J513" i="22"/>
  <c r="G512" i="22"/>
  <c r="G511" i="22"/>
  <c r="G510" i="22"/>
  <c r="G509" i="22"/>
  <c r="G508" i="22"/>
  <c r="C507" i="22"/>
  <c r="H507" i="22" s="1"/>
  <c r="C506" i="22"/>
  <c r="C505" i="22"/>
  <c r="C525" i="22" s="1"/>
  <c r="C504" i="22"/>
  <c r="C503" i="22"/>
  <c r="C523" i="22" s="1"/>
  <c r="C502" i="22"/>
  <c r="C501" i="22"/>
  <c r="C521" i="22" s="1"/>
  <c r="C500" i="22"/>
  <c r="K497" i="22"/>
  <c r="K496" i="22"/>
  <c r="K495" i="22"/>
  <c r="K494" i="22"/>
  <c r="K493" i="22"/>
  <c r="K492" i="22"/>
  <c r="K491" i="22"/>
  <c r="K490" i="22"/>
  <c r="K489" i="22"/>
  <c r="K488" i="22"/>
  <c r="K487" i="22"/>
  <c r="K486" i="22"/>
  <c r="K485" i="22"/>
  <c r="K484" i="22"/>
  <c r="K483" i="22"/>
  <c r="K482" i="22"/>
  <c r="K481" i="22"/>
  <c r="K480" i="22"/>
  <c r="K479" i="22"/>
  <c r="K478" i="22"/>
  <c r="K477" i="22"/>
  <c r="K476" i="22"/>
  <c r="K475" i="22"/>
  <c r="K474" i="22"/>
  <c r="K473" i="22"/>
  <c r="K472" i="22"/>
  <c r="K471" i="22"/>
  <c r="K470" i="22"/>
  <c r="K469" i="22"/>
  <c r="K468" i="22"/>
  <c r="K467" i="22"/>
  <c r="K466" i="22"/>
  <c r="K465" i="22"/>
  <c r="K464" i="22"/>
  <c r="K463" i="22"/>
  <c r="K462" i="22"/>
  <c r="K461" i="22"/>
  <c r="K460" i="22"/>
  <c r="K459" i="22"/>
  <c r="K458" i="22"/>
  <c r="K457" i="22"/>
  <c r="K456" i="22"/>
  <c r="K455" i="22"/>
  <c r="K454" i="22"/>
  <c r="K453" i="22"/>
  <c r="K452" i="22"/>
  <c r="K451" i="22"/>
  <c r="K450" i="22"/>
  <c r="K449" i="22"/>
  <c r="K448" i="22"/>
  <c r="K447" i="22"/>
  <c r="K446" i="22"/>
  <c r="K445" i="22"/>
  <c r="K444" i="22"/>
  <c r="K443" i="22"/>
  <c r="K442" i="22"/>
  <c r="K441" i="22"/>
  <c r="K440" i="22"/>
  <c r="K439" i="22"/>
  <c r="K438" i="22"/>
  <c r="K437" i="22"/>
  <c r="K436" i="22"/>
  <c r="K435" i="22"/>
  <c r="K434" i="22"/>
  <c r="K433" i="22"/>
  <c r="K432" i="22"/>
  <c r="K431" i="22"/>
  <c r="K430" i="22"/>
  <c r="K429" i="22"/>
  <c r="K428" i="22"/>
  <c r="K427" i="22"/>
  <c r="K426" i="22"/>
  <c r="K425" i="22"/>
  <c r="K424" i="22"/>
  <c r="K423" i="22"/>
  <c r="K422" i="22"/>
  <c r="K421" i="22"/>
  <c r="K420" i="22"/>
  <c r="K419" i="22"/>
  <c r="K418" i="22"/>
  <c r="K417" i="22"/>
  <c r="K416" i="22"/>
  <c r="K415" i="22"/>
  <c r="K414" i="22"/>
  <c r="K413" i="22"/>
  <c r="K412" i="22"/>
  <c r="K411" i="22"/>
  <c r="K410" i="22"/>
  <c r="K409" i="22"/>
  <c r="K408" i="22"/>
  <c r="K407" i="22"/>
  <c r="K406" i="22"/>
  <c r="K405" i="22"/>
  <c r="K404" i="22"/>
  <c r="K403" i="22"/>
  <c r="K402" i="22"/>
  <c r="K401" i="22"/>
  <c r="K400" i="22"/>
  <c r="K399" i="22"/>
  <c r="K398" i="22"/>
  <c r="K397" i="22"/>
  <c r="K396" i="22"/>
  <c r="K395" i="22"/>
  <c r="K394" i="22"/>
  <c r="K393" i="22"/>
  <c r="K392" i="22"/>
  <c r="K391" i="22"/>
  <c r="K390" i="22"/>
  <c r="K389" i="22"/>
  <c r="K388" i="22"/>
  <c r="K387" i="22"/>
  <c r="K386" i="22"/>
  <c r="K385" i="22"/>
  <c r="K384" i="22"/>
  <c r="K383" i="22"/>
  <c r="K382" i="22"/>
  <c r="K381" i="22"/>
  <c r="K380" i="22"/>
  <c r="K379" i="22"/>
  <c r="K378" i="22"/>
  <c r="K377" i="22"/>
  <c r="K376" i="22"/>
  <c r="K375" i="22"/>
  <c r="K374" i="22"/>
  <c r="K373" i="22"/>
  <c r="K372" i="22"/>
  <c r="K371" i="22"/>
  <c r="K370" i="22"/>
  <c r="K369" i="22"/>
  <c r="K368" i="22"/>
  <c r="K367" i="22"/>
  <c r="K366" i="22"/>
  <c r="K365" i="22"/>
  <c r="K364" i="22"/>
  <c r="K363" i="22"/>
  <c r="K362" i="22"/>
  <c r="K361" i="22"/>
  <c r="K360" i="22"/>
  <c r="K359" i="22"/>
  <c r="K358" i="22"/>
  <c r="K357" i="22"/>
  <c r="K356" i="22"/>
  <c r="K355" i="22"/>
  <c r="K354" i="22"/>
  <c r="K353" i="22"/>
  <c r="K352" i="22"/>
  <c r="K351" i="22"/>
  <c r="K350" i="22"/>
  <c r="K349" i="22"/>
  <c r="K348" i="22"/>
  <c r="K347" i="22"/>
  <c r="K346" i="22"/>
  <c r="K345" i="22"/>
  <c r="K344" i="22"/>
  <c r="K343" i="22"/>
  <c r="K342" i="22"/>
  <c r="K341" i="22"/>
  <c r="K340" i="22"/>
  <c r="K339" i="22"/>
  <c r="K338" i="22"/>
  <c r="K337" i="22"/>
  <c r="K336" i="22"/>
  <c r="K335" i="22"/>
  <c r="K334" i="22"/>
  <c r="K333" i="22"/>
  <c r="K332" i="22"/>
  <c r="K331" i="22"/>
  <c r="K330" i="22"/>
  <c r="K329" i="22"/>
  <c r="K328" i="22"/>
  <c r="K327" i="22"/>
  <c r="K326" i="22"/>
  <c r="K325" i="22"/>
  <c r="K324" i="22"/>
  <c r="K323" i="22"/>
  <c r="K322" i="22"/>
  <c r="K321" i="22"/>
  <c r="K320" i="22"/>
  <c r="K319" i="22"/>
  <c r="K318" i="22"/>
  <c r="K317" i="22"/>
  <c r="K316" i="22"/>
  <c r="K315" i="22"/>
  <c r="K314" i="22"/>
  <c r="K313" i="22"/>
  <c r="K312" i="22"/>
  <c r="K311" i="22"/>
  <c r="K310" i="22"/>
  <c r="K309" i="22"/>
  <c r="K308" i="22"/>
  <c r="K307" i="22"/>
  <c r="K306" i="22"/>
  <c r="K305" i="22"/>
  <c r="K304" i="22"/>
  <c r="K303" i="22"/>
  <c r="K302" i="22"/>
  <c r="K301" i="22"/>
  <c r="K300" i="22"/>
  <c r="K299" i="22"/>
  <c r="K298" i="22"/>
  <c r="K297" i="22"/>
  <c r="K296" i="22"/>
  <c r="K295" i="22"/>
  <c r="K294" i="22"/>
  <c r="K293" i="22"/>
  <c r="K292" i="22"/>
  <c r="K291" i="22"/>
  <c r="K290" i="22"/>
  <c r="K289" i="22"/>
  <c r="K288" i="22"/>
  <c r="K287" i="22"/>
  <c r="K286" i="22"/>
  <c r="K285" i="22"/>
  <c r="K284" i="22"/>
  <c r="K283" i="22"/>
  <c r="K282" i="22"/>
  <c r="K281" i="22"/>
  <c r="K280" i="22"/>
  <c r="K279" i="22"/>
  <c r="K278" i="22"/>
  <c r="K277" i="22"/>
  <c r="K276" i="22"/>
  <c r="K275" i="22"/>
  <c r="K274" i="22"/>
  <c r="K273" i="22"/>
  <c r="K272" i="22"/>
  <c r="K271" i="22"/>
  <c r="K270" i="22"/>
  <c r="K269" i="22"/>
  <c r="K268" i="22"/>
  <c r="K267" i="22"/>
  <c r="K266" i="22"/>
  <c r="K265" i="22"/>
  <c r="K264" i="22"/>
  <c r="K263" i="22"/>
  <c r="K262" i="22"/>
  <c r="K261" i="22"/>
  <c r="K260" i="22"/>
  <c r="K259" i="22"/>
  <c r="K258" i="22"/>
  <c r="K257" i="22"/>
  <c r="K256" i="22"/>
  <c r="K255" i="22"/>
  <c r="K254" i="22"/>
  <c r="K253" i="22"/>
  <c r="K252" i="22"/>
  <c r="K251" i="22"/>
  <c r="K250" i="22"/>
  <c r="K249" i="22"/>
  <c r="K248" i="22"/>
  <c r="K247" i="22"/>
  <c r="K246" i="22"/>
  <c r="K245" i="22"/>
  <c r="K244" i="22"/>
  <c r="K243" i="22"/>
  <c r="K242" i="22"/>
  <c r="K241" i="22"/>
  <c r="K240" i="22"/>
  <c r="K239" i="22"/>
  <c r="K238" i="22"/>
  <c r="K237" i="22"/>
  <c r="K236" i="22"/>
  <c r="K235" i="22"/>
  <c r="K234" i="22"/>
  <c r="K233" i="22"/>
  <c r="K232" i="22"/>
  <c r="K231" i="22"/>
  <c r="K230" i="22"/>
  <c r="K229" i="22"/>
  <c r="K228" i="22"/>
  <c r="K227" i="22"/>
  <c r="K226" i="22"/>
  <c r="K225" i="22"/>
  <c r="K224" i="22"/>
  <c r="K223" i="22"/>
  <c r="K222" i="22"/>
  <c r="K221" i="22"/>
  <c r="K220" i="22"/>
  <c r="K219" i="22"/>
  <c r="K218" i="22"/>
  <c r="K217" i="22"/>
  <c r="K216" i="22"/>
  <c r="K215" i="22"/>
  <c r="K214" i="22"/>
  <c r="K213" i="22"/>
  <c r="K212" i="22"/>
  <c r="K211" i="22"/>
  <c r="M211" i="22" s="1"/>
  <c r="K210" i="22"/>
  <c r="K209" i="22"/>
  <c r="K208" i="22"/>
  <c r="K207" i="22"/>
  <c r="K206" i="22"/>
  <c r="K205" i="22"/>
  <c r="K204" i="22"/>
  <c r="K203" i="22"/>
  <c r="K202" i="22"/>
  <c r="K201" i="22"/>
  <c r="K200" i="22"/>
  <c r="K199" i="22"/>
  <c r="M199" i="22" s="1"/>
  <c r="K198" i="22"/>
  <c r="K197" i="22"/>
  <c r="K196" i="22"/>
  <c r="K195" i="22"/>
  <c r="M195" i="22" s="1"/>
  <c r="K194" i="22"/>
  <c r="K193" i="22"/>
  <c r="K192" i="22"/>
  <c r="K191" i="22"/>
  <c r="K190" i="22"/>
  <c r="K189" i="22"/>
  <c r="K188" i="22"/>
  <c r="K187" i="22"/>
  <c r="M187" i="22" s="1"/>
  <c r="K186" i="22"/>
  <c r="K185" i="22"/>
  <c r="K184" i="22"/>
  <c r="K183" i="22"/>
  <c r="K182" i="22"/>
  <c r="K181" i="22"/>
  <c r="K180" i="22"/>
  <c r="K179" i="22"/>
  <c r="M179" i="22" s="1"/>
  <c r="K178" i="22"/>
  <c r="K177" i="22"/>
  <c r="K176" i="22"/>
  <c r="K175" i="22"/>
  <c r="M175" i="22" s="1"/>
  <c r="K174" i="22"/>
  <c r="K173" i="22"/>
  <c r="K172" i="22"/>
  <c r="K171" i="22"/>
  <c r="K170" i="22"/>
  <c r="K169" i="22"/>
  <c r="K168" i="22"/>
  <c r="K167" i="22"/>
  <c r="K166" i="22"/>
  <c r="K165" i="22"/>
  <c r="K164" i="22"/>
  <c r="K163" i="22"/>
  <c r="M163" i="22" s="1"/>
  <c r="K162" i="22"/>
  <c r="K161" i="22"/>
  <c r="K160" i="22"/>
  <c r="K159" i="22"/>
  <c r="K158" i="22"/>
  <c r="K157" i="22"/>
  <c r="K156" i="22"/>
  <c r="K155" i="22"/>
  <c r="K154" i="22"/>
  <c r="K153" i="22"/>
  <c r="K152" i="22"/>
  <c r="K151" i="22"/>
  <c r="K150" i="22"/>
  <c r="K149" i="22"/>
  <c r="K148" i="22"/>
  <c r="K147" i="22"/>
  <c r="M147" i="22" s="1"/>
  <c r="K146" i="22"/>
  <c r="K145" i="22"/>
  <c r="K144" i="22"/>
  <c r="K143" i="22"/>
  <c r="K142" i="22"/>
  <c r="K141" i="22"/>
  <c r="K140" i="22"/>
  <c r="K139" i="22"/>
  <c r="K138" i="22"/>
  <c r="K137" i="22"/>
  <c r="K136" i="22"/>
  <c r="K135" i="22"/>
  <c r="M135" i="22" s="1"/>
  <c r="K134" i="22"/>
  <c r="K133" i="22"/>
  <c r="K132" i="22"/>
  <c r="K131" i="22"/>
  <c r="M131" i="22" s="1"/>
  <c r="K130" i="22"/>
  <c r="K129" i="22"/>
  <c r="K128" i="22"/>
  <c r="K127" i="22"/>
  <c r="K126" i="22"/>
  <c r="K125" i="22"/>
  <c r="K124" i="22"/>
  <c r="K123" i="22"/>
  <c r="M123" i="22" s="1"/>
  <c r="K122" i="22"/>
  <c r="K121" i="22"/>
  <c r="K120" i="22"/>
  <c r="K119" i="22"/>
  <c r="K118" i="22"/>
  <c r="K117" i="22"/>
  <c r="K116" i="22"/>
  <c r="K115" i="22"/>
  <c r="M115" i="22" s="1"/>
  <c r="K114" i="22"/>
  <c r="K113" i="22"/>
  <c r="K112" i="22"/>
  <c r="K111" i="22"/>
  <c r="M111" i="22" s="1"/>
  <c r="K110" i="22"/>
  <c r="K109" i="22"/>
  <c r="K108" i="22"/>
  <c r="K107" i="22"/>
  <c r="K106" i="22"/>
  <c r="K105" i="22"/>
  <c r="K104" i="22"/>
  <c r="K103" i="22"/>
  <c r="K102" i="22"/>
  <c r="K101" i="22"/>
  <c r="K100" i="22"/>
  <c r="K99" i="22"/>
  <c r="M99" i="22" s="1"/>
  <c r="K98" i="22"/>
  <c r="K97" i="22"/>
  <c r="K96" i="22"/>
  <c r="K95" i="22"/>
  <c r="K94" i="22"/>
  <c r="K93" i="22"/>
  <c r="K92" i="22"/>
  <c r="K91" i="22"/>
  <c r="K90" i="22"/>
  <c r="K89" i="22"/>
  <c r="K88" i="22"/>
  <c r="K87" i="22"/>
  <c r="K86" i="22"/>
  <c r="K85" i="22"/>
  <c r="K84" i="22"/>
  <c r="K83" i="22"/>
  <c r="M83" i="22" s="1"/>
  <c r="K82" i="22"/>
  <c r="K81" i="22"/>
  <c r="K80" i="22"/>
  <c r="K79" i="22"/>
  <c r="K78" i="22"/>
  <c r="K77" i="22"/>
  <c r="K76" i="22"/>
  <c r="K75" i="22"/>
  <c r="K74" i="22"/>
  <c r="K73" i="22"/>
  <c r="K72" i="22"/>
  <c r="K71" i="22"/>
  <c r="M71" i="22" s="1"/>
  <c r="K70" i="22"/>
  <c r="K69" i="22"/>
  <c r="K68" i="22"/>
  <c r="K67" i="22"/>
  <c r="M67" i="22" s="1"/>
  <c r="K66" i="22"/>
  <c r="K65" i="22"/>
  <c r="K64" i="22"/>
  <c r="K63" i="22"/>
  <c r="K62" i="22"/>
  <c r="K61" i="22"/>
  <c r="K60" i="22"/>
  <c r="K59" i="22"/>
  <c r="M59" i="22" s="1"/>
  <c r="K58" i="22"/>
  <c r="K57" i="22"/>
  <c r="K56" i="22"/>
  <c r="K55" i="22"/>
  <c r="K54" i="22"/>
  <c r="K53" i="22"/>
  <c r="K52" i="22"/>
  <c r="K51" i="22"/>
  <c r="M51" i="22" s="1"/>
  <c r="K50" i="22"/>
  <c r="K49" i="22"/>
  <c r="K48" i="22"/>
  <c r="K47" i="22"/>
  <c r="M47" i="22" s="1"/>
  <c r="K46" i="22"/>
  <c r="K45" i="22"/>
  <c r="K44" i="22"/>
  <c r="K43" i="22"/>
  <c r="K42" i="22"/>
  <c r="K41" i="22"/>
  <c r="K40" i="22"/>
  <c r="I2" i="22"/>
  <c r="D2" i="22"/>
  <c r="D1" i="22"/>
  <c r="G531" i="21"/>
  <c r="I517" i="21"/>
  <c r="G517" i="21"/>
  <c r="G514" i="21"/>
  <c r="G513" i="21"/>
  <c r="I511" i="21"/>
  <c r="I509" i="21"/>
  <c r="C507" i="21"/>
  <c r="C527" i="21" s="1"/>
  <c r="C506" i="21"/>
  <c r="I506" i="21" s="1"/>
  <c r="I2" i="21"/>
  <c r="D2" i="21"/>
  <c r="D1" i="21"/>
  <c r="I517" i="20"/>
  <c r="G517" i="20"/>
  <c r="J513" i="20"/>
  <c r="C507" i="20"/>
  <c r="C506" i="20"/>
  <c r="C526" i="20" s="1"/>
  <c r="C505" i="20"/>
  <c r="C525" i="20" s="1"/>
  <c r="C504" i="20"/>
  <c r="C524" i="20" s="1"/>
  <c r="C503" i="20"/>
  <c r="C502" i="20"/>
  <c r="C522" i="20" s="1"/>
  <c r="C501" i="20"/>
  <c r="C500" i="20"/>
  <c r="C520" i="20" s="1"/>
  <c r="L497" i="20"/>
  <c r="M497" i="20" s="1"/>
  <c r="K497" i="20"/>
  <c r="L496" i="20"/>
  <c r="M496" i="20" s="1"/>
  <c r="K496" i="20"/>
  <c r="L495" i="20"/>
  <c r="K495" i="20"/>
  <c r="L494" i="20"/>
  <c r="K494" i="20"/>
  <c r="L493" i="20"/>
  <c r="M493" i="20" s="1"/>
  <c r="K493" i="20"/>
  <c r="L492" i="20"/>
  <c r="M492" i="20" s="1"/>
  <c r="K492" i="20"/>
  <c r="L491" i="20"/>
  <c r="K491" i="20"/>
  <c r="L490" i="20"/>
  <c r="K490" i="20"/>
  <c r="L489" i="20"/>
  <c r="M489" i="20" s="1"/>
  <c r="K489" i="20"/>
  <c r="L488" i="20"/>
  <c r="K488" i="20"/>
  <c r="L487" i="20"/>
  <c r="K487" i="20"/>
  <c r="L486" i="20"/>
  <c r="M486" i="20" s="1"/>
  <c r="K486" i="20"/>
  <c r="L485" i="20"/>
  <c r="M485" i="20" s="1"/>
  <c r="K485" i="20"/>
  <c r="L484" i="20"/>
  <c r="K484" i="20"/>
  <c r="L483" i="20"/>
  <c r="M483" i="20" s="1"/>
  <c r="K483" i="20"/>
  <c r="L482" i="20"/>
  <c r="M482" i="20" s="1"/>
  <c r="K482" i="20"/>
  <c r="L481" i="20"/>
  <c r="M481" i="20" s="1"/>
  <c r="K481" i="20"/>
  <c r="L480" i="20"/>
  <c r="K480" i="20"/>
  <c r="L479" i="20"/>
  <c r="K479" i="20"/>
  <c r="L478" i="20"/>
  <c r="M478" i="20" s="1"/>
  <c r="K478" i="20"/>
  <c r="L477" i="20"/>
  <c r="K477" i="20"/>
  <c r="L476" i="20"/>
  <c r="M476" i="20" s="1"/>
  <c r="K476" i="20"/>
  <c r="L475" i="20"/>
  <c r="M475" i="20" s="1"/>
  <c r="K475" i="20"/>
  <c r="L474" i="20"/>
  <c r="K474" i="20"/>
  <c r="L473" i="20"/>
  <c r="M473" i="20" s="1"/>
  <c r="K473" i="20"/>
  <c r="L472" i="20"/>
  <c r="M472" i="20" s="1"/>
  <c r="K472" i="20"/>
  <c r="L471" i="20"/>
  <c r="K471" i="20"/>
  <c r="L470" i="20"/>
  <c r="K470" i="20"/>
  <c r="L469" i="20"/>
  <c r="M469" i="20" s="1"/>
  <c r="K469" i="20"/>
  <c r="L468" i="20"/>
  <c r="M468" i="20" s="1"/>
  <c r="K468" i="20"/>
  <c r="L467" i="20"/>
  <c r="M467" i="20" s="1"/>
  <c r="K467" i="20"/>
  <c r="L466" i="20"/>
  <c r="K466" i="20"/>
  <c r="L465" i="20"/>
  <c r="M465" i="20" s="1"/>
  <c r="K465" i="20"/>
  <c r="L464" i="20"/>
  <c r="K464" i="20"/>
  <c r="L463" i="20"/>
  <c r="K463" i="20"/>
  <c r="L462" i="20"/>
  <c r="M462" i="20" s="1"/>
  <c r="K462" i="20"/>
  <c r="L461" i="20"/>
  <c r="M461" i="20" s="1"/>
  <c r="K461" i="20"/>
  <c r="L460" i="20"/>
  <c r="K460" i="20"/>
  <c r="L459" i="20"/>
  <c r="M459" i="20" s="1"/>
  <c r="K459" i="20"/>
  <c r="L458" i="20"/>
  <c r="M458" i="20" s="1"/>
  <c r="K458" i="20"/>
  <c r="L457" i="20"/>
  <c r="M457" i="20" s="1"/>
  <c r="K457" i="20"/>
  <c r="L456" i="20"/>
  <c r="K456" i="20"/>
  <c r="L455" i="20"/>
  <c r="K455" i="20"/>
  <c r="L454" i="20"/>
  <c r="M454" i="20" s="1"/>
  <c r="K454" i="20"/>
  <c r="L453" i="20"/>
  <c r="M453" i="20" s="1"/>
  <c r="K453" i="20"/>
  <c r="L452" i="20"/>
  <c r="K452" i="20"/>
  <c r="L451" i="20"/>
  <c r="M451" i="20" s="1"/>
  <c r="K451" i="20"/>
  <c r="L450" i="20"/>
  <c r="M450" i="20" s="1"/>
  <c r="K450" i="20"/>
  <c r="L449" i="20"/>
  <c r="M449" i="20" s="1"/>
  <c r="K449" i="20"/>
  <c r="L448" i="20"/>
  <c r="K448" i="20"/>
  <c r="L447" i="20"/>
  <c r="K447" i="20"/>
  <c r="L446" i="20"/>
  <c r="M446" i="20" s="1"/>
  <c r="K446" i="20"/>
  <c r="L445" i="20"/>
  <c r="M445" i="20" s="1"/>
  <c r="K445" i="20"/>
  <c r="L444" i="20"/>
  <c r="K444" i="20"/>
  <c r="L443" i="20"/>
  <c r="M443" i="20" s="1"/>
  <c r="K443" i="20"/>
  <c r="L442" i="20"/>
  <c r="M442" i="20" s="1"/>
  <c r="K442" i="20"/>
  <c r="L441" i="20"/>
  <c r="M441" i="20" s="1"/>
  <c r="K441" i="20"/>
  <c r="L440" i="20"/>
  <c r="K440" i="20"/>
  <c r="L439" i="20"/>
  <c r="K439" i="20"/>
  <c r="L438" i="20"/>
  <c r="M438" i="20" s="1"/>
  <c r="K438" i="20"/>
  <c r="L437" i="20"/>
  <c r="M437" i="20" s="1"/>
  <c r="K437" i="20"/>
  <c r="L436" i="20"/>
  <c r="K436" i="20"/>
  <c r="L435" i="20"/>
  <c r="M435" i="20" s="1"/>
  <c r="K435" i="20"/>
  <c r="L434" i="20"/>
  <c r="M434" i="20" s="1"/>
  <c r="K434" i="20"/>
  <c r="L433" i="20"/>
  <c r="M433" i="20" s="1"/>
  <c r="K433" i="20"/>
  <c r="L432" i="20"/>
  <c r="K432" i="20"/>
  <c r="L431" i="20"/>
  <c r="K431" i="20"/>
  <c r="L430" i="20"/>
  <c r="M430" i="20" s="1"/>
  <c r="K430" i="20"/>
  <c r="L429" i="20"/>
  <c r="M429" i="20" s="1"/>
  <c r="K429" i="20"/>
  <c r="L428" i="20"/>
  <c r="K428" i="20"/>
  <c r="L427" i="20"/>
  <c r="M427" i="20" s="1"/>
  <c r="K427" i="20"/>
  <c r="L426" i="20"/>
  <c r="M426" i="20" s="1"/>
  <c r="K426" i="20"/>
  <c r="L425" i="20"/>
  <c r="K425" i="20"/>
  <c r="L424" i="20"/>
  <c r="M424" i="20" s="1"/>
  <c r="K424" i="20"/>
  <c r="L423" i="20"/>
  <c r="K423" i="20"/>
  <c r="L422" i="20"/>
  <c r="K422" i="20"/>
  <c r="L421" i="20"/>
  <c r="M421" i="20" s="1"/>
  <c r="K421" i="20"/>
  <c r="L420" i="20"/>
  <c r="M420" i="20" s="1"/>
  <c r="K420" i="20"/>
  <c r="L419" i="20"/>
  <c r="M419" i="20" s="1"/>
  <c r="K419" i="20"/>
  <c r="L418" i="20"/>
  <c r="K418" i="20"/>
  <c r="L417" i="20"/>
  <c r="M417" i="20" s="1"/>
  <c r="K417" i="20"/>
  <c r="L416" i="20"/>
  <c r="M416" i="20" s="1"/>
  <c r="K416" i="20"/>
  <c r="L415" i="20"/>
  <c r="K415" i="20"/>
  <c r="L414" i="20"/>
  <c r="K414" i="20"/>
  <c r="L413" i="20"/>
  <c r="M413" i="20" s="1"/>
  <c r="K413" i="20"/>
  <c r="L412" i="20"/>
  <c r="K412" i="20"/>
  <c r="L411" i="20"/>
  <c r="M411" i="20" s="1"/>
  <c r="K411" i="20"/>
  <c r="L410" i="20"/>
  <c r="M410" i="20" s="1"/>
  <c r="K410" i="20"/>
  <c r="L409" i="20"/>
  <c r="M409" i="20" s="1"/>
  <c r="K409" i="20"/>
  <c r="L408" i="20"/>
  <c r="K408" i="20"/>
  <c r="L407" i="20"/>
  <c r="K407" i="20"/>
  <c r="L406" i="20"/>
  <c r="M406" i="20" s="1"/>
  <c r="K406" i="20"/>
  <c r="L405" i="20"/>
  <c r="M405" i="20" s="1"/>
  <c r="K405" i="20"/>
  <c r="L404" i="20"/>
  <c r="K404" i="20"/>
  <c r="L403" i="20"/>
  <c r="M403" i="20" s="1"/>
  <c r="K403" i="20"/>
  <c r="L402" i="20"/>
  <c r="M402" i="20" s="1"/>
  <c r="K402" i="20"/>
  <c r="L401" i="20"/>
  <c r="K401" i="20"/>
  <c r="L400" i="20"/>
  <c r="M400" i="20" s="1"/>
  <c r="K400" i="20"/>
  <c r="L399" i="20"/>
  <c r="K399" i="20"/>
  <c r="L398" i="20"/>
  <c r="K398" i="20"/>
  <c r="L397" i="20"/>
  <c r="M397" i="20" s="1"/>
  <c r="K397" i="20"/>
  <c r="L396" i="20"/>
  <c r="M396" i="20" s="1"/>
  <c r="K396" i="20"/>
  <c r="L395" i="20"/>
  <c r="M395" i="20" s="1"/>
  <c r="K395" i="20"/>
  <c r="L394" i="20"/>
  <c r="K394" i="20"/>
  <c r="L393" i="20"/>
  <c r="M393" i="20" s="1"/>
  <c r="K393" i="20"/>
  <c r="L392" i="20"/>
  <c r="M392" i="20" s="1"/>
  <c r="K392" i="20"/>
  <c r="L391" i="20"/>
  <c r="K391" i="20"/>
  <c r="L390" i="20"/>
  <c r="K390" i="20"/>
  <c r="L389" i="20"/>
  <c r="M389" i="20" s="1"/>
  <c r="K389" i="20"/>
  <c r="L388" i="20"/>
  <c r="M388" i="20" s="1"/>
  <c r="K388" i="20"/>
  <c r="L387" i="20"/>
  <c r="M387" i="20" s="1"/>
  <c r="K387" i="20"/>
  <c r="L386" i="20"/>
  <c r="K386" i="20"/>
  <c r="L385" i="20"/>
  <c r="M385" i="20" s="1"/>
  <c r="K385" i="20"/>
  <c r="L384" i="20"/>
  <c r="M384" i="20" s="1"/>
  <c r="K384" i="20"/>
  <c r="L383" i="20"/>
  <c r="K383" i="20"/>
  <c r="L382" i="20"/>
  <c r="K382" i="20"/>
  <c r="L381" i="20"/>
  <c r="M381" i="20" s="1"/>
  <c r="K381" i="20"/>
  <c r="L380" i="20"/>
  <c r="M380" i="20" s="1"/>
  <c r="K380" i="20"/>
  <c r="L379" i="20"/>
  <c r="M379" i="20" s="1"/>
  <c r="K379" i="20"/>
  <c r="L378" i="20"/>
  <c r="K378" i="20"/>
  <c r="L377" i="20"/>
  <c r="M377" i="20" s="1"/>
  <c r="K377" i="20"/>
  <c r="L376" i="20"/>
  <c r="M376" i="20" s="1"/>
  <c r="K376" i="20"/>
  <c r="L375" i="20"/>
  <c r="K375" i="20"/>
  <c r="L374" i="20"/>
  <c r="K374" i="20"/>
  <c r="L373" i="20"/>
  <c r="M373" i="20" s="1"/>
  <c r="K373" i="20"/>
  <c r="L372" i="20"/>
  <c r="M372" i="20" s="1"/>
  <c r="K372" i="20"/>
  <c r="L371" i="20"/>
  <c r="M371" i="20" s="1"/>
  <c r="K371" i="20"/>
  <c r="L370" i="20"/>
  <c r="K370" i="20"/>
  <c r="L369" i="20"/>
  <c r="M369" i="20" s="1"/>
  <c r="K369" i="20"/>
  <c r="L368" i="20"/>
  <c r="M368" i="20" s="1"/>
  <c r="K368" i="20"/>
  <c r="L367" i="20"/>
  <c r="K367" i="20"/>
  <c r="L366" i="20"/>
  <c r="K366" i="20"/>
  <c r="L365" i="20"/>
  <c r="M365" i="20" s="1"/>
  <c r="K365" i="20"/>
  <c r="L364" i="20"/>
  <c r="M364" i="20" s="1"/>
  <c r="K364" i="20"/>
  <c r="L363" i="20"/>
  <c r="M363" i="20" s="1"/>
  <c r="K363" i="20"/>
  <c r="L362" i="20"/>
  <c r="M362" i="20" s="1"/>
  <c r="K362" i="20"/>
  <c r="L361" i="20"/>
  <c r="K361" i="20"/>
  <c r="L360" i="20"/>
  <c r="M360" i="20" s="1"/>
  <c r="K360" i="20"/>
  <c r="L359" i="20"/>
  <c r="K359" i="20"/>
  <c r="L358" i="20"/>
  <c r="M358" i="20" s="1"/>
  <c r="K358" i="20"/>
  <c r="L357" i="20"/>
  <c r="M357" i="20" s="1"/>
  <c r="K357" i="20"/>
  <c r="L356" i="20"/>
  <c r="K356" i="20"/>
  <c r="L355" i="20"/>
  <c r="M355" i="20" s="1"/>
  <c r="K355" i="20"/>
  <c r="L354" i="20"/>
  <c r="M354" i="20" s="1"/>
  <c r="K354" i="20"/>
  <c r="L353" i="20"/>
  <c r="M353" i="20" s="1"/>
  <c r="K353" i="20"/>
  <c r="L352" i="20"/>
  <c r="K352" i="20"/>
  <c r="L351" i="20"/>
  <c r="K351" i="20"/>
  <c r="L350" i="20"/>
  <c r="M350" i="20" s="1"/>
  <c r="K350" i="20"/>
  <c r="L349" i="20"/>
  <c r="M349" i="20" s="1"/>
  <c r="K349" i="20"/>
  <c r="L348" i="20"/>
  <c r="M348" i="20" s="1"/>
  <c r="K348" i="20"/>
  <c r="L347" i="20"/>
  <c r="M347" i="20" s="1"/>
  <c r="K347" i="20"/>
  <c r="L346" i="20"/>
  <c r="K346" i="20"/>
  <c r="L345" i="20"/>
  <c r="M345" i="20" s="1"/>
  <c r="K345" i="20"/>
  <c r="L344" i="20"/>
  <c r="M344" i="20" s="1"/>
  <c r="K344" i="20"/>
  <c r="L343" i="20"/>
  <c r="K343" i="20"/>
  <c r="L342" i="20"/>
  <c r="M342" i="20" s="1"/>
  <c r="K342" i="20"/>
  <c r="L341" i="20"/>
  <c r="M341" i="20" s="1"/>
  <c r="K341" i="20"/>
  <c r="L340" i="20"/>
  <c r="K340" i="20"/>
  <c r="L339" i="20"/>
  <c r="M339" i="20" s="1"/>
  <c r="K339" i="20"/>
  <c r="L338" i="20"/>
  <c r="M338" i="20" s="1"/>
  <c r="K338" i="20"/>
  <c r="L337" i="20"/>
  <c r="M337" i="20" s="1"/>
  <c r="K337" i="20"/>
  <c r="L336" i="20"/>
  <c r="K336" i="20"/>
  <c r="L335" i="20"/>
  <c r="K335" i="20"/>
  <c r="L334" i="20"/>
  <c r="M334" i="20" s="1"/>
  <c r="K334" i="20"/>
  <c r="L333" i="20"/>
  <c r="M333" i="20" s="1"/>
  <c r="K333" i="20"/>
  <c r="L332" i="20"/>
  <c r="M332" i="20" s="1"/>
  <c r="K332" i="20"/>
  <c r="L331" i="20"/>
  <c r="M331" i="20" s="1"/>
  <c r="K331" i="20"/>
  <c r="L330" i="20"/>
  <c r="M330" i="20" s="1"/>
  <c r="K330" i="20"/>
  <c r="L329" i="20"/>
  <c r="M329" i="20" s="1"/>
  <c r="K329" i="20"/>
  <c r="L328" i="20"/>
  <c r="M328" i="20" s="1"/>
  <c r="K328" i="20"/>
  <c r="L327" i="20"/>
  <c r="K327" i="20"/>
  <c r="L326" i="20"/>
  <c r="M326" i="20" s="1"/>
  <c r="K326" i="20"/>
  <c r="L325" i="20"/>
  <c r="M325" i="20" s="1"/>
  <c r="K325" i="20"/>
  <c r="L324" i="20"/>
  <c r="K324" i="20"/>
  <c r="L323" i="20"/>
  <c r="M323" i="20" s="1"/>
  <c r="K323" i="20"/>
  <c r="L322" i="20"/>
  <c r="M322" i="20" s="1"/>
  <c r="K322" i="20"/>
  <c r="L321" i="20"/>
  <c r="M321" i="20" s="1"/>
  <c r="K321" i="20"/>
  <c r="L320" i="20"/>
  <c r="M320" i="20" s="1"/>
  <c r="K320" i="20"/>
  <c r="L319" i="20"/>
  <c r="K319" i="20"/>
  <c r="L318" i="20"/>
  <c r="M318" i="20" s="1"/>
  <c r="K318" i="20"/>
  <c r="L317" i="20"/>
  <c r="M317" i="20" s="1"/>
  <c r="K317" i="20"/>
  <c r="L316" i="20"/>
  <c r="K316" i="20"/>
  <c r="L315" i="20"/>
  <c r="M315" i="20" s="1"/>
  <c r="K315" i="20"/>
  <c r="L314" i="20"/>
  <c r="M314" i="20" s="1"/>
  <c r="K314" i="20"/>
  <c r="L313" i="20"/>
  <c r="M313" i="20" s="1"/>
  <c r="K313" i="20"/>
  <c r="L312" i="20"/>
  <c r="M312" i="20" s="1"/>
  <c r="K312" i="20"/>
  <c r="L311" i="20"/>
  <c r="K311" i="20"/>
  <c r="L310" i="20"/>
  <c r="M310" i="20" s="1"/>
  <c r="K310" i="20"/>
  <c r="L309" i="20"/>
  <c r="M309" i="20" s="1"/>
  <c r="K309" i="20"/>
  <c r="L308" i="20"/>
  <c r="M308" i="20" s="1"/>
  <c r="K308" i="20"/>
  <c r="L307" i="20"/>
  <c r="M307" i="20" s="1"/>
  <c r="K307" i="20"/>
  <c r="L306" i="20"/>
  <c r="M306" i="20" s="1"/>
  <c r="K306" i="20"/>
  <c r="L305" i="20"/>
  <c r="M305" i="20" s="1"/>
  <c r="K305" i="20"/>
  <c r="L304" i="20"/>
  <c r="M304" i="20" s="1"/>
  <c r="K304" i="20"/>
  <c r="L303" i="20"/>
  <c r="K303" i="20"/>
  <c r="L302" i="20"/>
  <c r="M302" i="20" s="1"/>
  <c r="K302" i="20"/>
  <c r="L301" i="20"/>
  <c r="M301" i="20" s="1"/>
  <c r="K301" i="20"/>
  <c r="L300" i="20"/>
  <c r="M300" i="20" s="1"/>
  <c r="K300" i="20"/>
  <c r="L299" i="20"/>
  <c r="M299" i="20" s="1"/>
  <c r="K299" i="20"/>
  <c r="L298" i="20"/>
  <c r="M298" i="20" s="1"/>
  <c r="K298" i="20"/>
  <c r="L297" i="20"/>
  <c r="M297" i="20" s="1"/>
  <c r="K297" i="20"/>
  <c r="L296" i="20"/>
  <c r="M296" i="20" s="1"/>
  <c r="K296" i="20"/>
  <c r="L295" i="20"/>
  <c r="K295" i="20"/>
  <c r="L294" i="20"/>
  <c r="M294" i="20" s="1"/>
  <c r="K294" i="20"/>
  <c r="L293" i="20"/>
  <c r="M293" i="20" s="1"/>
  <c r="K293" i="20"/>
  <c r="L292" i="20"/>
  <c r="K292" i="20"/>
  <c r="L291" i="20"/>
  <c r="M291" i="20" s="1"/>
  <c r="K291" i="20"/>
  <c r="L290" i="20"/>
  <c r="M290" i="20" s="1"/>
  <c r="K290" i="20"/>
  <c r="L289" i="20"/>
  <c r="M289" i="20" s="1"/>
  <c r="K289" i="20"/>
  <c r="L288" i="20"/>
  <c r="M288" i="20" s="1"/>
  <c r="K288" i="20"/>
  <c r="L287" i="20"/>
  <c r="K287" i="20"/>
  <c r="L286" i="20"/>
  <c r="M286" i="20" s="1"/>
  <c r="K286" i="20"/>
  <c r="L285" i="20"/>
  <c r="M285" i="20" s="1"/>
  <c r="K285" i="20"/>
  <c r="L284" i="20"/>
  <c r="M284" i="20" s="1"/>
  <c r="K284" i="20"/>
  <c r="L283" i="20"/>
  <c r="M283" i="20" s="1"/>
  <c r="K283" i="20"/>
  <c r="L282" i="20"/>
  <c r="M282" i="20" s="1"/>
  <c r="K282" i="20"/>
  <c r="L281" i="20"/>
  <c r="M281" i="20" s="1"/>
  <c r="K281" i="20"/>
  <c r="L280" i="20"/>
  <c r="M280" i="20" s="1"/>
  <c r="K280" i="20"/>
  <c r="L279" i="20"/>
  <c r="K279" i="20"/>
  <c r="L278" i="20"/>
  <c r="M278" i="20" s="1"/>
  <c r="K278" i="20"/>
  <c r="L277" i="20"/>
  <c r="M277" i="20" s="1"/>
  <c r="K277" i="20"/>
  <c r="L276" i="20"/>
  <c r="M276" i="20" s="1"/>
  <c r="K276" i="20"/>
  <c r="L275" i="20"/>
  <c r="M275" i="20" s="1"/>
  <c r="K275" i="20"/>
  <c r="L274" i="20"/>
  <c r="M274" i="20" s="1"/>
  <c r="K274" i="20"/>
  <c r="L273" i="20"/>
  <c r="M273" i="20" s="1"/>
  <c r="K273" i="20"/>
  <c r="L272" i="20"/>
  <c r="M272" i="20" s="1"/>
  <c r="K272" i="20"/>
  <c r="L271" i="20"/>
  <c r="K271" i="20"/>
  <c r="L270" i="20"/>
  <c r="M270" i="20" s="1"/>
  <c r="K270" i="20"/>
  <c r="L269" i="20"/>
  <c r="M269" i="20" s="1"/>
  <c r="K269" i="20"/>
  <c r="L268" i="20"/>
  <c r="M268" i="20" s="1"/>
  <c r="K268" i="20"/>
  <c r="L267" i="20"/>
  <c r="M267" i="20" s="1"/>
  <c r="K267" i="20"/>
  <c r="L266" i="20"/>
  <c r="M266" i="20" s="1"/>
  <c r="K266" i="20"/>
  <c r="L265" i="20"/>
  <c r="M265" i="20" s="1"/>
  <c r="K265" i="20"/>
  <c r="L264" i="20"/>
  <c r="M264" i="20" s="1"/>
  <c r="K264" i="20"/>
  <c r="L263" i="20"/>
  <c r="K263" i="20"/>
  <c r="L262" i="20"/>
  <c r="M262" i="20" s="1"/>
  <c r="K262" i="20"/>
  <c r="L261" i="20"/>
  <c r="M261" i="20" s="1"/>
  <c r="K261" i="20"/>
  <c r="L260" i="20"/>
  <c r="M260" i="20" s="1"/>
  <c r="K260" i="20"/>
  <c r="L259" i="20"/>
  <c r="M259" i="20" s="1"/>
  <c r="K259" i="20"/>
  <c r="L258" i="20"/>
  <c r="M258" i="20" s="1"/>
  <c r="K258" i="20"/>
  <c r="L257" i="20"/>
  <c r="M257" i="20" s="1"/>
  <c r="K257" i="20"/>
  <c r="L256" i="20"/>
  <c r="M256" i="20" s="1"/>
  <c r="K256" i="20"/>
  <c r="L255" i="20"/>
  <c r="K255" i="20"/>
  <c r="L254" i="20"/>
  <c r="M254" i="20" s="1"/>
  <c r="K254" i="20"/>
  <c r="L253" i="20"/>
  <c r="M253" i="20" s="1"/>
  <c r="K253" i="20"/>
  <c r="L252" i="20"/>
  <c r="M252" i="20" s="1"/>
  <c r="K252" i="20"/>
  <c r="L251" i="20"/>
  <c r="M251" i="20" s="1"/>
  <c r="K251" i="20"/>
  <c r="L250" i="20"/>
  <c r="M250" i="20" s="1"/>
  <c r="K250" i="20"/>
  <c r="L249" i="20"/>
  <c r="M249" i="20" s="1"/>
  <c r="K249" i="20"/>
  <c r="L248" i="20"/>
  <c r="M248" i="20" s="1"/>
  <c r="K248" i="20"/>
  <c r="L247" i="20"/>
  <c r="K247" i="20"/>
  <c r="L246" i="20"/>
  <c r="M246" i="20" s="1"/>
  <c r="K246" i="20"/>
  <c r="L245" i="20"/>
  <c r="M245" i="20" s="1"/>
  <c r="K245" i="20"/>
  <c r="L244" i="20"/>
  <c r="M244" i="20" s="1"/>
  <c r="K244" i="20"/>
  <c r="L243" i="20"/>
  <c r="M243" i="20" s="1"/>
  <c r="K243" i="20"/>
  <c r="L242" i="20"/>
  <c r="M242" i="20" s="1"/>
  <c r="K242" i="20"/>
  <c r="L241" i="20"/>
  <c r="M241" i="20" s="1"/>
  <c r="K241" i="20"/>
  <c r="L240" i="20"/>
  <c r="M240" i="20" s="1"/>
  <c r="K240" i="20"/>
  <c r="L239" i="20"/>
  <c r="K239" i="20"/>
  <c r="L238" i="20"/>
  <c r="M238" i="20" s="1"/>
  <c r="K238" i="20"/>
  <c r="L237" i="20"/>
  <c r="M237" i="20" s="1"/>
  <c r="K237" i="20"/>
  <c r="L236" i="20"/>
  <c r="M236" i="20" s="1"/>
  <c r="K236" i="20"/>
  <c r="L235" i="20"/>
  <c r="M235" i="20" s="1"/>
  <c r="K235" i="20"/>
  <c r="L234" i="20"/>
  <c r="M234" i="20" s="1"/>
  <c r="K234" i="20"/>
  <c r="L233" i="20"/>
  <c r="K233" i="20"/>
  <c r="L232" i="20"/>
  <c r="M232" i="20" s="1"/>
  <c r="K232" i="20"/>
  <c r="L231" i="20"/>
  <c r="M231" i="20" s="1"/>
  <c r="K231" i="20"/>
  <c r="L230" i="20"/>
  <c r="M230" i="20" s="1"/>
  <c r="K230" i="20"/>
  <c r="L229" i="20"/>
  <c r="M229" i="20" s="1"/>
  <c r="K229" i="20"/>
  <c r="L228" i="20"/>
  <c r="M228" i="20" s="1"/>
  <c r="K228" i="20"/>
  <c r="L227" i="20"/>
  <c r="M227" i="20" s="1"/>
  <c r="K227" i="20"/>
  <c r="L226" i="20"/>
  <c r="M226" i="20" s="1"/>
  <c r="K226" i="20"/>
  <c r="L225" i="20"/>
  <c r="M225" i="20" s="1"/>
  <c r="K225" i="20"/>
  <c r="L224" i="20"/>
  <c r="M224" i="20" s="1"/>
  <c r="K224" i="20"/>
  <c r="L223" i="20"/>
  <c r="M223" i="20" s="1"/>
  <c r="K223" i="20"/>
  <c r="L222" i="20"/>
  <c r="M222" i="20" s="1"/>
  <c r="K222" i="20"/>
  <c r="L221" i="20"/>
  <c r="M221" i="20" s="1"/>
  <c r="K221" i="20"/>
  <c r="L220" i="20"/>
  <c r="M220" i="20" s="1"/>
  <c r="K220" i="20"/>
  <c r="L219" i="20"/>
  <c r="M219" i="20" s="1"/>
  <c r="K219" i="20"/>
  <c r="L218" i="20"/>
  <c r="M218" i="20" s="1"/>
  <c r="K218" i="20"/>
  <c r="L217" i="20"/>
  <c r="M217" i="20" s="1"/>
  <c r="K217" i="20"/>
  <c r="L216" i="20"/>
  <c r="M216" i="20" s="1"/>
  <c r="K216" i="20"/>
  <c r="L215" i="20"/>
  <c r="M215" i="20" s="1"/>
  <c r="K215" i="20"/>
  <c r="L214" i="20"/>
  <c r="M214" i="20" s="1"/>
  <c r="K214" i="20"/>
  <c r="L213" i="20"/>
  <c r="M213" i="20" s="1"/>
  <c r="K213" i="20"/>
  <c r="L212" i="20"/>
  <c r="M212" i="20" s="1"/>
  <c r="K212" i="20"/>
  <c r="L211" i="20"/>
  <c r="M211" i="20" s="1"/>
  <c r="K211" i="20"/>
  <c r="L210" i="20"/>
  <c r="M210" i="20" s="1"/>
  <c r="K210" i="20"/>
  <c r="L209" i="20"/>
  <c r="M209" i="20" s="1"/>
  <c r="K209" i="20"/>
  <c r="L208" i="20"/>
  <c r="M208" i="20" s="1"/>
  <c r="K208" i="20"/>
  <c r="L207" i="20"/>
  <c r="M207" i="20" s="1"/>
  <c r="K207" i="20"/>
  <c r="L206" i="20"/>
  <c r="M206" i="20" s="1"/>
  <c r="K206" i="20"/>
  <c r="L205" i="20"/>
  <c r="M205" i="20" s="1"/>
  <c r="K205" i="20"/>
  <c r="L204" i="20"/>
  <c r="M204" i="20" s="1"/>
  <c r="K204" i="20"/>
  <c r="L203" i="20"/>
  <c r="M203" i="20" s="1"/>
  <c r="K203" i="20"/>
  <c r="L202" i="20"/>
  <c r="M202" i="20" s="1"/>
  <c r="K202" i="20"/>
  <c r="L201" i="20"/>
  <c r="M201" i="20" s="1"/>
  <c r="K201" i="20"/>
  <c r="L200" i="20"/>
  <c r="M200" i="20" s="1"/>
  <c r="K200" i="20"/>
  <c r="L199" i="20"/>
  <c r="M199" i="20" s="1"/>
  <c r="K199" i="20"/>
  <c r="L198" i="20"/>
  <c r="M198" i="20" s="1"/>
  <c r="K198" i="20"/>
  <c r="L197" i="20"/>
  <c r="M197" i="20" s="1"/>
  <c r="K197" i="20"/>
  <c r="L196" i="20"/>
  <c r="K196" i="20"/>
  <c r="L195" i="20"/>
  <c r="M195" i="20" s="1"/>
  <c r="K195" i="20"/>
  <c r="L194" i="20"/>
  <c r="M194" i="20" s="1"/>
  <c r="K194" i="20"/>
  <c r="L193" i="20"/>
  <c r="M193" i="20" s="1"/>
  <c r="K193" i="20"/>
  <c r="L192" i="20"/>
  <c r="M192" i="20" s="1"/>
  <c r="K192" i="20"/>
  <c r="L191" i="20"/>
  <c r="M191" i="20" s="1"/>
  <c r="K191" i="20"/>
  <c r="L190" i="20"/>
  <c r="M190" i="20" s="1"/>
  <c r="K190" i="20"/>
  <c r="L189" i="20"/>
  <c r="M189" i="20" s="1"/>
  <c r="K189" i="20"/>
  <c r="L188" i="20"/>
  <c r="M188" i="20" s="1"/>
  <c r="K188" i="20"/>
  <c r="L187" i="20"/>
  <c r="M187" i="20" s="1"/>
  <c r="K187" i="20"/>
  <c r="L186" i="20"/>
  <c r="M186" i="20" s="1"/>
  <c r="K186" i="20"/>
  <c r="L185" i="20"/>
  <c r="M185" i="20" s="1"/>
  <c r="K185" i="20"/>
  <c r="L184" i="20"/>
  <c r="M184" i="20" s="1"/>
  <c r="K184" i="20"/>
  <c r="L183" i="20"/>
  <c r="M183" i="20" s="1"/>
  <c r="K183" i="20"/>
  <c r="L182" i="20"/>
  <c r="K182" i="20"/>
  <c r="L181" i="20"/>
  <c r="M181" i="20" s="1"/>
  <c r="K181" i="20"/>
  <c r="L180" i="20"/>
  <c r="K180" i="20"/>
  <c r="L179" i="20"/>
  <c r="M179" i="20" s="1"/>
  <c r="K179" i="20"/>
  <c r="L178" i="20"/>
  <c r="M178" i="20" s="1"/>
  <c r="K178" i="20"/>
  <c r="L177" i="20"/>
  <c r="M177" i="20" s="1"/>
  <c r="K177" i="20"/>
  <c r="L176" i="20"/>
  <c r="M176" i="20" s="1"/>
  <c r="K176" i="20"/>
  <c r="L175" i="20"/>
  <c r="M175" i="20" s="1"/>
  <c r="K175" i="20"/>
  <c r="L174" i="20"/>
  <c r="M174" i="20" s="1"/>
  <c r="K174" i="20"/>
  <c r="L173" i="20"/>
  <c r="M173" i="20" s="1"/>
  <c r="K173" i="20"/>
  <c r="L172" i="20"/>
  <c r="M172" i="20" s="1"/>
  <c r="K172" i="20"/>
  <c r="L171" i="20"/>
  <c r="M171" i="20" s="1"/>
  <c r="K171" i="20"/>
  <c r="L170" i="20"/>
  <c r="M170" i="20" s="1"/>
  <c r="K170" i="20"/>
  <c r="L169" i="20"/>
  <c r="M169" i="20" s="1"/>
  <c r="K169" i="20"/>
  <c r="L168" i="20"/>
  <c r="M168" i="20" s="1"/>
  <c r="K168" i="20"/>
  <c r="L167" i="20"/>
  <c r="M167" i="20" s="1"/>
  <c r="K167" i="20"/>
  <c r="L166" i="20"/>
  <c r="M166" i="20" s="1"/>
  <c r="K166" i="20"/>
  <c r="L165" i="20"/>
  <c r="M165" i="20" s="1"/>
  <c r="K165" i="20"/>
  <c r="L164" i="20"/>
  <c r="M164" i="20" s="1"/>
  <c r="K164" i="20"/>
  <c r="L163" i="20"/>
  <c r="M163" i="20" s="1"/>
  <c r="K163" i="20"/>
  <c r="L162" i="20"/>
  <c r="M162" i="20" s="1"/>
  <c r="K162" i="20"/>
  <c r="L161" i="20"/>
  <c r="M161" i="20" s="1"/>
  <c r="K161" i="20"/>
  <c r="L160" i="20"/>
  <c r="M160" i="20" s="1"/>
  <c r="K160" i="20"/>
  <c r="L159" i="20"/>
  <c r="M159" i="20" s="1"/>
  <c r="K159" i="20"/>
  <c r="L158" i="20"/>
  <c r="M158" i="20" s="1"/>
  <c r="K158" i="20"/>
  <c r="L157" i="20"/>
  <c r="M157" i="20" s="1"/>
  <c r="K157" i="20"/>
  <c r="L156" i="20"/>
  <c r="K156" i="20"/>
  <c r="L155" i="20"/>
  <c r="M155" i="20" s="1"/>
  <c r="K155" i="20"/>
  <c r="L154" i="20"/>
  <c r="M154" i="20" s="1"/>
  <c r="K154" i="20"/>
  <c r="L153" i="20"/>
  <c r="M153" i="20" s="1"/>
  <c r="K153" i="20"/>
  <c r="L152" i="20"/>
  <c r="M152" i="20" s="1"/>
  <c r="K152" i="20"/>
  <c r="L151" i="20"/>
  <c r="M151" i="20" s="1"/>
  <c r="K151" i="20"/>
  <c r="L150" i="20"/>
  <c r="M150" i="20" s="1"/>
  <c r="K150" i="20"/>
  <c r="L149" i="20"/>
  <c r="M149" i="20" s="1"/>
  <c r="K149" i="20"/>
  <c r="L148" i="20"/>
  <c r="M148" i="20" s="1"/>
  <c r="K148" i="20"/>
  <c r="L147" i="20"/>
  <c r="M147" i="20" s="1"/>
  <c r="K147" i="20"/>
  <c r="L146" i="20"/>
  <c r="M146" i="20" s="1"/>
  <c r="K146" i="20"/>
  <c r="L145" i="20"/>
  <c r="M145" i="20" s="1"/>
  <c r="K145" i="20"/>
  <c r="L144" i="20"/>
  <c r="M144" i="20" s="1"/>
  <c r="K144" i="20"/>
  <c r="L143" i="20"/>
  <c r="M143" i="20" s="1"/>
  <c r="K143" i="20"/>
  <c r="L142" i="20"/>
  <c r="M142" i="20" s="1"/>
  <c r="K142" i="20"/>
  <c r="L141" i="20"/>
  <c r="M141" i="20" s="1"/>
  <c r="K141" i="20"/>
  <c r="L140" i="20"/>
  <c r="M140" i="20" s="1"/>
  <c r="K140" i="20"/>
  <c r="L139" i="20"/>
  <c r="M139" i="20" s="1"/>
  <c r="K139" i="20"/>
  <c r="L138" i="20"/>
  <c r="M138" i="20" s="1"/>
  <c r="K138" i="20"/>
  <c r="L137" i="20"/>
  <c r="M137" i="20" s="1"/>
  <c r="K137" i="20"/>
  <c r="L136" i="20"/>
  <c r="M136" i="20" s="1"/>
  <c r="K136" i="20"/>
  <c r="L135" i="20"/>
  <c r="M135" i="20" s="1"/>
  <c r="K135" i="20"/>
  <c r="L134" i="20"/>
  <c r="M134" i="20" s="1"/>
  <c r="K134" i="20"/>
  <c r="L133" i="20"/>
  <c r="M133" i="20" s="1"/>
  <c r="K133" i="20"/>
  <c r="L132" i="20"/>
  <c r="M132" i="20" s="1"/>
  <c r="K132" i="20"/>
  <c r="L131" i="20"/>
  <c r="M131" i="20" s="1"/>
  <c r="K131" i="20"/>
  <c r="L130" i="20"/>
  <c r="M130" i="20" s="1"/>
  <c r="K130" i="20"/>
  <c r="L129" i="20"/>
  <c r="M129" i="20" s="1"/>
  <c r="K129" i="20"/>
  <c r="L128" i="20"/>
  <c r="M128" i="20" s="1"/>
  <c r="K128" i="20"/>
  <c r="L127" i="20"/>
  <c r="M127" i="20" s="1"/>
  <c r="K127" i="20"/>
  <c r="L126" i="20"/>
  <c r="M126" i="20" s="1"/>
  <c r="K126" i="20"/>
  <c r="L125" i="20"/>
  <c r="M125" i="20" s="1"/>
  <c r="K125" i="20"/>
  <c r="L124" i="20"/>
  <c r="K124" i="20"/>
  <c r="L123" i="20"/>
  <c r="M123" i="20" s="1"/>
  <c r="K123" i="20"/>
  <c r="L122" i="20"/>
  <c r="M122" i="20" s="1"/>
  <c r="K122" i="20"/>
  <c r="L121" i="20"/>
  <c r="M121" i="20" s="1"/>
  <c r="K121" i="20"/>
  <c r="L120" i="20"/>
  <c r="M120" i="20" s="1"/>
  <c r="K120" i="20"/>
  <c r="L119" i="20"/>
  <c r="M119" i="20" s="1"/>
  <c r="K119" i="20"/>
  <c r="L118" i="20"/>
  <c r="M118" i="20" s="1"/>
  <c r="K118" i="20"/>
  <c r="L117" i="20"/>
  <c r="M117" i="20" s="1"/>
  <c r="K117" i="20"/>
  <c r="L116" i="20"/>
  <c r="M116" i="20" s="1"/>
  <c r="K116" i="20"/>
  <c r="L115" i="20"/>
  <c r="M115" i="20" s="1"/>
  <c r="K115" i="20"/>
  <c r="L114" i="20"/>
  <c r="M114" i="20" s="1"/>
  <c r="K114" i="20"/>
  <c r="L113" i="20"/>
  <c r="M113" i="20" s="1"/>
  <c r="K113" i="20"/>
  <c r="L112" i="20"/>
  <c r="M112" i="20" s="1"/>
  <c r="K112" i="20"/>
  <c r="L111" i="20"/>
  <c r="M111" i="20" s="1"/>
  <c r="K111" i="20"/>
  <c r="L110" i="20"/>
  <c r="M110" i="20" s="1"/>
  <c r="K110" i="20"/>
  <c r="L109" i="20"/>
  <c r="M109" i="20" s="1"/>
  <c r="K109" i="20"/>
  <c r="L108" i="20"/>
  <c r="M108" i="20" s="1"/>
  <c r="K108" i="20"/>
  <c r="L107" i="20"/>
  <c r="M107" i="20" s="1"/>
  <c r="K107" i="20"/>
  <c r="L106" i="20"/>
  <c r="M106" i="20" s="1"/>
  <c r="K106" i="20"/>
  <c r="L105" i="20"/>
  <c r="M105" i="20" s="1"/>
  <c r="K105" i="20"/>
  <c r="L104" i="20"/>
  <c r="M104" i="20" s="1"/>
  <c r="K104" i="20"/>
  <c r="L103" i="20"/>
  <c r="M103" i="20" s="1"/>
  <c r="K103" i="20"/>
  <c r="L102" i="20"/>
  <c r="M102" i="20" s="1"/>
  <c r="K102" i="20"/>
  <c r="L101" i="20"/>
  <c r="M101" i="20" s="1"/>
  <c r="K101" i="20"/>
  <c r="L100" i="20"/>
  <c r="M100" i="20" s="1"/>
  <c r="K100" i="20"/>
  <c r="L99" i="20"/>
  <c r="M99" i="20" s="1"/>
  <c r="K99" i="20"/>
  <c r="L98" i="20"/>
  <c r="M98" i="20" s="1"/>
  <c r="K98" i="20"/>
  <c r="L97" i="20"/>
  <c r="M97" i="20" s="1"/>
  <c r="K97" i="20"/>
  <c r="L96" i="20"/>
  <c r="M96" i="20" s="1"/>
  <c r="K96" i="20"/>
  <c r="L95" i="20"/>
  <c r="M95" i="20" s="1"/>
  <c r="K95" i="20"/>
  <c r="L94" i="20"/>
  <c r="M94" i="20" s="1"/>
  <c r="K94" i="20"/>
  <c r="L93" i="20"/>
  <c r="M93" i="20" s="1"/>
  <c r="K93" i="20"/>
  <c r="L92" i="20"/>
  <c r="K92" i="20"/>
  <c r="L91" i="20"/>
  <c r="M91" i="20" s="1"/>
  <c r="K91" i="20"/>
  <c r="L90" i="20"/>
  <c r="M90" i="20" s="1"/>
  <c r="K90" i="20"/>
  <c r="L89" i="20"/>
  <c r="M89" i="20" s="1"/>
  <c r="K89" i="20"/>
  <c r="L88" i="20"/>
  <c r="M88" i="20" s="1"/>
  <c r="K88" i="20"/>
  <c r="L87" i="20"/>
  <c r="M87" i="20" s="1"/>
  <c r="K87" i="20"/>
  <c r="L86" i="20"/>
  <c r="M86" i="20" s="1"/>
  <c r="K86" i="20"/>
  <c r="L85" i="20"/>
  <c r="M85" i="20" s="1"/>
  <c r="K85" i="20"/>
  <c r="L84" i="20"/>
  <c r="M84" i="20" s="1"/>
  <c r="K84" i="20"/>
  <c r="L83" i="20"/>
  <c r="M83" i="20" s="1"/>
  <c r="K83" i="20"/>
  <c r="L82" i="20"/>
  <c r="M82" i="20" s="1"/>
  <c r="K82" i="20"/>
  <c r="L81" i="20"/>
  <c r="M81" i="20" s="1"/>
  <c r="K81" i="20"/>
  <c r="L80" i="20"/>
  <c r="M80" i="20" s="1"/>
  <c r="K80" i="20"/>
  <c r="L79" i="20"/>
  <c r="M79" i="20" s="1"/>
  <c r="K79" i="20"/>
  <c r="L78" i="20"/>
  <c r="M78" i="20" s="1"/>
  <c r="K78" i="20"/>
  <c r="L77" i="20"/>
  <c r="M77" i="20" s="1"/>
  <c r="K77" i="20"/>
  <c r="L76" i="20"/>
  <c r="M76" i="20" s="1"/>
  <c r="K76" i="20"/>
  <c r="L75" i="20"/>
  <c r="M75" i="20" s="1"/>
  <c r="K75" i="20"/>
  <c r="L74" i="20"/>
  <c r="M74" i="20" s="1"/>
  <c r="K74" i="20"/>
  <c r="L73" i="20"/>
  <c r="M73" i="20" s="1"/>
  <c r="K73" i="20"/>
  <c r="L72" i="20"/>
  <c r="M72" i="20" s="1"/>
  <c r="K72" i="20"/>
  <c r="L71" i="20"/>
  <c r="M71" i="20" s="1"/>
  <c r="K71" i="20"/>
  <c r="L70" i="20"/>
  <c r="M70" i="20" s="1"/>
  <c r="K70" i="20"/>
  <c r="L69" i="20"/>
  <c r="M69" i="20" s="1"/>
  <c r="K69" i="20"/>
  <c r="L68" i="20"/>
  <c r="M68" i="20" s="1"/>
  <c r="K68" i="20"/>
  <c r="L67" i="20"/>
  <c r="M67" i="20" s="1"/>
  <c r="K67" i="20"/>
  <c r="L66" i="20"/>
  <c r="M66" i="20" s="1"/>
  <c r="K66" i="20"/>
  <c r="L65" i="20"/>
  <c r="M65" i="20" s="1"/>
  <c r="K65" i="20"/>
  <c r="L64" i="20"/>
  <c r="M64" i="20" s="1"/>
  <c r="K64" i="20"/>
  <c r="L63" i="20"/>
  <c r="M63" i="20" s="1"/>
  <c r="K63" i="20"/>
  <c r="L62" i="20"/>
  <c r="M62" i="20" s="1"/>
  <c r="K62" i="20"/>
  <c r="L61" i="20"/>
  <c r="M61" i="20" s="1"/>
  <c r="K61" i="20"/>
  <c r="L60" i="20"/>
  <c r="M60" i="20" s="1"/>
  <c r="K60" i="20"/>
  <c r="L59" i="20"/>
  <c r="M59" i="20" s="1"/>
  <c r="K59" i="20"/>
  <c r="L58" i="20"/>
  <c r="M58" i="20" s="1"/>
  <c r="K58" i="20"/>
  <c r="L57" i="20"/>
  <c r="M57" i="20" s="1"/>
  <c r="K57" i="20"/>
  <c r="L56" i="20"/>
  <c r="M56" i="20" s="1"/>
  <c r="K56" i="20"/>
  <c r="L55" i="20"/>
  <c r="M55" i="20" s="1"/>
  <c r="K55" i="20"/>
  <c r="L54" i="20"/>
  <c r="M54" i="20" s="1"/>
  <c r="K54" i="20"/>
  <c r="L53" i="20"/>
  <c r="M53" i="20" s="1"/>
  <c r="K53" i="20"/>
  <c r="L52" i="20"/>
  <c r="M52" i="20" s="1"/>
  <c r="K52" i="20"/>
  <c r="L51" i="20"/>
  <c r="M51" i="20" s="1"/>
  <c r="K51" i="20"/>
  <c r="L50" i="20"/>
  <c r="M50" i="20" s="1"/>
  <c r="K50" i="20"/>
  <c r="L49" i="20"/>
  <c r="M49" i="20" s="1"/>
  <c r="K49" i="20"/>
  <c r="L48" i="20"/>
  <c r="M48" i="20" s="1"/>
  <c r="K48" i="20"/>
  <c r="I2" i="20"/>
  <c r="D2" i="20"/>
  <c r="D1" i="20"/>
  <c r="A84" i="18"/>
  <c r="M14" i="18"/>
  <c r="F84" i="18"/>
  <c r="A84" i="17"/>
  <c r="M14" i="17"/>
  <c r="F84" i="17"/>
  <c r="A84" i="16"/>
  <c r="M14" i="16"/>
  <c r="F84" i="16"/>
  <c r="A84" i="15"/>
  <c r="M14" i="15"/>
  <c r="A84" i="14"/>
  <c r="M14" i="14"/>
  <c r="K517" i="23"/>
  <c r="F505" i="22"/>
  <c r="F507" i="22"/>
  <c r="J500" i="20"/>
  <c r="I527" i="21"/>
  <c r="J501" i="22"/>
  <c r="J504" i="22"/>
  <c r="F501" i="22"/>
  <c r="F503" i="22"/>
  <c r="J505" i="22"/>
  <c r="K524" i="29"/>
  <c r="M508" i="29"/>
  <c r="K504" i="29"/>
  <c r="J503" i="22"/>
  <c r="H500" i="23"/>
  <c r="H501" i="23"/>
  <c r="H502" i="23"/>
  <c r="H503" i="23"/>
  <c r="H504" i="23"/>
  <c r="H505" i="23"/>
  <c r="H506" i="23"/>
  <c r="F500" i="23"/>
  <c r="J500" i="23"/>
  <c r="F501" i="23"/>
  <c r="J501" i="23"/>
  <c r="F502" i="23"/>
  <c r="J502" i="23"/>
  <c r="F503" i="23"/>
  <c r="J503" i="23"/>
  <c r="F504" i="23"/>
  <c r="J504" i="23"/>
  <c r="F505" i="23"/>
  <c r="J505" i="23"/>
  <c r="F506" i="23"/>
  <c r="J506" i="23"/>
  <c r="F507" i="23"/>
  <c r="H500" i="22"/>
  <c r="H501" i="22"/>
  <c r="H503" i="22"/>
  <c r="H504" i="22"/>
  <c r="H505" i="22"/>
  <c r="F514" i="22"/>
  <c r="J514" i="22"/>
  <c r="F514" i="23"/>
  <c r="J514" i="23"/>
  <c r="H513" i="22"/>
  <c r="F513" i="22"/>
  <c r="F512" i="24"/>
  <c r="H511" i="24"/>
  <c r="F510" i="24"/>
  <c r="F509" i="24"/>
  <c r="J507" i="22"/>
  <c r="J507" i="23"/>
  <c r="H509" i="24"/>
  <c r="H508" i="24"/>
  <c r="M182" i="20"/>
  <c r="M233" i="20"/>
  <c r="M292" i="20"/>
  <c r="M316" i="20"/>
  <c r="M324" i="20"/>
  <c r="M336" i="20"/>
  <c r="M340" i="20"/>
  <c r="M346" i="20"/>
  <c r="M352" i="20"/>
  <c r="M356" i="20"/>
  <c r="M361" i="20"/>
  <c r="M366" i="20"/>
  <c r="M370" i="20"/>
  <c r="M374" i="20"/>
  <c r="M378" i="20"/>
  <c r="M382" i="20"/>
  <c r="M386" i="20"/>
  <c r="M390" i="20"/>
  <c r="M394" i="20"/>
  <c r="M398" i="20"/>
  <c r="M401" i="20"/>
  <c r="M404" i="20"/>
  <c r="M408" i="20"/>
  <c r="M412" i="20"/>
  <c r="M414" i="20"/>
  <c r="M418" i="20"/>
  <c r="M422" i="20"/>
  <c r="M425" i="20"/>
  <c r="M428" i="20"/>
  <c r="M432" i="20"/>
  <c r="M436" i="20"/>
  <c r="M440" i="20"/>
  <c r="M444" i="20"/>
  <c r="M448" i="20"/>
  <c r="M452" i="20"/>
  <c r="M456" i="20"/>
  <c r="M460" i="20"/>
  <c r="M464" i="20"/>
  <c r="M466" i="20"/>
  <c r="M470" i="20"/>
  <c r="M474" i="20"/>
  <c r="M477" i="20"/>
  <c r="M480" i="20"/>
  <c r="M484" i="20"/>
  <c r="M488" i="20"/>
  <c r="M490" i="20"/>
  <c r="M494" i="20"/>
  <c r="F508" i="24"/>
  <c r="M41" i="22"/>
  <c r="M42" i="22"/>
  <c r="M43" i="22"/>
  <c r="M45" i="22"/>
  <c r="M46" i="22"/>
  <c r="M49" i="22"/>
  <c r="M50" i="22"/>
  <c r="M53" i="22"/>
  <c r="M54" i="22"/>
  <c r="M55" i="22"/>
  <c r="M57" i="22"/>
  <c r="M58" i="22"/>
  <c r="M61" i="22"/>
  <c r="M62" i="22"/>
  <c r="M63" i="22"/>
  <c r="M65" i="22"/>
  <c r="M66" i="22"/>
  <c r="M69" i="22"/>
  <c r="M70" i="22"/>
  <c r="M73" i="22"/>
  <c r="M74" i="22"/>
  <c r="M75" i="22"/>
  <c r="M77" i="22"/>
  <c r="M78" i="22"/>
  <c r="M79" i="22"/>
  <c r="M81" i="22"/>
  <c r="M82" i="22"/>
  <c r="M85" i="22"/>
  <c r="M86" i="22"/>
  <c r="M87" i="22"/>
  <c r="M89" i="22"/>
  <c r="M90" i="22"/>
  <c r="M91" i="22"/>
  <c r="M93" i="22"/>
  <c r="M94" i="22"/>
  <c r="M95" i="22"/>
  <c r="M97" i="22"/>
  <c r="M98" i="22"/>
  <c r="M101" i="22"/>
  <c r="M102" i="22"/>
  <c r="M103" i="22"/>
  <c r="M105" i="22"/>
  <c r="M106" i="22"/>
  <c r="M107" i="22"/>
  <c r="M109" i="22"/>
  <c r="M110" i="22"/>
  <c r="M113" i="22"/>
  <c r="M114" i="22"/>
  <c r="M117" i="22"/>
  <c r="M118" i="22"/>
  <c r="M119" i="22"/>
  <c r="M121" i="22"/>
  <c r="M122" i="22"/>
  <c r="M125" i="22"/>
  <c r="M126" i="22"/>
  <c r="M127" i="22"/>
  <c r="M129" i="22"/>
  <c r="M130" i="22"/>
  <c r="M133" i="22"/>
  <c r="M134" i="22"/>
  <c r="M137" i="22"/>
  <c r="M138" i="22"/>
  <c r="M139" i="22"/>
  <c r="M141" i="22"/>
  <c r="M142" i="22"/>
  <c r="M143" i="22"/>
  <c r="M145" i="22"/>
  <c r="M146" i="22"/>
  <c r="M149" i="22"/>
  <c r="M150" i="22"/>
  <c r="M151" i="22"/>
  <c r="M153" i="22"/>
  <c r="M154" i="22"/>
  <c r="M155" i="22"/>
  <c r="M157" i="22"/>
  <c r="M158" i="22"/>
  <c r="M159" i="22"/>
  <c r="M161" i="22"/>
  <c r="M162" i="22"/>
  <c r="M165" i="22"/>
  <c r="M166" i="22"/>
  <c r="M167" i="22"/>
  <c r="M169" i="22"/>
  <c r="M170" i="22"/>
  <c r="M171" i="22"/>
  <c r="M173" i="22"/>
  <c r="M174" i="22"/>
  <c r="M177" i="22"/>
  <c r="M178" i="22"/>
  <c r="M181" i="22"/>
  <c r="M182" i="22"/>
  <c r="M183" i="22"/>
  <c r="M185" i="22"/>
  <c r="M186" i="22"/>
  <c r="M189" i="22"/>
  <c r="M190" i="22"/>
  <c r="M191" i="22"/>
  <c r="M193" i="22"/>
  <c r="M194" i="22"/>
  <c r="M197" i="22"/>
  <c r="M198" i="22"/>
  <c r="M201" i="22"/>
  <c r="M202" i="22"/>
  <c r="M203" i="22"/>
  <c r="M205" i="22"/>
  <c r="M206" i="22"/>
  <c r="M207" i="22"/>
  <c r="M209" i="22"/>
  <c r="M210" i="22"/>
  <c r="M213" i="22"/>
  <c r="M214" i="22"/>
  <c r="M215" i="22"/>
  <c r="M216" i="22"/>
  <c r="M217" i="22"/>
  <c r="M218" i="22"/>
  <c r="M219" i="22"/>
  <c r="M220" i="22"/>
  <c r="M221" i="22"/>
  <c r="M222" i="22"/>
  <c r="M223" i="22"/>
  <c r="M224" i="22"/>
  <c r="M225" i="22"/>
  <c r="M226" i="22"/>
  <c r="M227" i="22"/>
  <c r="M228" i="22"/>
  <c r="M229" i="22"/>
  <c r="M230" i="22"/>
  <c r="M231" i="22"/>
  <c r="M232" i="22"/>
  <c r="M233" i="22"/>
  <c r="M234" i="22"/>
  <c r="M236" i="22"/>
  <c r="M237" i="22"/>
  <c r="M238" i="22"/>
  <c r="M240" i="22"/>
  <c r="M241" i="22"/>
  <c r="M242" i="22"/>
  <c r="M244" i="22"/>
  <c r="M245" i="22"/>
  <c r="M246" i="22"/>
  <c r="M248" i="22"/>
  <c r="M249" i="22"/>
  <c r="M250" i="22"/>
  <c r="M252" i="22"/>
  <c r="M253" i="22"/>
  <c r="M254" i="22"/>
  <c r="M256" i="22"/>
  <c r="M257" i="22"/>
  <c r="M258" i="22"/>
  <c r="M260" i="22"/>
  <c r="M261" i="22"/>
  <c r="M262" i="22"/>
  <c r="M264" i="22"/>
  <c r="M265" i="22"/>
  <c r="M266" i="22"/>
  <c r="M268" i="22"/>
  <c r="M269" i="22"/>
  <c r="M270" i="22"/>
  <c r="M272" i="22"/>
  <c r="M273" i="22"/>
  <c r="M274" i="22"/>
  <c r="M276" i="22"/>
  <c r="M277" i="22"/>
  <c r="M278" i="22"/>
  <c r="M280" i="22"/>
  <c r="M281" i="22"/>
  <c r="M282" i="22"/>
  <c r="M284" i="22"/>
  <c r="M285" i="22"/>
  <c r="M286" i="22"/>
  <c r="M288" i="22"/>
  <c r="M289" i="22"/>
  <c r="M290" i="22"/>
  <c r="M292" i="22"/>
  <c r="M293" i="22"/>
  <c r="M294" i="22"/>
  <c r="M296" i="22"/>
  <c r="M297" i="22"/>
  <c r="M298" i="22"/>
  <c r="M300" i="22"/>
  <c r="M301" i="22"/>
  <c r="M302" i="22"/>
  <c r="M304" i="22"/>
  <c r="M305" i="22"/>
  <c r="M306" i="22"/>
  <c r="M308" i="22"/>
  <c r="M309" i="22"/>
  <c r="M310" i="22"/>
  <c r="M312" i="22"/>
  <c r="M313" i="22"/>
  <c r="M314" i="22"/>
  <c r="M316" i="22"/>
  <c r="M317" i="22"/>
  <c r="M318" i="22"/>
  <c r="M320" i="22"/>
  <c r="M321" i="22"/>
  <c r="M322" i="22"/>
  <c r="M324" i="22"/>
  <c r="M325" i="22"/>
  <c r="M326" i="22"/>
  <c r="M328" i="22"/>
  <c r="M329" i="22"/>
  <c r="M330" i="22"/>
  <c r="M332" i="22"/>
  <c r="M333" i="22"/>
  <c r="M334" i="22"/>
  <c r="M336" i="22"/>
  <c r="M337" i="22"/>
  <c r="M338" i="22"/>
  <c r="M340" i="22"/>
  <c r="M341" i="22"/>
  <c r="M342" i="22"/>
  <c r="M344" i="22"/>
  <c r="M345" i="22"/>
  <c r="M346" i="22"/>
  <c r="M348" i="22"/>
  <c r="M349" i="22"/>
  <c r="M350" i="22"/>
  <c r="M352" i="22"/>
  <c r="M353" i="22"/>
  <c r="M354" i="22"/>
  <c r="M356" i="22"/>
  <c r="M357" i="22"/>
  <c r="M358" i="22"/>
  <c r="M360" i="22"/>
  <c r="M361" i="22"/>
  <c r="M362" i="22"/>
  <c r="M364" i="22"/>
  <c r="M365" i="22"/>
  <c r="M366" i="22"/>
  <c r="M368" i="22"/>
  <c r="M369" i="22"/>
  <c r="M370" i="22"/>
  <c r="M372" i="22"/>
  <c r="M373" i="22"/>
  <c r="M374" i="22"/>
  <c r="M376" i="22"/>
  <c r="M377" i="22"/>
  <c r="M378" i="22"/>
  <c r="M380" i="22"/>
  <c r="M381" i="22"/>
  <c r="M382" i="22"/>
  <c r="M384" i="22"/>
  <c r="M385" i="22"/>
  <c r="M386" i="22"/>
  <c r="M388" i="22"/>
  <c r="M389" i="22"/>
  <c r="M390" i="22"/>
  <c r="M392" i="22"/>
  <c r="M393" i="22"/>
  <c r="M394" i="22"/>
  <c r="M396" i="22"/>
  <c r="M397" i="22"/>
  <c r="M398" i="22"/>
  <c r="M400" i="22"/>
  <c r="M401" i="22"/>
  <c r="M402" i="22"/>
  <c r="M404" i="22"/>
  <c r="M405" i="22"/>
  <c r="M406" i="22"/>
  <c r="M408" i="22"/>
  <c r="M409" i="22"/>
  <c r="M410" i="22"/>
  <c r="M412" i="22"/>
  <c r="M413" i="22"/>
  <c r="M414" i="22"/>
  <c r="M416" i="22"/>
  <c r="M417" i="22"/>
  <c r="M418" i="22"/>
  <c r="M420" i="22"/>
  <c r="M421" i="22"/>
  <c r="M422" i="22"/>
  <c r="M424" i="22"/>
  <c r="M425" i="22"/>
  <c r="M426" i="22"/>
  <c r="M428" i="22"/>
  <c r="M429" i="22"/>
  <c r="M430" i="22"/>
  <c r="M432" i="22"/>
  <c r="M433" i="22"/>
  <c r="M434" i="22"/>
  <c r="M436" i="22"/>
  <c r="M437" i="22"/>
  <c r="M438" i="22"/>
  <c r="M440" i="22"/>
  <c r="M441" i="22"/>
  <c r="M442" i="22"/>
  <c r="M444" i="22"/>
  <c r="M445" i="22"/>
  <c r="M446" i="22"/>
  <c r="M448" i="22"/>
  <c r="M449" i="22"/>
  <c r="M450" i="22"/>
  <c r="M452" i="22"/>
  <c r="M453" i="22"/>
  <c r="M454" i="22"/>
  <c r="M456" i="22"/>
  <c r="M457" i="22"/>
  <c r="M458" i="22"/>
  <c r="M460" i="22"/>
  <c r="M461" i="22"/>
  <c r="M462" i="22"/>
  <c r="M464" i="22"/>
  <c r="M465" i="22"/>
  <c r="M466" i="22"/>
  <c r="M468" i="22"/>
  <c r="M469" i="22"/>
  <c r="M470" i="22"/>
  <c r="M472" i="22"/>
  <c r="M473" i="22"/>
  <c r="M474" i="22"/>
  <c r="M476" i="22"/>
  <c r="M477" i="22"/>
  <c r="M478" i="22"/>
  <c r="M480" i="22"/>
  <c r="M481" i="22"/>
  <c r="M482" i="22"/>
  <c r="M484" i="22"/>
  <c r="M485" i="22"/>
  <c r="M486" i="22"/>
  <c r="M488" i="22"/>
  <c r="M489" i="22"/>
  <c r="M490" i="22"/>
  <c r="M492" i="22"/>
  <c r="M493" i="22"/>
  <c r="M494" i="22"/>
  <c r="M496" i="22"/>
  <c r="M497" i="22"/>
  <c r="M9" i="23"/>
  <c r="M10" i="23"/>
  <c r="M11" i="23"/>
  <c r="M13" i="23"/>
  <c r="M14" i="23"/>
  <c r="M15" i="23"/>
  <c r="M17" i="23"/>
  <c r="M18" i="23"/>
  <c r="M19" i="23"/>
  <c r="M21" i="23"/>
  <c r="M29" i="23"/>
  <c r="M30" i="23"/>
  <c r="M31" i="23"/>
  <c r="M33" i="23"/>
  <c r="M34" i="23"/>
  <c r="M35" i="23"/>
  <c r="M37" i="23"/>
  <c r="M38" i="23"/>
  <c r="M39" i="23"/>
  <c r="M41" i="23"/>
  <c r="M43" i="23"/>
  <c r="M45" i="23"/>
  <c r="M46" i="23"/>
  <c r="M47" i="23"/>
  <c r="M49" i="23"/>
  <c r="M50" i="23"/>
  <c r="M51" i="23"/>
  <c r="M53" i="23"/>
  <c r="M55" i="23"/>
  <c r="M57" i="23"/>
  <c r="M59" i="23"/>
  <c r="M61" i="23"/>
  <c r="M62" i="23"/>
  <c r="M63" i="23"/>
  <c r="M65" i="23"/>
  <c r="M67" i="23"/>
  <c r="M69" i="23"/>
  <c r="M70" i="23"/>
  <c r="M71" i="23"/>
  <c r="M73" i="23"/>
  <c r="M75" i="23"/>
  <c r="M77" i="23"/>
  <c r="M79" i="23"/>
  <c r="M81" i="23"/>
  <c r="M82" i="23"/>
  <c r="M83" i="23"/>
  <c r="M85" i="23"/>
  <c r="M86" i="23"/>
  <c r="M87" i="23"/>
  <c r="M89" i="23"/>
  <c r="M91" i="23"/>
  <c r="M93" i="23"/>
  <c r="M94" i="23"/>
  <c r="M95" i="23"/>
  <c r="M97" i="23"/>
  <c r="M98" i="23"/>
  <c r="M99" i="23"/>
  <c r="M101" i="23"/>
  <c r="M102" i="23"/>
  <c r="M103" i="23"/>
  <c r="M105" i="23"/>
  <c r="M107" i="23"/>
  <c r="M109" i="23"/>
  <c r="M110" i="23"/>
  <c r="M111" i="23"/>
  <c r="M113" i="23"/>
  <c r="M114" i="23"/>
  <c r="M115" i="23"/>
  <c r="M117" i="23"/>
  <c r="M119" i="23"/>
  <c r="M121" i="23"/>
  <c r="M123" i="23"/>
  <c r="M125" i="23"/>
  <c r="M126" i="23"/>
  <c r="M127" i="23"/>
  <c r="M129" i="23"/>
  <c r="M131" i="23"/>
  <c r="M133" i="23"/>
  <c r="M134" i="23"/>
  <c r="M135" i="23"/>
  <c r="M137" i="23"/>
  <c r="M139" i="23"/>
  <c r="M141" i="23"/>
  <c r="M143" i="23"/>
  <c r="M145" i="23"/>
  <c r="M146" i="23"/>
  <c r="M147" i="23"/>
  <c r="M149" i="23"/>
  <c r="M150" i="23"/>
  <c r="M151" i="23"/>
  <c r="M153" i="23"/>
  <c r="M155" i="23"/>
  <c r="M157" i="23"/>
  <c r="M158" i="23"/>
  <c r="M159" i="23"/>
  <c r="M161" i="23"/>
  <c r="M162" i="23"/>
  <c r="M163" i="23"/>
  <c r="M165" i="23"/>
  <c r="M166" i="23"/>
  <c r="M167" i="23"/>
  <c r="M169" i="23"/>
  <c r="M171" i="23"/>
  <c r="M173" i="23"/>
  <c r="M174" i="23"/>
  <c r="M175" i="23"/>
  <c r="M177" i="23"/>
  <c r="M178" i="23"/>
  <c r="M179" i="23"/>
  <c r="M181" i="23"/>
  <c r="M183" i="23"/>
  <c r="M185" i="23"/>
  <c r="M187" i="23"/>
  <c r="M189" i="23"/>
  <c r="M190" i="23"/>
  <c r="M191" i="23"/>
  <c r="M193" i="23"/>
  <c r="M195" i="23"/>
  <c r="M197" i="23"/>
  <c r="M198" i="23"/>
  <c r="M199" i="23"/>
  <c r="M201" i="23"/>
  <c r="M203" i="23"/>
  <c r="M205" i="23"/>
  <c r="M207" i="23"/>
  <c r="M209" i="23"/>
  <c r="M210" i="23"/>
  <c r="M211" i="23"/>
  <c r="M213" i="23"/>
  <c r="M214" i="23"/>
  <c r="M215" i="23"/>
  <c r="M216" i="23"/>
  <c r="M217" i="23"/>
  <c r="M218" i="23"/>
  <c r="M219" i="23"/>
  <c r="M220" i="23"/>
  <c r="M221" i="23"/>
  <c r="M222" i="23"/>
  <c r="M223" i="23"/>
  <c r="M224" i="23"/>
  <c r="M225" i="23"/>
  <c r="M226" i="23"/>
  <c r="M227" i="23"/>
  <c r="M228" i="23"/>
  <c r="M229" i="23"/>
  <c r="M230" i="23"/>
  <c r="M231" i="23"/>
  <c r="M232" i="23"/>
  <c r="M233" i="23"/>
  <c r="M234" i="23"/>
  <c r="M236" i="23"/>
  <c r="M237" i="23"/>
  <c r="M240" i="23"/>
  <c r="M241" i="23"/>
  <c r="M242" i="23"/>
  <c r="M244" i="23"/>
  <c r="M245" i="23"/>
  <c r="M246" i="23"/>
  <c r="M248" i="23"/>
  <c r="M249" i="23"/>
  <c r="M250" i="23"/>
  <c r="M252" i="23"/>
  <c r="M253" i="23"/>
  <c r="M256" i="23"/>
  <c r="M257" i="23"/>
  <c r="M258" i="23"/>
  <c r="M260" i="23"/>
  <c r="M261" i="23"/>
  <c r="M262" i="23"/>
  <c r="M264" i="23"/>
  <c r="M265" i="23"/>
  <c r="M268" i="23"/>
  <c r="M269" i="23"/>
  <c r="M272" i="23"/>
  <c r="M273" i="23"/>
  <c r="M274" i="23"/>
  <c r="M276" i="23"/>
  <c r="M277" i="23"/>
  <c r="M280" i="23"/>
  <c r="M281" i="23"/>
  <c r="M282" i="23"/>
  <c r="M284" i="23"/>
  <c r="M285" i="23"/>
  <c r="M288" i="23"/>
  <c r="M289" i="23"/>
  <c r="M292" i="23"/>
  <c r="M293" i="23"/>
  <c r="M294" i="23"/>
  <c r="M296" i="23"/>
  <c r="M297" i="23"/>
  <c r="M298" i="23"/>
  <c r="M300" i="23"/>
  <c r="M301" i="23"/>
  <c r="M304" i="23"/>
  <c r="M305" i="23"/>
  <c r="M306" i="23"/>
  <c r="M308" i="23"/>
  <c r="M309" i="23"/>
  <c r="M310" i="23"/>
  <c r="M312" i="23"/>
  <c r="M313" i="23"/>
  <c r="M314" i="23"/>
  <c r="M316" i="23"/>
  <c r="M317" i="23"/>
  <c r="M320" i="23"/>
  <c r="M321" i="23"/>
  <c r="M322" i="23"/>
  <c r="M324" i="23"/>
  <c r="M325" i="23"/>
  <c r="M326" i="23"/>
  <c r="M328" i="23"/>
  <c r="M329" i="23"/>
  <c r="M332" i="23"/>
  <c r="M333" i="23"/>
  <c r="M336" i="23"/>
  <c r="M337" i="23"/>
  <c r="M338" i="23"/>
  <c r="M340" i="23"/>
  <c r="M341" i="23"/>
  <c r="M344" i="23"/>
  <c r="M345" i="23"/>
  <c r="M346" i="23"/>
  <c r="M348" i="23"/>
  <c r="M349" i="23"/>
  <c r="M352" i="23"/>
  <c r="M353" i="23"/>
  <c r="M356" i="23"/>
  <c r="M357" i="23"/>
  <c r="M358" i="23"/>
  <c r="M360" i="23"/>
  <c r="M361" i="23"/>
  <c r="M362" i="23"/>
  <c r="M364" i="23"/>
  <c r="M365" i="23"/>
  <c r="M368" i="23"/>
  <c r="M369" i="23"/>
  <c r="M370" i="23"/>
  <c r="M372" i="23"/>
  <c r="M373" i="23"/>
  <c r="M374" i="23"/>
  <c r="M376" i="23"/>
  <c r="M377" i="23"/>
  <c r="M378" i="23"/>
  <c r="M380" i="23"/>
  <c r="M381" i="23"/>
  <c r="M384" i="23"/>
  <c r="M385" i="23"/>
  <c r="M386" i="23"/>
  <c r="M388" i="23"/>
  <c r="M389" i="23"/>
  <c r="M390" i="23"/>
  <c r="M392" i="23"/>
  <c r="M393" i="23"/>
  <c r="M396" i="23"/>
  <c r="M397" i="23"/>
  <c r="M400" i="23"/>
  <c r="M401" i="23"/>
  <c r="M402" i="23"/>
  <c r="M404" i="23"/>
  <c r="M405" i="23"/>
  <c r="M408" i="23"/>
  <c r="M409" i="23"/>
  <c r="M410" i="23"/>
  <c r="M412" i="23"/>
  <c r="M413" i="23"/>
  <c r="M416" i="23"/>
  <c r="M417" i="23"/>
  <c r="M420" i="23"/>
  <c r="M421" i="23"/>
  <c r="M422" i="23"/>
  <c r="M424" i="23"/>
  <c r="M425" i="23"/>
  <c r="M426" i="23"/>
  <c r="M428" i="23"/>
  <c r="M429" i="23"/>
  <c r="M432" i="23"/>
  <c r="M433" i="23"/>
  <c r="M434" i="23"/>
  <c r="M436" i="23"/>
  <c r="M437" i="23"/>
  <c r="M438" i="23"/>
  <c r="M440" i="23"/>
  <c r="M441" i="23"/>
  <c r="M442" i="23"/>
  <c r="M444" i="23"/>
  <c r="M445" i="23"/>
  <c r="M448" i="23"/>
  <c r="M449" i="23"/>
  <c r="M450" i="23"/>
  <c r="M452" i="23"/>
  <c r="M453" i="23"/>
  <c r="M454" i="23"/>
  <c r="M456" i="23"/>
  <c r="M457" i="23"/>
  <c r="M460" i="23"/>
  <c r="M461" i="23"/>
  <c r="M464" i="23"/>
  <c r="M465" i="23"/>
  <c r="M466" i="23"/>
  <c r="M468" i="23"/>
  <c r="M469" i="23"/>
  <c r="M472" i="23"/>
  <c r="M473" i="23"/>
  <c r="M474" i="23"/>
  <c r="M476" i="23"/>
  <c r="M477" i="23"/>
  <c r="M480" i="23"/>
  <c r="M481" i="23"/>
  <c r="M484" i="23"/>
  <c r="M485" i="23"/>
  <c r="M486" i="23"/>
  <c r="M488" i="23"/>
  <c r="M489" i="23"/>
  <c r="M490" i="23"/>
  <c r="M492" i="23"/>
  <c r="M493" i="23"/>
  <c r="M496" i="23"/>
  <c r="M497" i="23"/>
  <c r="M5" i="24"/>
  <c r="M6" i="24"/>
  <c r="M7" i="24"/>
  <c r="M9" i="24"/>
  <c r="M10" i="24"/>
  <c r="M11" i="24"/>
  <c r="M13" i="24"/>
  <c r="M14" i="24"/>
  <c r="M15" i="24"/>
  <c r="M17" i="24"/>
  <c r="M18" i="24"/>
  <c r="M19" i="24"/>
  <c r="M22" i="24"/>
  <c r="M23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84" i="24"/>
  <c r="M85" i="24"/>
  <c r="M86" i="24"/>
  <c r="M87" i="24"/>
  <c r="M88" i="24"/>
  <c r="M89" i="24"/>
  <c r="M90" i="24"/>
  <c r="M91" i="24"/>
  <c r="M92" i="24"/>
  <c r="M93" i="24"/>
  <c r="M94" i="24"/>
  <c r="M95" i="24"/>
  <c r="M96" i="24"/>
  <c r="M97" i="24"/>
  <c r="M98" i="24"/>
  <c r="M99" i="24"/>
  <c r="M100" i="24"/>
  <c r="M101" i="24"/>
  <c r="M102" i="24"/>
  <c r="M103" i="24"/>
  <c r="M104" i="24"/>
  <c r="M105" i="24"/>
  <c r="M106" i="24"/>
  <c r="M107" i="24"/>
  <c r="M108" i="24"/>
  <c r="M109" i="24"/>
  <c r="M110" i="24"/>
  <c r="M111" i="24"/>
  <c r="M112" i="24"/>
  <c r="M113" i="24"/>
  <c r="M114" i="24"/>
  <c r="M115" i="24"/>
  <c r="M116" i="24"/>
  <c r="M117" i="24"/>
  <c r="M118" i="24"/>
  <c r="M119" i="24"/>
  <c r="M120" i="24"/>
  <c r="M121" i="24"/>
  <c r="M122" i="24"/>
  <c r="M123" i="24"/>
  <c r="M124" i="24"/>
  <c r="M125" i="24"/>
  <c r="M126" i="24"/>
  <c r="M127" i="24"/>
  <c r="M128" i="24"/>
  <c r="M129" i="24"/>
  <c r="M130" i="24"/>
  <c r="M131" i="24"/>
  <c r="M132" i="24"/>
  <c r="M133" i="24"/>
  <c r="M134" i="24"/>
  <c r="M135" i="24"/>
  <c r="M136" i="24"/>
  <c r="M137" i="24"/>
  <c r="M138" i="24"/>
  <c r="M139" i="24"/>
  <c r="M140" i="24"/>
  <c r="M141" i="24"/>
  <c r="M142" i="24"/>
  <c r="M143" i="24"/>
  <c r="M144" i="24"/>
  <c r="M145" i="24"/>
  <c r="M146" i="24"/>
  <c r="M147" i="24"/>
  <c r="M148" i="24"/>
  <c r="M149" i="24"/>
  <c r="M150" i="24"/>
  <c r="M151" i="24"/>
  <c r="M152" i="24"/>
  <c r="M153" i="24"/>
  <c r="M154" i="24"/>
  <c r="M155" i="24"/>
  <c r="M156" i="24"/>
  <c r="M157" i="24"/>
  <c r="M158" i="24"/>
  <c r="M159" i="24"/>
  <c r="M160" i="24"/>
  <c r="M161" i="24"/>
  <c r="M162" i="24"/>
  <c r="M163" i="24"/>
  <c r="M164" i="24"/>
  <c r="M165" i="24"/>
  <c r="M166" i="24"/>
  <c r="M167" i="24"/>
  <c r="M168" i="24"/>
  <c r="M169" i="24"/>
  <c r="M170" i="24"/>
  <c r="M171" i="24"/>
  <c r="M172" i="24"/>
  <c r="M173" i="24"/>
  <c r="M174" i="24"/>
  <c r="M175" i="24"/>
  <c r="M176" i="24"/>
  <c r="M177" i="24"/>
  <c r="M178" i="24"/>
  <c r="M179" i="24"/>
  <c r="M180" i="24"/>
  <c r="M181" i="24"/>
  <c r="M182" i="24"/>
  <c r="M183" i="24"/>
  <c r="M184" i="24"/>
  <c r="M185" i="24"/>
  <c r="M186" i="24"/>
  <c r="M187" i="24"/>
  <c r="M188" i="24"/>
  <c r="M189" i="24"/>
  <c r="M190" i="24"/>
  <c r="M191" i="24"/>
  <c r="M192" i="24"/>
  <c r="M193" i="24"/>
  <c r="M194" i="24"/>
  <c r="M195" i="24"/>
  <c r="M196" i="24"/>
  <c r="M197" i="24"/>
  <c r="M198" i="24"/>
  <c r="M199" i="24"/>
  <c r="M200" i="24"/>
  <c r="M201" i="24"/>
  <c r="M202" i="24"/>
  <c r="M203" i="24"/>
  <c r="M204" i="24"/>
  <c r="M205" i="24"/>
  <c r="M206" i="24"/>
  <c r="M207" i="24"/>
  <c r="M208" i="24"/>
  <c r="M209" i="24"/>
  <c r="M210" i="24"/>
  <c r="M211" i="24"/>
  <c r="M212" i="24"/>
  <c r="M213" i="24"/>
  <c r="M214" i="24"/>
  <c r="M215" i="24"/>
  <c r="M216" i="24"/>
  <c r="M217" i="24"/>
  <c r="M218" i="24"/>
  <c r="M219" i="24"/>
  <c r="M220" i="24"/>
  <c r="M221" i="24"/>
  <c r="M222" i="24"/>
  <c r="M223" i="24"/>
  <c r="M224" i="24"/>
  <c r="M225" i="24"/>
  <c r="M226" i="24"/>
  <c r="M227" i="24"/>
  <c r="M228" i="24"/>
  <c r="M229" i="24"/>
  <c r="M230" i="24"/>
  <c r="M231" i="24"/>
  <c r="M232" i="24"/>
  <c r="M233" i="24"/>
  <c r="M234" i="24"/>
  <c r="M235" i="24"/>
  <c r="M236" i="24"/>
  <c r="M237" i="24"/>
  <c r="M238" i="24"/>
  <c r="M239" i="24"/>
  <c r="M240" i="24"/>
  <c r="M241" i="24"/>
  <c r="M242" i="24"/>
  <c r="M243" i="24"/>
  <c r="M244" i="24"/>
  <c r="M245" i="24"/>
  <c r="M246" i="24"/>
  <c r="M247" i="24"/>
  <c r="M248" i="24"/>
  <c r="M249" i="24"/>
  <c r="M250" i="24"/>
  <c r="M251" i="24"/>
  <c r="M252" i="24"/>
  <c r="M253" i="24"/>
  <c r="M254" i="24"/>
  <c r="M255" i="24"/>
  <c r="M256" i="24"/>
  <c r="M257" i="24"/>
  <c r="M258" i="24"/>
  <c r="M259" i="24"/>
  <c r="M260" i="24"/>
  <c r="M261" i="24"/>
  <c r="M262" i="24"/>
  <c r="M263" i="24"/>
  <c r="M264" i="24"/>
  <c r="M265" i="24"/>
  <c r="M266" i="24"/>
  <c r="M267" i="24"/>
  <c r="M268" i="24"/>
  <c r="M269" i="24"/>
  <c r="M270" i="24"/>
  <c r="M271" i="24"/>
  <c r="M272" i="24"/>
  <c r="M273" i="24"/>
  <c r="M274" i="24"/>
  <c r="M275" i="24"/>
  <c r="M276" i="24"/>
  <c r="M277" i="24"/>
  <c r="M278" i="24"/>
  <c r="M279" i="24"/>
  <c r="M280" i="24"/>
  <c r="M281" i="24"/>
  <c r="M282" i="24"/>
  <c r="M283" i="24"/>
  <c r="M284" i="24"/>
  <c r="M285" i="24"/>
  <c r="M286" i="24"/>
  <c r="M287" i="24"/>
  <c r="M288" i="24"/>
  <c r="M289" i="24"/>
  <c r="M290" i="24"/>
  <c r="M291" i="24"/>
  <c r="M293" i="24"/>
  <c r="M294" i="24"/>
  <c r="M295" i="24"/>
  <c r="M297" i="24"/>
  <c r="M298" i="24"/>
  <c r="M301" i="24"/>
  <c r="M302" i="24"/>
  <c r="M303" i="24"/>
  <c r="M305" i="24"/>
  <c r="M306" i="24"/>
  <c r="M307" i="24"/>
  <c r="M309" i="24"/>
  <c r="M310" i="24"/>
  <c r="M313" i="24"/>
  <c r="M314" i="24"/>
  <c r="M317" i="24"/>
  <c r="M318" i="24"/>
  <c r="M319" i="24"/>
  <c r="M321" i="24"/>
  <c r="M322" i="24"/>
  <c r="M325" i="24"/>
  <c r="M326" i="24"/>
  <c r="M327" i="24"/>
  <c r="M329" i="24"/>
  <c r="M330" i="24"/>
  <c r="M333" i="24"/>
  <c r="M334" i="24"/>
  <c r="M337" i="24"/>
  <c r="M338" i="24"/>
  <c r="M339" i="24"/>
  <c r="M341" i="24"/>
  <c r="M342" i="24"/>
  <c r="M343" i="24"/>
  <c r="M345" i="24"/>
  <c r="M346" i="24"/>
  <c r="M349" i="24"/>
  <c r="M350" i="24"/>
  <c r="M351" i="24"/>
  <c r="M353" i="24"/>
  <c r="M354" i="24"/>
  <c r="M355" i="24"/>
  <c r="M357" i="24"/>
  <c r="M358" i="24"/>
  <c r="M359" i="24"/>
  <c r="M361" i="24"/>
  <c r="M362" i="24"/>
  <c r="M365" i="24"/>
  <c r="M366" i="24"/>
  <c r="M367" i="24"/>
  <c r="M369" i="24"/>
  <c r="M370" i="24"/>
  <c r="M371" i="24"/>
  <c r="M373" i="24"/>
  <c r="M374" i="24"/>
  <c r="M377" i="24"/>
  <c r="M378" i="24"/>
  <c r="M380" i="24"/>
  <c r="M381" i="24"/>
  <c r="M383" i="24"/>
  <c r="M384" i="24"/>
  <c r="M385" i="24"/>
  <c r="M388" i="24"/>
  <c r="M389" i="24"/>
  <c r="M391" i="24"/>
  <c r="M392" i="24"/>
  <c r="M393" i="24"/>
  <c r="M396" i="24"/>
  <c r="M397" i="24"/>
  <c r="M400" i="24"/>
  <c r="M401" i="24"/>
  <c r="M403" i="24"/>
  <c r="M404" i="24"/>
  <c r="M405" i="24"/>
  <c r="M407" i="24"/>
  <c r="M408" i="24"/>
  <c r="M409" i="24"/>
  <c r="M412" i="24"/>
  <c r="M413" i="24"/>
  <c r="M415" i="24"/>
  <c r="M416" i="24"/>
  <c r="M417" i="24"/>
  <c r="M419" i="24"/>
  <c r="M420" i="24"/>
  <c r="M421" i="24"/>
  <c r="M423" i="24"/>
  <c r="M424" i="24"/>
  <c r="M425" i="24"/>
  <c r="M428" i="24"/>
  <c r="M429" i="24"/>
  <c r="M431" i="24"/>
  <c r="M432" i="24"/>
  <c r="M433" i="24"/>
  <c r="M435" i="24"/>
  <c r="M436" i="24"/>
  <c r="M437" i="24"/>
  <c r="M440" i="24"/>
  <c r="M441" i="24"/>
  <c r="M444" i="24"/>
  <c r="M445" i="24"/>
  <c r="M447" i="24"/>
  <c r="M448" i="24"/>
  <c r="M449" i="24"/>
  <c r="M452" i="24"/>
  <c r="M453" i="24"/>
  <c r="M455" i="24"/>
  <c r="M456" i="24"/>
  <c r="M457" i="24"/>
  <c r="M460" i="24"/>
  <c r="M461" i="24"/>
  <c r="M464" i="24"/>
  <c r="M465" i="24"/>
  <c r="M467" i="24"/>
  <c r="M468" i="24"/>
  <c r="M469" i="24"/>
  <c r="M471" i="24"/>
  <c r="M472" i="24"/>
  <c r="M473" i="24"/>
  <c r="M476" i="24"/>
  <c r="M477" i="24"/>
  <c r="M479" i="24"/>
  <c r="M480" i="24"/>
  <c r="M481" i="24"/>
  <c r="M483" i="24"/>
  <c r="M484" i="24"/>
  <c r="M485" i="24"/>
  <c r="M487" i="24"/>
  <c r="M488" i="24"/>
  <c r="M489" i="24"/>
  <c r="M492" i="24"/>
  <c r="M493" i="24"/>
  <c r="M495" i="24"/>
  <c r="K513" i="27"/>
  <c r="K504" i="27"/>
  <c r="K502" i="27"/>
  <c r="K534" i="29"/>
  <c r="K511" i="29"/>
  <c r="K509" i="29"/>
  <c r="K507" i="29"/>
  <c r="K503" i="29"/>
  <c r="K517" i="22"/>
  <c r="M5" i="23"/>
  <c r="M6" i="23"/>
  <c r="M7" i="23"/>
  <c r="H515" i="27"/>
  <c r="K534" i="27"/>
  <c r="K511" i="27"/>
  <c r="K510" i="27"/>
  <c r="K505" i="27"/>
  <c r="K513" i="29"/>
  <c r="K506" i="29"/>
  <c r="I530" i="29"/>
  <c r="G530" i="29"/>
  <c r="J530" i="29"/>
  <c r="H530" i="29"/>
  <c r="F530" i="29"/>
  <c r="J529" i="29"/>
  <c r="H529" i="29"/>
  <c r="F529" i="29"/>
  <c r="I529" i="29"/>
  <c r="G529" i="29"/>
  <c r="I528" i="29"/>
  <c r="G528" i="29"/>
  <c r="J528" i="29"/>
  <c r="H528" i="29"/>
  <c r="F528" i="29"/>
  <c r="K520" i="29"/>
  <c r="I532" i="29"/>
  <c r="G532" i="29"/>
  <c r="J532" i="29"/>
  <c r="H532" i="29"/>
  <c r="F532" i="29"/>
  <c r="J531" i="29"/>
  <c r="H531" i="29"/>
  <c r="F531" i="29"/>
  <c r="I531" i="29"/>
  <c r="G531" i="29"/>
  <c r="K510" i="29"/>
  <c r="K533" i="29"/>
  <c r="K512" i="29"/>
  <c r="K527" i="29"/>
  <c r="K525" i="29"/>
  <c r="K523" i="29"/>
  <c r="K500" i="29"/>
  <c r="I532" i="27"/>
  <c r="G532" i="27"/>
  <c r="J532" i="27"/>
  <c r="H532" i="27"/>
  <c r="F532" i="27"/>
  <c r="J531" i="27"/>
  <c r="H531" i="27"/>
  <c r="F531" i="27"/>
  <c r="I531" i="27"/>
  <c r="G531" i="27"/>
  <c r="I530" i="27"/>
  <c r="G530" i="27"/>
  <c r="J530" i="27"/>
  <c r="H530" i="27"/>
  <c r="F530" i="27"/>
  <c r="J529" i="27"/>
  <c r="H529" i="27"/>
  <c r="F529" i="27"/>
  <c r="I529" i="27"/>
  <c r="G529" i="27"/>
  <c r="I528" i="27"/>
  <c r="G528" i="27"/>
  <c r="J528" i="27"/>
  <c r="H528" i="27"/>
  <c r="F528" i="27"/>
  <c r="K533" i="27"/>
  <c r="K512" i="27"/>
  <c r="K527" i="27"/>
  <c r="K525" i="27"/>
  <c r="K521" i="27"/>
  <c r="K500" i="27"/>
  <c r="M8" i="24"/>
  <c r="M12" i="24"/>
  <c r="M16" i="24"/>
  <c r="M292" i="24"/>
  <c r="M296" i="24"/>
  <c r="M300" i="24"/>
  <c r="M304" i="24"/>
  <c r="M308" i="24"/>
  <c r="M312" i="24"/>
  <c r="M316" i="24"/>
  <c r="M320" i="24"/>
  <c r="M324" i="24"/>
  <c r="M328" i="24"/>
  <c r="M332" i="24"/>
  <c r="M336" i="24"/>
  <c r="M340" i="24"/>
  <c r="M344" i="24"/>
  <c r="M348" i="24"/>
  <c r="M352" i="24"/>
  <c r="M356" i="24"/>
  <c r="M360" i="24"/>
  <c r="M364" i="24"/>
  <c r="M368" i="24"/>
  <c r="M372" i="24"/>
  <c r="M376" i="24"/>
  <c r="J525" i="24"/>
  <c r="H525" i="24"/>
  <c r="F525" i="24"/>
  <c r="G525" i="24"/>
  <c r="I525" i="24"/>
  <c r="M382" i="24"/>
  <c r="M386" i="24"/>
  <c r="M390" i="24"/>
  <c r="M394" i="24"/>
  <c r="M398" i="24"/>
  <c r="M402" i="24"/>
  <c r="M406" i="24"/>
  <c r="M410" i="24"/>
  <c r="M414" i="24"/>
  <c r="M418" i="24"/>
  <c r="M422" i="24"/>
  <c r="M426" i="24"/>
  <c r="M430" i="24"/>
  <c r="M434" i="24"/>
  <c r="M438" i="24"/>
  <c r="M442" i="24"/>
  <c r="M446" i="24"/>
  <c r="M450" i="24"/>
  <c r="M454" i="24"/>
  <c r="M458" i="24"/>
  <c r="M462" i="24"/>
  <c r="M466" i="24"/>
  <c r="M470" i="24"/>
  <c r="M474" i="24"/>
  <c r="M478" i="24"/>
  <c r="M482" i="24"/>
  <c r="M486" i="24"/>
  <c r="M490" i="24"/>
  <c r="M494" i="24"/>
  <c r="G505" i="24"/>
  <c r="C520" i="24"/>
  <c r="J500" i="24"/>
  <c r="H500" i="24"/>
  <c r="F500" i="24"/>
  <c r="I500" i="24"/>
  <c r="J501" i="24"/>
  <c r="H501" i="24"/>
  <c r="F501" i="24"/>
  <c r="I501" i="24"/>
  <c r="C522" i="24"/>
  <c r="J502" i="24"/>
  <c r="H502" i="24"/>
  <c r="F502" i="24"/>
  <c r="I502" i="24"/>
  <c r="C523" i="24"/>
  <c r="J503" i="24"/>
  <c r="H503" i="24"/>
  <c r="F503" i="24"/>
  <c r="I503" i="24"/>
  <c r="C524" i="24"/>
  <c r="J504" i="24"/>
  <c r="H504" i="24"/>
  <c r="F504" i="24"/>
  <c r="I504" i="24"/>
  <c r="J505" i="24"/>
  <c r="H505" i="24"/>
  <c r="F505" i="24"/>
  <c r="I505" i="24"/>
  <c r="C526" i="24"/>
  <c r="J506" i="24"/>
  <c r="H506" i="24"/>
  <c r="F506" i="24"/>
  <c r="I506" i="24"/>
  <c r="I507" i="24"/>
  <c r="G507" i="24"/>
  <c r="J507" i="24"/>
  <c r="F507" i="24"/>
  <c r="C521" i="24"/>
  <c r="J529" i="24"/>
  <c r="H529" i="24"/>
  <c r="F529" i="24"/>
  <c r="G529" i="24"/>
  <c r="J533" i="24"/>
  <c r="H533" i="24"/>
  <c r="F533" i="24"/>
  <c r="I533" i="24"/>
  <c r="I528" i="24"/>
  <c r="G528" i="24"/>
  <c r="I530" i="24"/>
  <c r="G530" i="24"/>
  <c r="I532" i="24"/>
  <c r="G532" i="24"/>
  <c r="J513" i="24"/>
  <c r="H513" i="24"/>
  <c r="F513" i="24"/>
  <c r="I513" i="24"/>
  <c r="J514" i="24"/>
  <c r="H514" i="24"/>
  <c r="F514" i="24"/>
  <c r="I514" i="24"/>
  <c r="F528" i="24"/>
  <c r="J528" i="24"/>
  <c r="H530" i="24"/>
  <c r="J531" i="24"/>
  <c r="H531" i="24"/>
  <c r="F531" i="24"/>
  <c r="I531" i="24"/>
  <c r="F532" i="24"/>
  <c r="J532" i="24"/>
  <c r="G533" i="24"/>
  <c r="G508" i="24"/>
  <c r="I508" i="24"/>
  <c r="G509" i="24"/>
  <c r="G510" i="24"/>
  <c r="I510" i="24"/>
  <c r="G511" i="24"/>
  <c r="G512" i="24"/>
  <c r="I512" i="24"/>
  <c r="M8" i="23"/>
  <c r="M12" i="23"/>
  <c r="M16" i="23"/>
  <c r="M20" i="23"/>
  <c r="M28" i="23"/>
  <c r="M32" i="23"/>
  <c r="M36" i="23"/>
  <c r="M40" i="23"/>
  <c r="M44" i="23"/>
  <c r="M48" i="23"/>
  <c r="M52" i="23"/>
  <c r="M56" i="23"/>
  <c r="M60" i="23"/>
  <c r="M64" i="23"/>
  <c r="M68" i="23"/>
  <c r="M72" i="23"/>
  <c r="M76" i="23"/>
  <c r="M80" i="23"/>
  <c r="M84" i="23"/>
  <c r="M88" i="23"/>
  <c r="M92" i="23"/>
  <c r="M96" i="23"/>
  <c r="M100" i="23"/>
  <c r="M104" i="23"/>
  <c r="M108" i="23"/>
  <c r="M112" i="23"/>
  <c r="M116" i="23"/>
  <c r="M120" i="23"/>
  <c r="M124" i="23"/>
  <c r="M128" i="23"/>
  <c r="M132" i="23"/>
  <c r="M136" i="23"/>
  <c r="M140" i="23"/>
  <c r="M144" i="23"/>
  <c r="M148" i="23"/>
  <c r="M152" i="23"/>
  <c r="M156" i="23"/>
  <c r="M160" i="23"/>
  <c r="M164" i="23"/>
  <c r="M168" i="23"/>
  <c r="M172" i="23"/>
  <c r="M176" i="23"/>
  <c r="M180" i="23"/>
  <c r="M184" i="23"/>
  <c r="M188" i="23"/>
  <c r="M192" i="23"/>
  <c r="M196" i="23"/>
  <c r="M200" i="23"/>
  <c r="M204" i="23"/>
  <c r="M208" i="23"/>
  <c r="M212" i="23"/>
  <c r="M235" i="23"/>
  <c r="M239" i="23"/>
  <c r="M243" i="23"/>
  <c r="M247" i="23"/>
  <c r="M251" i="23"/>
  <c r="M255" i="23"/>
  <c r="M259" i="23"/>
  <c r="M263" i="23"/>
  <c r="M267" i="23"/>
  <c r="M271" i="23"/>
  <c r="M275" i="23"/>
  <c r="M279" i="23"/>
  <c r="M283" i="23"/>
  <c r="M287" i="23"/>
  <c r="M291" i="23"/>
  <c r="M295" i="23"/>
  <c r="M299" i="23"/>
  <c r="M303" i="23"/>
  <c r="M307" i="23"/>
  <c r="M311" i="23"/>
  <c r="M315" i="23"/>
  <c r="M319" i="23"/>
  <c r="M323" i="23"/>
  <c r="M327" i="23"/>
  <c r="M331" i="23"/>
  <c r="M335" i="23"/>
  <c r="M339" i="23"/>
  <c r="M343" i="23"/>
  <c r="M347" i="23"/>
  <c r="M351" i="23"/>
  <c r="M355" i="23"/>
  <c r="M359" i="23"/>
  <c r="M363" i="23"/>
  <c r="M367" i="23"/>
  <c r="M371" i="23"/>
  <c r="M375" i="23"/>
  <c r="M379" i="23"/>
  <c r="M383" i="23"/>
  <c r="M387" i="23"/>
  <c r="M391" i="23"/>
  <c r="M395" i="23"/>
  <c r="M399" i="23"/>
  <c r="M403" i="23"/>
  <c r="M407" i="23"/>
  <c r="M411" i="23"/>
  <c r="M415" i="23"/>
  <c r="M419" i="23"/>
  <c r="M423" i="23"/>
  <c r="M427" i="23"/>
  <c r="M431" i="23"/>
  <c r="M435" i="23"/>
  <c r="M439" i="23"/>
  <c r="M443" i="23"/>
  <c r="M447" i="23"/>
  <c r="M451" i="23"/>
  <c r="M455" i="23"/>
  <c r="M459" i="23"/>
  <c r="M463" i="23"/>
  <c r="M467" i="23"/>
  <c r="M471" i="23"/>
  <c r="M475" i="23"/>
  <c r="M479" i="23"/>
  <c r="M483" i="23"/>
  <c r="M487" i="23"/>
  <c r="M491" i="23"/>
  <c r="M495" i="23"/>
  <c r="I520" i="23"/>
  <c r="G520" i="23"/>
  <c r="J520" i="23"/>
  <c r="H520" i="23"/>
  <c r="F520" i="23"/>
  <c r="G500" i="23"/>
  <c r="I500" i="23"/>
  <c r="J521" i="23"/>
  <c r="H521" i="23"/>
  <c r="F521" i="23"/>
  <c r="I521" i="23"/>
  <c r="G521" i="23"/>
  <c r="G501" i="23"/>
  <c r="I501" i="23"/>
  <c r="I522" i="23"/>
  <c r="G522" i="23"/>
  <c r="J522" i="23"/>
  <c r="H522" i="23"/>
  <c r="F522" i="23"/>
  <c r="G502" i="23"/>
  <c r="I502" i="23"/>
  <c r="J523" i="23"/>
  <c r="H523" i="23"/>
  <c r="F523" i="23"/>
  <c r="I523" i="23"/>
  <c r="G523" i="23"/>
  <c r="G503" i="23"/>
  <c r="I503" i="23"/>
  <c r="I524" i="23"/>
  <c r="G524" i="23"/>
  <c r="J524" i="23"/>
  <c r="H524" i="23"/>
  <c r="F524" i="23"/>
  <c r="G504" i="23"/>
  <c r="I504" i="23"/>
  <c r="J525" i="23"/>
  <c r="H525" i="23"/>
  <c r="F525" i="23"/>
  <c r="I525" i="23"/>
  <c r="G525" i="23"/>
  <c r="G505" i="23"/>
  <c r="I505" i="23"/>
  <c r="I526" i="23"/>
  <c r="G526" i="23"/>
  <c r="J526" i="23"/>
  <c r="H526" i="23"/>
  <c r="F526" i="23"/>
  <c r="G506" i="23"/>
  <c r="I506" i="23"/>
  <c r="J527" i="23"/>
  <c r="H527" i="23"/>
  <c r="F527" i="23"/>
  <c r="I527" i="23"/>
  <c r="G527" i="23"/>
  <c r="G507" i="23"/>
  <c r="I507" i="23"/>
  <c r="J508" i="23"/>
  <c r="H508" i="23"/>
  <c r="F508" i="23"/>
  <c r="I508" i="23"/>
  <c r="J509" i="23"/>
  <c r="H509" i="23"/>
  <c r="F509" i="23"/>
  <c r="I509" i="23"/>
  <c r="J510" i="23"/>
  <c r="H510" i="23"/>
  <c r="F510" i="23"/>
  <c r="I510" i="23"/>
  <c r="J511" i="23"/>
  <c r="H511" i="23"/>
  <c r="F511" i="23"/>
  <c r="I511" i="23"/>
  <c r="J512" i="23"/>
  <c r="H512" i="23"/>
  <c r="F512" i="23"/>
  <c r="I512" i="23"/>
  <c r="J533" i="23"/>
  <c r="H533" i="23"/>
  <c r="F533" i="23"/>
  <c r="I533" i="23"/>
  <c r="G533" i="23"/>
  <c r="I534" i="23"/>
  <c r="G534" i="23"/>
  <c r="J534" i="23"/>
  <c r="H534" i="23"/>
  <c r="F534" i="23"/>
  <c r="G513" i="23"/>
  <c r="I513" i="23"/>
  <c r="G514" i="23"/>
  <c r="I514" i="23"/>
  <c r="M40" i="22"/>
  <c r="M44" i="22"/>
  <c r="M48" i="22"/>
  <c r="M52" i="22"/>
  <c r="M56" i="22"/>
  <c r="M60" i="22"/>
  <c r="M64" i="22"/>
  <c r="M68" i="22"/>
  <c r="M72" i="22"/>
  <c r="M76" i="22"/>
  <c r="M80" i="22"/>
  <c r="M84" i="22"/>
  <c r="M88" i="22"/>
  <c r="M92" i="22"/>
  <c r="M96" i="22"/>
  <c r="M100" i="22"/>
  <c r="M104" i="22"/>
  <c r="M108" i="22"/>
  <c r="M112" i="22"/>
  <c r="M116" i="22"/>
  <c r="M120" i="22"/>
  <c r="M124" i="22"/>
  <c r="M128" i="22"/>
  <c r="M132" i="22"/>
  <c r="M136" i="22"/>
  <c r="M140" i="22"/>
  <c r="M144" i="22"/>
  <c r="M148" i="22"/>
  <c r="M152" i="22"/>
  <c r="M156" i="22"/>
  <c r="M160" i="22"/>
  <c r="M164" i="22"/>
  <c r="M168" i="22"/>
  <c r="M172" i="22"/>
  <c r="M176" i="22"/>
  <c r="M180" i="22"/>
  <c r="M184" i="22"/>
  <c r="M188" i="22"/>
  <c r="M192" i="22"/>
  <c r="M196" i="22"/>
  <c r="M200" i="22"/>
  <c r="M204" i="22"/>
  <c r="M208" i="22"/>
  <c r="M212" i="22"/>
  <c r="M235" i="22"/>
  <c r="M239" i="22"/>
  <c r="M243" i="22"/>
  <c r="M247" i="22"/>
  <c r="M251" i="22"/>
  <c r="M255" i="22"/>
  <c r="M259" i="22"/>
  <c r="M263" i="22"/>
  <c r="M267" i="22"/>
  <c r="M271" i="22"/>
  <c r="M275" i="22"/>
  <c r="M279" i="22"/>
  <c r="M283" i="22"/>
  <c r="M287" i="22"/>
  <c r="M291" i="22"/>
  <c r="M295" i="22"/>
  <c r="M299" i="22"/>
  <c r="M303" i="22"/>
  <c r="M307" i="22"/>
  <c r="M311" i="22"/>
  <c r="M315" i="22"/>
  <c r="M319" i="22"/>
  <c r="M323" i="22"/>
  <c r="M327" i="22"/>
  <c r="M331" i="22"/>
  <c r="M335" i="22"/>
  <c r="M339" i="22"/>
  <c r="M343" i="22"/>
  <c r="M347" i="22"/>
  <c r="M351" i="22"/>
  <c r="M355" i="22"/>
  <c r="M359" i="22"/>
  <c r="M363" i="22"/>
  <c r="M367" i="22"/>
  <c r="M371" i="22"/>
  <c r="M375" i="22"/>
  <c r="M379" i="22"/>
  <c r="M383" i="22"/>
  <c r="M387" i="22"/>
  <c r="M391" i="22"/>
  <c r="M395" i="22"/>
  <c r="M399" i="22"/>
  <c r="M403" i="22"/>
  <c r="M407" i="22"/>
  <c r="M411" i="22"/>
  <c r="M415" i="22"/>
  <c r="M419" i="22"/>
  <c r="M423" i="22"/>
  <c r="M427" i="22"/>
  <c r="M431" i="22"/>
  <c r="M435" i="22"/>
  <c r="M439" i="22"/>
  <c r="M443" i="22"/>
  <c r="M447" i="22"/>
  <c r="M451" i="22"/>
  <c r="M455" i="22"/>
  <c r="M459" i="22"/>
  <c r="M463" i="22"/>
  <c r="M467" i="22"/>
  <c r="M471" i="22"/>
  <c r="M475" i="22"/>
  <c r="M479" i="22"/>
  <c r="M483" i="22"/>
  <c r="M487" i="22"/>
  <c r="M491" i="22"/>
  <c r="M495" i="22"/>
  <c r="G500" i="22"/>
  <c r="I500" i="22"/>
  <c r="J521" i="22"/>
  <c r="H521" i="22"/>
  <c r="F521" i="22"/>
  <c r="I521" i="22"/>
  <c r="G521" i="22"/>
  <c r="G501" i="22"/>
  <c r="I501" i="22"/>
  <c r="G502" i="22"/>
  <c r="I502" i="22"/>
  <c r="J523" i="22"/>
  <c r="H523" i="22"/>
  <c r="F523" i="22"/>
  <c r="I523" i="22"/>
  <c r="G523" i="22"/>
  <c r="G503" i="22"/>
  <c r="I503" i="22"/>
  <c r="G504" i="22"/>
  <c r="I504" i="22"/>
  <c r="J525" i="22"/>
  <c r="H525" i="22"/>
  <c r="F525" i="22"/>
  <c r="I525" i="22"/>
  <c r="G525" i="22"/>
  <c r="G505" i="22"/>
  <c r="I505" i="22"/>
  <c r="K505" i="22" s="1"/>
  <c r="G506" i="22"/>
  <c r="I506" i="22"/>
  <c r="J527" i="22"/>
  <c r="H527" i="22"/>
  <c r="F527" i="22"/>
  <c r="I527" i="22"/>
  <c r="G527" i="22"/>
  <c r="G507" i="22"/>
  <c r="I507" i="22"/>
  <c r="J508" i="22"/>
  <c r="H508" i="22"/>
  <c r="K508" i="22" s="1"/>
  <c r="F508" i="22"/>
  <c r="I508" i="22"/>
  <c r="J509" i="22"/>
  <c r="H509" i="22"/>
  <c r="F509" i="22"/>
  <c r="I509" i="22"/>
  <c r="J510" i="22"/>
  <c r="H510" i="22"/>
  <c r="F510" i="22"/>
  <c r="I510" i="22"/>
  <c r="J511" i="22"/>
  <c r="H511" i="22"/>
  <c r="F511" i="22"/>
  <c r="I511" i="22"/>
  <c r="J512" i="22"/>
  <c r="H512" i="22"/>
  <c r="F512" i="22"/>
  <c r="I512" i="22"/>
  <c r="J533" i="22"/>
  <c r="H533" i="22"/>
  <c r="F533" i="22"/>
  <c r="I533" i="22"/>
  <c r="G533" i="22"/>
  <c r="I534" i="22"/>
  <c r="G534" i="22"/>
  <c r="J534" i="22"/>
  <c r="H534" i="22"/>
  <c r="F534" i="22"/>
  <c r="K534" i="22" s="1"/>
  <c r="G513" i="22"/>
  <c r="I513" i="22"/>
  <c r="G514" i="22"/>
  <c r="I514" i="22"/>
  <c r="C520" i="21"/>
  <c r="C521" i="21"/>
  <c r="C522" i="21"/>
  <c r="C523" i="21"/>
  <c r="C524" i="21"/>
  <c r="C525" i="21"/>
  <c r="C526" i="21"/>
  <c r="G506" i="21"/>
  <c r="I507" i="21"/>
  <c r="G507" i="21"/>
  <c r="G533" i="21"/>
  <c r="I533" i="21"/>
  <c r="I529" i="21"/>
  <c r="I528" i="21"/>
  <c r="G528" i="21"/>
  <c r="I530" i="21"/>
  <c r="G530" i="21"/>
  <c r="I532" i="21"/>
  <c r="G532" i="21"/>
  <c r="I513" i="21"/>
  <c r="I514" i="21"/>
  <c r="G529" i="21"/>
  <c r="I531" i="21"/>
  <c r="G508" i="21"/>
  <c r="I508" i="21"/>
  <c r="G509" i="21"/>
  <c r="G510" i="21"/>
  <c r="I510" i="21"/>
  <c r="G511" i="21"/>
  <c r="G512" i="21"/>
  <c r="I512" i="21"/>
  <c r="M92" i="20"/>
  <c r="M124" i="20"/>
  <c r="M156" i="20"/>
  <c r="M180" i="20"/>
  <c r="M196" i="20"/>
  <c r="M239" i="20"/>
  <c r="M247" i="20"/>
  <c r="M255" i="20"/>
  <c r="M263" i="20"/>
  <c r="M271" i="20"/>
  <c r="M279" i="20"/>
  <c r="M287" i="20"/>
  <c r="M295" i="20"/>
  <c r="M303" i="20"/>
  <c r="M311" i="20"/>
  <c r="M319" i="20"/>
  <c r="M327" i="20"/>
  <c r="M335" i="20"/>
  <c r="M343" i="20"/>
  <c r="M351" i="20"/>
  <c r="M359" i="20"/>
  <c r="M367" i="20"/>
  <c r="M375" i="20"/>
  <c r="M383" i="20"/>
  <c r="M391" i="20"/>
  <c r="M399" i="20"/>
  <c r="M407" i="20"/>
  <c r="M415" i="20"/>
  <c r="M423" i="20"/>
  <c r="M431" i="20"/>
  <c r="M439" i="20"/>
  <c r="M447" i="20"/>
  <c r="M455" i="20"/>
  <c r="M463" i="20"/>
  <c r="M471" i="20"/>
  <c r="M479" i="20"/>
  <c r="M487" i="20"/>
  <c r="M491" i="20"/>
  <c r="M495" i="20"/>
  <c r="I520" i="20"/>
  <c r="G520" i="20"/>
  <c r="J520" i="20"/>
  <c r="G500" i="20"/>
  <c r="I500" i="20"/>
  <c r="G501" i="20"/>
  <c r="I501" i="20"/>
  <c r="I522" i="20"/>
  <c r="G522" i="20"/>
  <c r="J522" i="20"/>
  <c r="G502" i="20"/>
  <c r="I502" i="20"/>
  <c r="G503" i="20"/>
  <c r="I503" i="20"/>
  <c r="I524" i="20"/>
  <c r="G524" i="20"/>
  <c r="J524" i="20"/>
  <c r="G504" i="20"/>
  <c r="I504" i="20"/>
  <c r="J525" i="20"/>
  <c r="I525" i="20"/>
  <c r="G525" i="20"/>
  <c r="G505" i="20"/>
  <c r="I505" i="20"/>
  <c r="I526" i="20"/>
  <c r="G526" i="20"/>
  <c r="J526" i="20"/>
  <c r="G506" i="20"/>
  <c r="I506" i="20"/>
  <c r="J527" i="20"/>
  <c r="I527" i="20"/>
  <c r="G527" i="20"/>
  <c r="G507" i="20"/>
  <c r="I507" i="20"/>
  <c r="J508" i="20"/>
  <c r="I508" i="20"/>
  <c r="J509" i="20"/>
  <c r="I509" i="20"/>
  <c r="J510" i="20"/>
  <c r="I510" i="20"/>
  <c r="J511" i="20"/>
  <c r="I511" i="20"/>
  <c r="J512" i="20"/>
  <c r="I512" i="20"/>
  <c r="J533" i="20"/>
  <c r="I533" i="20"/>
  <c r="G533" i="20"/>
  <c r="J503" i="20"/>
  <c r="J504" i="20"/>
  <c r="J505" i="20"/>
  <c r="J506" i="20"/>
  <c r="J507" i="20"/>
  <c r="G508" i="20"/>
  <c r="G509" i="20"/>
  <c r="G510" i="20"/>
  <c r="G511" i="20"/>
  <c r="G512" i="20"/>
  <c r="I534" i="20"/>
  <c r="G534" i="20"/>
  <c r="J534" i="20"/>
  <c r="G513" i="20"/>
  <c r="I513" i="20"/>
  <c r="G514" i="20"/>
  <c r="I514" i="20"/>
  <c r="B4" i="18"/>
  <c r="B5" i="18"/>
  <c r="B6" i="18"/>
  <c r="E8" i="18"/>
  <c r="A47" i="18"/>
  <c r="A48" i="18"/>
  <c r="A49" i="18"/>
  <c r="A50" i="18"/>
  <c r="A51" i="18"/>
  <c r="H6" i="18"/>
  <c r="E9" i="18"/>
  <c r="D22" i="18"/>
  <c r="H22" i="18"/>
  <c r="I22" i="18" s="1"/>
  <c r="H24" i="18"/>
  <c r="I24" i="18" s="1"/>
  <c r="H36" i="18"/>
  <c r="I36" i="18" s="1"/>
  <c r="H38" i="18"/>
  <c r="I38" i="18" s="1"/>
  <c r="H47" i="18"/>
  <c r="H48" i="18"/>
  <c r="I48" i="18" s="1"/>
  <c r="H49" i="18"/>
  <c r="I49" i="18" s="1"/>
  <c r="H50" i="18"/>
  <c r="I50" i="18" s="1"/>
  <c r="H51" i="18"/>
  <c r="I51" i="18" s="1"/>
  <c r="B4" i="17"/>
  <c r="B5" i="17"/>
  <c r="B6" i="17"/>
  <c r="E8" i="17"/>
  <c r="A47" i="17"/>
  <c r="A48" i="17"/>
  <c r="A49" i="17"/>
  <c r="A50" i="17"/>
  <c r="A51" i="17"/>
  <c r="H6" i="17"/>
  <c r="E9" i="17"/>
  <c r="D22" i="17"/>
  <c r="H22" i="17"/>
  <c r="H36" i="17"/>
  <c r="I36" i="17" s="1"/>
  <c r="H38" i="17"/>
  <c r="I38" i="17" s="1"/>
  <c r="H47" i="17"/>
  <c r="I47" i="17" s="1"/>
  <c r="H48" i="17"/>
  <c r="I48" i="17" s="1"/>
  <c r="H50" i="17"/>
  <c r="I50" i="17" s="1"/>
  <c r="H51" i="17"/>
  <c r="I51" i="17" s="1"/>
  <c r="E9" i="16"/>
  <c r="B4" i="16"/>
  <c r="B5" i="16"/>
  <c r="B6" i="16"/>
  <c r="E8" i="16"/>
  <c r="A47" i="16"/>
  <c r="A48" i="16"/>
  <c r="A49" i="16"/>
  <c r="A50" i="16"/>
  <c r="A51" i="16"/>
  <c r="H6" i="16"/>
  <c r="D22" i="16"/>
  <c r="H22" i="16"/>
  <c r="H36" i="16"/>
  <c r="I36" i="16" s="1"/>
  <c r="H38" i="16"/>
  <c r="I38" i="16" s="1"/>
  <c r="H47" i="16"/>
  <c r="H48" i="16"/>
  <c r="H49" i="16"/>
  <c r="I49" i="16" s="1"/>
  <c r="H50" i="16"/>
  <c r="I50" i="16" s="1"/>
  <c r="H51" i="16"/>
  <c r="I51" i="16" s="1"/>
  <c r="F84" i="15"/>
  <c r="H51" i="15"/>
  <c r="I51" i="15" s="1"/>
  <c r="H50" i="15"/>
  <c r="I50" i="15" s="1"/>
  <c r="H49" i="15"/>
  <c r="I49" i="15" s="1"/>
  <c r="H48" i="15"/>
  <c r="I48" i="15" s="1"/>
  <c r="H47" i="15"/>
  <c r="H36" i="15"/>
  <c r="I36" i="15" s="1"/>
  <c r="A31" i="15"/>
  <c r="A29" i="15"/>
  <c r="A27" i="15"/>
  <c r="A25" i="15"/>
  <c r="H22" i="15"/>
  <c r="D22" i="15"/>
  <c r="A51" i="15"/>
  <c r="A50" i="15"/>
  <c r="A49" i="15"/>
  <c r="A48" i="15"/>
  <c r="A47" i="15"/>
  <c r="A32" i="15"/>
  <c r="A30" i="15"/>
  <c r="A28" i="15"/>
  <c r="A26" i="15"/>
  <c r="E8" i="15"/>
  <c r="B6" i="15"/>
  <c r="B5" i="15"/>
  <c r="B4" i="15"/>
  <c r="H6" i="15"/>
  <c r="E9" i="15"/>
  <c r="F84" i="14"/>
  <c r="H38" i="14"/>
  <c r="H36" i="14"/>
  <c r="I36" i="14" s="1"/>
  <c r="H22" i="14"/>
  <c r="D22" i="14"/>
  <c r="A51" i="14"/>
  <c r="A50" i="14"/>
  <c r="A49" i="14"/>
  <c r="A48" i="14"/>
  <c r="A47" i="14"/>
  <c r="E8" i="14"/>
  <c r="B6" i="14"/>
  <c r="B5" i="14"/>
  <c r="B4" i="14"/>
  <c r="E9" i="14"/>
  <c r="H6" i="14"/>
  <c r="E22" i="28"/>
  <c r="G22" i="28" s="1"/>
  <c r="E22" i="77"/>
  <c r="G22" i="77"/>
  <c r="K530" i="29"/>
  <c r="K528" i="29"/>
  <c r="I33" i="26"/>
  <c r="A96" i="26"/>
  <c r="D96" i="26" s="1"/>
  <c r="A98" i="26"/>
  <c r="D98" i="26"/>
  <c r="A97" i="26"/>
  <c r="A100" i="26"/>
  <c r="A102" i="26"/>
  <c r="D102" i="26"/>
  <c r="A99" i="26"/>
  <c r="D99" i="26" s="1"/>
  <c r="A101" i="26"/>
  <c r="K513" i="22"/>
  <c r="K507" i="23"/>
  <c r="K526" i="23"/>
  <c r="K505" i="23"/>
  <c r="K524" i="23"/>
  <c r="K503" i="23"/>
  <c r="K522" i="23"/>
  <c r="K501" i="23"/>
  <c r="K507" i="24"/>
  <c r="K506" i="24"/>
  <c r="K505" i="24"/>
  <c r="J515" i="23"/>
  <c r="I515" i="21"/>
  <c r="K514" i="22"/>
  <c r="K511" i="22"/>
  <c r="K510" i="22"/>
  <c r="K509" i="22"/>
  <c r="K507" i="22"/>
  <c r="K503" i="22"/>
  <c r="K501" i="22"/>
  <c r="K514" i="23"/>
  <c r="K513" i="23"/>
  <c r="K512" i="23"/>
  <c r="H515" i="23"/>
  <c r="K506" i="23"/>
  <c r="K504" i="23"/>
  <c r="E22" i="17" s="1"/>
  <c r="G22" i="17" s="1"/>
  <c r="K502" i="23"/>
  <c r="K532" i="24"/>
  <c r="K531" i="24"/>
  <c r="G515" i="24"/>
  <c r="K528" i="27"/>
  <c r="K530" i="27"/>
  <c r="K532" i="27"/>
  <c r="K532" i="29"/>
  <c r="K529" i="29"/>
  <c r="K531" i="29"/>
  <c r="A95" i="28"/>
  <c r="D95" i="28" s="1"/>
  <c r="A99" i="28"/>
  <c r="D99" i="28"/>
  <c r="A96" i="28"/>
  <c r="D96" i="28" s="1"/>
  <c r="A100" i="28"/>
  <c r="D100" i="28" s="1"/>
  <c r="A97" i="28"/>
  <c r="D97" i="28"/>
  <c r="A101" i="28"/>
  <c r="D101" i="28" s="1"/>
  <c r="A98" i="28"/>
  <c r="A102" i="28"/>
  <c r="K529" i="27"/>
  <c r="K531" i="27"/>
  <c r="K528" i="24"/>
  <c r="K514" i="24"/>
  <c r="I534" i="24"/>
  <c r="G534" i="24"/>
  <c r="H534" i="24"/>
  <c r="J534" i="24"/>
  <c r="F534" i="24"/>
  <c r="K513" i="24"/>
  <c r="K529" i="24"/>
  <c r="K504" i="24"/>
  <c r="E22" i="18"/>
  <c r="G22" i="18" s="1"/>
  <c r="I524" i="24"/>
  <c r="G524" i="24"/>
  <c r="J524" i="24"/>
  <c r="F524" i="24"/>
  <c r="H524" i="24"/>
  <c r="K503" i="24"/>
  <c r="J523" i="24"/>
  <c r="H523" i="24"/>
  <c r="F523" i="24"/>
  <c r="K523" i="24" s="1"/>
  <c r="I523" i="24"/>
  <c r="G523" i="24"/>
  <c r="K502" i="24"/>
  <c r="I522" i="24"/>
  <c r="I535" i="24" s="1"/>
  <c r="G522" i="24"/>
  <c r="H522" i="24"/>
  <c r="F522" i="24"/>
  <c r="J522" i="24"/>
  <c r="K501" i="24"/>
  <c r="I515" i="24"/>
  <c r="H515" i="24"/>
  <c r="M509" i="24"/>
  <c r="K533" i="24"/>
  <c r="J521" i="24"/>
  <c r="H521" i="24"/>
  <c r="K521" i="24" s="1"/>
  <c r="F521" i="24"/>
  <c r="G521" i="24"/>
  <c r="I521" i="24"/>
  <c r="J527" i="24"/>
  <c r="H527" i="24"/>
  <c r="F527" i="24"/>
  <c r="I527" i="24"/>
  <c r="G527" i="24"/>
  <c r="K527" i="24" s="1"/>
  <c r="I526" i="24"/>
  <c r="G526" i="24"/>
  <c r="H526" i="24"/>
  <c r="J526" i="24"/>
  <c r="K526" i="24" s="1"/>
  <c r="F526" i="24"/>
  <c r="K500" i="24"/>
  <c r="I520" i="24"/>
  <c r="G520" i="24"/>
  <c r="J520" i="24"/>
  <c r="F520" i="24"/>
  <c r="H520" i="24"/>
  <c r="K525" i="24"/>
  <c r="K534" i="23"/>
  <c r="I532" i="23"/>
  <c r="G532" i="23"/>
  <c r="J532" i="23"/>
  <c r="H532" i="23"/>
  <c r="K532" i="23" s="1"/>
  <c r="F532" i="23"/>
  <c r="K511" i="23"/>
  <c r="J531" i="23"/>
  <c r="H531" i="23"/>
  <c r="F531" i="23"/>
  <c r="I531" i="23"/>
  <c r="G531" i="23"/>
  <c r="K510" i="23"/>
  <c r="I530" i="23"/>
  <c r="G530" i="23"/>
  <c r="J530" i="23"/>
  <c r="H530" i="23"/>
  <c r="K530" i="23" s="1"/>
  <c r="F530" i="23"/>
  <c r="K509" i="23"/>
  <c r="J529" i="23"/>
  <c r="H529" i="23"/>
  <c r="H535" i="23" s="1"/>
  <c r="F529" i="23"/>
  <c r="I529" i="23"/>
  <c r="G529" i="23"/>
  <c r="G535" i="23" s="1"/>
  <c r="K508" i="23"/>
  <c r="I528" i="23"/>
  <c r="G528" i="23"/>
  <c r="J528" i="23"/>
  <c r="K528" i="23" s="1"/>
  <c r="J535" i="23"/>
  <c r="H528" i="23"/>
  <c r="F528" i="23"/>
  <c r="I515" i="23"/>
  <c r="K520" i="23"/>
  <c r="F515" i="23"/>
  <c r="M501" i="23"/>
  <c r="K533" i="23"/>
  <c r="K527" i="23"/>
  <c r="K525" i="23"/>
  <c r="K523" i="23"/>
  <c r="K521" i="23"/>
  <c r="G515" i="23"/>
  <c r="K500" i="23"/>
  <c r="M506" i="23"/>
  <c r="I532" i="22"/>
  <c r="G532" i="22"/>
  <c r="J532" i="22"/>
  <c r="H532" i="22"/>
  <c r="F532" i="22"/>
  <c r="K532" i="22" s="1"/>
  <c r="J531" i="22"/>
  <c r="H531" i="22"/>
  <c r="F531" i="22"/>
  <c r="I531" i="22"/>
  <c r="G531" i="22"/>
  <c r="K531" i="22" s="1"/>
  <c r="I530" i="22"/>
  <c r="G530" i="22"/>
  <c r="J530" i="22"/>
  <c r="H530" i="22"/>
  <c r="K530" i="22" s="1"/>
  <c r="F530" i="22"/>
  <c r="J529" i="22"/>
  <c r="H529" i="22"/>
  <c r="F529" i="22"/>
  <c r="K529" i="22" s="1"/>
  <c r="I529" i="22"/>
  <c r="G529" i="22"/>
  <c r="I528" i="22"/>
  <c r="G528" i="22"/>
  <c r="J528" i="22"/>
  <c r="H528" i="22"/>
  <c r="F528" i="22"/>
  <c r="I515" i="22"/>
  <c r="K533" i="22"/>
  <c r="K512" i="22"/>
  <c r="K527" i="22"/>
  <c r="K525" i="22"/>
  <c r="K523" i="22"/>
  <c r="K521" i="22"/>
  <c r="G515" i="22"/>
  <c r="I526" i="21"/>
  <c r="G526" i="21"/>
  <c r="G525" i="21"/>
  <c r="I525" i="21"/>
  <c r="I524" i="21"/>
  <c r="G524" i="21"/>
  <c r="I523" i="21"/>
  <c r="G523" i="21"/>
  <c r="I522" i="21"/>
  <c r="G522" i="21"/>
  <c r="G521" i="21"/>
  <c r="I521" i="21"/>
  <c r="I520" i="21"/>
  <c r="G520" i="21"/>
  <c r="I534" i="21"/>
  <c r="G534" i="21"/>
  <c r="G515" i="21"/>
  <c r="E38" i="15" s="1"/>
  <c r="G38" i="15" s="1"/>
  <c r="G515" i="20"/>
  <c r="E38" i="14" s="1"/>
  <c r="G38" i="14" s="1"/>
  <c r="E36" i="14"/>
  <c r="I532" i="20"/>
  <c r="G532" i="20"/>
  <c r="J532" i="20"/>
  <c r="J531" i="20"/>
  <c r="I531" i="20"/>
  <c r="G531" i="20"/>
  <c r="I530" i="20"/>
  <c r="G530" i="20"/>
  <c r="J530" i="20"/>
  <c r="J529" i="20"/>
  <c r="I529" i="20"/>
  <c r="G529" i="20"/>
  <c r="I528" i="20"/>
  <c r="G528" i="20"/>
  <c r="J528" i="20"/>
  <c r="I515" i="20"/>
  <c r="D4" i="12"/>
  <c r="D102" i="28"/>
  <c r="D97" i="26"/>
  <c r="D100" i="26"/>
  <c r="D98" i="28"/>
  <c r="D101" i="26"/>
  <c r="I535" i="23"/>
  <c r="H535" i="24"/>
  <c r="I44" i="26"/>
  <c r="E36" i="18"/>
  <c r="G36" i="18"/>
  <c r="E37" i="18"/>
  <c r="G37" i="18" s="1"/>
  <c r="E38" i="18"/>
  <c r="G38" i="18" s="1"/>
  <c r="E36" i="17"/>
  <c r="G36" i="17" s="1"/>
  <c r="E37" i="16"/>
  <c r="G37" i="16" s="1"/>
  <c r="E38" i="16"/>
  <c r="G38" i="16"/>
  <c r="E37" i="15"/>
  <c r="G37" i="15" s="1"/>
  <c r="E36" i="15"/>
  <c r="G36" i="15" s="1"/>
  <c r="E37" i="14"/>
  <c r="G37" i="14" s="1"/>
  <c r="G36" i="14"/>
  <c r="E36" i="16"/>
  <c r="G36" i="16" s="1"/>
  <c r="G535" i="24"/>
  <c r="I535" i="21"/>
  <c r="K528" i="22"/>
  <c r="K534" i="24"/>
  <c r="E90" i="28"/>
  <c r="E89" i="28"/>
  <c r="E88" i="28"/>
  <c r="K520" i="24"/>
  <c r="K522" i="24"/>
  <c r="K524" i="24"/>
  <c r="K529" i="23"/>
  <c r="K531" i="23"/>
  <c r="F535" i="23"/>
  <c r="A99" i="18"/>
  <c r="D99" i="18" s="1"/>
  <c r="A96" i="18"/>
  <c r="D96" i="18"/>
  <c r="A100" i="18"/>
  <c r="D100" i="18" s="1"/>
  <c r="A97" i="18"/>
  <c r="D97" i="18" s="1"/>
  <c r="A101" i="18"/>
  <c r="D101" i="18" s="1"/>
  <c r="A98" i="18"/>
  <c r="D98" i="18" s="1"/>
  <c r="A102" i="18"/>
  <c r="D102" i="18" s="1"/>
  <c r="A99" i="17"/>
  <c r="D99" i="17" s="1"/>
  <c r="A96" i="17"/>
  <c r="D96" i="17" s="1"/>
  <c r="A100" i="17"/>
  <c r="D100" i="17" s="1"/>
  <c r="A97" i="17"/>
  <c r="D97" i="17" s="1"/>
  <c r="A101" i="17"/>
  <c r="A98" i="17"/>
  <c r="D98" i="17"/>
  <c r="A102" i="17"/>
  <c r="A99" i="16"/>
  <c r="D99" i="16"/>
  <c r="A96" i="16"/>
  <c r="D96" i="16" s="1"/>
  <c r="A100" i="16"/>
  <c r="A97" i="16"/>
  <c r="D97" i="16" s="1"/>
  <c r="A101" i="16"/>
  <c r="D101" i="16" s="1"/>
  <c r="A98" i="16"/>
  <c r="D98" i="16"/>
  <c r="A102" i="16"/>
  <c r="D102" i="16" s="1"/>
  <c r="A99" i="15"/>
  <c r="D99" i="15" s="1"/>
  <c r="A96" i="15"/>
  <c r="D96" i="15" s="1"/>
  <c r="A100" i="15"/>
  <c r="A97" i="15"/>
  <c r="D97" i="15" s="1"/>
  <c r="A101" i="15"/>
  <c r="D101" i="15"/>
  <c r="A98" i="15"/>
  <c r="D98" i="15" s="1"/>
  <c r="A102" i="15"/>
  <c r="A99" i="14"/>
  <c r="D99" i="14"/>
  <c r="A96" i="14"/>
  <c r="D96" i="14" s="1"/>
  <c r="A100" i="14"/>
  <c r="D100" i="14" s="1"/>
  <c r="A97" i="14"/>
  <c r="A101" i="14"/>
  <c r="D101" i="14" s="1"/>
  <c r="A98" i="14"/>
  <c r="A102" i="14"/>
  <c r="D102" i="14" s="1"/>
  <c r="D102" i="17"/>
  <c r="D101" i="17"/>
  <c r="D102" i="15"/>
  <c r="D97" i="14"/>
  <c r="D98" i="14"/>
  <c r="D100" i="16"/>
  <c r="D100" i="15"/>
  <c r="K535" i="23"/>
  <c r="A84" i="4"/>
  <c r="C501" i="5"/>
  <c r="C521" i="5" s="1"/>
  <c r="C502" i="5"/>
  <c r="C522" i="5" s="1"/>
  <c r="C503" i="5"/>
  <c r="C504" i="5"/>
  <c r="C505" i="5"/>
  <c r="C506" i="5"/>
  <c r="C526" i="5" s="1"/>
  <c r="C500" i="5"/>
  <c r="K134" i="5"/>
  <c r="L134" i="5"/>
  <c r="K135" i="5"/>
  <c r="L135" i="5"/>
  <c r="K136" i="5"/>
  <c r="L136" i="5"/>
  <c r="K137" i="5"/>
  <c r="L137" i="5"/>
  <c r="K138" i="5"/>
  <c r="L138" i="5"/>
  <c r="K139" i="5"/>
  <c r="L139" i="5"/>
  <c r="K140" i="5"/>
  <c r="L140" i="5"/>
  <c r="K141" i="5"/>
  <c r="L141" i="5"/>
  <c r="K142" i="5"/>
  <c r="L142" i="5"/>
  <c r="K143" i="5"/>
  <c r="L143" i="5"/>
  <c r="K144" i="5"/>
  <c r="L144" i="5"/>
  <c r="K145" i="5"/>
  <c r="L145" i="5"/>
  <c r="K146" i="5"/>
  <c r="L146" i="5"/>
  <c r="K147" i="5"/>
  <c r="L147" i="5"/>
  <c r="K148" i="5"/>
  <c r="L148" i="5"/>
  <c r="K149" i="5"/>
  <c r="L149" i="5"/>
  <c r="K150" i="5"/>
  <c r="L150" i="5"/>
  <c r="K151" i="5"/>
  <c r="L151" i="5"/>
  <c r="K152" i="5"/>
  <c r="L152" i="5"/>
  <c r="K153" i="5"/>
  <c r="L153" i="5"/>
  <c r="K154" i="5"/>
  <c r="L154" i="5"/>
  <c r="K155" i="5"/>
  <c r="L155" i="5"/>
  <c r="K156" i="5"/>
  <c r="L156" i="5"/>
  <c r="K157" i="5"/>
  <c r="L157" i="5"/>
  <c r="K158" i="5"/>
  <c r="L158" i="5"/>
  <c r="K159" i="5"/>
  <c r="L159" i="5"/>
  <c r="K160" i="5"/>
  <c r="L160" i="5"/>
  <c r="K161" i="5"/>
  <c r="L161" i="5"/>
  <c r="K162" i="5"/>
  <c r="L162" i="5"/>
  <c r="K163" i="5"/>
  <c r="L163" i="5"/>
  <c r="K164" i="5"/>
  <c r="L164" i="5"/>
  <c r="K165" i="5"/>
  <c r="L165" i="5"/>
  <c r="K166" i="5"/>
  <c r="L166" i="5"/>
  <c r="K167" i="5"/>
  <c r="L167" i="5"/>
  <c r="K168" i="5"/>
  <c r="L168" i="5"/>
  <c r="K169" i="5"/>
  <c r="L169" i="5"/>
  <c r="K170" i="5"/>
  <c r="L170" i="5"/>
  <c r="K171" i="5"/>
  <c r="L171" i="5"/>
  <c r="K172" i="5"/>
  <c r="L172" i="5"/>
  <c r="K173" i="5"/>
  <c r="L173" i="5"/>
  <c r="K174" i="5"/>
  <c r="L174" i="5"/>
  <c r="K175" i="5"/>
  <c r="L175" i="5"/>
  <c r="K176" i="5"/>
  <c r="L176" i="5"/>
  <c r="K177" i="5"/>
  <c r="L177" i="5"/>
  <c r="K178" i="5"/>
  <c r="L178" i="5"/>
  <c r="K179" i="5"/>
  <c r="L179" i="5"/>
  <c r="K180" i="5"/>
  <c r="L180" i="5"/>
  <c r="K181" i="5"/>
  <c r="L181" i="5"/>
  <c r="K182" i="5"/>
  <c r="L182" i="5"/>
  <c r="K183" i="5"/>
  <c r="L183" i="5"/>
  <c r="K184" i="5"/>
  <c r="L184" i="5"/>
  <c r="K185" i="5"/>
  <c r="L185" i="5"/>
  <c r="K186" i="5"/>
  <c r="L186" i="5"/>
  <c r="K187" i="5"/>
  <c r="L187" i="5"/>
  <c r="K188" i="5"/>
  <c r="L188" i="5"/>
  <c r="K189" i="5"/>
  <c r="L189" i="5"/>
  <c r="K190" i="5"/>
  <c r="L190" i="5"/>
  <c r="K191" i="5"/>
  <c r="L191" i="5"/>
  <c r="K192" i="5"/>
  <c r="L192" i="5"/>
  <c r="K193" i="5"/>
  <c r="L193" i="5"/>
  <c r="K194" i="5"/>
  <c r="L194" i="5"/>
  <c r="K195" i="5"/>
  <c r="L195" i="5"/>
  <c r="K196" i="5"/>
  <c r="L196" i="5"/>
  <c r="K197" i="5"/>
  <c r="L197" i="5"/>
  <c r="K198" i="5"/>
  <c r="L198" i="5"/>
  <c r="K199" i="5"/>
  <c r="L199" i="5"/>
  <c r="K200" i="5"/>
  <c r="L200" i="5"/>
  <c r="K201" i="5"/>
  <c r="L201" i="5"/>
  <c r="K202" i="5"/>
  <c r="L202" i="5"/>
  <c r="K203" i="5"/>
  <c r="L203" i="5"/>
  <c r="K204" i="5"/>
  <c r="L204" i="5"/>
  <c r="K205" i="5"/>
  <c r="L205" i="5"/>
  <c r="K206" i="5"/>
  <c r="L206" i="5"/>
  <c r="K207" i="5"/>
  <c r="L207" i="5"/>
  <c r="K208" i="5"/>
  <c r="L208" i="5"/>
  <c r="K209" i="5"/>
  <c r="L209" i="5"/>
  <c r="K210" i="5"/>
  <c r="L210" i="5"/>
  <c r="K211" i="5"/>
  <c r="L211" i="5"/>
  <c r="K212" i="5"/>
  <c r="L212" i="5"/>
  <c r="K213" i="5"/>
  <c r="L213" i="5"/>
  <c r="K214" i="5"/>
  <c r="L214" i="5"/>
  <c r="K215" i="5"/>
  <c r="L215" i="5"/>
  <c r="K216" i="5"/>
  <c r="L216" i="5"/>
  <c r="K217" i="5"/>
  <c r="L217" i="5"/>
  <c r="K218" i="5"/>
  <c r="L218" i="5"/>
  <c r="K219" i="5"/>
  <c r="L219" i="5"/>
  <c r="K220" i="5"/>
  <c r="L220" i="5"/>
  <c r="K221" i="5"/>
  <c r="L221" i="5"/>
  <c r="K222" i="5"/>
  <c r="L222" i="5"/>
  <c r="K223" i="5"/>
  <c r="L223" i="5"/>
  <c r="K224" i="5"/>
  <c r="L224" i="5"/>
  <c r="K225" i="5"/>
  <c r="L225" i="5"/>
  <c r="K226" i="5"/>
  <c r="L226" i="5"/>
  <c r="K227" i="5"/>
  <c r="L227" i="5"/>
  <c r="K228" i="5"/>
  <c r="L228" i="5"/>
  <c r="K229" i="5"/>
  <c r="L229" i="5"/>
  <c r="K230" i="5"/>
  <c r="L230" i="5"/>
  <c r="K231" i="5"/>
  <c r="L231" i="5"/>
  <c r="K232" i="5"/>
  <c r="L232" i="5"/>
  <c r="K233" i="5"/>
  <c r="L233" i="5"/>
  <c r="K234" i="5"/>
  <c r="L234" i="5"/>
  <c r="K235" i="5"/>
  <c r="L235" i="5"/>
  <c r="K236" i="5"/>
  <c r="L236" i="5"/>
  <c r="K237" i="5"/>
  <c r="L237" i="5"/>
  <c r="K238" i="5"/>
  <c r="L238" i="5"/>
  <c r="K239" i="5"/>
  <c r="L239" i="5"/>
  <c r="K240" i="5"/>
  <c r="L240" i="5"/>
  <c r="K241" i="5"/>
  <c r="L241" i="5"/>
  <c r="K242" i="5"/>
  <c r="L242" i="5"/>
  <c r="K243" i="5"/>
  <c r="L243" i="5"/>
  <c r="K244" i="5"/>
  <c r="L244" i="5"/>
  <c r="K245" i="5"/>
  <c r="L245" i="5"/>
  <c r="K246" i="5"/>
  <c r="L246" i="5"/>
  <c r="K247" i="5"/>
  <c r="L247" i="5"/>
  <c r="K248" i="5"/>
  <c r="L248" i="5"/>
  <c r="K249" i="5"/>
  <c r="L249" i="5"/>
  <c r="K250" i="5"/>
  <c r="L250" i="5"/>
  <c r="K251" i="5"/>
  <c r="L251" i="5"/>
  <c r="K252" i="5"/>
  <c r="L252" i="5"/>
  <c r="K253" i="5"/>
  <c r="L253" i="5"/>
  <c r="K254" i="5"/>
  <c r="L254" i="5"/>
  <c r="K255" i="5"/>
  <c r="L255" i="5"/>
  <c r="K256" i="5"/>
  <c r="L256" i="5"/>
  <c r="K257" i="5"/>
  <c r="L257" i="5"/>
  <c r="K258" i="5"/>
  <c r="L258" i="5"/>
  <c r="K259" i="5"/>
  <c r="L259" i="5"/>
  <c r="K260" i="5"/>
  <c r="L260" i="5"/>
  <c r="K261" i="5"/>
  <c r="L261" i="5"/>
  <c r="K262" i="5"/>
  <c r="L262" i="5"/>
  <c r="K263" i="5"/>
  <c r="L263" i="5"/>
  <c r="K264" i="5"/>
  <c r="L264" i="5"/>
  <c r="K265" i="5"/>
  <c r="L265" i="5"/>
  <c r="K266" i="5"/>
  <c r="L266" i="5"/>
  <c r="K267" i="5"/>
  <c r="L267" i="5"/>
  <c r="K268" i="5"/>
  <c r="L268" i="5"/>
  <c r="K269" i="5"/>
  <c r="L269" i="5"/>
  <c r="K270" i="5"/>
  <c r="L270" i="5"/>
  <c r="K271" i="5"/>
  <c r="L271" i="5"/>
  <c r="K272" i="5"/>
  <c r="L272" i="5"/>
  <c r="K273" i="5"/>
  <c r="L273" i="5"/>
  <c r="K274" i="5"/>
  <c r="L274" i="5"/>
  <c r="K275" i="5"/>
  <c r="L275" i="5"/>
  <c r="K276" i="5"/>
  <c r="L276" i="5"/>
  <c r="K277" i="5"/>
  <c r="L277" i="5"/>
  <c r="K278" i="5"/>
  <c r="L278" i="5"/>
  <c r="K279" i="5"/>
  <c r="L279" i="5"/>
  <c r="K280" i="5"/>
  <c r="L280" i="5"/>
  <c r="K281" i="5"/>
  <c r="L281" i="5"/>
  <c r="K282" i="5"/>
  <c r="L282" i="5"/>
  <c r="K283" i="5"/>
  <c r="L283" i="5"/>
  <c r="K284" i="5"/>
  <c r="L284" i="5"/>
  <c r="K285" i="5"/>
  <c r="L285" i="5"/>
  <c r="K286" i="5"/>
  <c r="L286" i="5"/>
  <c r="K287" i="5"/>
  <c r="L287" i="5"/>
  <c r="K288" i="5"/>
  <c r="L288" i="5"/>
  <c r="K289" i="5"/>
  <c r="L289" i="5"/>
  <c r="K290" i="5"/>
  <c r="L290" i="5"/>
  <c r="K291" i="5"/>
  <c r="L291" i="5"/>
  <c r="K292" i="5"/>
  <c r="L292" i="5"/>
  <c r="K293" i="5"/>
  <c r="L293" i="5"/>
  <c r="K294" i="5"/>
  <c r="L294" i="5"/>
  <c r="K295" i="5"/>
  <c r="L295" i="5"/>
  <c r="K296" i="5"/>
  <c r="L296" i="5"/>
  <c r="K297" i="5"/>
  <c r="L297" i="5"/>
  <c r="K298" i="5"/>
  <c r="L298" i="5"/>
  <c r="K299" i="5"/>
  <c r="L299" i="5"/>
  <c r="K300" i="5"/>
  <c r="L300" i="5"/>
  <c r="K301" i="5"/>
  <c r="L301" i="5"/>
  <c r="K302" i="5"/>
  <c r="L302" i="5"/>
  <c r="K303" i="5"/>
  <c r="L303" i="5"/>
  <c r="K304" i="5"/>
  <c r="L304" i="5"/>
  <c r="K305" i="5"/>
  <c r="L305" i="5"/>
  <c r="K306" i="5"/>
  <c r="L306" i="5"/>
  <c r="K307" i="5"/>
  <c r="L307" i="5"/>
  <c r="K308" i="5"/>
  <c r="L308" i="5"/>
  <c r="K309" i="5"/>
  <c r="L309" i="5"/>
  <c r="K310" i="5"/>
  <c r="L310" i="5"/>
  <c r="K311" i="5"/>
  <c r="L311" i="5"/>
  <c r="K312" i="5"/>
  <c r="L312" i="5"/>
  <c r="K313" i="5"/>
  <c r="L313" i="5"/>
  <c r="K314" i="5"/>
  <c r="L314" i="5"/>
  <c r="K315" i="5"/>
  <c r="L315" i="5"/>
  <c r="K316" i="5"/>
  <c r="L316" i="5"/>
  <c r="K317" i="5"/>
  <c r="L317" i="5"/>
  <c r="K318" i="5"/>
  <c r="L318" i="5"/>
  <c r="K319" i="5"/>
  <c r="L319" i="5"/>
  <c r="K320" i="5"/>
  <c r="L320" i="5"/>
  <c r="K321" i="5"/>
  <c r="L321" i="5"/>
  <c r="K322" i="5"/>
  <c r="L322" i="5"/>
  <c r="K323" i="5"/>
  <c r="L323" i="5"/>
  <c r="K324" i="5"/>
  <c r="L324" i="5"/>
  <c r="K325" i="5"/>
  <c r="L325" i="5"/>
  <c r="K326" i="5"/>
  <c r="L326" i="5"/>
  <c r="K327" i="5"/>
  <c r="L327" i="5"/>
  <c r="K328" i="5"/>
  <c r="L328" i="5"/>
  <c r="K329" i="5"/>
  <c r="L329" i="5"/>
  <c r="K330" i="5"/>
  <c r="L330" i="5"/>
  <c r="K331" i="5"/>
  <c r="L331" i="5"/>
  <c r="K332" i="5"/>
  <c r="L332" i="5"/>
  <c r="K333" i="5"/>
  <c r="L333" i="5"/>
  <c r="K334" i="5"/>
  <c r="L334" i="5"/>
  <c r="K335" i="5"/>
  <c r="L335" i="5"/>
  <c r="K336" i="5"/>
  <c r="L336" i="5"/>
  <c r="K337" i="5"/>
  <c r="L337" i="5"/>
  <c r="K338" i="5"/>
  <c r="L338" i="5"/>
  <c r="K339" i="5"/>
  <c r="L339" i="5"/>
  <c r="K340" i="5"/>
  <c r="L340" i="5"/>
  <c r="K341" i="5"/>
  <c r="L341" i="5"/>
  <c r="K342" i="5"/>
  <c r="L342" i="5"/>
  <c r="K343" i="5"/>
  <c r="L343" i="5"/>
  <c r="K344" i="5"/>
  <c r="L344" i="5"/>
  <c r="K345" i="5"/>
  <c r="L345" i="5"/>
  <c r="K346" i="5"/>
  <c r="L346" i="5"/>
  <c r="K347" i="5"/>
  <c r="L347" i="5"/>
  <c r="K348" i="5"/>
  <c r="L348" i="5"/>
  <c r="K349" i="5"/>
  <c r="L349" i="5"/>
  <c r="K350" i="5"/>
  <c r="L350" i="5"/>
  <c r="K351" i="5"/>
  <c r="L351" i="5"/>
  <c r="K352" i="5"/>
  <c r="L352" i="5"/>
  <c r="K353" i="5"/>
  <c r="L353" i="5"/>
  <c r="K354" i="5"/>
  <c r="L354" i="5"/>
  <c r="K355" i="5"/>
  <c r="L355" i="5"/>
  <c r="K356" i="5"/>
  <c r="L356" i="5"/>
  <c r="K357" i="5"/>
  <c r="L357" i="5"/>
  <c r="K358" i="5"/>
  <c r="L358" i="5"/>
  <c r="K359" i="5"/>
  <c r="L359" i="5"/>
  <c r="K360" i="5"/>
  <c r="L360" i="5"/>
  <c r="K361" i="5"/>
  <c r="L361" i="5"/>
  <c r="K362" i="5"/>
  <c r="L362" i="5"/>
  <c r="K363" i="5"/>
  <c r="L363" i="5"/>
  <c r="K364" i="5"/>
  <c r="L364" i="5"/>
  <c r="K365" i="5"/>
  <c r="L365" i="5"/>
  <c r="K366" i="5"/>
  <c r="L366" i="5"/>
  <c r="K367" i="5"/>
  <c r="L367" i="5"/>
  <c r="K368" i="5"/>
  <c r="L368" i="5"/>
  <c r="K369" i="5"/>
  <c r="L369" i="5"/>
  <c r="K370" i="5"/>
  <c r="L370" i="5"/>
  <c r="K371" i="5"/>
  <c r="L371" i="5"/>
  <c r="K372" i="5"/>
  <c r="L372" i="5"/>
  <c r="K373" i="5"/>
  <c r="L373" i="5"/>
  <c r="K374" i="5"/>
  <c r="L374" i="5"/>
  <c r="K375" i="5"/>
  <c r="L375" i="5"/>
  <c r="K376" i="5"/>
  <c r="L376" i="5"/>
  <c r="K377" i="5"/>
  <c r="L377" i="5"/>
  <c r="K378" i="5"/>
  <c r="L378" i="5"/>
  <c r="K379" i="5"/>
  <c r="L379" i="5"/>
  <c r="K380" i="5"/>
  <c r="L380" i="5"/>
  <c r="K381" i="5"/>
  <c r="L381" i="5"/>
  <c r="K382" i="5"/>
  <c r="L382" i="5"/>
  <c r="K383" i="5"/>
  <c r="L383" i="5"/>
  <c r="K384" i="5"/>
  <c r="L384" i="5"/>
  <c r="K385" i="5"/>
  <c r="L385" i="5"/>
  <c r="K386" i="5"/>
  <c r="L386" i="5"/>
  <c r="K387" i="5"/>
  <c r="L387" i="5"/>
  <c r="K388" i="5"/>
  <c r="L388" i="5"/>
  <c r="K389" i="5"/>
  <c r="L389" i="5"/>
  <c r="K390" i="5"/>
  <c r="L390" i="5"/>
  <c r="K391" i="5"/>
  <c r="L391" i="5"/>
  <c r="K392" i="5"/>
  <c r="L392" i="5"/>
  <c r="K393" i="5"/>
  <c r="L393" i="5"/>
  <c r="K394" i="5"/>
  <c r="L394" i="5"/>
  <c r="K395" i="5"/>
  <c r="L395" i="5"/>
  <c r="K396" i="5"/>
  <c r="L396" i="5"/>
  <c r="K397" i="5"/>
  <c r="L397" i="5"/>
  <c r="K398" i="5"/>
  <c r="L398" i="5"/>
  <c r="K399" i="5"/>
  <c r="L399" i="5"/>
  <c r="K400" i="5"/>
  <c r="L400" i="5"/>
  <c r="K401" i="5"/>
  <c r="L401" i="5"/>
  <c r="K402" i="5"/>
  <c r="L402" i="5"/>
  <c r="K403" i="5"/>
  <c r="L403" i="5"/>
  <c r="K404" i="5"/>
  <c r="L404" i="5"/>
  <c r="K405" i="5"/>
  <c r="L405" i="5"/>
  <c r="K406" i="5"/>
  <c r="L406" i="5"/>
  <c r="K407" i="5"/>
  <c r="L407" i="5"/>
  <c r="K408" i="5"/>
  <c r="L408" i="5"/>
  <c r="K409" i="5"/>
  <c r="L409" i="5"/>
  <c r="K410" i="5"/>
  <c r="L410" i="5"/>
  <c r="K411" i="5"/>
  <c r="L411" i="5"/>
  <c r="K412" i="5"/>
  <c r="L412" i="5"/>
  <c r="K413" i="5"/>
  <c r="L413" i="5"/>
  <c r="K414" i="5"/>
  <c r="L414" i="5"/>
  <c r="K415" i="5"/>
  <c r="L415" i="5"/>
  <c r="K416" i="5"/>
  <c r="L416" i="5"/>
  <c r="K417" i="5"/>
  <c r="L417" i="5"/>
  <c r="K418" i="5"/>
  <c r="L418" i="5"/>
  <c r="K419" i="5"/>
  <c r="L419" i="5"/>
  <c r="K420" i="5"/>
  <c r="L420" i="5"/>
  <c r="K421" i="5"/>
  <c r="L421" i="5"/>
  <c r="K422" i="5"/>
  <c r="L422" i="5"/>
  <c r="K423" i="5"/>
  <c r="L423" i="5"/>
  <c r="K424" i="5"/>
  <c r="L424" i="5"/>
  <c r="K425" i="5"/>
  <c r="L425" i="5"/>
  <c r="K426" i="5"/>
  <c r="L426" i="5"/>
  <c r="K427" i="5"/>
  <c r="L427" i="5"/>
  <c r="K428" i="5"/>
  <c r="L428" i="5"/>
  <c r="K429" i="5"/>
  <c r="L429" i="5"/>
  <c r="K430" i="5"/>
  <c r="L430" i="5"/>
  <c r="K431" i="5"/>
  <c r="L431" i="5"/>
  <c r="K432" i="5"/>
  <c r="L432" i="5"/>
  <c r="K433" i="5"/>
  <c r="L433" i="5"/>
  <c r="K434" i="5"/>
  <c r="L434" i="5"/>
  <c r="K435" i="5"/>
  <c r="L435" i="5"/>
  <c r="K436" i="5"/>
  <c r="L436" i="5"/>
  <c r="K437" i="5"/>
  <c r="L437" i="5"/>
  <c r="K438" i="5"/>
  <c r="L438" i="5"/>
  <c r="K439" i="5"/>
  <c r="L439" i="5"/>
  <c r="K440" i="5"/>
  <c r="L440" i="5"/>
  <c r="K441" i="5"/>
  <c r="L441" i="5"/>
  <c r="K442" i="5"/>
  <c r="L442" i="5"/>
  <c r="K443" i="5"/>
  <c r="L443" i="5"/>
  <c r="K444" i="5"/>
  <c r="L444" i="5"/>
  <c r="K445" i="5"/>
  <c r="L445" i="5"/>
  <c r="K446" i="5"/>
  <c r="L446" i="5"/>
  <c r="K447" i="5"/>
  <c r="L447" i="5"/>
  <c r="K448" i="5"/>
  <c r="L448" i="5"/>
  <c r="K449" i="5"/>
  <c r="L449" i="5"/>
  <c r="K450" i="5"/>
  <c r="L450" i="5"/>
  <c r="K451" i="5"/>
  <c r="L451" i="5"/>
  <c r="K452" i="5"/>
  <c r="L452" i="5"/>
  <c r="K453" i="5"/>
  <c r="L453" i="5"/>
  <c r="K454" i="5"/>
  <c r="L454" i="5"/>
  <c r="K455" i="5"/>
  <c r="L455" i="5"/>
  <c r="K456" i="5"/>
  <c r="L456" i="5"/>
  <c r="K457" i="5"/>
  <c r="L457" i="5"/>
  <c r="K458" i="5"/>
  <c r="L458" i="5"/>
  <c r="K459" i="5"/>
  <c r="L459" i="5"/>
  <c r="K460" i="5"/>
  <c r="L460" i="5"/>
  <c r="K461" i="5"/>
  <c r="L461" i="5"/>
  <c r="K462" i="5"/>
  <c r="L462" i="5"/>
  <c r="K463" i="5"/>
  <c r="L463" i="5"/>
  <c r="K464" i="5"/>
  <c r="L464" i="5"/>
  <c r="K465" i="5"/>
  <c r="L465" i="5"/>
  <c r="K466" i="5"/>
  <c r="L466" i="5"/>
  <c r="K467" i="5"/>
  <c r="L467" i="5"/>
  <c r="K468" i="5"/>
  <c r="L468" i="5"/>
  <c r="K469" i="5"/>
  <c r="L469" i="5"/>
  <c r="K470" i="5"/>
  <c r="L470" i="5"/>
  <c r="K471" i="5"/>
  <c r="L471" i="5"/>
  <c r="K472" i="5"/>
  <c r="L472" i="5"/>
  <c r="K473" i="5"/>
  <c r="L473" i="5"/>
  <c r="K474" i="5"/>
  <c r="L474" i="5"/>
  <c r="K475" i="5"/>
  <c r="L475" i="5"/>
  <c r="K476" i="5"/>
  <c r="L476" i="5"/>
  <c r="K477" i="5"/>
  <c r="L477" i="5"/>
  <c r="K478" i="5"/>
  <c r="L478" i="5"/>
  <c r="K479" i="5"/>
  <c r="L479" i="5"/>
  <c r="K480" i="5"/>
  <c r="L480" i="5"/>
  <c r="K481" i="5"/>
  <c r="L481" i="5"/>
  <c r="K482" i="5"/>
  <c r="L482" i="5"/>
  <c r="K483" i="5"/>
  <c r="L483" i="5"/>
  <c r="K484" i="5"/>
  <c r="L484" i="5"/>
  <c r="K485" i="5"/>
  <c r="L485" i="5"/>
  <c r="K486" i="5"/>
  <c r="L486" i="5"/>
  <c r="K487" i="5"/>
  <c r="L487" i="5"/>
  <c r="K488" i="5"/>
  <c r="L488" i="5"/>
  <c r="K489" i="5"/>
  <c r="L489" i="5"/>
  <c r="K490" i="5"/>
  <c r="L490" i="5"/>
  <c r="K491" i="5"/>
  <c r="L491" i="5"/>
  <c r="K492" i="5"/>
  <c r="L492" i="5"/>
  <c r="K493" i="5"/>
  <c r="L493" i="5"/>
  <c r="I2" i="5"/>
  <c r="D2" i="5"/>
  <c r="D1" i="5"/>
  <c r="M14" i="4"/>
  <c r="H5" i="4"/>
  <c r="D23" i="4" s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5" i="1"/>
  <c r="H54" i="4"/>
  <c r="I54" i="4" s="1"/>
  <c r="T12" i="13"/>
  <c r="S12" i="13"/>
  <c r="A24" i="4"/>
  <c r="H50" i="4"/>
  <c r="I50" i="4" s="1"/>
  <c r="H51" i="4"/>
  <c r="H38" i="4"/>
  <c r="D22" i="4"/>
  <c r="A48" i="4"/>
  <c r="A37" i="4"/>
  <c r="A22" i="4"/>
  <c r="E8" i="4"/>
  <c r="C525" i="5"/>
  <c r="C524" i="5"/>
  <c r="C520" i="5"/>
  <c r="A102" i="4"/>
  <c r="D102" i="4" s="1"/>
  <c r="A101" i="4"/>
  <c r="A100" i="4"/>
  <c r="D100" i="4"/>
  <c r="A99" i="4"/>
  <c r="D99" i="4" s="1"/>
  <c r="A98" i="4"/>
  <c r="A97" i="4"/>
  <c r="A96" i="4"/>
  <c r="D96" i="4" s="1"/>
  <c r="D101" i="4"/>
  <c r="D97" i="4"/>
  <c r="D98" i="4"/>
  <c r="E84" i="28"/>
  <c r="T22" i="13"/>
  <c r="T16" i="13"/>
  <c r="S15" i="13"/>
  <c r="T23" i="13"/>
  <c r="T32" i="13"/>
  <c r="S33" i="13"/>
  <c r="S31" i="13"/>
  <c r="S24" i="13"/>
  <c r="S26" i="13"/>
  <c r="T21" i="13"/>
  <c r="T17" i="13"/>
  <c r="S19" i="13"/>
  <c r="T20" i="13"/>
  <c r="T29" i="13"/>
  <c r="S30" i="13"/>
  <c r="S16" i="13"/>
  <c r="S22" i="13"/>
  <c r="T30" i="13"/>
  <c r="T15" i="13"/>
  <c r="T14" i="13"/>
  <c r="T33" i="13"/>
  <c r="T26" i="13"/>
  <c r="S23" i="13"/>
  <c r="S34" i="13"/>
  <c r="S32" i="13"/>
  <c r="S27" i="13"/>
  <c r="S17" i="13"/>
  <c r="T28" i="13"/>
  <c r="S14" i="13"/>
  <c r="T19" i="13"/>
  <c r="T25" i="13"/>
  <c r="T18" i="13"/>
  <c r="S25" i="13"/>
  <c r="S21" i="13"/>
  <c r="S18" i="13"/>
  <c r="T24" i="13"/>
  <c r="S20" i="13"/>
  <c r="T31" i="13"/>
  <c r="S29" i="13"/>
  <c r="S28" i="13"/>
  <c r="T27" i="13"/>
  <c r="T34" i="13"/>
  <c r="G79" i="4"/>
  <c r="K36" i="13"/>
  <c r="I47" i="16"/>
  <c r="M19" i="20" l="1"/>
  <c r="E38" i="17"/>
  <c r="G38" i="17" s="1"/>
  <c r="E37" i="17"/>
  <c r="G37" i="17" s="1"/>
  <c r="H6" i="4"/>
  <c r="A36" i="4"/>
  <c r="A49" i="4"/>
  <c r="H47" i="4"/>
  <c r="K515" i="23"/>
  <c r="M510" i="23"/>
  <c r="M514" i="23"/>
  <c r="M509" i="23"/>
  <c r="M505" i="23"/>
  <c r="M503" i="23"/>
  <c r="M508" i="23"/>
  <c r="M511" i="23"/>
  <c r="M500" i="23"/>
  <c r="M513" i="23"/>
  <c r="M507" i="23"/>
  <c r="M504" i="23"/>
  <c r="M502" i="23"/>
  <c r="M504" i="24"/>
  <c r="M506" i="24"/>
  <c r="M511" i="24"/>
  <c r="M501" i="24"/>
  <c r="M503" i="24"/>
  <c r="M505" i="24"/>
  <c r="M510" i="24"/>
  <c r="M513" i="24"/>
  <c r="M502" i="24"/>
  <c r="M514" i="24"/>
  <c r="M508" i="24"/>
  <c r="M512" i="24"/>
  <c r="M507" i="24"/>
  <c r="M500" i="24"/>
  <c r="M515" i="24" s="1"/>
  <c r="H55" i="4"/>
  <c r="I55" i="4" s="1"/>
  <c r="A55" i="4"/>
  <c r="E9" i="4"/>
  <c r="H52" i="4"/>
  <c r="I52" i="4" s="1"/>
  <c r="A53" i="4"/>
  <c r="D24" i="4"/>
  <c r="H23" i="4"/>
  <c r="I23" i="4" s="1"/>
  <c r="H49" i="4"/>
  <c r="H36" i="4"/>
  <c r="I36" i="4" s="1"/>
  <c r="A51" i="4"/>
  <c r="H53" i="4"/>
  <c r="I53" i="4" s="1"/>
  <c r="A54" i="4"/>
  <c r="A23" i="4"/>
  <c r="H37" i="4"/>
  <c r="H48" i="4"/>
  <c r="H24" i="4"/>
  <c r="A50" i="4"/>
  <c r="A38" i="4"/>
  <c r="B4" i="4"/>
  <c r="B5" i="4"/>
  <c r="B6" i="4"/>
  <c r="A47" i="4"/>
  <c r="H22" i="4"/>
  <c r="F84" i="4"/>
  <c r="A52" i="4"/>
  <c r="D2" i="4"/>
  <c r="M500" i="29"/>
  <c r="C521" i="20"/>
  <c r="J501" i="20"/>
  <c r="C520" i="22"/>
  <c r="F500" i="22"/>
  <c r="J500" i="22"/>
  <c r="C524" i="22"/>
  <c r="F504" i="22"/>
  <c r="K504" i="22" s="1"/>
  <c r="E22" i="16" s="1"/>
  <c r="G22" i="16" s="1"/>
  <c r="C521" i="29"/>
  <c r="J501" i="29"/>
  <c r="J515" i="29" s="1"/>
  <c r="G501" i="29"/>
  <c r="G515" i="29" s="1"/>
  <c r="F501" i="29"/>
  <c r="I501" i="29"/>
  <c r="I515" i="29" s="1"/>
  <c r="J517" i="20"/>
  <c r="J502" i="20"/>
  <c r="J514" i="20"/>
  <c r="I38" i="14"/>
  <c r="G515" i="27"/>
  <c r="F515" i="27"/>
  <c r="H515" i="29"/>
  <c r="I37" i="14"/>
  <c r="F517" i="24"/>
  <c r="F530" i="24"/>
  <c r="F511" i="24"/>
  <c r="J530" i="24"/>
  <c r="J535" i="24" s="1"/>
  <c r="J517" i="24"/>
  <c r="J512" i="24"/>
  <c r="K512" i="24" s="1"/>
  <c r="J509" i="24"/>
  <c r="K509" i="24" s="1"/>
  <c r="J511" i="24"/>
  <c r="J508" i="24"/>
  <c r="J510" i="24"/>
  <c r="K510" i="24" s="1"/>
  <c r="C523" i="20"/>
  <c r="G527" i="21"/>
  <c r="G535" i="21" s="1"/>
  <c r="C522" i="22"/>
  <c r="H502" i="22"/>
  <c r="H515" i="22" s="1"/>
  <c r="J502" i="22"/>
  <c r="C526" i="22"/>
  <c r="J506" i="22"/>
  <c r="F506" i="22"/>
  <c r="H506" i="22"/>
  <c r="G520" i="27"/>
  <c r="J520" i="27"/>
  <c r="H520" i="27"/>
  <c r="H522" i="27"/>
  <c r="I522" i="27"/>
  <c r="F522" i="27"/>
  <c r="G522" i="27"/>
  <c r="G524" i="27"/>
  <c r="K524" i="27" s="1"/>
  <c r="J524" i="27"/>
  <c r="H524" i="27"/>
  <c r="H526" i="27"/>
  <c r="I526" i="27"/>
  <c r="F526" i="27"/>
  <c r="G526" i="27"/>
  <c r="M502" i="29"/>
  <c r="M505" i="29"/>
  <c r="M512" i="29"/>
  <c r="M511" i="29"/>
  <c r="M506" i="29"/>
  <c r="M509" i="29"/>
  <c r="M513" i="29"/>
  <c r="M514" i="29"/>
  <c r="M510" i="29"/>
  <c r="M504" i="29"/>
  <c r="M503" i="29"/>
  <c r="K20" i="20"/>
  <c r="M5" i="20"/>
  <c r="F502" i="22"/>
  <c r="K502" i="22" s="1"/>
  <c r="M501" i="29"/>
  <c r="J526" i="27"/>
  <c r="I520" i="27"/>
  <c r="I535" i="27" s="1"/>
  <c r="G526" i="29"/>
  <c r="K526" i="29" s="1"/>
  <c r="J526" i="29"/>
  <c r="H526" i="29"/>
  <c r="I38" i="15"/>
  <c r="I56" i="28"/>
  <c r="I52" i="28"/>
  <c r="I22" i="28"/>
  <c r="F502" i="29"/>
  <c r="K502" i="29" s="1"/>
  <c r="C522" i="29"/>
  <c r="K46" i="5"/>
  <c r="K129" i="5" s="1"/>
  <c r="K114" i="5"/>
  <c r="K131" i="5" s="1"/>
  <c r="F31" i="21"/>
  <c r="H32" i="21"/>
  <c r="I31" i="28"/>
  <c r="I29" i="28"/>
  <c r="I27" i="28"/>
  <c r="I25" i="28"/>
  <c r="K89" i="5"/>
  <c r="K130" i="5" s="1"/>
  <c r="I54" i="28"/>
  <c r="M25" i="20"/>
  <c r="K32" i="20"/>
  <c r="J32" i="21"/>
  <c r="I37" i="15"/>
  <c r="H133" i="5"/>
  <c r="H506" i="5" s="1"/>
  <c r="M11" i="20"/>
  <c r="M17" i="21"/>
  <c r="M23" i="21"/>
  <c r="K28" i="21"/>
  <c r="K32" i="21" s="1"/>
  <c r="K33" i="21" s="1"/>
  <c r="M29" i="22"/>
  <c r="M13" i="20"/>
  <c r="F44" i="20"/>
  <c r="H44" i="20"/>
  <c r="M7" i="21"/>
  <c r="M15" i="21"/>
  <c r="M27" i="22"/>
  <c r="M307" i="27"/>
  <c r="M504" i="27" s="1"/>
  <c r="M500" i="78"/>
  <c r="M513" i="78"/>
  <c r="M507" i="78"/>
  <c r="M504" i="78"/>
  <c r="M508" i="78"/>
  <c r="M511" i="78"/>
  <c r="M514" i="78"/>
  <c r="M502" i="78"/>
  <c r="M505" i="78"/>
  <c r="M512" i="78"/>
  <c r="M506" i="78"/>
  <c r="F520" i="78"/>
  <c r="I520" i="78"/>
  <c r="I535" i="78" s="1"/>
  <c r="I22" i="77"/>
  <c r="I49" i="77"/>
  <c r="H520" i="78"/>
  <c r="H535" i="78" s="1"/>
  <c r="H515" i="78"/>
  <c r="M28" i="5"/>
  <c r="K500" i="78"/>
  <c r="K515" i="78" s="1"/>
  <c r="I39" i="77"/>
  <c r="I43" i="77"/>
  <c r="I50" i="77"/>
  <c r="I54" i="77"/>
  <c r="I56" i="77"/>
  <c r="I47" i="26"/>
  <c r="I57" i="26" s="1"/>
  <c r="I47" i="18"/>
  <c r="I57" i="18" s="1"/>
  <c r="I49" i="17"/>
  <c r="I57" i="17" s="1"/>
  <c r="I22" i="17"/>
  <c r="I48" i="16"/>
  <c r="I57" i="16" s="1"/>
  <c r="I22" i="16"/>
  <c r="I25" i="16"/>
  <c r="I47" i="15"/>
  <c r="I57" i="15" s="1"/>
  <c r="I49" i="14"/>
  <c r="I57" i="14" s="1"/>
  <c r="I18" i="12"/>
  <c r="I22" i="12" s="1"/>
  <c r="I29" i="12" s="1"/>
  <c r="I34" i="12" s="1"/>
  <c r="I37" i="12" s="1"/>
  <c r="G18" i="12"/>
  <c r="G19" i="12" s="1"/>
  <c r="E15" i="12"/>
  <c r="E18" i="12"/>
  <c r="E22" i="12" s="1"/>
  <c r="G24" i="16" s="1"/>
  <c r="I24" i="16" s="1"/>
  <c r="E103" i="28"/>
  <c r="I14" i="28" s="1"/>
  <c r="I13" i="28" s="1"/>
  <c r="F13" i="28" s="1"/>
  <c r="E103" i="77"/>
  <c r="I14" i="77" s="1"/>
  <c r="I12" i="77" s="1"/>
  <c r="F12" i="77" s="1"/>
  <c r="H526" i="5"/>
  <c r="H503" i="5"/>
  <c r="H520" i="5"/>
  <c r="C523" i="5"/>
  <c r="I133" i="5"/>
  <c r="H521" i="5"/>
  <c r="I524" i="5"/>
  <c r="H522" i="5"/>
  <c r="H505" i="5"/>
  <c r="H530" i="5"/>
  <c r="H531" i="5"/>
  <c r="H510" i="5"/>
  <c r="H500" i="5"/>
  <c r="H528" i="5"/>
  <c r="H529" i="5"/>
  <c r="H507" i="5"/>
  <c r="H504" i="5"/>
  <c r="H501" i="5"/>
  <c r="H525" i="5"/>
  <c r="H508" i="5"/>
  <c r="H517" i="5"/>
  <c r="H514" i="5"/>
  <c r="H533" i="5"/>
  <c r="H527" i="5"/>
  <c r="H532" i="5"/>
  <c r="H534" i="5"/>
  <c r="H509" i="5"/>
  <c r="H515" i="5" s="1"/>
  <c r="F129" i="5"/>
  <c r="M50" i="5"/>
  <c r="G130" i="5"/>
  <c r="M29" i="5"/>
  <c r="M125" i="5"/>
  <c r="M123" i="5"/>
  <c r="H502" i="5"/>
  <c r="I533" i="5"/>
  <c r="H513" i="5"/>
  <c r="H512" i="5"/>
  <c r="H511" i="5"/>
  <c r="K127" i="5"/>
  <c r="K132" i="5" s="1"/>
  <c r="K133" i="5" s="1"/>
  <c r="J129" i="5"/>
  <c r="M27" i="5"/>
  <c r="M92" i="5"/>
  <c r="M5" i="5"/>
  <c r="M509" i="5" s="1"/>
  <c r="M26" i="5"/>
  <c r="I51" i="4"/>
  <c r="I24" i="4"/>
  <c r="I48" i="4"/>
  <c r="I49" i="4"/>
  <c r="H26" i="4"/>
  <c r="A25" i="4"/>
  <c r="A26" i="4"/>
  <c r="H25" i="4"/>
  <c r="I25" i="4" s="1"/>
  <c r="I47" i="4"/>
  <c r="M502" i="5"/>
  <c r="I84" i="28"/>
  <c r="I44" i="14"/>
  <c r="I84" i="77"/>
  <c r="I44" i="16"/>
  <c r="I33" i="77"/>
  <c r="I25" i="17"/>
  <c r="I44" i="15"/>
  <c r="I33" i="18"/>
  <c r="I44" i="17"/>
  <c r="I44" i="18"/>
  <c r="I33" i="28"/>
  <c r="M509" i="22" l="1"/>
  <c r="M500" i="22"/>
  <c r="M512" i="22"/>
  <c r="M508" i="22"/>
  <c r="M510" i="22"/>
  <c r="M511" i="22"/>
  <c r="M501" i="22"/>
  <c r="M506" i="22"/>
  <c r="M514" i="22"/>
  <c r="M505" i="22"/>
  <c r="M503" i="22"/>
  <c r="M513" i="22"/>
  <c r="M507" i="22"/>
  <c r="M504" i="22"/>
  <c r="M502" i="22"/>
  <c r="F517" i="20"/>
  <c r="F500" i="20"/>
  <c r="F513" i="20"/>
  <c r="F514" i="20"/>
  <c r="F520" i="20"/>
  <c r="F524" i="20"/>
  <c r="F507" i="20"/>
  <c r="F534" i="20"/>
  <c r="F525" i="20"/>
  <c r="F506" i="20"/>
  <c r="F502" i="20"/>
  <c r="F522" i="20"/>
  <c r="F526" i="20"/>
  <c r="F508" i="20"/>
  <c r="F509" i="20"/>
  <c r="F510" i="20"/>
  <c r="F511" i="20"/>
  <c r="F512" i="20"/>
  <c r="F533" i="20"/>
  <c r="F505" i="20"/>
  <c r="F532" i="20"/>
  <c r="F531" i="20"/>
  <c r="F530" i="20"/>
  <c r="F529" i="20"/>
  <c r="F527" i="20"/>
  <c r="F504" i="20"/>
  <c r="F528" i="20"/>
  <c r="M510" i="27"/>
  <c r="M513" i="27"/>
  <c r="M511" i="27"/>
  <c r="H535" i="27"/>
  <c r="K506" i="22"/>
  <c r="K530" i="24"/>
  <c r="K535" i="24" s="1"/>
  <c r="K501" i="29"/>
  <c r="K515" i="29" s="1"/>
  <c r="F515" i="29"/>
  <c r="I520" i="22"/>
  <c r="F520" i="22"/>
  <c r="G520" i="22"/>
  <c r="J520" i="22"/>
  <c r="H520" i="22"/>
  <c r="M501" i="27"/>
  <c r="H524" i="5"/>
  <c r="J33" i="21"/>
  <c r="J530" i="21"/>
  <c r="J510" i="21"/>
  <c r="J504" i="21"/>
  <c r="J501" i="21"/>
  <c r="J512" i="21"/>
  <c r="J506" i="21"/>
  <c r="J517" i="21"/>
  <c r="J511" i="21"/>
  <c r="J509" i="21"/>
  <c r="J533" i="21"/>
  <c r="J513" i="21"/>
  <c r="J514" i="21"/>
  <c r="J531" i="21"/>
  <c r="J526" i="21"/>
  <c r="J523" i="21"/>
  <c r="J522" i="21"/>
  <c r="J508" i="21"/>
  <c r="J507" i="21"/>
  <c r="J529" i="21"/>
  <c r="J528" i="21"/>
  <c r="J532" i="21"/>
  <c r="J524" i="21"/>
  <c r="J534" i="21"/>
  <c r="J525" i="21"/>
  <c r="J521" i="21"/>
  <c r="J520" i="21"/>
  <c r="G522" i="29"/>
  <c r="J522" i="29"/>
  <c r="H522" i="29"/>
  <c r="I522" i="29"/>
  <c r="F522" i="29"/>
  <c r="M502" i="27"/>
  <c r="M505" i="27"/>
  <c r="M503" i="27"/>
  <c r="K522" i="27"/>
  <c r="F535" i="27"/>
  <c r="J535" i="27"/>
  <c r="J522" i="22"/>
  <c r="H522" i="22"/>
  <c r="I522" i="22"/>
  <c r="F522" i="22"/>
  <c r="G522" i="22"/>
  <c r="K508" i="24"/>
  <c r="J515" i="24"/>
  <c r="K517" i="24"/>
  <c r="E36" i="28"/>
  <c r="G36" i="28" s="1"/>
  <c r="I36" i="28" s="1"/>
  <c r="E38" i="28"/>
  <c r="G38" i="28" s="1"/>
  <c r="I38" i="28" s="1"/>
  <c r="E37" i="77"/>
  <c r="G37" i="77" s="1"/>
  <c r="I37" i="77" s="1"/>
  <c r="E37" i="28"/>
  <c r="G37" i="28" s="1"/>
  <c r="I37" i="28" s="1"/>
  <c r="E38" i="77"/>
  <c r="G38" i="77" s="1"/>
  <c r="I38" i="77" s="1"/>
  <c r="E36" i="77"/>
  <c r="G36" i="77" s="1"/>
  <c r="I36" i="77" s="1"/>
  <c r="I524" i="22"/>
  <c r="F524" i="22"/>
  <c r="G524" i="22"/>
  <c r="J524" i="22"/>
  <c r="H524" i="22"/>
  <c r="J515" i="20"/>
  <c r="M515" i="29"/>
  <c r="F535" i="24"/>
  <c r="M512" i="27"/>
  <c r="M500" i="5"/>
  <c r="M515" i="78"/>
  <c r="M502" i="21"/>
  <c r="M505" i="21"/>
  <c r="M511" i="21"/>
  <c r="M512" i="21"/>
  <c r="M500" i="21"/>
  <c r="M513" i="21"/>
  <c r="M514" i="21"/>
  <c r="M504" i="21"/>
  <c r="M507" i="21"/>
  <c r="M508" i="21"/>
  <c r="M506" i="21"/>
  <c r="M501" i="21"/>
  <c r="M503" i="21"/>
  <c r="M509" i="21"/>
  <c r="M510" i="21"/>
  <c r="J500" i="21"/>
  <c r="F33" i="21"/>
  <c r="F509" i="21"/>
  <c r="F505" i="21"/>
  <c r="F500" i="21"/>
  <c r="F512" i="21"/>
  <c r="F508" i="21"/>
  <c r="F510" i="21"/>
  <c r="F507" i="21"/>
  <c r="F533" i="21"/>
  <c r="F513" i="21"/>
  <c r="F514" i="21"/>
  <c r="F531" i="21"/>
  <c r="F523" i="21"/>
  <c r="F503" i="21"/>
  <c r="F517" i="21"/>
  <c r="F529" i="21"/>
  <c r="F528" i="21"/>
  <c r="F532" i="21"/>
  <c r="F525" i="21"/>
  <c r="F521" i="21"/>
  <c r="F520" i="21"/>
  <c r="F506" i="21"/>
  <c r="F530" i="21"/>
  <c r="F526" i="21"/>
  <c r="F522" i="21"/>
  <c r="F524" i="21"/>
  <c r="F534" i="21"/>
  <c r="M507" i="20"/>
  <c r="M503" i="20"/>
  <c r="M510" i="20"/>
  <c r="M506" i="20"/>
  <c r="M514" i="20"/>
  <c r="M505" i="20"/>
  <c r="M511" i="20"/>
  <c r="M513" i="20"/>
  <c r="M501" i="20"/>
  <c r="M504" i="20"/>
  <c r="M509" i="20"/>
  <c r="M508" i="20"/>
  <c r="M502" i="20"/>
  <c r="M500" i="20"/>
  <c r="M507" i="27"/>
  <c r="M514" i="27"/>
  <c r="K526" i="27"/>
  <c r="K520" i="27"/>
  <c r="K535" i="27" s="1"/>
  <c r="G535" i="27"/>
  <c r="J526" i="22"/>
  <c r="H526" i="22"/>
  <c r="I526" i="22"/>
  <c r="F526" i="22"/>
  <c r="K526" i="22" s="1"/>
  <c r="G526" i="22"/>
  <c r="F503" i="20"/>
  <c r="J515" i="22"/>
  <c r="F501" i="20"/>
  <c r="K501" i="20" s="1"/>
  <c r="M500" i="27"/>
  <c r="G513" i="5"/>
  <c r="G534" i="5"/>
  <c r="G133" i="5"/>
  <c r="K520" i="78"/>
  <c r="K535" i="78" s="1"/>
  <c r="F535" i="78"/>
  <c r="H502" i="20"/>
  <c r="H514" i="20"/>
  <c r="H517" i="20"/>
  <c r="H513" i="20"/>
  <c r="H500" i="20"/>
  <c r="H525" i="20"/>
  <c r="H504" i="20"/>
  <c r="H522" i="20"/>
  <c r="H526" i="20"/>
  <c r="H508" i="20"/>
  <c r="H509" i="20"/>
  <c r="H510" i="20"/>
  <c r="H511" i="20"/>
  <c r="H512" i="20"/>
  <c r="H533" i="20"/>
  <c r="H503" i="20"/>
  <c r="H507" i="20"/>
  <c r="H501" i="20"/>
  <c r="H527" i="20"/>
  <c r="H506" i="20"/>
  <c r="H520" i="20"/>
  <c r="H524" i="20"/>
  <c r="H505" i="20"/>
  <c r="H534" i="20"/>
  <c r="H532" i="20"/>
  <c r="H530" i="20"/>
  <c r="H531" i="20"/>
  <c r="H528" i="20"/>
  <c r="H529" i="20"/>
  <c r="J503" i="21"/>
  <c r="H532" i="21"/>
  <c r="H511" i="21"/>
  <c r="H529" i="21"/>
  <c r="H33" i="21"/>
  <c r="H528" i="21" s="1"/>
  <c r="H510" i="21"/>
  <c r="H506" i="21"/>
  <c r="H533" i="21"/>
  <c r="H513" i="21"/>
  <c r="H514" i="21"/>
  <c r="H523" i="21"/>
  <c r="H520" i="21"/>
  <c r="H526" i="21"/>
  <c r="H525" i="21"/>
  <c r="H524" i="21"/>
  <c r="H522" i="21"/>
  <c r="M509" i="27"/>
  <c r="M508" i="27"/>
  <c r="M506" i="27"/>
  <c r="J527" i="21"/>
  <c r="I523" i="20"/>
  <c r="J523" i="20"/>
  <c r="G523" i="20"/>
  <c r="H523" i="20"/>
  <c r="F523" i="20"/>
  <c r="K511" i="24"/>
  <c r="F515" i="24"/>
  <c r="J521" i="29"/>
  <c r="J535" i="29" s="1"/>
  <c r="G521" i="29"/>
  <c r="G535" i="29" s="1"/>
  <c r="H521" i="29"/>
  <c r="H535" i="29" s="1"/>
  <c r="F521" i="29"/>
  <c r="I521" i="29"/>
  <c r="I535" i="29" s="1"/>
  <c r="F515" i="22"/>
  <c r="K500" i="22"/>
  <c r="K515" i="22" s="1"/>
  <c r="H521" i="20"/>
  <c r="F521" i="20"/>
  <c r="I521" i="20"/>
  <c r="I535" i="20" s="1"/>
  <c r="J521" i="20"/>
  <c r="J535" i="20" s="1"/>
  <c r="G521" i="20"/>
  <c r="G535" i="20" s="1"/>
  <c r="M515" i="23"/>
  <c r="I33" i="16"/>
  <c r="W32" i="13"/>
  <c r="W7" i="13"/>
  <c r="B50" i="12"/>
  <c r="W5" i="13"/>
  <c r="W33" i="13"/>
  <c r="H48" i="12"/>
  <c r="F50" i="12"/>
  <c r="W16" i="13"/>
  <c r="D49" i="12"/>
  <c r="B48" i="12"/>
  <c r="W20" i="13"/>
  <c r="W24" i="13"/>
  <c r="W25" i="13"/>
  <c r="W13" i="13"/>
  <c r="W19" i="13"/>
  <c r="W11" i="13"/>
  <c r="G50" i="12"/>
  <c r="D50" i="12"/>
  <c r="H49" i="12"/>
  <c r="W29" i="13"/>
  <c r="C50" i="12"/>
  <c r="F48" i="12"/>
  <c r="W10" i="13"/>
  <c r="E50" i="12"/>
  <c r="W26" i="13"/>
  <c r="W31" i="13"/>
  <c r="I49" i="12"/>
  <c r="W17" i="13"/>
  <c r="W21" i="13"/>
  <c r="B49" i="12"/>
  <c r="W34" i="13"/>
  <c r="G48" i="12"/>
  <c r="W14" i="13"/>
  <c r="C48" i="12"/>
  <c r="W27" i="13"/>
  <c r="C49" i="12"/>
  <c r="H50" i="12"/>
  <c r="W30" i="13"/>
  <c r="I50" i="12"/>
  <c r="W12" i="13"/>
  <c r="W15" i="13"/>
  <c r="W28" i="13"/>
  <c r="E48" i="12"/>
  <c r="D48" i="12"/>
  <c r="W22" i="13"/>
  <c r="G49" i="12"/>
  <c r="E49" i="12"/>
  <c r="W23" i="13"/>
  <c r="F49" i="12"/>
  <c r="W9" i="13"/>
  <c r="W8" i="13"/>
  <c r="W18" i="13"/>
  <c r="I48" i="12"/>
  <c r="W6" i="13"/>
  <c r="G22" i="12"/>
  <c r="G26" i="12"/>
  <c r="G24" i="12"/>
  <c r="G25" i="12"/>
  <c r="G23" i="12"/>
  <c r="E29" i="12"/>
  <c r="E34" i="12" s="1"/>
  <c r="E37" i="12" s="1"/>
  <c r="U5" i="13" s="1"/>
  <c r="I13" i="77"/>
  <c r="F13" i="77" s="1"/>
  <c r="I11" i="77"/>
  <c r="F11" i="77" s="1"/>
  <c r="U7" i="13"/>
  <c r="U11" i="13"/>
  <c r="U14" i="13"/>
  <c r="U20" i="13"/>
  <c r="U15" i="13"/>
  <c r="U17" i="13"/>
  <c r="U34" i="13"/>
  <c r="U26" i="13"/>
  <c r="U30" i="13"/>
  <c r="U31" i="13"/>
  <c r="U33" i="13"/>
  <c r="G24" i="17"/>
  <c r="I24" i="17" s="1"/>
  <c r="I33" i="17" s="1"/>
  <c r="U22" i="13"/>
  <c r="L14" i="77"/>
  <c r="L11" i="77" s="1"/>
  <c r="U32" i="13"/>
  <c r="U9" i="13"/>
  <c r="U29" i="13"/>
  <c r="U8" i="13"/>
  <c r="U6" i="13"/>
  <c r="U27" i="13"/>
  <c r="I11" i="28"/>
  <c r="F11" i="28" s="1"/>
  <c r="L14" i="28"/>
  <c r="F16" i="28" s="1"/>
  <c r="I12" i="28"/>
  <c r="F12" i="28" s="1"/>
  <c r="L12" i="77"/>
  <c r="G12" i="77" s="1"/>
  <c r="M512" i="5"/>
  <c r="M506" i="5"/>
  <c r="M501" i="5"/>
  <c r="M508" i="5"/>
  <c r="M503" i="5"/>
  <c r="M514" i="5"/>
  <c r="I525" i="5"/>
  <c r="I520" i="5"/>
  <c r="I526" i="5"/>
  <c r="I506" i="5"/>
  <c r="G503" i="5"/>
  <c r="I509" i="5"/>
  <c r="I500" i="5"/>
  <c r="I512" i="5"/>
  <c r="I521" i="5"/>
  <c r="I510" i="5"/>
  <c r="I503" i="5"/>
  <c r="M513" i="5"/>
  <c r="M510" i="5"/>
  <c r="G531" i="5"/>
  <c r="I502" i="5"/>
  <c r="I529" i="5"/>
  <c r="I508" i="5"/>
  <c r="I513" i="5"/>
  <c r="I504" i="5"/>
  <c r="I527" i="5"/>
  <c r="I522" i="5"/>
  <c r="M507" i="5"/>
  <c r="M511" i="5"/>
  <c r="M504" i="5"/>
  <c r="I57" i="4"/>
  <c r="F133" i="5"/>
  <c r="F512" i="5" s="1"/>
  <c r="F505" i="5"/>
  <c r="F508" i="5"/>
  <c r="F513" i="5"/>
  <c r="F506" i="5"/>
  <c r="F501" i="5"/>
  <c r="I501" i="5"/>
  <c r="I530" i="5"/>
  <c r="I531" i="5"/>
  <c r="I511" i="5"/>
  <c r="I505" i="5"/>
  <c r="I528" i="5"/>
  <c r="F522" i="5"/>
  <c r="M505" i="5"/>
  <c r="J133" i="5"/>
  <c r="J529" i="5" s="1"/>
  <c r="J513" i="5"/>
  <c r="J500" i="5"/>
  <c r="G510" i="5"/>
  <c r="G501" i="5"/>
  <c r="G521" i="5"/>
  <c r="G507" i="5"/>
  <c r="G524" i="5"/>
  <c r="G530" i="5"/>
  <c r="G529" i="5"/>
  <c r="G508" i="5"/>
  <c r="G512" i="5"/>
  <c r="G528" i="5"/>
  <c r="G527" i="5"/>
  <c r="G509" i="5"/>
  <c r="G505" i="5"/>
  <c r="G506" i="5"/>
  <c r="G525" i="5"/>
  <c r="G520" i="5"/>
  <c r="G500" i="5"/>
  <c r="G504" i="5"/>
  <c r="J522" i="5"/>
  <c r="I532" i="5"/>
  <c r="H523" i="5"/>
  <c r="H535" i="5" s="1"/>
  <c r="G523" i="5"/>
  <c r="J523" i="5"/>
  <c r="I523" i="5"/>
  <c r="G526" i="5"/>
  <c r="I514" i="5"/>
  <c r="I534" i="5"/>
  <c r="I517" i="5"/>
  <c r="I507" i="5"/>
  <c r="F503" i="5"/>
  <c r="G522" i="5"/>
  <c r="I44" i="28" l="1"/>
  <c r="I76" i="28" s="1"/>
  <c r="J526" i="5"/>
  <c r="J502" i="5"/>
  <c r="J533" i="5"/>
  <c r="J512" i="5"/>
  <c r="F520" i="5"/>
  <c r="F521" i="5"/>
  <c r="F530" i="5"/>
  <c r="F532" i="5"/>
  <c r="F525" i="5"/>
  <c r="F528" i="5"/>
  <c r="K521" i="20"/>
  <c r="H507" i="21"/>
  <c r="H509" i="21"/>
  <c r="G514" i="5"/>
  <c r="G533" i="5"/>
  <c r="G511" i="5"/>
  <c r="G502" i="5"/>
  <c r="M515" i="27"/>
  <c r="K525" i="21"/>
  <c r="K514" i="21"/>
  <c r="K510" i="21"/>
  <c r="F502" i="21"/>
  <c r="F504" i="21"/>
  <c r="M515" i="21"/>
  <c r="I44" i="77"/>
  <c r="I76" i="77" s="1"/>
  <c r="K515" i="24"/>
  <c r="K522" i="29"/>
  <c r="G535" i="22"/>
  <c r="K504" i="20"/>
  <c r="E22" i="14" s="1"/>
  <c r="G22" i="14" s="1"/>
  <c r="I22" i="14" s="1"/>
  <c r="I33" i="14" s="1"/>
  <c r="K531" i="20"/>
  <c r="K512" i="20"/>
  <c r="K508" i="20"/>
  <c r="K506" i="20"/>
  <c r="K524" i="20"/>
  <c r="K500" i="20"/>
  <c r="F515" i="20"/>
  <c r="K512" i="5"/>
  <c r="K521" i="29"/>
  <c r="F535" i="29"/>
  <c r="H535" i="20"/>
  <c r="H515" i="20"/>
  <c r="K524" i="21"/>
  <c r="K506" i="21"/>
  <c r="K532" i="21"/>
  <c r="K513" i="21"/>
  <c r="J535" i="21"/>
  <c r="K520" i="22"/>
  <c r="F535" i="22"/>
  <c r="K527" i="20"/>
  <c r="K532" i="20"/>
  <c r="K511" i="20"/>
  <c r="K526" i="20"/>
  <c r="K525" i="20"/>
  <c r="F535" i="20"/>
  <c r="K520" i="20"/>
  <c r="K517" i="20"/>
  <c r="G532" i="5"/>
  <c r="J514" i="5"/>
  <c r="J525" i="5"/>
  <c r="J509" i="5"/>
  <c r="J511" i="5"/>
  <c r="J508" i="5"/>
  <c r="F524" i="5"/>
  <c r="F509" i="5"/>
  <c r="F511" i="5"/>
  <c r="F507" i="5"/>
  <c r="F510" i="5"/>
  <c r="H500" i="21"/>
  <c r="H504" i="21"/>
  <c r="H502" i="21"/>
  <c r="H508" i="21"/>
  <c r="K508" i="21" s="1"/>
  <c r="H517" i="21"/>
  <c r="K517" i="21" s="1"/>
  <c r="H503" i="21"/>
  <c r="K503" i="21" s="1"/>
  <c r="M515" i="20"/>
  <c r="K522" i="21"/>
  <c r="K520" i="21"/>
  <c r="K528" i="21"/>
  <c r="K523" i="21"/>
  <c r="K533" i="21"/>
  <c r="K509" i="21"/>
  <c r="K524" i="22"/>
  <c r="K522" i="22"/>
  <c r="H535" i="22"/>
  <c r="I535" i="22"/>
  <c r="K529" i="20"/>
  <c r="K505" i="20"/>
  <c r="K510" i="20"/>
  <c r="K522" i="20"/>
  <c r="K534" i="20"/>
  <c r="K514" i="20"/>
  <c r="F527" i="21"/>
  <c r="F523" i="5"/>
  <c r="K523" i="5" s="1"/>
  <c r="F500" i="5"/>
  <c r="J504" i="5"/>
  <c r="J527" i="5"/>
  <c r="J528" i="5"/>
  <c r="F504" i="5"/>
  <c r="F531" i="5"/>
  <c r="F534" i="5"/>
  <c r="F527" i="5"/>
  <c r="F529" i="5"/>
  <c r="K523" i="20"/>
  <c r="H521" i="21"/>
  <c r="H535" i="21" s="1"/>
  <c r="H531" i="21"/>
  <c r="H534" i="21"/>
  <c r="K534" i="21" s="1"/>
  <c r="H530" i="21"/>
  <c r="K530" i="21" s="1"/>
  <c r="H512" i="21"/>
  <c r="K512" i="21" s="1"/>
  <c r="H505" i="21"/>
  <c r="K505" i="21" s="1"/>
  <c r="H501" i="21"/>
  <c r="G517" i="5"/>
  <c r="K503" i="20"/>
  <c r="K526" i="21"/>
  <c r="K521" i="21"/>
  <c r="K529" i="21"/>
  <c r="K531" i="21"/>
  <c r="K507" i="21"/>
  <c r="F501" i="21"/>
  <c r="K501" i="21" s="1"/>
  <c r="F511" i="21"/>
  <c r="K511" i="21" s="1"/>
  <c r="J505" i="21"/>
  <c r="J502" i="21"/>
  <c r="J515" i="21" s="1"/>
  <c r="J535" i="22"/>
  <c r="K528" i="20"/>
  <c r="K530" i="20"/>
  <c r="K533" i="20"/>
  <c r="K509" i="20"/>
  <c r="K502" i="20"/>
  <c r="K507" i="20"/>
  <c r="K513" i="20"/>
  <c r="M515" i="22"/>
  <c r="H527" i="21"/>
  <c r="G29" i="12"/>
  <c r="G31" i="12" s="1"/>
  <c r="U28" i="13"/>
  <c r="U10" i="13"/>
  <c r="U12" i="13"/>
  <c r="U19" i="13"/>
  <c r="U23" i="13"/>
  <c r="U18" i="13"/>
  <c r="U24" i="13"/>
  <c r="U21" i="13"/>
  <c r="U16" i="13"/>
  <c r="U25" i="13"/>
  <c r="U13" i="13"/>
  <c r="F14" i="77"/>
  <c r="G16" i="77"/>
  <c r="L13" i="77"/>
  <c r="G13" i="77" s="1"/>
  <c r="F16" i="77"/>
  <c r="L13" i="28"/>
  <c r="G13" i="28" s="1"/>
  <c r="L11" i="28"/>
  <c r="H11" i="28" s="1"/>
  <c r="F14" i="28"/>
  <c r="L12" i="28"/>
  <c r="G12" i="28" s="1"/>
  <c r="G16" i="28"/>
  <c r="G11" i="28"/>
  <c r="G11" i="77"/>
  <c r="G14" i="77" s="1"/>
  <c r="H11" i="77"/>
  <c r="M515" i="5"/>
  <c r="G515" i="5"/>
  <c r="J534" i="5"/>
  <c r="K534" i="5" s="1"/>
  <c r="J532" i="5"/>
  <c r="J531" i="5"/>
  <c r="K531" i="5" s="1"/>
  <c r="J505" i="5"/>
  <c r="K509" i="5"/>
  <c r="K511" i="5"/>
  <c r="G535" i="5"/>
  <c r="J521" i="5"/>
  <c r="K521" i="5" s="1"/>
  <c r="J510" i="5"/>
  <c r="K510" i="5" s="1"/>
  <c r="K504" i="5"/>
  <c r="E22" i="4" s="1"/>
  <c r="G22" i="4" s="1"/>
  <c r="I22" i="4" s="1"/>
  <c r="I33" i="4" s="1"/>
  <c r="K527" i="5"/>
  <c r="K529" i="5"/>
  <c r="J503" i="5"/>
  <c r="K503" i="5" s="1"/>
  <c r="K500" i="5"/>
  <c r="J524" i="5"/>
  <c r="K524" i="5" s="1"/>
  <c r="K532" i="5"/>
  <c r="K525" i="5"/>
  <c r="K528" i="5"/>
  <c r="J530" i="5"/>
  <c r="K530" i="5" s="1"/>
  <c r="I515" i="5"/>
  <c r="J506" i="5"/>
  <c r="K506" i="5" s="1"/>
  <c r="J507" i="5"/>
  <c r="K507" i="5" s="1"/>
  <c r="J501" i="5"/>
  <c r="K501" i="5" s="1"/>
  <c r="K522" i="5"/>
  <c r="K513" i="5"/>
  <c r="K508" i="5"/>
  <c r="K505" i="5"/>
  <c r="F517" i="5"/>
  <c r="F514" i="5"/>
  <c r="K514" i="5" s="1"/>
  <c r="F533" i="5"/>
  <c r="K533" i="5" s="1"/>
  <c r="F502" i="5"/>
  <c r="K502" i="5" s="1"/>
  <c r="J520" i="5"/>
  <c r="J535" i="5" s="1"/>
  <c r="J517" i="5"/>
  <c r="I535" i="5"/>
  <c r="F526" i="5"/>
  <c r="K526" i="5" s="1"/>
  <c r="K515" i="20" l="1"/>
  <c r="K504" i="21"/>
  <c r="E22" i="15" s="1"/>
  <c r="G22" i="15" s="1"/>
  <c r="I22" i="15" s="1"/>
  <c r="I33" i="15" s="1"/>
  <c r="K527" i="21"/>
  <c r="F535" i="21"/>
  <c r="K535" i="29"/>
  <c r="K502" i="21"/>
  <c r="K535" i="21"/>
  <c r="H515" i="21"/>
  <c r="F515" i="21"/>
  <c r="K535" i="20"/>
  <c r="K535" i="22"/>
  <c r="K500" i="21"/>
  <c r="K515" i="21" s="1"/>
  <c r="G30" i="12"/>
  <c r="G34" i="12" s="1"/>
  <c r="G35" i="12" s="1"/>
  <c r="G14" i="28"/>
  <c r="K517" i="5"/>
  <c r="F515" i="5"/>
  <c r="J515" i="5"/>
  <c r="F535" i="5"/>
  <c r="K515" i="5"/>
  <c r="E36" i="4"/>
  <c r="G36" i="4" s="1"/>
  <c r="E37" i="4"/>
  <c r="G37" i="4" s="1"/>
  <c r="I37" i="4" s="1"/>
  <c r="E38" i="4"/>
  <c r="G38" i="4" s="1"/>
  <c r="I38" i="4" s="1"/>
  <c r="K520" i="5"/>
  <c r="K535" i="5" s="1"/>
  <c r="G37" i="12" l="1"/>
  <c r="V10" i="13" s="1"/>
  <c r="V14" i="13"/>
  <c r="V21" i="13"/>
  <c r="V27" i="13"/>
  <c r="V32" i="13"/>
  <c r="V24" i="13"/>
  <c r="V18" i="13"/>
  <c r="V16" i="13"/>
  <c r="V6" i="13"/>
  <c r="V19" i="13"/>
  <c r="V29" i="13"/>
  <c r="V5" i="13"/>
  <c r="V12" i="13"/>
  <c r="V9" i="13"/>
  <c r="V15" i="13"/>
  <c r="V11" i="13"/>
  <c r="V34" i="13"/>
  <c r="H43" i="12"/>
  <c r="G43" i="12"/>
  <c r="I43" i="12"/>
  <c r="E42" i="12"/>
  <c r="D43" i="12"/>
  <c r="E43" i="12"/>
  <c r="C42" i="12"/>
  <c r="F44" i="12"/>
  <c r="C44" i="12"/>
  <c r="C43" i="12"/>
  <c r="I42" i="12"/>
  <c r="B42" i="12"/>
  <c r="D44" i="12"/>
  <c r="G44" i="12"/>
  <c r="D42" i="12"/>
  <c r="G42" i="12"/>
  <c r="E44" i="12"/>
  <c r="H42" i="12"/>
  <c r="I44" i="4"/>
  <c r="V23" i="13" l="1"/>
  <c r="V26" i="13"/>
  <c r="V8" i="13"/>
  <c r="V28" i="13"/>
  <c r="V31" i="13"/>
  <c r="V33" i="13"/>
  <c r="H44" i="12"/>
  <c r="B44" i="12"/>
  <c r="B43" i="12"/>
  <c r="F42" i="12"/>
  <c r="I44" i="12"/>
  <c r="F43" i="12"/>
  <c r="V20" i="13"/>
  <c r="V7" i="13"/>
  <c r="V17" i="13"/>
  <c r="V22" i="13"/>
  <c r="V13" i="13"/>
  <c r="V30" i="13"/>
  <c r="V25" i="13"/>
  <c r="E84" i="16"/>
  <c r="I84" i="16" s="1"/>
  <c r="E84" i="18"/>
  <c r="I84" i="18" s="1"/>
  <c r="E84" i="14"/>
  <c r="I84" i="14" s="1"/>
  <c r="E84" i="15"/>
  <c r="I84" i="15" s="1"/>
  <c r="E84" i="17"/>
  <c r="I84" i="17" s="1"/>
  <c r="E84" i="26"/>
  <c r="I84" i="26" s="1"/>
  <c r="E92" i="15" l="1"/>
  <c r="E91" i="14"/>
  <c r="E91" i="18"/>
  <c r="E103" i="18" s="1"/>
  <c r="I14" i="18" s="1"/>
  <c r="I76" i="18" s="1"/>
  <c r="E95" i="4"/>
  <c r="E92" i="14"/>
  <c r="E91" i="17"/>
  <c r="E88" i="4"/>
  <c r="E89" i="26"/>
  <c r="E93" i="16"/>
  <c r="E93" i="17"/>
  <c r="E89" i="4"/>
  <c r="E88" i="14"/>
  <c r="E91" i="15"/>
  <c r="E92" i="26"/>
  <c r="E90" i="14"/>
  <c r="E90" i="26"/>
  <c r="E92" i="4"/>
  <c r="E90" i="4"/>
  <c r="E88" i="17"/>
  <c r="E91" i="16"/>
  <c r="E88" i="15"/>
  <c r="E94" i="4"/>
  <c r="E91" i="4"/>
  <c r="E88" i="26"/>
  <c r="E92" i="17"/>
  <c r="E93" i="14"/>
  <c r="E91" i="26"/>
  <c r="E92" i="16"/>
  <c r="E103" i="15" l="1"/>
  <c r="I14" i="15" s="1"/>
  <c r="L14" i="15" s="1"/>
  <c r="G16" i="15" s="1"/>
  <c r="I11" i="18"/>
  <c r="F11" i="18" s="1"/>
  <c r="E103" i="14"/>
  <c r="I14" i="14" s="1"/>
  <c r="I76" i="14" s="1"/>
  <c r="E103" i="17"/>
  <c r="I14" i="17" s="1"/>
  <c r="I13" i="17" s="1"/>
  <c r="F13" i="17" s="1"/>
  <c r="E103" i="26"/>
  <c r="I14" i="26" s="1"/>
  <c r="I76" i="26" s="1"/>
  <c r="E103" i="4"/>
  <c r="I14" i="4" s="1"/>
  <c r="I13" i="4" s="1"/>
  <c r="F13" i="4" s="1"/>
  <c r="I12" i="18"/>
  <c r="F12" i="18" s="1"/>
  <c r="L14" i="18"/>
  <c r="L13" i="18" s="1"/>
  <c r="E103" i="16"/>
  <c r="I14" i="16" s="1"/>
  <c r="I76" i="16" s="1"/>
  <c r="I13" i="18"/>
  <c r="F13" i="18" s="1"/>
  <c r="I11" i="17" l="1"/>
  <c r="I12" i="15"/>
  <c r="F12" i="15" s="1"/>
  <c r="I13" i="15"/>
  <c r="F13" i="15" s="1"/>
  <c r="L11" i="18"/>
  <c r="H11" i="18" s="1"/>
  <c r="I76" i="15"/>
  <c r="I12" i="17"/>
  <c r="I11" i="14"/>
  <c r="F11" i="14" s="1"/>
  <c r="I12" i="16"/>
  <c r="L14" i="14"/>
  <c r="I11" i="15"/>
  <c r="L14" i="17"/>
  <c r="L11" i="17" s="1"/>
  <c r="G11" i="17" s="1"/>
  <c r="I13" i="14"/>
  <c r="F13" i="14" s="1"/>
  <c r="I12" i="14"/>
  <c r="G16" i="18"/>
  <c r="I13" i="26"/>
  <c r="F13" i="26" s="1"/>
  <c r="F16" i="18"/>
  <c r="I11" i="26"/>
  <c r="F11" i="26" s="1"/>
  <c r="I12" i="26"/>
  <c r="F12" i="26" s="1"/>
  <c r="L14" i="4"/>
  <c r="I76" i="4"/>
  <c r="I11" i="4"/>
  <c r="L14" i="26"/>
  <c r="L12" i="18"/>
  <c r="G12" i="18" s="1"/>
  <c r="I12" i="4"/>
  <c r="F12" i="4" s="1"/>
  <c r="I76" i="17"/>
  <c r="I13" i="16"/>
  <c r="F13" i="16" s="1"/>
  <c r="L14" i="16"/>
  <c r="I11" i="16"/>
  <c r="L13" i="15"/>
  <c r="G13" i="15" s="1"/>
  <c r="F16" i="15"/>
  <c r="L11" i="15"/>
  <c r="G11" i="15" s="1"/>
  <c r="L12" i="15"/>
  <c r="G12" i="15" s="1"/>
  <c r="F14" i="18"/>
  <c r="G13" i="18"/>
  <c r="G16" i="17" l="1"/>
  <c r="G11" i="18"/>
  <c r="G14" i="18" s="1"/>
  <c r="F11" i="17"/>
  <c r="L12" i="4"/>
  <c r="G12" i="4" s="1"/>
  <c r="F16" i="17"/>
  <c r="L12" i="14"/>
  <c r="G12" i="14" s="1"/>
  <c r="L13" i="17"/>
  <c r="G13" i="17" s="1"/>
  <c r="G16" i="14"/>
  <c r="L13" i="14"/>
  <c r="G13" i="14" s="1"/>
  <c r="F16" i="14"/>
  <c r="L11" i="14"/>
  <c r="G11" i="14" s="1"/>
  <c r="L12" i="17"/>
  <c r="G12" i="17" s="1"/>
  <c r="L11" i="16"/>
  <c r="H11" i="16" s="1"/>
  <c r="F12" i="17"/>
  <c r="F11" i="15"/>
  <c r="F14" i="15" s="1"/>
  <c r="F12" i="16"/>
  <c r="G16" i="16"/>
  <c r="H11" i="17"/>
  <c r="F12" i="14"/>
  <c r="F14" i="14" s="1"/>
  <c r="L11" i="4"/>
  <c r="G11" i="4" s="1"/>
  <c r="L12" i="16"/>
  <c r="G12" i="16" s="1"/>
  <c r="F16" i="4"/>
  <c r="L13" i="16"/>
  <c r="G13" i="16" s="1"/>
  <c r="F16" i="16"/>
  <c r="G16" i="4"/>
  <c r="L13" i="4"/>
  <c r="G13" i="4" s="1"/>
  <c r="L13" i="26"/>
  <c r="L12" i="26"/>
  <c r="L11" i="26"/>
  <c r="G16" i="26"/>
  <c r="F11" i="4"/>
  <c r="F14" i="4" s="1"/>
  <c r="F11" i="16"/>
  <c r="H11" i="15"/>
  <c r="F14" i="26"/>
  <c r="G14" i="15"/>
  <c r="G11" i="16" l="1"/>
  <c r="G14" i="16" s="1"/>
  <c r="H11" i="14"/>
  <c r="F14" i="17"/>
  <c r="H11" i="4"/>
  <c r="G11" i="26"/>
  <c r="G12" i="26"/>
  <c r="G13" i="26"/>
  <c r="F14" i="16"/>
  <c r="G14" i="14"/>
  <c r="G14" i="17"/>
  <c r="G14" i="4"/>
  <c r="G14" i="26" l="1"/>
  <c r="DC31" i="13"/>
  <c r="DB15" i="13"/>
  <c r="DH17" i="13"/>
  <c r="AB28" i="13"/>
  <c r="DF7" i="13"/>
  <c r="DG27" i="13"/>
  <c r="CO23" i="13"/>
  <c r="AM25" i="13"/>
  <c r="CT15" i="13"/>
  <c r="AR10" i="13"/>
  <c r="CM20" i="13"/>
  <c r="BJ33" i="13"/>
  <c r="CN5" i="13"/>
  <c r="CE34" i="13"/>
  <c r="CV22" i="13"/>
  <c r="BA22" i="13"/>
  <c r="BW18" i="13"/>
  <c r="AZ7" i="13"/>
  <c r="M23" i="18"/>
  <c r="CO27" i="13"/>
  <c r="AT34" i="13"/>
  <c r="DH34" i="13"/>
  <c r="BH12" i="13"/>
  <c r="AF31" i="13"/>
  <c r="AO7" i="13"/>
  <c r="BH6" i="13"/>
  <c r="AV11" i="13"/>
  <c r="DD11" i="13"/>
  <c r="BO9" i="13"/>
  <c r="DJ9" i="13"/>
  <c r="CU22" i="13"/>
  <c r="CD30" i="13"/>
  <c r="BU5" i="13"/>
  <c r="BS25" i="13"/>
  <c r="AQ14" i="13"/>
  <c r="DD25" i="13"/>
  <c r="BW19" i="13"/>
  <c r="BS12" i="13"/>
  <c r="CW8" i="13"/>
  <c r="BW23" i="13"/>
  <c r="Z24" i="13"/>
  <c r="CK28" i="13"/>
  <c r="AH19" i="13"/>
  <c r="BN16" i="13"/>
  <c r="DG16" i="13"/>
  <c r="DD30" i="13"/>
  <c r="BO14" i="13"/>
  <c r="BF29" i="13"/>
  <c r="AL10" i="13"/>
  <c r="DD10" i="13"/>
  <c r="CU31" i="13"/>
  <c r="BS22" i="13"/>
  <c r="AG22" i="13"/>
  <c r="AA20" i="13"/>
  <c r="CK22" i="13"/>
  <c r="BH9" i="13"/>
  <c r="BE21" i="13"/>
  <c r="AA24" i="13"/>
  <c r="AG29" i="13"/>
  <c r="BB32" i="13"/>
  <c r="DB10" i="13"/>
  <c r="CX24" i="13"/>
  <c r="BO27" i="13"/>
  <c r="BG7" i="13"/>
  <c r="AJ6" i="13"/>
  <c r="BD19" i="13"/>
  <c r="CZ31" i="13"/>
  <c r="CK30" i="13"/>
  <c r="AJ19" i="13"/>
  <c r="CK32" i="13"/>
  <c r="CZ14" i="13"/>
  <c r="CU19" i="1"/>
  <c r="DI28" i="13"/>
  <c r="CY9" i="13"/>
  <c r="CA14" i="13"/>
  <c r="CZ6" i="13"/>
  <c r="DC18" i="13"/>
  <c r="BC15" i="13"/>
  <c r="CA7" i="13"/>
  <c r="AG17" i="13"/>
  <c r="DC19" i="13"/>
  <c r="M22" i="28"/>
  <c r="CT26" i="13"/>
  <c r="AA21" i="13"/>
  <c r="CA29" i="13"/>
  <c r="AH6" i="13"/>
  <c r="BR24" i="13"/>
  <c r="M21" i="28"/>
  <c r="DF28" i="13"/>
  <c r="CE19" i="13"/>
  <c r="AW14" i="13"/>
  <c r="BB7" i="13"/>
  <c r="M19" i="18"/>
  <c r="BH7" i="13"/>
  <c r="BF8" i="13"/>
  <c r="AE9" i="13"/>
  <c r="CY19" i="13"/>
  <c r="CC27" i="13"/>
  <c r="CI33" i="13"/>
  <c r="CR7" i="13"/>
  <c r="CF34" i="13"/>
  <c r="AE23" i="13"/>
  <c r="BB24" i="13"/>
  <c r="BH31" i="13"/>
  <c r="CS17" i="13"/>
  <c r="BC13" i="13"/>
  <c r="AV12" i="13"/>
  <c r="H8" i="13"/>
  <c r="BM13" i="13"/>
  <c r="CA6" i="13"/>
  <c r="BI27" i="13"/>
  <c r="M24" i="17"/>
  <c r="CK23" i="13"/>
  <c r="DG25" i="13"/>
  <c r="BT17" i="13"/>
  <c r="AG11" i="13"/>
  <c r="AI26" i="13"/>
  <c r="BH29" i="13"/>
  <c r="CW22" i="13"/>
  <c r="CR22" i="13"/>
  <c r="BM24" i="13"/>
  <c r="CN18" i="13"/>
  <c r="CC11" i="13"/>
  <c r="BV27" i="13"/>
  <c r="CB19" i="13"/>
  <c r="BG33" i="13"/>
  <c r="AD21" i="13"/>
  <c r="BH27" i="13"/>
  <c r="DI23" i="13"/>
  <c r="CX26" i="13"/>
  <c r="AF28" i="13"/>
  <c r="AD25" i="13"/>
  <c r="CJ22" i="13"/>
  <c r="AO24" i="13"/>
  <c r="CY28" i="13"/>
  <c r="CZ12" i="13"/>
  <c r="BT19" i="13"/>
  <c r="BG16" i="13"/>
  <c r="AG27" i="13"/>
  <c r="BE16" i="13"/>
  <c r="DC32" i="13"/>
  <c r="BW26" i="13"/>
  <c r="AW32" i="13"/>
  <c r="AL28" i="13"/>
  <c r="BR14" i="13"/>
  <c r="AK18" i="13"/>
  <c r="CW33" i="13"/>
  <c r="BM27" i="13"/>
  <c r="AW7" i="13"/>
  <c r="DH28" i="13"/>
  <c r="AR26" i="13"/>
  <c r="AM20" i="13"/>
  <c r="CK34" i="13"/>
  <c r="M19" i="4"/>
  <c r="AZ15" i="13"/>
  <c r="BA34" i="13"/>
  <c r="BT7" i="13"/>
  <c r="BX19" i="13"/>
  <c r="CN7" i="13"/>
  <c r="M25" i="18"/>
  <c r="BD33" i="13"/>
  <c r="AR11" i="13"/>
  <c r="M21" i="16"/>
  <c r="BF24" i="13"/>
  <c r="BJ8" i="13"/>
  <c r="BG26" i="13"/>
  <c r="BX8" i="13"/>
  <c r="BU10" i="13"/>
  <c r="AP27" i="13"/>
  <c r="AL16" i="13"/>
  <c r="AC18" i="13"/>
  <c r="BC11" i="13"/>
  <c r="CX16" i="13"/>
  <c r="AK7" i="13"/>
  <c r="CE33" i="13"/>
  <c r="AV32" i="13"/>
  <c r="AU32" i="13"/>
  <c r="BW16" i="13"/>
  <c r="BQ8" i="13"/>
  <c r="DB12" i="13"/>
  <c r="CZ32" i="13"/>
  <c r="AQ21" i="13"/>
  <c r="CL29" i="13"/>
  <c r="CW9" i="13"/>
  <c r="DI33" i="13"/>
  <c r="AR32" i="13"/>
  <c r="CW5" i="13"/>
  <c r="Z29" i="13"/>
  <c r="AR17" i="13"/>
  <c r="AV24" i="13"/>
  <c r="BU14" i="13"/>
  <c r="CK20" i="13"/>
  <c r="AR22" i="13"/>
  <c r="AY34" i="13"/>
  <c r="CD24" i="13"/>
  <c r="BC23" i="13"/>
  <c r="BH8" i="13"/>
  <c r="BB23" i="13"/>
  <c r="BX25" i="13"/>
  <c r="CU17" i="13"/>
  <c r="BV20" i="13"/>
  <c r="CA23" i="13"/>
  <c r="BX23" i="13"/>
  <c r="BP24" i="13"/>
  <c r="AE17" i="13"/>
  <c r="BK5" i="13"/>
  <c r="AU16" i="13"/>
  <c r="AG33" i="13"/>
  <c r="AB17" i="13"/>
  <c r="CP10" i="13"/>
  <c r="AR16" i="13"/>
  <c r="BF11" i="13"/>
  <c r="AD15" i="13"/>
  <c r="BH20" i="13"/>
  <c r="BJ17" i="13"/>
  <c r="BX29" i="13"/>
  <c r="BL20" i="13"/>
  <c r="CU7" i="1"/>
  <c r="CV18" i="13"/>
  <c r="AI18" i="13"/>
  <c r="CH17" i="13"/>
  <c r="AI7" i="13"/>
  <c r="H10" i="13"/>
  <c r="CJ16" i="13"/>
  <c r="AX11" i="13"/>
  <c r="DA18" i="13"/>
  <c r="BP22" i="13"/>
  <c r="BK7" i="13"/>
  <c r="CA11" i="13"/>
  <c r="C12" i="13"/>
  <c r="CJ14" i="13"/>
  <c r="AP17" i="13"/>
  <c r="X30" i="13"/>
  <c r="CK15" i="13"/>
  <c r="BE27" i="13"/>
  <c r="AM23" i="13"/>
  <c r="AY28" i="13"/>
  <c r="CS10" i="13"/>
  <c r="BY23" i="13"/>
  <c r="CB33" i="13"/>
  <c r="AA13" i="13"/>
  <c r="CT28" i="13"/>
  <c r="CF32" i="13"/>
  <c r="AK27" i="13"/>
  <c r="BP29" i="13"/>
  <c r="BX26" i="13"/>
  <c r="BM10" i="13"/>
  <c r="AF14" i="13"/>
  <c r="AZ18" i="13"/>
  <c r="CL11" i="13"/>
  <c r="AP8" i="13"/>
  <c r="CX14" i="13"/>
  <c r="BX34" i="13"/>
  <c r="CA24" i="13"/>
  <c r="AF32" i="13"/>
  <c r="AI19" i="13"/>
  <c r="AQ6" i="13"/>
  <c r="DD9" i="13"/>
  <c r="CA22" i="13"/>
  <c r="AE21" i="13"/>
  <c r="DH6" i="13"/>
  <c r="BQ29" i="13"/>
  <c r="CR12" i="13"/>
  <c r="DA7" i="13"/>
  <c r="AP6" i="13"/>
  <c r="AM29" i="13"/>
  <c r="AG7" i="13"/>
  <c r="CJ25" i="13"/>
  <c r="AO29" i="13"/>
  <c r="DB24" i="13"/>
  <c r="AE31" i="13"/>
  <c r="CY22" i="13"/>
  <c r="M22" i="17"/>
  <c r="BT22" i="13"/>
  <c r="AT10" i="13"/>
  <c r="CZ7" i="13"/>
  <c r="DC6" i="13"/>
  <c r="CC26" i="13"/>
  <c r="BK32" i="13"/>
  <c r="AK30" i="13"/>
  <c r="BE9" i="13"/>
  <c r="Z27" i="13"/>
  <c r="AI21" i="13"/>
  <c r="CQ27" i="13"/>
  <c r="BI32" i="13"/>
  <c r="BT12" i="13"/>
  <c r="DH20" i="13"/>
  <c r="CZ19" i="13"/>
  <c r="CI18" i="13"/>
  <c r="AW12" i="13"/>
  <c r="DA24" i="13"/>
  <c r="CD16" i="13"/>
  <c r="DA29" i="13"/>
  <c r="CS14" i="13"/>
  <c r="AF17" i="13"/>
  <c r="CL16" i="13"/>
  <c r="AD17" i="13"/>
  <c r="CR23" i="13"/>
  <c r="M19" i="16"/>
  <c r="BQ6" i="13"/>
  <c r="DB21" i="13"/>
  <c r="AU6" i="13"/>
  <c r="X26" i="13"/>
  <c r="CK27" i="13"/>
  <c r="CA25" i="13"/>
  <c r="AE25" i="13"/>
  <c r="Z18" i="13"/>
  <c r="BS34" i="13"/>
  <c r="BG5" i="13"/>
  <c r="CN13" i="13"/>
  <c r="BR15" i="13"/>
  <c r="AM15" i="13"/>
  <c r="CH30" i="13"/>
  <c r="DG13" i="13"/>
  <c r="AG25" i="13"/>
  <c r="CK21" i="13"/>
  <c r="DJ25" i="13"/>
  <c r="DJ5" i="13"/>
  <c r="BU28" i="13"/>
  <c r="BG21" i="13"/>
  <c r="BB17" i="13"/>
  <c r="CF18" i="13"/>
  <c r="AI8" i="13"/>
  <c r="BS10" i="13"/>
  <c r="BB12" i="13"/>
  <c r="CR9" i="13"/>
  <c r="CK18" i="13"/>
  <c r="AT24" i="13"/>
  <c r="AZ6" i="13"/>
  <c r="AG34" i="13"/>
  <c r="BJ14" i="13"/>
  <c r="AC12" i="13"/>
  <c r="BA16" i="13"/>
  <c r="BG13" i="13"/>
  <c r="DD29" i="13"/>
  <c r="CQ17" i="13"/>
  <c r="DF13" i="13"/>
  <c r="BK19" i="13"/>
  <c r="AA32" i="13"/>
  <c r="CY30" i="13"/>
  <c r="X19" i="13"/>
  <c r="DJ32" i="13"/>
  <c r="BL7" i="13"/>
  <c r="DI6" i="13"/>
  <c r="AN34" i="13"/>
  <c r="CU28" i="13"/>
  <c r="Z7" i="13"/>
  <c r="CJ13" i="13"/>
  <c r="CO30" i="13"/>
  <c r="CT25" i="13"/>
  <c r="I5" i="13"/>
  <c r="BW22" i="13"/>
  <c r="BG19" i="13"/>
  <c r="CP33" i="13"/>
  <c r="CZ10" i="13"/>
  <c r="J8" i="13"/>
  <c r="AK28" i="13"/>
  <c r="M23" i="14"/>
  <c r="BI31" i="13"/>
  <c r="AJ27" i="13"/>
  <c r="Y31" i="13"/>
  <c r="CY25" i="13"/>
  <c r="AM33" i="13"/>
  <c r="AG21" i="13"/>
  <c r="AH8" i="13"/>
  <c r="DH7" i="13"/>
  <c r="CV31" i="13"/>
  <c r="DC8" i="13"/>
  <c r="CK8" i="13"/>
  <c r="BY25" i="13"/>
  <c r="AY31" i="13"/>
  <c r="DE20" i="13"/>
  <c r="BC19" i="13"/>
  <c r="CU19" i="13"/>
  <c r="M22" i="14"/>
  <c r="AA19" i="13"/>
  <c r="AN8" i="13"/>
  <c r="BF15" i="13"/>
  <c r="AO11" i="13"/>
  <c r="BF16" i="13"/>
  <c r="CL20" i="13"/>
  <c r="BB18" i="13"/>
  <c r="AU25" i="13"/>
  <c r="AZ22" i="13"/>
  <c r="DG5" i="13"/>
  <c r="Z17" i="13"/>
  <c r="CE16" i="13"/>
  <c r="AT13" i="13"/>
  <c r="BR11" i="13"/>
  <c r="DF24" i="13"/>
  <c r="BD20" i="13"/>
  <c r="CH13" i="13"/>
  <c r="BY11" i="13"/>
  <c r="AJ13" i="13"/>
  <c r="CD17" i="13"/>
  <c r="AQ13" i="13"/>
  <c r="DF31" i="13"/>
  <c r="BO23" i="13"/>
  <c r="AY9" i="13"/>
  <c r="AS9" i="13"/>
  <c r="AK20" i="13"/>
  <c r="CX23" i="13"/>
  <c r="AI33" i="13"/>
  <c r="BN26" i="13"/>
  <c r="AD13" i="13"/>
  <c r="CT12" i="13"/>
  <c r="BT14" i="13"/>
  <c r="DD20" i="13"/>
  <c r="CY10" i="13"/>
  <c r="DD12" i="13"/>
  <c r="CR14" i="13"/>
  <c r="AK5" i="13"/>
  <c r="DF8" i="13"/>
  <c r="AR13" i="13"/>
  <c r="M23" i="17"/>
  <c r="CF23" i="13"/>
  <c r="BY13" i="13"/>
  <c r="AF18" i="13"/>
  <c r="CF26" i="13"/>
  <c r="AO16" i="13"/>
  <c r="CC20" i="13"/>
  <c r="BZ25" i="13"/>
  <c r="CR16" i="13"/>
  <c r="DI26" i="13"/>
  <c r="CH11" i="13"/>
  <c r="DF17" i="13"/>
  <c r="AB7" i="13"/>
  <c r="DD8" i="13"/>
  <c r="BD34" i="13"/>
  <c r="BG34" i="13"/>
  <c r="BW27" i="13"/>
  <c r="BB19" i="13"/>
  <c r="AH24" i="13"/>
  <c r="AK11" i="13"/>
  <c r="BM34" i="13"/>
  <c r="BH10" i="13"/>
  <c r="AU18" i="13"/>
  <c r="CV30" i="13"/>
  <c r="CA10" i="13"/>
  <c r="AX14" i="13"/>
  <c r="BP6" i="13"/>
  <c r="CG28" i="13"/>
  <c r="AE18" i="13"/>
  <c r="CR17" i="13"/>
  <c r="AK29" i="13"/>
  <c r="BU25" i="13"/>
  <c r="BD11" i="13"/>
  <c r="CM17" i="13"/>
  <c r="DG18" i="13"/>
  <c r="BR23" i="13"/>
  <c r="CM15" i="13"/>
  <c r="CE31" i="13"/>
  <c r="CL24" i="13"/>
  <c r="AT26" i="13"/>
  <c r="BZ21" i="13"/>
  <c r="AM14" i="13"/>
  <c r="CP5" i="13"/>
  <c r="BK25" i="13"/>
  <c r="AZ30" i="13"/>
  <c r="BY20" i="13"/>
  <c r="AQ18" i="13"/>
  <c r="F12" i="13"/>
  <c r="AZ34" i="13"/>
  <c r="BR29" i="13"/>
  <c r="AR27" i="13"/>
  <c r="Y22" i="13"/>
  <c r="AH26" i="13"/>
  <c r="Z30" i="13"/>
  <c r="BU20" i="13"/>
  <c r="Z6" i="13"/>
  <c r="BY30" i="13"/>
  <c r="DJ19" i="13"/>
  <c r="BQ27" i="13"/>
  <c r="CO31" i="13"/>
  <c r="CQ26" i="13"/>
  <c r="BB8" i="13"/>
  <c r="CW28" i="13"/>
  <c r="AA27" i="13"/>
  <c r="BJ24" i="13"/>
  <c r="DJ22" i="13"/>
  <c r="CO10" i="13"/>
  <c r="DA6" i="13"/>
  <c r="CB10" i="13"/>
  <c r="X27" i="13"/>
  <c r="AG23" i="13"/>
  <c r="DB9" i="13"/>
  <c r="CR5" i="13"/>
  <c r="DB29" i="13"/>
  <c r="CF20" i="13"/>
  <c r="CB26" i="13"/>
  <c r="AX17" i="13"/>
  <c r="Y32" i="13"/>
  <c r="BI20" i="13"/>
  <c r="AP12" i="13"/>
  <c r="BU29" i="13"/>
  <c r="CV21" i="13"/>
  <c r="DI17" i="13"/>
  <c r="DJ24" i="13"/>
  <c r="AW29" i="13"/>
  <c r="BG29" i="13"/>
  <c r="AH14" i="13"/>
  <c r="B9" i="13"/>
  <c r="H12" i="13"/>
  <c r="DJ23" i="13"/>
  <c r="DH19" i="13"/>
  <c r="BZ19" i="13"/>
  <c r="CG17" i="13"/>
  <c r="BX30" i="13"/>
  <c r="BG10" i="13"/>
  <c r="BQ14" i="13"/>
  <c r="DD16" i="13"/>
  <c r="BD6" i="13"/>
  <c r="DC5" i="13"/>
  <c r="CX22" i="13"/>
  <c r="BA23" i="13"/>
  <c r="AV7" i="13"/>
  <c r="DB27" i="13"/>
  <c r="BX11" i="13"/>
  <c r="AK10" i="13"/>
  <c r="DH24" i="13"/>
  <c r="AL5" i="13"/>
  <c r="AW6" i="13"/>
  <c r="BR16" i="13"/>
  <c r="BU32" i="13"/>
  <c r="BM33" i="13"/>
  <c r="CR27" i="13"/>
  <c r="CF17" i="13"/>
  <c r="B6" i="13"/>
  <c r="CV32" i="13"/>
  <c r="CM31" i="13"/>
  <c r="Y25" i="13"/>
  <c r="AH30" i="13"/>
  <c r="BG18" i="13"/>
  <c r="CI26" i="13"/>
  <c r="AP20" i="13"/>
  <c r="BD13" i="13"/>
  <c r="BK11" i="13"/>
  <c r="AW21" i="13"/>
  <c r="AM10" i="13"/>
  <c r="CA32" i="13"/>
  <c r="BC33" i="13"/>
  <c r="DG9" i="13"/>
  <c r="CZ13" i="13"/>
  <c r="AG9" i="13"/>
  <c r="BI29" i="13"/>
  <c r="BI6" i="13"/>
  <c r="BZ6" i="13"/>
  <c r="CF16" i="13"/>
  <c r="BQ28" i="13"/>
  <c r="CK19" i="13"/>
  <c r="BB11" i="13"/>
  <c r="AV15" i="13"/>
  <c r="CT31" i="13"/>
  <c r="BC8" i="13"/>
  <c r="AL31" i="13"/>
  <c r="DA31" i="13"/>
  <c r="BU16" i="13"/>
  <c r="AG26" i="13"/>
  <c r="BA11" i="13"/>
  <c r="BN13" i="13"/>
  <c r="BH19" i="13"/>
  <c r="AR24" i="13"/>
  <c r="BJ15" i="13"/>
  <c r="BY33" i="13"/>
  <c r="M25" i="16"/>
  <c r="BR28" i="13"/>
  <c r="AT12" i="13"/>
  <c r="BG28" i="13"/>
  <c r="DG11" i="13"/>
  <c r="B11" i="13"/>
  <c r="BV7" i="13"/>
  <c r="AQ9" i="13"/>
  <c r="AS28" i="13"/>
  <c r="CU24" i="13"/>
  <c r="AU20" i="13"/>
  <c r="CV20" i="13"/>
  <c r="BH13" i="13"/>
  <c r="AV13" i="13"/>
  <c r="CY27" i="13"/>
  <c r="AX19" i="13"/>
  <c r="AS19" i="13"/>
  <c r="AS32" i="13"/>
  <c r="BG17" i="13"/>
  <c r="BD28" i="13"/>
  <c r="O11" i="13"/>
  <c r="DH15" i="13"/>
  <c r="CI15" i="13"/>
  <c r="BQ32" i="13"/>
  <c r="DB17" i="13"/>
  <c r="CE32" i="13"/>
  <c r="AX7" i="13"/>
  <c r="AR31" i="13"/>
  <c r="BL34" i="13"/>
  <c r="BL26" i="13"/>
  <c r="BO15" i="13"/>
  <c r="BO6" i="13"/>
  <c r="BM5" i="13"/>
  <c r="AH5" i="13"/>
  <c r="DJ29" i="13"/>
  <c r="AS25" i="13"/>
  <c r="BU31" i="13"/>
  <c r="AA31" i="13"/>
  <c r="AY21" i="13"/>
  <c r="BE14" i="13"/>
  <c r="AN22" i="13"/>
  <c r="BJ29" i="13"/>
  <c r="BS15" i="13"/>
  <c r="BR32" i="13"/>
  <c r="CY14" i="13"/>
  <c r="CP28" i="13"/>
  <c r="CS30" i="13"/>
  <c r="BO30" i="13"/>
  <c r="AY5" i="13"/>
  <c r="CQ23" i="13"/>
  <c r="AD31" i="13"/>
  <c r="H11" i="13"/>
  <c r="BW5" i="13"/>
  <c r="BO31" i="13"/>
  <c r="AZ21" i="13"/>
  <c r="CN21" i="13"/>
  <c r="CA21" i="13"/>
  <c r="BG22" i="13"/>
  <c r="AR9" i="13"/>
  <c r="BI23" i="13"/>
  <c r="C7" i="13"/>
  <c r="BN27" i="13"/>
  <c r="BQ24" i="13"/>
  <c r="I6" i="13"/>
  <c r="AO6" i="13"/>
  <c r="Z11" i="13"/>
  <c r="AE7" i="13"/>
  <c r="BR26" i="13"/>
  <c r="CU25" i="1"/>
  <c r="CC6" i="13"/>
  <c r="AO23" i="13"/>
  <c r="AX22" i="13"/>
  <c r="BW32" i="13"/>
  <c r="BS31" i="13"/>
  <c r="AS11" i="13"/>
  <c r="AK24" i="13"/>
  <c r="BP15" i="13"/>
  <c r="DA14" i="13"/>
  <c r="AQ8" i="13"/>
  <c r="DC20" i="13"/>
  <c r="AD10" i="13"/>
  <c r="CU17" i="1"/>
  <c r="AE24" i="13"/>
  <c r="DJ6" i="13"/>
  <c r="M22" i="18"/>
  <c r="BZ29" i="13"/>
  <c r="BF7" i="13"/>
  <c r="BS29" i="13"/>
  <c r="AS10" i="13"/>
  <c r="AY15" i="13"/>
  <c r="AB19" i="13"/>
  <c r="BB9" i="13"/>
  <c r="CZ15" i="13"/>
  <c r="DC15" i="13"/>
  <c r="AT31" i="13"/>
  <c r="AX20" i="13"/>
  <c r="CP13" i="13"/>
  <c r="BC6" i="13"/>
  <c r="BF25" i="13"/>
  <c r="DI5" i="13"/>
  <c r="CJ9" i="13"/>
  <c r="BN10" i="13"/>
  <c r="AN10" i="13"/>
  <c r="BL13" i="13"/>
  <c r="CT30" i="13"/>
  <c r="AQ31" i="13"/>
  <c r="CN22" i="13"/>
  <c r="CU32" i="1"/>
  <c r="AO27" i="13"/>
  <c r="AX12" i="13"/>
  <c r="BA21" i="13"/>
  <c r="BH18" i="13"/>
  <c r="BU27" i="13"/>
  <c r="AW30" i="13"/>
  <c r="BA28" i="13"/>
  <c r="CB31" i="13"/>
  <c r="DH10" i="13"/>
  <c r="BX15" i="13"/>
  <c r="AO22" i="13"/>
  <c r="CK16" i="13"/>
  <c r="BQ34" i="13"/>
  <c r="DC30" i="13"/>
  <c r="M20" i="77"/>
  <c r="M22" i="16"/>
  <c r="BP9" i="13"/>
  <c r="AF19" i="13"/>
  <c r="Y34" i="13"/>
  <c r="CN11" i="13"/>
  <c r="BJ28" i="13"/>
  <c r="BP30" i="13"/>
  <c r="BB26" i="13"/>
  <c r="AA22" i="13"/>
  <c r="AU10" i="13"/>
  <c r="DA22" i="13"/>
  <c r="BB30" i="13"/>
  <c r="DA32" i="13"/>
  <c r="AU28" i="13"/>
  <c r="CH34" i="13"/>
  <c r="AY32" i="13"/>
  <c r="BG32" i="13"/>
  <c r="CP22" i="13"/>
  <c r="DD32" i="13"/>
  <c r="BM25" i="13"/>
  <c r="AM21" i="13"/>
  <c r="AS30" i="13"/>
  <c r="BO7" i="13"/>
  <c r="AG15" i="13"/>
  <c r="AD18" i="13"/>
  <c r="CP31" i="13"/>
  <c r="DJ13" i="13"/>
  <c r="AZ24" i="13"/>
  <c r="AL25" i="13"/>
  <c r="DH25" i="13"/>
  <c r="CB20" i="13"/>
  <c r="BM26" i="13"/>
  <c r="AD23" i="13"/>
  <c r="AI24" i="13"/>
  <c r="BZ30" i="13"/>
  <c r="AC33" i="13"/>
  <c r="AP26" i="13"/>
  <c r="CL15" i="13"/>
  <c r="BS8" i="13"/>
  <c r="AB26" i="13"/>
  <c r="CM25" i="13"/>
  <c r="DB32" i="13"/>
  <c r="M26" i="26"/>
  <c r="AR14" i="13"/>
  <c r="BZ31" i="13"/>
  <c r="AG19" i="13"/>
  <c r="Z25" i="13"/>
  <c r="BL21" i="13"/>
  <c r="AH32" i="13"/>
  <c r="AO9" i="13"/>
  <c r="BE18" i="13"/>
  <c r="BI8" i="13"/>
  <c r="CH6" i="13"/>
  <c r="AE34" i="13"/>
  <c r="AV8" i="13"/>
  <c r="BW6" i="13"/>
  <c r="BG23" i="13"/>
  <c r="BL22" i="13"/>
  <c r="I12" i="13"/>
  <c r="BZ33" i="13"/>
  <c r="X21" i="13"/>
  <c r="CY31" i="13"/>
  <c r="BJ23" i="13"/>
  <c r="DB18" i="13"/>
  <c r="AZ5" i="13"/>
  <c r="BI11" i="13"/>
  <c r="DH18" i="13"/>
  <c r="CJ34" i="13"/>
  <c r="AC20" i="13"/>
  <c r="DJ27" i="13"/>
  <c r="AA7" i="13"/>
  <c r="CY8" i="13"/>
  <c r="BR7" i="13"/>
  <c r="BY15" i="13"/>
  <c r="DG22" i="13"/>
  <c r="AI23" i="13"/>
  <c r="CC17" i="13"/>
  <c r="BX27" i="13"/>
  <c r="CZ20" i="13"/>
  <c r="CX6" i="13"/>
  <c r="P7" i="13"/>
  <c r="AZ16" i="13"/>
  <c r="CS27" i="13"/>
  <c r="AC15" i="13"/>
  <c r="AP9" i="13"/>
  <c r="BO32" i="13"/>
  <c r="BX14" i="13"/>
  <c r="AN26" i="13"/>
  <c r="G12" i="13"/>
  <c r="CI16" i="13"/>
  <c r="DD7" i="13"/>
  <c r="DD27" i="13"/>
  <c r="BD27" i="13"/>
  <c r="BH33" i="13"/>
  <c r="CU30" i="13"/>
  <c r="AA5" i="13"/>
  <c r="AC17" i="13"/>
  <c r="CA15" i="13"/>
  <c r="BX5" i="13"/>
  <c r="X34" i="13"/>
  <c r="CY32" i="13"/>
  <c r="CU24" i="1"/>
  <c r="DG33" i="13"/>
  <c r="CI19" i="13"/>
  <c r="CR31" i="13"/>
  <c r="BF32" i="13"/>
  <c r="CT9" i="13"/>
  <c r="L7" i="13"/>
  <c r="CU14" i="13"/>
  <c r="CQ33" i="13"/>
  <c r="DG30" i="13"/>
  <c r="CS18" i="13"/>
  <c r="AK15" i="13"/>
  <c r="CJ8" i="13"/>
  <c r="CA33" i="13"/>
  <c r="BM20" i="13"/>
  <c r="BH17" i="13"/>
  <c r="AE32" i="13"/>
  <c r="AC24" i="13"/>
  <c r="BS30" i="13"/>
  <c r="Z32" i="13"/>
  <c r="BZ24" i="13"/>
  <c r="CM23" i="13"/>
  <c r="AL8" i="13"/>
  <c r="AF27" i="13"/>
  <c r="AK26" i="13"/>
  <c r="CN14" i="13"/>
  <c r="DF19" i="13"/>
  <c r="X24" i="13"/>
  <c r="B13" i="13"/>
  <c r="BO12" i="13"/>
  <c r="BX13" i="13"/>
  <c r="DF27" i="13"/>
  <c r="CP20" i="13"/>
  <c r="CL10" i="13"/>
  <c r="M22" i="77"/>
  <c r="AU15" i="13"/>
  <c r="BV29" i="13"/>
  <c r="M20" i="16"/>
  <c r="X8" i="13"/>
  <c r="DE23" i="13"/>
  <c r="AN6" i="13"/>
  <c r="CS19" i="13"/>
  <c r="M21" i="26"/>
  <c r="CK31" i="13"/>
  <c r="AO5" i="13"/>
  <c r="BW10" i="13"/>
  <c r="CT34" i="13"/>
  <c r="AY27" i="13"/>
  <c r="AT15" i="13"/>
  <c r="BO19" i="13"/>
  <c r="BT29" i="13"/>
  <c r="CF24" i="13"/>
  <c r="BD16" i="13"/>
  <c r="AO34" i="13"/>
  <c r="CK29" i="13"/>
  <c r="AS5" i="13"/>
  <c r="J7" i="13"/>
  <c r="CO21" i="13"/>
  <c r="AS8" i="13"/>
  <c r="CL13" i="13"/>
  <c r="AS7" i="13"/>
  <c r="AA29" i="13"/>
  <c r="CG32" i="13"/>
  <c r="BH5" i="13"/>
  <c r="CW29" i="13"/>
  <c r="BB25" i="13"/>
  <c r="AE30" i="13"/>
  <c r="CM32" i="13"/>
  <c r="CF30" i="13"/>
  <c r="CP23" i="13"/>
  <c r="BR20" i="13"/>
  <c r="BK34" i="13"/>
  <c r="AO21" i="13"/>
  <c r="AZ10" i="13"/>
  <c r="CC31" i="13"/>
  <c r="CH14" i="13"/>
  <c r="AB10" i="13"/>
  <c r="DI13" i="13"/>
  <c r="DF33" i="13"/>
  <c r="AM26" i="13"/>
  <c r="CG27" i="13"/>
  <c r="AH22" i="13"/>
  <c r="Z9" i="13"/>
  <c r="BW31" i="13"/>
  <c r="BI34" i="13"/>
  <c r="AS22" i="13"/>
  <c r="BL30" i="13"/>
  <c r="CA12" i="13"/>
  <c r="AA28" i="13"/>
  <c r="M25" i="15"/>
  <c r="BL15" i="13"/>
  <c r="CA18" i="13"/>
  <c r="AU27" i="13"/>
  <c r="CX19" i="13"/>
  <c r="AR33" i="13"/>
  <c r="BK13" i="13"/>
  <c r="AB12" i="13"/>
  <c r="AL7" i="13"/>
  <c r="AY16" i="13"/>
  <c r="DI31" i="13"/>
  <c r="DH5" i="13"/>
  <c r="AM22" i="13"/>
  <c r="DA23" i="13"/>
  <c r="AT25" i="13"/>
  <c r="BC14" i="13"/>
  <c r="AI9" i="13"/>
  <c r="BM29" i="13"/>
  <c r="CW7" i="13"/>
  <c r="CO20" i="13"/>
  <c r="CG18" i="13"/>
  <c r="M23" i="77"/>
  <c r="BY17" i="13"/>
  <c r="BI25" i="13"/>
  <c r="BC18" i="13"/>
  <c r="BQ13" i="13"/>
  <c r="AL11" i="13"/>
  <c r="CP27" i="13"/>
  <c r="CO9" i="13"/>
  <c r="BF34" i="13"/>
  <c r="AH11" i="13"/>
  <c r="AG10" i="13"/>
  <c r="CU32" i="13"/>
  <c r="BA32" i="13"/>
  <c r="CT24" i="13"/>
  <c r="DC27" i="13"/>
  <c r="BK21" i="13"/>
  <c r="DA30" i="13"/>
  <c r="BE8" i="13"/>
  <c r="AW11" i="13"/>
  <c r="CI29" i="13"/>
  <c r="BE28" i="13"/>
  <c r="CH10" i="13"/>
  <c r="CF29" i="13"/>
  <c r="X11" i="13"/>
  <c r="DF16" i="13"/>
  <c r="CU11" i="1"/>
  <c r="CC34" i="13"/>
  <c r="AA34" i="13"/>
  <c r="CU23" i="13"/>
  <c r="AH28" i="13"/>
  <c r="AB13" i="13"/>
  <c r="CZ30" i="13"/>
  <c r="BC28" i="13"/>
  <c r="AB8" i="13"/>
  <c r="BS16" i="13"/>
  <c r="BV31" i="13"/>
  <c r="CJ31" i="13"/>
  <c r="AQ23" i="13"/>
  <c r="Y27" i="13"/>
  <c r="BZ26" i="13"/>
  <c r="BS26" i="13"/>
  <c r="CH23" i="13"/>
  <c r="BQ18" i="13"/>
  <c r="AN17" i="13"/>
  <c r="BL33" i="13"/>
  <c r="CH8" i="13"/>
  <c r="CC32" i="13"/>
  <c r="CS16" i="13"/>
  <c r="CJ24" i="13"/>
  <c r="CD19" i="13"/>
  <c r="AN23" i="13"/>
  <c r="CO32" i="13"/>
  <c r="CU10" i="1"/>
  <c r="AZ17" i="13"/>
  <c r="X20" i="13"/>
  <c r="BE25" i="13"/>
  <c r="J6" i="13"/>
  <c r="AW33" i="13"/>
  <c r="CT27" i="13"/>
  <c r="CN33" i="13"/>
  <c r="AS34" i="13"/>
  <c r="CX9" i="13"/>
  <c r="AI17" i="13"/>
  <c r="BF22" i="13"/>
  <c r="CB29" i="13"/>
  <c r="AK23" i="13"/>
  <c r="CX17" i="13"/>
  <c r="AX31" i="13"/>
  <c r="AD26" i="13"/>
  <c r="BD24" i="13"/>
  <c r="AO17" i="13"/>
  <c r="CI28" i="13"/>
  <c r="BO5" i="13"/>
  <c r="AZ9" i="13"/>
  <c r="BP7" i="13"/>
  <c r="BI17" i="13"/>
  <c r="AP33" i="13"/>
  <c r="BC21" i="13"/>
  <c r="X13" i="13"/>
  <c r="BL25" i="13"/>
  <c r="BE20" i="13"/>
  <c r="CE14" i="13"/>
  <c r="CD32" i="13"/>
  <c r="CJ30" i="13"/>
  <c r="DI34" i="13"/>
  <c r="BA33" i="13"/>
  <c r="AR28" i="13"/>
  <c r="AO32" i="13"/>
  <c r="CY21" i="13"/>
  <c r="AN27" i="13"/>
  <c r="CW10" i="13"/>
  <c r="CM29" i="13"/>
  <c r="AT30" i="13"/>
  <c r="CA17" i="13"/>
  <c r="DJ16" i="13"/>
  <c r="CM9" i="13"/>
  <c r="DC11" i="13"/>
  <c r="M20" i="28"/>
  <c r="BE32" i="13"/>
  <c r="AL32" i="13"/>
  <c r="AD30" i="13"/>
  <c r="CG19" i="13"/>
  <c r="AW28" i="13"/>
  <c r="DA19" i="13"/>
  <c r="CQ34" i="13"/>
  <c r="BA7" i="13"/>
  <c r="AY23" i="13"/>
  <c r="BG24" i="13"/>
  <c r="BW33" i="13"/>
  <c r="CJ29" i="13"/>
  <c r="CU26" i="1"/>
  <c r="BW20" i="13"/>
  <c r="AT7" i="13"/>
  <c r="CX13" i="13"/>
  <c r="CY20" i="13"/>
  <c r="BK18" i="13"/>
  <c r="DD26" i="13"/>
  <c r="CX29" i="13"/>
  <c r="BY9" i="13"/>
  <c r="CZ9" i="13"/>
  <c r="DG32" i="13"/>
  <c r="DH21" i="13"/>
  <c r="BT21" i="13"/>
  <c r="AS16" i="13"/>
  <c r="M23" i="26"/>
  <c r="AR20" i="13"/>
  <c r="CG16" i="13"/>
  <c r="CU11" i="13"/>
  <c r="BJ34" i="13"/>
  <c r="BN25" i="13"/>
  <c r="BK12" i="13"/>
  <c r="BO18" i="13"/>
  <c r="CU16" i="1"/>
  <c r="CM24" i="13"/>
  <c r="AZ11" i="13"/>
  <c r="AF16" i="13"/>
  <c r="DE5" i="13"/>
  <c r="BH14" i="13"/>
  <c r="BX12" i="13"/>
  <c r="CX8" i="13"/>
  <c r="AW10" i="13"/>
  <c r="CW17" i="13"/>
  <c r="DA5" i="13"/>
  <c r="CL31" i="13"/>
  <c r="AI22" i="13"/>
  <c r="CU25" i="13"/>
  <c r="CL18" i="13"/>
  <c r="CP8" i="13"/>
  <c r="CY33" i="13"/>
  <c r="DF34" i="13"/>
  <c r="B12" i="13"/>
  <c r="CB21" i="13"/>
  <c r="CX30" i="13"/>
  <c r="AN7" i="13"/>
  <c r="DE14" i="13"/>
  <c r="AL12" i="13"/>
  <c r="AS6" i="13"/>
  <c r="CQ18" i="13"/>
  <c r="AW20" i="13"/>
  <c r="AS29" i="13"/>
  <c r="DJ15" i="13"/>
  <c r="BZ28" i="13"/>
  <c r="AR19" i="13"/>
  <c r="BC31" i="13"/>
  <c r="AG8" i="13"/>
  <c r="AX21" i="13"/>
  <c r="AS15" i="13"/>
  <c r="BM31" i="13"/>
  <c r="AK22" i="13"/>
  <c r="AD16" i="13"/>
  <c r="CZ34" i="13"/>
  <c r="DJ31" i="13"/>
  <c r="CH20" i="13"/>
  <c r="BK30" i="13"/>
  <c r="I7" i="13"/>
  <c r="G5" i="13"/>
  <c r="CH29" i="13"/>
  <c r="BM19" i="13"/>
  <c r="AJ32" i="13"/>
  <c r="CU20" i="1"/>
  <c r="DC29" i="13"/>
  <c r="DF10" i="13"/>
  <c r="AL18" i="13"/>
  <c r="CU9" i="1"/>
  <c r="AJ29" i="13"/>
  <c r="CO34" i="13"/>
  <c r="DF18" i="13"/>
  <c r="BR5" i="13"/>
  <c r="BN31" i="13"/>
  <c r="AT29" i="13"/>
  <c r="AP14" i="13"/>
  <c r="BI12" i="13"/>
  <c r="AW18" i="13"/>
  <c r="AC11" i="13"/>
  <c r="BX18" i="13"/>
  <c r="CJ12" i="13"/>
  <c r="DH16" i="13"/>
  <c r="BC26" i="13"/>
  <c r="AH15" i="13"/>
  <c r="BJ13" i="13"/>
  <c r="AV20" i="13"/>
  <c r="AN33" i="13"/>
  <c r="AD11" i="13"/>
  <c r="AI13" i="13"/>
  <c r="AB18" i="13"/>
  <c r="BZ32" i="13"/>
  <c r="BF14" i="13"/>
  <c r="DJ28" i="13"/>
  <c r="BX32" i="13"/>
  <c r="CG14" i="13"/>
  <c r="AC25" i="13"/>
  <c r="CU15" i="13"/>
  <c r="AV28" i="13"/>
  <c r="CA19" i="13"/>
  <c r="CG23" i="13"/>
  <c r="CZ21" i="13"/>
  <c r="AP21" i="13"/>
  <c r="BE15" i="13"/>
  <c r="CW25" i="13"/>
  <c r="DC24" i="13"/>
  <c r="AX15" i="13"/>
  <c r="AJ9" i="13"/>
  <c r="BN5" i="13"/>
  <c r="DD6" i="13"/>
  <c r="CN32" i="13"/>
  <c r="CQ21" i="13"/>
  <c r="AB31" i="13"/>
  <c r="CT11" i="13"/>
  <c r="BB16" i="13"/>
  <c r="BL17" i="13"/>
  <c r="CE29" i="13"/>
  <c r="BC7" i="13"/>
  <c r="BB5" i="13"/>
  <c r="BX6" i="13"/>
  <c r="CS23" i="13"/>
  <c r="BF5" i="13"/>
  <c r="AC30" i="13"/>
  <c r="AO25" i="13"/>
  <c r="BN29" i="13"/>
  <c r="BQ12" i="13"/>
  <c r="CQ9" i="13"/>
  <c r="M6" i="13"/>
  <c r="Z34" i="13"/>
  <c r="BN28" i="13"/>
  <c r="AB25" i="13"/>
  <c r="AK19" i="13"/>
  <c r="BT15" i="13"/>
  <c r="BA18" i="13"/>
  <c r="BY14" i="13"/>
  <c r="AC8" i="13"/>
  <c r="CN16" i="13"/>
  <c r="CV19" i="13"/>
  <c r="CS31" i="13"/>
  <c r="AY26" i="13"/>
  <c r="DI24" i="13"/>
  <c r="DA33" i="13"/>
  <c r="CL7" i="13"/>
  <c r="CT17" i="13"/>
  <c r="AI30" i="13"/>
  <c r="AW13" i="13"/>
  <c r="BP5" i="13"/>
  <c r="CT29" i="13"/>
  <c r="CC7" i="13"/>
  <c r="AM27" i="13"/>
  <c r="AV17" i="13"/>
  <c r="AF6" i="13"/>
  <c r="AF12" i="13"/>
  <c r="Y17" i="13"/>
  <c r="CL32" i="13"/>
  <c r="BG30" i="13"/>
  <c r="CO29" i="13"/>
  <c r="CM28" i="13"/>
  <c r="C11" i="13"/>
  <c r="M25" i="4"/>
  <c r="DI10" i="13"/>
  <c r="AC14" i="13"/>
  <c r="BV10" i="13"/>
  <c r="BA9" i="13"/>
  <c r="DA8" i="13"/>
  <c r="Z33" i="13"/>
  <c r="BZ17" i="13"/>
  <c r="BH23" i="13"/>
  <c r="CP29" i="13"/>
  <c r="BT25" i="13"/>
  <c r="BO29" i="13"/>
  <c r="CT16" i="13"/>
  <c r="AU24" i="13"/>
  <c r="CC21" i="13"/>
  <c r="DF5" i="13"/>
  <c r="BB33" i="13"/>
  <c r="CI17" i="13"/>
  <c r="AC27" i="13"/>
  <c r="AF24" i="13"/>
  <c r="DE11" i="13"/>
  <c r="DB33" i="13"/>
  <c r="CB7" i="13"/>
  <c r="I13" i="13"/>
  <c r="CC24" i="13"/>
  <c r="AL26" i="13"/>
  <c r="BM17" i="13"/>
  <c r="Z19" i="13"/>
  <c r="Y30" i="13"/>
  <c r="CQ25" i="13"/>
  <c r="AB32" i="13"/>
  <c r="AV5" i="13"/>
  <c r="CI22" i="13"/>
  <c r="CZ29" i="13"/>
  <c r="AR30" i="13"/>
  <c r="CV9" i="13"/>
  <c r="BH16" i="13"/>
  <c r="CT6" i="13"/>
  <c r="CF28" i="13"/>
  <c r="AG20" i="13"/>
  <c r="CC23" i="13"/>
  <c r="BI14" i="13"/>
  <c r="BL8" i="13"/>
  <c r="AE26" i="13"/>
  <c r="B5" i="13"/>
  <c r="BM16" i="13"/>
  <c r="AX27" i="13"/>
  <c r="BN32" i="13"/>
  <c r="X10" i="13"/>
  <c r="BZ18" i="13"/>
  <c r="AO20" i="13"/>
  <c r="BW28" i="13"/>
  <c r="CX25" i="13"/>
  <c r="AH27" i="13"/>
  <c r="AT28" i="13"/>
  <c r="AT22" i="13"/>
  <c r="BN12" i="13"/>
  <c r="DH33" i="13"/>
  <c r="BD32" i="13"/>
  <c r="AI25" i="13"/>
  <c r="I11" i="13"/>
  <c r="CM8" i="13"/>
  <c r="BO33" i="13"/>
  <c r="AM30" i="13"/>
  <c r="CV14" i="13"/>
  <c r="AZ32" i="13"/>
  <c r="CW34" i="13"/>
  <c r="AP18" i="13"/>
  <c r="AD12" i="13"/>
  <c r="CT5" i="13"/>
  <c r="CB18" i="13"/>
  <c r="BY7" i="13"/>
  <c r="AU30" i="13"/>
  <c r="AC31" i="13"/>
  <c r="AI32" i="13"/>
  <c r="DI30" i="13"/>
  <c r="CR13" i="13"/>
  <c r="BY27" i="13"/>
  <c r="CB25" i="13"/>
  <c r="CH19" i="13"/>
  <c r="BH15" i="13"/>
  <c r="BX22" i="13"/>
  <c r="Y20" i="13"/>
  <c r="BJ31" i="13"/>
  <c r="M10" i="13"/>
  <c r="AL20" i="13"/>
  <c r="CX20" i="13"/>
  <c r="BM18" i="13"/>
  <c r="BZ16" i="13"/>
  <c r="CD31" i="13"/>
  <c r="CV17" i="13"/>
  <c r="AR21" i="13"/>
  <c r="B8" i="13"/>
  <c r="CO33" i="13"/>
  <c r="CH22" i="13"/>
  <c r="BV23" i="13"/>
  <c r="AT33" i="13"/>
  <c r="DF14" i="13"/>
  <c r="BY22" i="13"/>
  <c r="CW31" i="13"/>
  <c r="DJ14" i="13"/>
  <c r="AB34" i="13"/>
  <c r="AX10" i="13"/>
  <c r="AY25" i="13"/>
  <c r="CW23" i="13"/>
  <c r="AC6" i="13"/>
  <c r="AX30" i="13"/>
  <c r="CX33" i="13"/>
  <c r="BE6" i="13"/>
  <c r="AX23" i="13"/>
  <c r="AQ26" i="13"/>
  <c r="BD18" i="13"/>
  <c r="DB6" i="13"/>
  <c r="BK6" i="13"/>
  <c r="G9" i="13"/>
  <c r="P9" i="13"/>
  <c r="CX31" i="13"/>
  <c r="CS28" i="13"/>
  <c r="CQ15" i="13"/>
  <c r="AK34" i="13"/>
  <c r="BU12" i="13"/>
  <c r="BT10" i="13"/>
  <c r="CH16" i="13"/>
  <c r="BJ21" i="13"/>
  <c r="CE25" i="13"/>
  <c r="BM9" i="13"/>
  <c r="DC22" i="13"/>
  <c r="AD27" i="13"/>
  <c r="AC26" i="13"/>
  <c r="F13" i="13"/>
  <c r="CR8" i="13"/>
  <c r="DA26" i="13"/>
  <c r="BT5" i="13"/>
  <c r="CM34" i="13"/>
  <c r="DE17" i="13"/>
  <c r="AH18" i="13"/>
  <c r="BX21" i="13"/>
  <c r="CU31" i="1"/>
  <c r="CM33" i="13"/>
  <c r="M22" i="4"/>
  <c r="AE13" i="13"/>
  <c r="AZ8" i="13"/>
  <c r="AY10" i="13"/>
  <c r="AG31" i="13"/>
  <c r="CP12" i="13"/>
  <c r="BL28" i="13"/>
  <c r="Z21" i="13"/>
  <c r="DC13" i="13"/>
  <c r="AS31" i="13"/>
  <c r="CY29" i="13"/>
  <c r="CM21" i="13"/>
  <c r="AC23" i="13"/>
  <c r="Y28" i="13"/>
  <c r="AF9" i="13"/>
  <c r="AN5" i="13"/>
  <c r="CH25" i="13"/>
  <c r="DG8" i="13"/>
  <c r="X22" i="13"/>
  <c r="CV25" i="13"/>
  <c r="AL14" i="13"/>
  <c r="DC28" i="13"/>
  <c r="CL5" i="13"/>
  <c r="AQ28" i="13"/>
  <c r="AU11" i="13"/>
  <c r="AJ10" i="13"/>
  <c r="AE10" i="13"/>
  <c r="CO25" i="13"/>
  <c r="BI5" i="13"/>
  <c r="AX26" i="13"/>
  <c r="CN12" i="13"/>
  <c r="DB8" i="13"/>
  <c r="CE18" i="13"/>
  <c r="CA31" i="13"/>
  <c r="DE30" i="13"/>
  <c r="BB22" i="13"/>
  <c r="BO21" i="13"/>
  <c r="AJ25" i="13"/>
  <c r="AO30" i="13"/>
  <c r="AT11" i="13"/>
  <c r="CV33" i="13"/>
  <c r="CR18" i="13"/>
  <c r="BS33" i="13"/>
  <c r="AE28" i="13"/>
  <c r="D12" i="13"/>
  <c r="CY12" i="13"/>
  <c r="BU18" i="13"/>
  <c r="CE21" i="13"/>
  <c r="BS6" i="13"/>
  <c r="AS26" i="13"/>
  <c r="CM14" i="13"/>
  <c r="CZ8" i="13"/>
  <c r="DB5" i="13"/>
  <c r="BF6" i="13"/>
  <c r="BW17" i="13"/>
  <c r="AT19" i="13"/>
  <c r="Z12" i="13"/>
  <c r="BI10" i="13"/>
  <c r="CQ28" i="13"/>
  <c r="CG10" i="13"/>
  <c r="B10" i="13"/>
  <c r="F11" i="13"/>
  <c r="BU9" i="13"/>
  <c r="BU21" i="13"/>
  <c r="DF12" i="13"/>
  <c r="AE20" i="13"/>
  <c r="CT13" i="13"/>
  <c r="AI20" i="13"/>
  <c r="CL17" i="13"/>
  <c r="CP21" i="13"/>
  <c r="BH21" i="13"/>
  <c r="AQ22" i="13"/>
  <c r="BJ18" i="13"/>
  <c r="BM6" i="13"/>
  <c r="DB22" i="13"/>
  <c r="DD34" i="13"/>
  <c r="CU6" i="1"/>
  <c r="BJ19" i="13"/>
  <c r="BO16" i="13"/>
  <c r="BQ5" i="13"/>
  <c r="AV9" i="13"/>
  <c r="BX31" i="13"/>
  <c r="F9" i="13"/>
  <c r="AG24" i="13"/>
  <c r="CY5" i="13"/>
  <c r="CU29" i="13"/>
  <c r="X31" i="13"/>
  <c r="CE20" i="13"/>
  <c r="CJ7" i="13"/>
  <c r="DA21" i="13"/>
  <c r="BF10" i="13"/>
  <c r="CR33" i="13"/>
  <c r="AF13" i="13"/>
  <c r="AE16" i="13"/>
  <c r="CA8" i="13"/>
  <c r="DE19" i="13"/>
  <c r="Z5" i="13"/>
  <c r="AK21" i="13"/>
  <c r="DF22" i="13"/>
  <c r="AW5" i="13"/>
  <c r="I10" i="13"/>
  <c r="P5" i="13"/>
  <c r="DE24" i="13"/>
  <c r="CR28" i="13"/>
  <c r="AL13" i="13"/>
  <c r="BI30" i="13"/>
  <c r="DC34" i="13"/>
  <c r="CU21" i="13"/>
  <c r="CP17" i="13"/>
  <c r="AR15" i="13"/>
  <c r="DJ10" i="13"/>
  <c r="BD9" i="13"/>
  <c r="O6" i="13"/>
  <c r="CB13" i="13"/>
  <c r="BZ7" i="13"/>
  <c r="AZ14" i="13"/>
  <c r="DJ11" i="13"/>
  <c r="AU34" i="13"/>
  <c r="X16" i="13"/>
  <c r="AS18" i="13"/>
  <c r="CN15" i="13"/>
  <c r="CN17" i="13"/>
  <c r="DG28" i="13"/>
  <c r="AC5" i="13"/>
  <c r="CD33" i="13"/>
  <c r="DI12" i="13"/>
  <c r="E13" i="13"/>
  <c r="BH11" i="13"/>
  <c r="CX10" i="13"/>
  <c r="CY18" i="13"/>
  <c r="DA15" i="13"/>
  <c r="DI25" i="13"/>
  <c r="AY20" i="13"/>
  <c r="CL8" i="13"/>
  <c r="DI16" i="13"/>
  <c r="BS21" i="13"/>
  <c r="M26" i="4"/>
  <c r="CY13" i="13"/>
  <c r="CD28" i="13"/>
  <c r="BF17" i="13"/>
  <c r="DA27" i="13"/>
  <c r="BT11" i="13"/>
  <c r="CD23" i="13"/>
  <c r="DC9" i="13"/>
  <c r="BB29" i="13"/>
  <c r="DH26" i="13"/>
  <c r="DI29" i="13"/>
  <c r="BQ11" i="13"/>
  <c r="AK31" i="13"/>
  <c r="CJ21" i="13"/>
  <c r="DF32" i="13"/>
  <c r="BS5" i="13"/>
  <c r="CW12" i="13"/>
  <c r="BP21" i="13"/>
  <c r="AD8" i="13"/>
  <c r="DE32" i="13"/>
  <c r="BJ27" i="13"/>
  <c r="BJ26" i="13"/>
  <c r="BO24" i="13"/>
  <c r="AY22" i="13"/>
  <c r="AT32" i="13"/>
  <c r="BH32" i="13"/>
  <c r="CD21" i="13"/>
  <c r="BN8" i="13"/>
  <c r="Z13" i="13"/>
  <c r="CJ17" i="13"/>
  <c r="CU34" i="13"/>
  <c r="DD19" i="13"/>
  <c r="BT28" i="13"/>
  <c r="BN33" i="13"/>
  <c r="BW8" i="13"/>
  <c r="AQ7" i="13"/>
  <c r="DA28" i="13"/>
  <c r="BK9" i="13"/>
  <c r="CY6" i="13"/>
  <c r="BY29" i="13"/>
  <c r="N8" i="13"/>
  <c r="CB12" i="13"/>
  <c r="Y18" i="13"/>
  <c r="BN6" i="13"/>
  <c r="DG24" i="13"/>
  <c r="BC22" i="13"/>
  <c r="CG31" i="13"/>
  <c r="BP26" i="13"/>
  <c r="CL21" i="13"/>
  <c r="AC16" i="13"/>
  <c r="BB31" i="13"/>
  <c r="AG12" i="13"/>
  <c r="CA20" i="13"/>
  <c r="M20" i="4"/>
  <c r="CV13" i="13"/>
  <c r="BD10" i="13"/>
  <c r="AO14" i="13"/>
  <c r="BE30" i="13"/>
  <c r="CJ5" i="13"/>
  <c r="AH20" i="13"/>
  <c r="AL33" i="13"/>
  <c r="DI19" i="13"/>
  <c r="M21" i="18"/>
  <c r="BY24" i="13"/>
  <c r="CM26" i="13"/>
  <c r="AK13" i="13"/>
  <c r="BA6" i="13"/>
  <c r="BU34" i="13"/>
  <c r="BQ25" i="13"/>
  <c r="BQ20" i="13"/>
  <c r="AP15" i="13"/>
  <c r="AZ20" i="13"/>
  <c r="AA26" i="13"/>
  <c r="AV21" i="13"/>
  <c r="BD21" i="13"/>
  <c r="AJ18" i="13"/>
  <c r="CW18" i="13"/>
  <c r="BZ13" i="13"/>
  <c r="AE19" i="13"/>
  <c r="CZ24" i="13"/>
  <c r="AC32" i="13"/>
  <c r="DI7" i="13"/>
  <c r="CR25" i="13"/>
  <c r="AW15" i="13"/>
  <c r="BP34" i="13"/>
  <c r="CD8" i="13"/>
  <c r="AV22" i="13"/>
  <c r="BY32" i="13"/>
  <c r="DB31" i="13"/>
  <c r="AI31" i="13"/>
  <c r="DI11" i="13"/>
  <c r="CB24" i="13"/>
  <c r="N5" i="13"/>
  <c r="BB20" i="13"/>
  <c r="DG20" i="13"/>
  <c r="AM8" i="13"/>
  <c r="AU17" i="13"/>
  <c r="CL30" i="13"/>
  <c r="CG8" i="13"/>
  <c r="AP7" i="13"/>
  <c r="BQ30" i="13"/>
  <c r="AP10" i="13"/>
  <c r="CI32" i="13"/>
  <c r="CF21" i="13"/>
  <c r="AC22" i="13"/>
  <c r="X25" i="13"/>
  <c r="CP34" i="13"/>
  <c r="AL30" i="13"/>
  <c r="AO15" i="13"/>
  <c r="AF21" i="13"/>
  <c r="CE11" i="13"/>
  <c r="AI27" i="13"/>
  <c r="CV26" i="13"/>
  <c r="AY17" i="13"/>
  <c r="X28" i="13"/>
  <c r="AF5" i="13"/>
  <c r="AA6" i="13"/>
  <c r="AN12" i="13"/>
  <c r="BV32" i="13"/>
  <c r="M19" i="15"/>
  <c r="BC9" i="13"/>
  <c r="AN31" i="13"/>
  <c r="DH13" i="13"/>
  <c r="D7" i="13"/>
  <c r="AJ28" i="13"/>
  <c r="CB27" i="13"/>
  <c r="BL23" i="13"/>
  <c r="DG31" i="13"/>
  <c r="BL10" i="13"/>
  <c r="DE21" i="13"/>
  <c r="Y29" i="13"/>
  <c r="CA13" i="13"/>
  <c r="M20" i="26"/>
  <c r="CH7" i="13"/>
  <c r="CT19" i="13"/>
  <c r="BD5" i="13"/>
  <c r="E5" i="13"/>
  <c r="CS21" i="13"/>
  <c r="DE29" i="13"/>
  <c r="CY15" i="13"/>
  <c r="CJ32" i="13"/>
  <c r="BN24" i="13"/>
  <c r="BF31" i="13"/>
  <c r="AJ30" i="13"/>
  <c r="CF33" i="13"/>
  <c r="BT27" i="13"/>
  <c r="BJ6" i="13"/>
  <c r="AI16" i="13"/>
  <c r="DA16" i="13"/>
  <c r="BZ9" i="13"/>
  <c r="M26" i="15"/>
  <c r="AN16" i="13"/>
  <c r="CR29" i="13"/>
  <c r="AX25" i="13"/>
  <c r="BK27" i="13"/>
  <c r="CO24" i="13"/>
  <c r="CB34" i="13"/>
  <c r="DC17" i="13"/>
  <c r="M19" i="77"/>
  <c r="CW21" i="13"/>
  <c r="O10" i="13"/>
  <c r="CI30" i="13"/>
  <c r="Y15" i="13"/>
  <c r="BD22" i="13"/>
  <c r="AZ27" i="13"/>
  <c r="DH23" i="13"/>
  <c r="AD14" i="13"/>
  <c r="DH11" i="13"/>
  <c r="CG26" i="13"/>
  <c r="DE9" i="13"/>
  <c r="CN19" i="13"/>
  <c r="AJ26" i="13"/>
  <c r="AJ31" i="13"/>
  <c r="BW24" i="13"/>
  <c r="BD7" i="13"/>
  <c r="AN14" i="13"/>
  <c r="BL11" i="13"/>
  <c r="CX21" i="13"/>
  <c r="AN32" i="13"/>
  <c r="BU13" i="13"/>
  <c r="BF33" i="13"/>
  <c r="CQ31" i="13"/>
  <c r="BE24" i="13"/>
  <c r="BA26" i="13"/>
  <c r="DD15" i="13"/>
  <c r="CJ15" i="13"/>
  <c r="BP32" i="13"/>
  <c r="Y26" i="13"/>
  <c r="DE28" i="13"/>
  <c r="AO10" i="13"/>
  <c r="BA20" i="13"/>
  <c r="CJ26" i="13"/>
  <c r="BK23" i="13"/>
  <c r="CC10" i="13"/>
  <c r="AP24" i="13"/>
  <c r="BL24" i="13"/>
  <c r="CO14" i="13"/>
  <c r="CP18" i="13"/>
  <c r="AM6" i="13"/>
  <c r="AV31" i="13"/>
  <c r="AZ12" i="13"/>
  <c r="AG6" i="13"/>
  <c r="DJ20" i="13"/>
  <c r="BX24" i="13"/>
  <c r="DB11" i="13"/>
  <c r="CG5" i="13"/>
  <c r="AF15" i="13"/>
  <c r="BG20" i="13"/>
  <c r="BK16" i="13"/>
  <c r="AY12" i="13"/>
  <c r="BZ27" i="13"/>
  <c r="BD31" i="13"/>
  <c r="CT8" i="13"/>
  <c r="BX20" i="13"/>
  <c r="M21" i="15"/>
  <c r="BE33" i="13"/>
  <c r="AM34" i="13"/>
  <c r="CT10" i="13"/>
  <c r="DE10" i="13"/>
  <c r="BJ25" i="13"/>
  <c r="DC10" i="13"/>
  <c r="CA5" i="13"/>
  <c r="CZ17" i="13"/>
  <c r="M9" i="13"/>
  <c r="BM23" i="13"/>
  <c r="AF10" i="13"/>
  <c r="Z10" i="13"/>
  <c r="CK14" i="13"/>
  <c r="CJ11" i="13"/>
  <c r="AU7" i="13"/>
  <c r="AZ13" i="13"/>
  <c r="AK12" i="13"/>
  <c r="AN29" i="13"/>
  <c r="CO19" i="13"/>
  <c r="BY34" i="13"/>
  <c r="AK16" i="13"/>
  <c r="AX29" i="13"/>
  <c r="BH22" i="13"/>
  <c r="DC14" i="13"/>
  <c r="BM22" i="13"/>
  <c r="BP11" i="13"/>
  <c r="AQ33" i="13"/>
  <c r="AK25" i="13"/>
  <c r="CD9" i="13"/>
  <c r="AN13" i="13"/>
  <c r="AP34" i="13"/>
  <c r="BJ5" i="13"/>
  <c r="AM13" i="13"/>
  <c r="DD5" i="13"/>
  <c r="CH32" i="13"/>
  <c r="F6" i="13"/>
  <c r="AQ34" i="13"/>
  <c r="Z23" i="13"/>
  <c r="BL9" i="13"/>
  <c r="CF22" i="13"/>
  <c r="P10" i="13"/>
  <c r="CS15" i="13"/>
  <c r="BP31" i="13"/>
  <c r="AI12" i="13"/>
  <c r="M23" i="16"/>
  <c r="CJ23" i="13"/>
  <c r="BZ15" i="13"/>
  <c r="CF15" i="13"/>
  <c r="DC7" i="13"/>
  <c r="CQ16" i="13"/>
  <c r="BR30" i="13"/>
  <c r="BR27" i="13"/>
  <c r="AT21" i="13"/>
  <c r="CE30" i="13"/>
  <c r="BV8" i="13"/>
  <c r="M23" i="15"/>
  <c r="BS7" i="13"/>
  <c r="AM28" i="13"/>
  <c r="CB14" i="13"/>
  <c r="CP11" i="13"/>
  <c r="CU28" i="1"/>
  <c r="CO28" i="13"/>
  <c r="D8" i="13"/>
  <c r="DC12" i="13"/>
  <c r="BP18" i="13"/>
  <c r="M24" i="14"/>
  <c r="X33" i="13"/>
  <c r="DJ34" i="13"/>
  <c r="CA26" i="13"/>
  <c r="M20" i="18"/>
  <c r="CN10" i="13"/>
  <c r="AF23" i="13"/>
  <c r="CR20" i="13"/>
  <c r="BE34" i="13"/>
  <c r="AL6" i="13"/>
  <c r="CY16" i="13"/>
  <c r="BT34" i="13"/>
  <c r="AW22" i="13"/>
  <c r="BV5" i="13"/>
  <c r="CK11" i="13"/>
  <c r="BL19" i="13"/>
  <c r="BT6" i="13"/>
  <c r="CR26" i="13"/>
  <c r="AX24" i="13"/>
  <c r="E7" i="13"/>
  <c r="AQ19" i="13"/>
  <c r="AN20" i="13"/>
  <c r="AR8" i="13"/>
  <c r="AU5" i="13"/>
  <c r="BF9" i="13"/>
  <c r="DE31" i="13"/>
  <c r="AZ23" i="13"/>
  <c r="BK24" i="13"/>
  <c r="DG10" i="13"/>
  <c r="CP25" i="13"/>
  <c r="BV9" i="13"/>
  <c r="CW6" i="13"/>
  <c r="AK9" i="13"/>
  <c r="AW24" i="13"/>
  <c r="CS33" i="13"/>
  <c r="BN14" i="13"/>
  <c r="CK33" i="13"/>
  <c r="J10" i="13"/>
  <c r="X29" i="13"/>
  <c r="CV5" i="13"/>
  <c r="F5" i="13"/>
  <c r="CP24" i="13"/>
  <c r="CH15" i="13"/>
  <c r="BP8" i="13"/>
  <c r="CE27" i="13"/>
  <c r="BL16" i="13"/>
  <c r="AM32" i="13"/>
  <c r="DI8" i="13"/>
  <c r="DG7" i="13"/>
  <c r="CH24" i="13"/>
  <c r="DG23" i="13"/>
  <c r="CT21" i="13"/>
  <c r="E6" i="13"/>
  <c r="CQ6" i="13"/>
  <c r="CZ33" i="13"/>
  <c r="BX16" i="13"/>
  <c r="AM19" i="13"/>
  <c r="DD22" i="13"/>
  <c r="AH13" i="13"/>
  <c r="BI18" i="13"/>
  <c r="AU31" i="13"/>
  <c r="CQ20" i="13"/>
  <c r="AJ21" i="13"/>
  <c r="CG33" i="13"/>
  <c r="BD29" i="13"/>
  <c r="BK20" i="13"/>
  <c r="DG17" i="13"/>
  <c r="DE33" i="13"/>
  <c r="AE6" i="13"/>
  <c r="AA9" i="13"/>
  <c r="CD5" i="13"/>
  <c r="AM11" i="13"/>
  <c r="AW17" i="13"/>
  <c r="CZ27" i="13"/>
  <c r="N7" i="13"/>
  <c r="BO34" i="13"/>
  <c r="AE22" i="13"/>
  <c r="AU19" i="13"/>
  <c r="CW13" i="13"/>
  <c r="CI31" i="13"/>
  <c r="DF6" i="13"/>
  <c r="CD12" i="13"/>
  <c r="DI20" i="13"/>
  <c r="BG9" i="13"/>
  <c r="DJ21" i="13"/>
  <c r="BL12" i="13"/>
  <c r="M19" i="26"/>
  <c r="DD24" i="13"/>
  <c r="CZ18" i="13"/>
  <c r="CV16" i="13"/>
  <c r="BE17" i="13"/>
  <c r="AD20" i="13"/>
  <c r="BB10" i="13"/>
  <c r="L11" i="13"/>
  <c r="CT14" i="13"/>
  <c r="CV29" i="13"/>
  <c r="BC30" i="13"/>
  <c r="N11" i="13"/>
  <c r="CP14" i="13"/>
  <c r="BR34" i="13"/>
  <c r="CR34" i="13"/>
  <c r="F7" i="13"/>
  <c r="CR15" i="13"/>
  <c r="CU20" i="13"/>
  <c r="AD5" i="13"/>
  <c r="BA19" i="13"/>
  <c r="BI9" i="13"/>
  <c r="CP9" i="13"/>
  <c r="E12" i="13"/>
  <c r="BF23" i="13"/>
  <c r="H13" i="13"/>
  <c r="CD15" i="13"/>
  <c r="CE23" i="13"/>
  <c r="CC28" i="13"/>
  <c r="J11" i="13"/>
  <c r="AU29" i="13"/>
  <c r="DC25" i="13"/>
  <c r="BS17" i="13"/>
  <c r="BK28" i="13"/>
  <c r="CA16" i="13"/>
  <c r="AU8" i="13"/>
  <c r="AQ32" i="13"/>
  <c r="AX9" i="13"/>
  <c r="DH22" i="13"/>
  <c r="AS23" i="13"/>
  <c r="CO6" i="13"/>
  <c r="CS22" i="13"/>
  <c r="AX32" i="13"/>
  <c r="CT33" i="13"/>
  <c r="CG21" i="13"/>
  <c r="AY13" i="13"/>
  <c r="BS11" i="13"/>
  <c r="AP11" i="13"/>
  <c r="AY14" i="13"/>
  <c r="AW19" i="13"/>
  <c r="AR7" i="13"/>
  <c r="CL33" i="13"/>
  <c r="L6" i="13"/>
  <c r="CD6" i="13"/>
  <c r="BJ10" i="13"/>
  <c r="CN29" i="13"/>
  <c r="AY8" i="13"/>
  <c r="BV28" i="13"/>
  <c r="AT14" i="13"/>
  <c r="BD23" i="13"/>
  <c r="CQ14" i="13"/>
  <c r="CL12" i="13"/>
  <c r="AJ12" i="13"/>
  <c r="AZ31" i="13"/>
  <c r="BH26" i="13"/>
  <c r="BC12" i="13"/>
  <c r="CN8" i="13"/>
  <c r="AP32" i="13"/>
  <c r="Y19" i="13"/>
  <c r="BV11" i="13"/>
  <c r="BD12" i="13"/>
  <c r="DI21" i="13"/>
  <c r="DJ17" i="13"/>
  <c r="AL34" i="13"/>
  <c r="DE8" i="13"/>
  <c r="CG34" i="13"/>
  <c r="AL17" i="13"/>
  <c r="AC9" i="13"/>
  <c r="BG31" i="13"/>
  <c r="AC28" i="13"/>
  <c r="AZ19" i="13"/>
  <c r="BG8" i="13"/>
  <c r="DI9" i="13"/>
  <c r="I8" i="13"/>
  <c r="CH26" i="13"/>
  <c r="AD32" i="13"/>
  <c r="AS33" i="13"/>
  <c r="AY11" i="13"/>
  <c r="BQ31" i="13"/>
  <c r="DG6" i="13"/>
  <c r="CU23" i="1"/>
  <c r="BM14" i="13"/>
  <c r="CR10" i="13"/>
  <c r="AK32" i="13"/>
  <c r="AC34" i="13"/>
  <c r="CT32" i="13"/>
  <c r="DF26" i="13"/>
  <c r="BF21" i="13"/>
  <c r="DI15" i="13"/>
  <c r="DE27" i="13"/>
  <c r="BP17" i="13"/>
  <c r="AV26" i="13"/>
  <c r="AQ24" i="13"/>
  <c r="AW16" i="13"/>
  <c r="CF31" i="13"/>
  <c r="DE12" i="13"/>
  <c r="CS29" i="13"/>
  <c r="BU15" i="13"/>
  <c r="CM12" i="13"/>
  <c r="CD29" i="13"/>
  <c r="CC25" i="13"/>
  <c r="CU15" i="1"/>
  <c r="BH34" i="13"/>
  <c r="CZ26" i="13"/>
  <c r="CS32" i="13"/>
  <c r="BH30" i="13"/>
  <c r="AB24" i="13"/>
  <c r="AL9" i="13"/>
  <c r="BZ34" i="13"/>
  <c r="BI15" i="13"/>
  <c r="BM15" i="13"/>
  <c r="BF12" i="13"/>
  <c r="DE26" i="13"/>
  <c r="BV6" i="13"/>
  <c r="DA9" i="13"/>
  <c r="AJ7" i="13"/>
  <c r="AI6" i="13"/>
  <c r="BU7" i="13"/>
  <c r="BQ17" i="13"/>
  <c r="CS34" i="13"/>
  <c r="AB14" i="13"/>
  <c r="AN25" i="13"/>
  <c r="BX7" i="13"/>
  <c r="CY26" i="13"/>
  <c r="AL21" i="13"/>
  <c r="CI20" i="13"/>
  <c r="BS13" i="13"/>
  <c r="BU11" i="13"/>
  <c r="CB30" i="13"/>
  <c r="AP13" i="13"/>
  <c r="CC12" i="13"/>
  <c r="M24" i="16"/>
  <c r="AI5" i="13"/>
  <c r="BO11" i="13"/>
  <c r="CN6" i="13"/>
  <c r="AH33" i="13"/>
  <c r="CB15" i="13"/>
  <c r="H7" i="13"/>
  <c r="BS23" i="13"/>
  <c r="BL31" i="13"/>
  <c r="BQ26" i="13"/>
  <c r="DH9" i="13"/>
  <c r="BD25" i="13"/>
  <c r="Z26" i="13"/>
  <c r="CD18" i="13"/>
  <c r="CU7" i="13"/>
  <c r="AP22" i="13"/>
  <c r="CW27" i="13"/>
  <c r="DE22" i="13"/>
  <c r="BM12" i="13"/>
  <c r="CB11" i="13"/>
  <c r="BN15" i="13"/>
  <c r="AP23" i="13"/>
  <c r="O7" i="13"/>
  <c r="BT23" i="13"/>
  <c r="BE13" i="13"/>
  <c r="DA10" i="13"/>
  <c r="D5" i="13"/>
  <c r="AS14" i="13"/>
  <c r="BN17" i="13"/>
  <c r="CZ28" i="13"/>
  <c r="BY26" i="13"/>
  <c r="AV27" i="13"/>
  <c r="CW14" i="13"/>
  <c r="BV14" i="13"/>
  <c r="CZ23" i="13"/>
  <c r="BD15" i="13"/>
  <c r="CN28" i="13"/>
  <c r="BB15" i="13"/>
  <c r="CN20" i="13"/>
  <c r="AV33" i="13"/>
  <c r="BS27" i="13"/>
  <c r="M26" i="18"/>
  <c r="BI13" i="13"/>
  <c r="AF11" i="13"/>
  <c r="BC34" i="13"/>
  <c r="AH12" i="13"/>
  <c r="AE11" i="13"/>
  <c r="CI21" i="13"/>
  <c r="BU17" i="13"/>
  <c r="CF27" i="13"/>
  <c r="BT32" i="13"/>
  <c r="BJ16" i="13"/>
  <c r="AU33" i="13"/>
  <c r="AJ22" i="13"/>
  <c r="CZ25" i="13"/>
  <c r="CJ18" i="13"/>
  <c r="CI23" i="13"/>
  <c r="BP28" i="13"/>
  <c r="CR30" i="13"/>
  <c r="AO26" i="13"/>
  <c r="AF20" i="13"/>
  <c r="BB28" i="13"/>
  <c r="M24" i="15"/>
  <c r="BY28" i="13"/>
  <c r="M26" i="17"/>
  <c r="BN30" i="13"/>
  <c r="AK33" i="13"/>
  <c r="BV12" i="13"/>
  <c r="X14" i="13"/>
  <c r="CN23" i="13"/>
  <c r="DD23" i="13"/>
  <c r="CA30" i="13"/>
  <c r="Z20" i="13"/>
  <c r="AQ11" i="13"/>
  <c r="Y24" i="13"/>
  <c r="AW34" i="13"/>
  <c r="CL19" i="13"/>
  <c r="M22" i="26"/>
  <c r="BJ22" i="13"/>
  <c r="BV17" i="13"/>
  <c r="DF23" i="13"/>
  <c r="DG12" i="13"/>
  <c r="DI14" i="13"/>
  <c r="AO19" i="13"/>
  <c r="BM21" i="13"/>
  <c r="CJ27" i="13"/>
  <c r="BY6" i="13"/>
  <c r="D10" i="13"/>
  <c r="CQ32" i="13"/>
  <c r="CR6" i="13"/>
  <c r="AH17" i="13"/>
  <c r="BC20" i="13"/>
  <c r="BA10" i="13"/>
  <c r="C6" i="13"/>
  <c r="BK26" i="13"/>
  <c r="BQ23" i="13"/>
  <c r="BT30" i="13"/>
  <c r="AV16" i="13"/>
  <c r="BR10" i="13"/>
  <c r="BW11" i="13"/>
  <c r="AB22" i="13"/>
  <c r="BD30" i="13"/>
  <c r="AZ29" i="13"/>
  <c r="CZ22" i="13"/>
  <c r="AM18" i="13"/>
  <c r="BO22" i="13"/>
  <c r="AN9" i="13"/>
  <c r="M24" i="4"/>
  <c r="AD19" i="13"/>
  <c r="AI15" i="13"/>
  <c r="CX7" i="13"/>
  <c r="AV23" i="13"/>
  <c r="BQ7" i="13"/>
  <c r="CO17" i="13"/>
  <c r="AE8" i="13"/>
  <c r="CH9" i="13"/>
  <c r="DI22" i="13"/>
  <c r="DC26" i="13"/>
  <c r="AD34" i="13"/>
  <c r="AY30" i="13"/>
  <c r="CS25" i="13"/>
  <c r="CU13" i="13"/>
  <c r="CU21" i="1"/>
  <c r="CL27" i="13"/>
  <c r="BE7" i="13"/>
  <c r="BQ10" i="13"/>
  <c r="BR18" i="13"/>
  <c r="AS12" i="13"/>
  <c r="M19" i="17"/>
  <c r="BG11" i="13"/>
  <c r="CD10" i="13"/>
  <c r="CM11" i="13"/>
  <c r="BY8" i="13"/>
  <c r="BA15" i="13"/>
  <c r="BP12" i="13"/>
  <c r="H9" i="13"/>
  <c r="AR18" i="13"/>
  <c r="CC19" i="13"/>
  <c r="CQ22" i="13"/>
  <c r="AK17" i="13"/>
  <c r="D13" i="13"/>
  <c r="M25" i="28"/>
  <c r="AO13" i="13"/>
  <c r="C5" i="13"/>
  <c r="CO11" i="13"/>
  <c r="DA20" i="13"/>
  <c r="AK8" i="13"/>
  <c r="AU21" i="13"/>
  <c r="J5" i="13"/>
  <c r="AF7" i="13"/>
  <c r="AG16" i="13"/>
  <c r="BI26" i="13"/>
  <c r="BN9" i="13"/>
  <c r="CO22" i="13"/>
  <c r="BT18" i="13"/>
  <c r="P6" i="13"/>
  <c r="BW12" i="13"/>
  <c r="BW21" i="13"/>
  <c r="AU13" i="13"/>
  <c r="J9" i="13"/>
  <c r="AB11" i="13"/>
  <c r="CJ10" i="13"/>
  <c r="BB27" i="13"/>
  <c r="AE29" i="13"/>
  <c r="BL32" i="13"/>
  <c r="X9" i="13"/>
  <c r="BK10" i="13"/>
  <c r="AC10" i="13"/>
  <c r="AC7" i="13"/>
  <c r="BE11" i="13"/>
  <c r="E11" i="13"/>
  <c r="BA8" i="13"/>
  <c r="X32" i="13"/>
  <c r="CB23" i="13"/>
  <c r="CC14" i="13"/>
  <c r="M19" i="28"/>
  <c r="AG28" i="13"/>
  <c r="CG29" i="13"/>
  <c r="AC29" i="13"/>
  <c r="M5" i="13"/>
  <c r="AG5" i="13"/>
  <c r="BJ7" i="13"/>
  <c r="Z8" i="13"/>
  <c r="DG14" i="13"/>
  <c r="BU24" i="13"/>
  <c r="AJ17" i="13"/>
  <c r="CO26" i="13"/>
  <c r="AA23" i="13"/>
  <c r="DJ18" i="13"/>
  <c r="BW9" i="13"/>
  <c r="DB25" i="13"/>
  <c r="CU26" i="13"/>
  <c r="DJ12" i="13"/>
  <c r="AF29" i="13"/>
  <c r="CD27" i="13"/>
  <c r="BE31" i="13"/>
  <c r="AP31" i="13"/>
  <c r="AT20" i="13"/>
  <c r="BX10" i="13"/>
  <c r="X5" i="13"/>
  <c r="BK33" i="13"/>
  <c r="AT9" i="13"/>
  <c r="AQ25" i="13"/>
  <c r="AS21" i="13"/>
  <c r="BS28" i="13"/>
  <c r="G10" i="13"/>
  <c r="BR31" i="13"/>
  <c r="AQ15" i="13"/>
  <c r="DE34" i="13"/>
  <c r="C9" i="13"/>
  <c r="DB16" i="13"/>
  <c r="DA11" i="13"/>
  <c r="BN19" i="13"/>
  <c r="BN11" i="13"/>
  <c r="AW26" i="13"/>
  <c r="AQ27" i="13"/>
  <c r="BN18" i="13"/>
  <c r="AH29" i="13"/>
  <c r="AL27" i="13"/>
  <c r="CH28" i="13"/>
  <c r="BE23" i="13"/>
  <c r="CV23" i="13"/>
  <c r="BP25" i="13"/>
  <c r="BW15" i="13"/>
  <c r="AI11" i="13"/>
  <c r="BV18" i="13"/>
  <c r="AD7" i="13"/>
  <c r="AH9" i="13"/>
  <c r="H6" i="13"/>
  <c r="AP19" i="13"/>
  <c r="BD17" i="13"/>
  <c r="CU14" i="1"/>
  <c r="AV30" i="13"/>
  <c r="AT5" i="13"/>
  <c r="AA16" i="13"/>
  <c r="AM7" i="13"/>
  <c r="BF30" i="13"/>
  <c r="CF19" i="13"/>
  <c r="CS20" i="13"/>
  <c r="BU33" i="13"/>
  <c r="CB28" i="13"/>
  <c r="AE12" i="13"/>
  <c r="CO13" i="13"/>
  <c r="CB5" i="13"/>
  <c r="BN34" i="13"/>
  <c r="BI33" i="13"/>
  <c r="BA17" i="13"/>
  <c r="AJ34" i="13"/>
  <c r="Y33" i="13"/>
  <c r="M21" i="77"/>
  <c r="BY18" i="13"/>
  <c r="CY17" i="13"/>
  <c r="DI18" i="13"/>
  <c r="CP32" i="13"/>
  <c r="CT7" i="13"/>
  <c r="AF30" i="13"/>
  <c r="BS14" i="13"/>
  <c r="BJ12" i="13"/>
  <c r="BZ10" i="13"/>
  <c r="DE15" i="13"/>
  <c r="CL6" i="13"/>
  <c r="CV8" i="13"/>
  <c r="CH5" i="13"/>
  <c r="AJ16" i="13"/>
  <c r="CU8" i="1"/>
  <c r="AF34" i="13"/>
  <c r="CN31" i="13"/>
  <c r="AN19" i="13"/>
  <c r="AA33" i="13"/>
  <c r="CG22" i="13"/>
  <c r="DJ30" i="13"/>
  <c r="BI28" i="13"/>
  <c r="AQ17" i="13"/>
  <c r="G6" i="13"/>
  <c r="AQ30" i="13"/>
  <c r="AL19" i="13"/>
  <c r="BC10" i="13"/>
  <c r="AO33" i="13"/>
  <c r="AJ15" i="13"/>
  <c r="BC32" i="13"/>
  <c r="CT20" i="13"/>
  <c r="CX11" i="13"/>
  <c r="BD14" i="13"/>
  <c r="CK7" i="13"/>
  <c r="AV6" i="13"/>
  <c r="AG14" i="13"/>
  <c r="AU23" i="13"/>
  <c r="CC5" i="13"/>
  <c r="CK17" i="13"/>
  <c r="BU19" i="13"/>
  <c r="AM5" i="13"/>
  <c r="AB29" i="13"/>
  <c r="F10" i="13"/>
  <c r="CH21" i="13"/>
  <c r="BG12" i="13"/>
  <c r="CQ8" i="13"/>
  <c r="BV34" i="13"/>
  <c r="M22" i="15"/>
  <c r="CM5" i="13"/>
  <c r="CA27" i="13"/>
  <c r="BH25" i="13"/>
  <c r="CS8" i="13"/>
  <c r="BO13" i="13"/>
  <c r="BU23" i="13"/>
  <c r="BS18" i="13"/>
  <c r="M20" i="17"/>
  <c r="CS12" i="13"/>
  <c r="CP7" i="13"/>
  <c r="AN11" i="13"/>
  <c r="AF33" i="13"/>
  <c r="N9" i="13"/>
  <c r="CM6" i="13"/>
  <c r="AJ20" i="13"/>
  <c r="CI27" i="13"/>
  <c r="BE5" i="13"/>
  <c r="BG14" i="13"/>
  <c r="Z31" i="13"/>
  <c r="AO12" i="13"/>
  <c r="CL25" i="13"/>
  <c r="DH31" i="13"/>
  <c r="AI14" i="13"/>
  <c r="BE26" i="13"/>
  <c r="CL28" i="13"/>
  <c r="O8" i="13"/>
  <c r="AX28" i="13"/>
  <c r="AU26" i="13"/>
  <c r="AY18" i="13"/>
  <c r="BF18" i="13"/>
  <c r="CV28" i="13"/>
  <c r="AB21" i="13"/>
  <c r="AV25" i="13"/>
  <c r="AL29" i="13"/>
  <c r="AO8" i="13"/>
  <c r="AY24" i="13"/>
  <c r="AS17" i="13"/>
  <c r="CW24" i="13"/>
  <c r="DD13" i="13"/>
  <c r="DE6" i="13"/>
  <c r="AZ28" i="13"/>
  <c r="DG26" i="13"/>
  <c r="BQ16" i="13"/>
  <c r="BE12" i="13"/>
  <c r="BT24" i="13"/>
  <c r="CB16" i="13"/>
  <c r="AV34" i="13"/>
  <c r="AD29" i="13"/>
  <c r="AP25" i="13"/>
  <c r="AF8" i="13"/>
  <c r="BV21" i="13"/>
  <c r="DB26" i="13"/>
  <c r="AB27" i="13"/>
  <c r="BO25" i="13"/>
  <c r="CV10" i="13"/>
  <c r="BA29" i="13"/>
  <c r="CS5" i="13"/>
  <c r="BZ8" i="13"/>
  <c r="X7" i="13"/>
  <c r="C10" i="13"/>
  <c r="BX33" i="13"/>
  <c r="AL23" i="13"/>
  <c r="CK24" i="13"/>
  <c r="AA25" i="13"/>
  <c r="CI34" i="13"/>
  <c r="BK15" i="13"/>
  <c r="CS7" i="13"/>
  <c r="CL14" i="13"/>
  <c r="AN15" i="13"/>
  <c r="Z28" i="13"/>
  <c r="CD26" i="13"/>
  <c r="AV10" i="13"/>
  <c r="BV13" i="13"/>
  <c r="BV16" i="13"/>
  <c r="BP14" i="13"/>
  <c r="DA25" i="13"/>
  <c r="AN21" i="13"/>
  <c r="BC29" i="13"/>
  <c r="CO8" i="13"/>
  <c r="CD20" i="13"/>
  <c r="AC13" i="13"/>
  <c r="BJ32" i="13"/>
  <c r="M19" i="14"/>
  <c r="CP16" i="13"/>
  <c r="Z16" i="13"/>
  <c r="M24" i="26"/>
  <c r="CK26" i="13"/>
  <c r="M21" i="14"/>
  <c r="CU18" i="1"/>
  <c r="BP20" i="13"/>
  <c r="DF21" i="13"/>
  <c r="AD6" i="13"/>
  <c r="DF11" i="13"/>
  <c r="BA5" i="13"/>
  <c r="AO31" i="13"/>
  <c r="AM24" i="13"/>
  <c r="BM30" i="13"/>
  <c r="CD13" i="13"/>
  <c r="DG34" i="13"/>
  <c r="G8" i="13"/>
  <c r="BP13" i="13"/>
  <c r="BF26" i="13"/>
  <c r="N6" i="13"/>
  <c r="AT16" i="13"/>
  <c r="CL22" i="13"/>
  <c r="AI28" i="13"/>
  <c r="CL9" i="13"/>
  <c r="DH29" i="13"/>
  <c r="M25" i="77"/>
  <c r="BV24" i="13"/>
  <c r="BZ22" i="13"/>
  <c r="BI24" i="13"/>
  <c r="CA9" i="13"/>
  <c r="CG20" i="13"/>
  <c r="M26" i="16"/>
  <c r="CO7" i="13"/>
  <c r="CK10" i="13"/>
  <c r="BP10" i="13"/>
  <c r="BH24" i="13"/>
  <c r="DB20" i="13"/>
  <c r="AD22" i="13"/>
  <c r="DA13" i="13"/>
  <c r="CB6" i="13"/>
  <c r="CV24" i="13"/>
  <c r="AY7" i="13"/>
  <c r="BY31" i="13"/>
  <c r="CX27" i="13"/>
  <c r="BT31" i="13"/>
  <c r="BT13" i="13"/>
  <c r="AW8" i="13"/>
  <c r="BL14" i="13"/>
  <c r="CG25" i="13"/>
  <c r="BW13" i="13"/>
  <c r="AW9" i="13"/>
  <c r="CA28" i="13"/>
  <c r="BS9" i="13"/>
  <c r="BV33" i="13"/>
  <c r="BU8" i="13"/>
  <c r="AN28" i="13"/>
  <c r="DC23" i="13"/>
  <c r="AA12" i="13"/>
  <c r="CM13" i="13"/>
  <c r="AH16" i="13"/>
  <c r="CU22" i="1"/>
  <c r="AU12" i="13"/>
  <c r="AB5" i="13"/>
  <c r="CH33" i="13"/>
  <c r="BK8" i="13"/>
  <c r="CM27" i="13"/>
  <c r="CU12" i="13"/>
  <c r="BW34" i="13"/>
  <c r="BC5" i="13"/>
  <c r="AM17" i="13"/>
  <c r="CT23" i="13"/>
  <c r="AC19" i="13"/>
  <c r="CP15" i="13"/>
  <c r="BK29" i="13"/>
  <c r="CP30" i="13"/>
  <c r="CR11" i="13"/>
  <c r="AH31" i="13"/>
  <c r="AH10" i="13"/>
  <c r="CM18" i="13"/>
  <c r="DH32" i="13"/>
  <c r="DJ8" i="13"/>
  <c r="DA34" i="13"/>
  <c r="AJ5" i="13"/>
  <c r="BR8" i="13"/>
  <c r="DB14" i="13"/>
  <c r="BA24" i="13"/>
  <c r="CQ24" i="13"/>
  <c r="AF25" i="13"/>
  <c r="CU9" i="13"/>
  <c r="DH27" i="13"/>
  <c r="BY5" i="13"/>
  <c r="CX5" i="13"/>
  <c r="CH27" i="13"/>
  <c r="AI10" i="13"/>
  <c r="AQ5" i="13"/>
  <c r="AR23" i="13"/>
  <c r="BA12" i="13"/>
  <c r="CV12" i="13"/>
  <c r="BQ9" i="13"/>
  <c r="AP5" i="13"/>
  <c r="AW25" i="13"/>
  <c r="AL24" i="13"/>
  <c r="AS20" i="13"/>
  <c r="BK31" i="13"/>
  <c r="BE29" i="13"/>
  <c r="BV15" i="13"/>
  <c r="AT27" i="13"/>
  <c r="CT18" i="13"/>
  <c r="CN24" i="13"/>
  <c r="BG15" i="13"/>
  <c r="CZ11" i="13"/>
  <c r="BG6" i="13"/>
  <c r="CD11" i="13"/>
  <c r="CQ7" i="13"/>
  <c r="BV25" i="13"/>
  <c r="M23" i="4"/>
  <c r="CC8" i="13"/>
  <c r="BK14" i="13"/>
  <c r="B7" i="13"/>
  <c r="BL29" i="13"/>
  <c r="BM11" i="13"/>
  <c r="DF25" i="13"/>
  <c r="BO8" i="13"/>
  <c r="AL15" i="13"/>
  <c r="AA17" i="13"/>
  <c r="CH12" i="13"/>
  <c r="CW26" i="13"/>
  <c r="CI12" i="13"/>
  <c r="M25" i="26"/>
  <c r="BU26" i="13"/>
  <c r="AC21" i="13"/>
  <c r="BR6" i="13"/>
  <c r="CS26" i="13"/>
  <c r="L10" i="13"/>
  <c r="CI25" i="13"/>
  <c r="BS20" i="13"/>
  <c r="AS27" i="13"/>
  <c r="BQ19" i="13"/>
  <c r="CI5" i="13"/>
  <c r="DB23" i="13"/>
  <c r="CC30" i="13"/>
  <c r="BP33" i="13"/>
  <c r="DA17" i="13"/>
  <c r="CI24" i="13"/>
  <c r="CV15" i="13"/>
  <c r="BU30" i="13"/>
  <c r="DG19" i="13"/>
  <c r="BW25" i="13"/>
  <c r="CG6" i="13"/>
  <c r="CS13" i="13"/>
  <c r="CK13" i="13"/>
  <c r="CS11" i="13"/>
  <c r="BR22" i="13"/>
  <c r="M20" i="15"/>
  <c r="CE24" i="13"/>
  <c r="X18" i="13"/>
  <c r="CU18" i="13"/>
  <c r="CB8" i="13"/>
  <c r="AR6" i="13"/>
  <c r="AB33" i="13"/>
  <c r="CB9" i="13"/>
  <c r="DB19" i="13"/>
  <c r="BT16" i="13"/>
  <c r="DI32" i="13"/>
  <c r="X17" i="13"/>
  <c r="AB15" i="13"/>
  <c r="CQ19" i="13"/>
  <c r="CU5" i="13"/>
  <c r="AZ25" i="13"/>
  <c r="BP27" i="13"/>
  <c r="CC29" i="13"/>
  <c r="DC21" i="13"/>
  <c r="BY19" i="13"/>
  <c r="CG11" i="13"/>
  <c r="AE33" i="13"/>
  <c r="AH23" i="13"/>
  <c r="CB32" i="13"/>
  <c r="BF28" i="13"/>
  <c r="BQ15" i="13"/>
  <c r="CJ6" i="13"/>
  <c r="G11" i="13"/>
  <c r="AV29" i="13"/>
  <c r="DD28" i="13"/>
  <c r="CI9" i="13"/>
  <c r="AM31" i="13"/>
  <c r="CX32" i="13"/>
  <c r="AG18" i="13"/>
  <c r="AD9" i="13"/>
  <c r="AB9" i="13"/>
  <c r="Y14" i="13"/>
  <c r="H5" i="13"/>
  <c r="CY7" i="13"/>
  <c r="DB30" i="13"/>
  <c r="AA11" i="13"/>
  <c r="Z22" i="13"/>
  <c r="DD31" i="13"/>
  <c r="CV6" i="13"/>
  <c r="DE25" i="13"/>
  <c r="CE15" i="13"/>
  <c r="AV19" i="13"/>
  <c r="BC16" i="13"/>
  <c r="DE7" i="13"/>
  <c r="CC22" i="13"/>
  <c r="M20" i="14"/>
  <c r="BY21" i="13"/>
  <c r="X12" i="13"/>
  <c r="BR17" i="13"/>
  <c r="AP28" i="13"/>
  <c r="AJ11" i="13"/>
  <c r="BZ5" i="13"/>
  <c r="CW20" i="13"/>
  <c r="BO28" i="13"/>
  <c r="BW7" i="13"/>
  <c r="BL6" i="13"/>
  <c r="DE16" i="13"/>
  <c r="AK14" i="13"/>
  <c r="BJ11" i="13"/>
  <c r="CC18" i="13"/>
  <c r="BJ30" i="13"/>
  <c r="CN9" i="13"/>
  <c r="BM32" i="13"/>
  <c r="AV18" i="13"/>
  <c r="CM22" i="13"/>
  <c r="BI22" i="13"/>
  <c r="BY10" i="13"/>
  <c r="DH8" i="13"/>
  <c r="AJ23" i="13"/>
  <c r="BV22" i="13"/>
  <c r="DD21" i="13"/>
  <c r="Y16" i="13"/>
  <c r="I9" i="13"/>
  <c r="AY6" i="13"/>
  <c r="AF22" i="13"/>
  <c r="M8" i="13"/>
  <c r="CX15" i="13"/>
  <c r="CJ20" i="13"/>
  <c r="M11" i="13"/>
  <c r="CI10" i="13"/>
  <c r="AB23" i="13"/>
  <c r="BG25" i="13"/>
  <c r="CW15" i="13"/>
  <c r="AS13" i="13"/>
  <c r="AJ14" i="13"/>
  <c r="DH12" i="13"/>
  <c r="BA14" i="13"/>
  <c r="DB28" i="13"/>
  <c r="AQ29" i="13"/>
  <c r="X15" i="13"/>
  <c r="BF19" i="13"/>
  <c r="AP30" i="13"/>
  <c r="BT9" i="13"/>
  <c r="BK17" i="13"/>
  <c r="AB20" i="13"/>
  <c r="CG30" i="13"/>
  <c r="AQ12" i="13"/>
  <c r="AM12" i="13"/>
  <c r="AE15" i="13"/>
  <c r="DI27" i="13"/>
  <c r="CE22" i="13"/>
  <c r="CQ11" i="13"/>
  <c r="AF26" i="13"/>
  <c r="E8" i="13"/>
  <c r="BT8" i="13"/>
  <c r="DC16" i="13"/>
  <c r="O9" i="13"/>
  <c r="AT6" i="13"/>
  <c r="M25" i="14"/>
  <c r="CX28" i="13"/>
  <c r="BT20" i="13"/>
  <c r="BQ22" i="13"/>
  <c r="BY12" i="13"/>
  <c r="AY33" i="13"/>
  <c r="AI34" i="13"/>
  <c r="BV30" i="13"/>
  <c r="CA34" i="13"/>
  <c r="AX33" i="13"/>
  <c r="BC17" i="13"/>
  <c r="AX18" i="13"/>
  <c r="BU6" i="13"/>
  <c r="BF20" i="13"/>
  <c r="AT18" i="13"/>
  <c r="CR21" i="13"/>
  <c r="BC25" i="13"/>
  <c r="E10" i="13"/>
  <c r="CG15" i="13"/>
  <c r="BE19" i="13"/>
  <c r="BL5" i="13"/>
  <c r="CK6" i="13"/>
  <c r="AI29" i="13"/>
  <c r="AX8" i="13"/>
  <c r="AJ8" i="13"/>
  <c r="CU27" i="1"/>
  <c r="CJ28" i="13"/>
  <c r="AJ33" i="13"/>
  <c r="BR9" i="13"/>
  <c r="CQ29" i="13"/>
  <c r="AG13" i="13"/>
  <c r="DB7" i="13"/>
  <c r="BI16" i="13"/>
  <c r="AY19" i="13"/>
  <c r="AO28" i="13"/>
  <c r="BD26" i="13"/>
  <c r="DH14" i="13"/>
  <c r="AO18" i="13"/>
  <c r="Y11" i="13"/>
  <c r="AD33" i="13"/>
  <c r="BT33" i="13"/>
  <c r="BZ14" i="13"/>
  <c r="CI8" i="13"/>
  <c r="CW30" i="13"/>
  <c r="CP19" i="13"/>
  <c r="AW27" i="13"/>
  <c r="CW11" i="13"/>
  <c r="AT8" i="13"/>
  <c r="AM16" i="13"/>
  <c r="CW19" i="13"/>
  <c r="Z14" i="13"/>
  <c r="BQ21" i="13"/>
  <c r="M7" i="13"/>
  <c r="AA14" i="13"/>
  <c r="BZ23" i="13"/>
  <c r="AR25" i="13"/>
  <c r="BS32" i="13"/>
  <c r="D9" i="13"/>
  <c r="AH34" i="13"/>
  <c r="DF9" i="13"/>
  <c r="AQ20" i="13"/>
  <c r="BC27" i="13"/>
  <c r="CD7" i="13"/>
  <c r="CX18" i="13"/>
  <c r="CV27" i="13"/>
  <c r="AB16" i="13"/>
  <c r="DD17" i="13"/>
  <c r="M21" i="4"/>
  <c r="BO26" i="13"/>
  <c r="CQ30" i="13"/>
  <c r="BR33" i="13"/>
  <c r="CO15" i="13"/>
  <c r="CD34" i="13"/>
  <c r="DJ26" i="13"/>
  <c r="CE26" i="13"/>
  <c r="AR34" i="13"/>
  <c r="BA13" i="13"/>
  <c r="P11" i="13"/>
  <c r="AT23" i="13"/>
  <c r="BN22" i="13"/>
  <c r="BM8" i="13"/>
  <c r="M24" i="77"/>
  <c r="CC33" i="13"/>
  <c r="CK12" i="13"/>
  <c r="AZ26" i="13"/>
  <c r="AA30" i="13"/>
  <c r="CB17" i="13"/>
  <c r="CG12" i="13"/>
  <c r="BM28" i="13"/>
  <c r="BB13" i="13"/>
  <c r="CR24" i="13"/>
  <c r="Z15" i="13"/>
  <c r="CN26" i="13"/>
  <c r="AS24" i="13"/>
  <c r="Y21" i="13"/>
  <c r="BT26" i="13"/>
  <c r="CX12" i="13"/>
  <c r="CM19" i="13"/>
  <c r="BZ11" i="13"/>
  <c r="CM16" i="13"/>
  <c r="C13" i="13"/>
  <c r="BA27" i="13"/>
  <c r="E9" i="13"/>
  <c r="BN20" i="13"/>
  <c r="AR5" i="13"/>
  <c r="AP16" i="13"/>
  <c r="AE14" i="13"/>
  <c r="AN24" i="13"/>
  <c r="AX34" i="13"/>
  <c r="CR32" i="13"/>
  <c r="BR12" i="13"/>
  <c r="M23" i="28"/>
  <c r="AH25" i="13"/>
  <c r="BS24" i="13"/>
  <c r="BS19" i="13"/>
  <c r="AP29" i="13"/>
  <c r="DJ33" i="13"/>
  <c r="CU5" i="1"/>
  <c r="CW32" i="13"/>
  <c r="CK25" i="13"/>
  <c r="DE18" i="13"/>
  <c r="AX16" i="13"/>
  <c r="BO10" i="13"/>
  <c r="AY29" i="13"/>
  <c r="CS24" i="13"/>
  <c r="D11" i="13"/>
  <c r="BV19" i="13"/>
  <c r="CV34" i="13"/>
  <c r="DB13" i="13"/>
  <c r="BN23" i="13"/>
  <c r="CT22" i="13"/>
  <c r="CV7" i="13"/>
  <c r="DG15" i="13"/>
  <c r="CL34" i="13"/>
  <c r="CU27" i="13"/>
  <c r="CG9" i="13"/>
  <c r="P8" i="13"/>
  <c r="BW30" i="13"/>
  <c r="BV26" i="13"/>
  <c r="AB30" i="13"/>
  <c r="CO16" i="13"/>
  <c r="CN27" i="13"/>
  <c r="F8" i="13"/>
  <c r="BL27" i="13"/>
  <c r="CS6" i="13"/>
  <c r="AX13" i="13"/>
  <c r="M24" i="28"/>
  <c r="BB34" i="13"/>
  <c r="G13" i="13"/>
  <c r="CU8" i="13"/>
  <c r="BW14" i="13"/>
  <c r="BN7" i="13"/>
  <c r="CC15" i="13"/>
  <c r="DF30" i="13"/>
  <c r="CU33" i="13"/>
  <c r="BP16" i="13"/>
  <c r="CC16" i="13"/>
  <c r="AA10" i="13"/>
  <c r="CQ13" i="13"/>
  <c r="CL26" i="13"/>
  <c r="CZ5" i="13"/>
  <c r="BI21" i="13"/>
  <c r="CI13" i="13"/>
  <c r="CR19" i="13"/>
  <c r="BU22" i="13"/>
  <c r="BR19" i="13"/>
  <c r="C8" i="13"/>
  <c r="AG30" i="13"/>
  <c r="AA18" i="13"/>
  <c r="AZ33" i="13"/>
  <c r="L8" i="13"/>
  <c r="CU16" i="13"/>
  <c r="CF25" i="13"/>
  <c r="N10" i="13"/>
  <c r="X6" i="13"/>
  <c r="BI19" i="13"/>
  <c r="BN21" i="13"/>
  <c r="CB22" i="13"/>
  <c r="G7" i="13"/>
  <c r="CJ19" i="13"/>
  <c r="CQ12" i="13"/>
  <c r="DA12" i="13"/>
  <c r="AW23" i="13"/>
  <c r="CC9" i="13"/>
  <c r="CO18" i="13"/>
  <c r="Y23" i="13"/>
  <c r="BX17" i="13"/>
  <c r="CY34" i="13"/>
  <c r="BL18" i="13"/>
  <c r="AQ16" i="13"/>
  <c r="CE17" i="13"/>
  <c r="DC33" i="13"/>
  <c r="CM30" i="13"/>
  <c r="BB14" i="13"/>
  <c r="BO20" i="13"/>
  <c r="AU14" i="13"/>
  <c r="AA15" i="13"/>
  <c r="CY11" i="13"/>
  <c r="X23" i="13"/>
  <c r="AH7" i="13"/>
  <c r="AN18" i="13"/>
  <c r="CG13" i="13"/>
  <c r="BF27" i="13"/>
  <c r="AR29" i="13"/>
  <c r="DD14" i="13"/>
  <c r="AD28" i="13"/>
  <c r="AW31" i="13"/>
  <c r="BZ12" i="13"/>
  <c r="CW16" i="13"/>
  <c r="DG29" i="13"/>
  <c r="O5" i="13"/>
  <c r="AM9" i="13"/>
  <c r="AV14" i="13"/>
  <c r="BW29" i="13"/>
  <c r="AH21" i="13"/>
  <c r="DF20" i="13"/>
  <c r="CI14" i="13"/>
  <c r="CH18" i="13"/>
  <c r="CL23" i="13"/>
  <c r="BY16" i="13"/>
  <c r="BA25" i="13"/>
  <c r="BK22" i="13"/>
  <c r="AX6" i="13"/>
  <c r="CM7" i="13"/>
  <c r="AJ24" i="13"/>
  <c r="BQ33" i="13"/>
  <c r="BB6" i="13"/>
  <c r="CC13" i="13"/>
  <c r="M21" i="17"/>
  <c r="BJ20" i="13"/>
  <c r="DD18" i="13"/>
  <c r="DG21" i="13"/>
  <c r="AR12" i="13"/>
  <c r="CD14" i="13"/>
  <c r="DH30" i="13"/>
  <c r="CE28" i="13"/>
  <c r="AU9" i="13"/>
  <c r="CV11" i="13"/>
  <c r="BM7" i="13"/>
  <c r="AX5" i="13"/>
  <c r="AU22" i="13"/>
  <c r="CF14" i="13"/>
  <c r="BD8" i="13"/>
  <c r="CU29" i="1"/>
  <c r="CG7" i="13"/>
  <c r="BE10" i="13"/>
  <c r="DF29" i="13"/>
  <c r="M26" i="14"/>
  <c r="CN34" i="13"/>
  <c r="BP19" i="13"/>
  <c r="AE5" i="13"/>
  <c r="BB21" i="13"/>
  <c r="AQ10" i="13"/>
  <c r="BC24" i="13"/>
  <c r="BP23" i="13"/>
  <c r="DF15" i="13"/>
  <c r="AT17" i="13"/>
  <c r="AK6" i="13"/>
  <c r="CZ16" i="13"/>
  <c r="AG32" i="13"/>
  <c r="BA30" i="13"/>
  <c r="AD24" i="13"/>
  <c r="BR21" i="13"/>
  <c r="CP26" i="13"/>
  <c r="CP6" i="13"/>
  <c r="BZ20" i="13"/>
  <c r="CY23" i="13"/>
  <c r="AL22" i="13"/>
  <c r="BR13" i="13"/>
  <c r="BX28" i="13"/>
  <c r="CD25" i="13"/>
  <c r="BE22" i="13"/>
  <c r="CN30" i="13"/>
  <c r="AE27" i="13"/>
  <c r="BH28" i="13"/>
  <c r="L5" i="13"/>
  <c r="DD33" i="13"/>
  <c r="BJ9" i="13"/>
  <c r="AN30" i="13"/>
  <c r="DE13" i="13"/>
  <c r="AB6" i="13"/>
  <c r="CU30" i="1"/>
  <c r="BF13" i="13"/>
  <c r="BR25" i="13"/>
  <c r="CI11" i="13"/>
  <c r="CY24" i="13"/>
  <c r="BI7" i="13"/>
  <c r="CD22" i="13"/>
  <c r="BG27" i="13"/>
  <c r="CH31" i="13"/>
  <c r="D6" i="13"/>
  <c r="CX34" i="13"/>
  <c r="BA31" i="13"/>
  <c r="DB34" i="13"/>
  <c r="AA8" i="13"/>
  <c r="CN25" i="13"/>
  <c r="CJ33" i="13"/>
  <c r="CG24" i="13"/>
  <c r="DJ7" i="13"/>
  <c r="BX9" i="13"/>
  <c r="M25" i="17"/>
  <c r="BO17" i="13"/>
  <c r="L9" i="13"/>
  <c r="M24" i="18"/>
  <c r="CQ5" i="13"/>
  <c r="CM10" i="13"/>
  <c r="CU10" i="13"/>
  <c r="CO5" i="13"/>
  <c r="CI7" i="13"/>
  <c r="CI6" i="13"/>
  <c r="CK5" i="13"/>
  <c r="CO12" i="13"/>
  <c r="CK9" i="13"/>
  <c r="CU6" i="13"/>
  <c r="CS9" i="13"/>
  <c r="CQ10" i="13"/>
  <c r="A93" i="18" l="1"/>
  <c r="S9" i="13"/>
  <c r="A94" i="17"/>
  <c r="DK22" i="13"/>
  <c r="CV30" i="1"/>
  <c r="S5" i="13"/>
  <c r="L36" i="13"/>
  <c r="DK25" i="13"/>
  <c r="A95" i="14"/>
  <c r="CV29" i="1"/>
  <c r="DK14" i="13"/>
  <c r="A90" i="17"/>
  <c r="O36" i="13"/>
  <c r="S8" i="13"/>
  <c r="A93" i="28"/>
  <c r="D93" i="28" s="1"/>
  <c r="CV5" i="1"/>
  <c r="E84" i="4" s="1"/>
  <c r="I84" i="4" s="1"/>
  <c r="A92" i="28"/>
  <c r="D92" i="28" s="1"/>
  <c r="A93" i="77"/>
  <c r="D93" i="77" s="1"/>
  <c r="DK34" i="13"/>
  <c r="A90" i="4"/>
  <c r="T7" i="13"/>
  <c r="CV27" i="1"/>
  <c r="A94" i="14"/>
  <c r="T11" i="13"/>
  <c r="T8" i="13"/>
  <c r="A89" i="14"/>
  <c r="H36" i="13"/>
  <c r="A89" i="15"/>
  <c r="S10" i="13"/>
  <c r="A94" i="26"/>
  <c r="A92" i="4"/>
  <c r="DK11" i="13"/>
  <c r="CV22" i="1"/>
  <c r="A95" i="16"/>
  <c r="A94" i="77"/>
  <c r="D94" i="77" s="1"/>
  <c r="CV18" i="1"/>
  <c r="A90" i="14"/>
  <c r="A93" i="26"/>
  <c r="A88" i="14"/>
  <c r="DK20" i="13"/>
  <c r="DK26" i="13"/>
  <c r="A89" i="17"/>
  <c r="A91" i="15"/>
  <c r="A90" i="77"/>
  <c r="CV14" i="1"/>
  <c r="DK27" i="13"/>
  <c r="M36" i="13"/>
  <c r="T5" i="13"/>
  <c r="A88" i="28"/>
  <c r="J36" i="13"/>
  <c r="A94" i="28"/>
  <c r="D94" i="28" s="1"/>
  <c r="A88" i="17"/>
  <c r="CV21" i="1"/>
  <c r="A93" i="4"/>
  <c r="A91" i="26"/>
  <c r="A95" i="17"/>
  <c r="A93" i="15"/>
  <c r="A95" i="18"/>
  <c r="D36" i="13"/>
  <c r="DK18" i="13"/>
  <c r="A93" i="16"/>
  <c r="CV15" i="1"/>
  <c r="DK29" i="13"/>
  <c r="CV23" i="1"/>
  <c r="S6" i="13"/>
  <c r="DK15" i="13"/>
  <c r="S11" i="13"/>
  <c r="A88" i="26"/>
  <c r="F36" i="13"/>
  <c r="A89" i="18"/>
  <c r="A93" i="14"/>
  <c r="CV28" i="1"/>
  <c r="A92" i="15"/>
  <c r="A92" i="16"/>
  <c r="T9" i="13"/>
  <c r="A90" i="15"/>
  <c r="A88" i="77"/>
  <c r="A95" i="15"/>
  <c r="A89" i="26"/>
  <c r="A88" i="15"/>
  <c r="N36" i="13"/>
  <c r="A90" i="18"/>
  <c r="A89" i="4"/>
  <c r="DK21" i="13"/>
  <c r="DK23" i="13"/>
  <c r="DK28" i="13"/>
  <c r="A95" i="4"/>
  <c r="DK33" i="13"/>
  <c r="P36" i="13"/>
  <c r="A91" i="4"/>
  <c r="CV31" i="1"/>
  <c r="DK31" i="13"/>
  <c r="T10" i="13"/>
  <c r="A94" i="4"/>
  <c r="T6" i="13"/>
  <c r="CV20" i="1"/>
  <c r="G36" i="13"/>
  <c r="CV16" i="1"/>
  <c r="A92" i="26"/>
  <c r="CV26" i="1"/>
  <c r="A89" i="28"/>
  <c r="DK32" i="13"/>
  <c r="DK19" i="13"/>
  <c r="A92" i="77"/>
  <c r="D92" i="77" s="1"/>
  <c r="A94" i="15"/>
  <c r="A90" i="26"/>
  <c r="A89" i="16"/>
  <c r="A91" i="77"/>
  <c r="S7" i="13"/>
  <c r="CV24" i="1"/>
  <c r="A95" i="26"/>
  <c r="A91" i="16"/>
  <c r="A89" i="77"/>
  <c r="CV32" i="1"/>
  <c r="A91" i="18"/>
  <c r="CV17" i="1"/>
  <c r="CV25" i="1"/>
  <c r="A94" i="16"/>
  <c r="A92" i="17"/>
  <c r="DK17" i="13"/>
  <c r="A91" i="14"/>
  <c r="A92" i="14"/>
  <c r="I36" i="13"/>
  <c r="A88" i="16"/>
  <c r="DK16" i="13"/>
  <c r="A91" i="17"/>
  <c r="DK24" i="13"/>
  <c r="A90" i="16"/>
  <c r="A94" i="18"/>
  <c r="A88" i="4"/>
  <c r="A93" i="17"/>
  <c r="A88" i="18"/>
  <c r="A90" i="28"/>
  <c r="A91" i="28"/>
  <c r="CV19" i="1"/>
  <c r="DK30" i="13"/>
  <c r="A92" i="18"/>
  <c r="D93" i="18"/>
  <c r="D95" i="14"/>
  <c r="D89" i="15"/>
  <c r="D88" i="14"/>
  <c r="D91" i="15"/>
  <c r="D93" i="4"/>
  <c r="D95" i="18"/>
  <c r="D93" i="14"/>
  <c r="D95" i="15"/>
  <c r="D89" i="28"/>
  <c r="D94" i="15"/>
  <c r="D89" i="77"/>
  <c r="D91" i="14"/>
  <c r="D94" i="18"/>
  <c r="D90" i="28"/>
  <c r="D92" i="18"/>
  <c r="D90" i="4"/>
  <c r="D89" i="17"/>
  <c r="D93" i="16"/>
  <c r="D88" i="26"/>
  <c r="D92" i="16"/>
  <c r="D91" i="77"/>
  <c r="D90" i="16"/>
  <c r="D90" i="77"/>
  <c r="D91" i="26"/>
  <c r="D89" i="26"/>
  <c r="D90" i="18"/>
  <c r="D91" i="4"/>
  <c r="D94" i="4"/>
  <c r="D90" i="26"/>
  <c r="D94" i="16"/>
  <c r="D92" i="14"/>
  <c r="D91" i="17"/>
  <c r="D88" i="4"/>
  <c r="D91" i="28"/>
  <c r="D90" i="17"/>
  <c r="D94" i="14"/>
  <c r="D92" i="4"/>
  <c r="D93" i="26"/>
  <c r="D93" i="15"/>
  <c r="D89" i="18"/>
  <c r="D88" i="77"/>
  <c r="D91" i="16"/>
  <c r="D88" i="16"/>
  <c r="D88" i="18"/>
  <c r="D94" i="17"/>
  <c r="D89" i="14"/>
  <c r="D94" i="26"/>
  <c r="D95" i="16"/>
  <c r="D90" i="14"/>
  <c r="D88" i="28"/>
  <c r="D88" i="17"/>
  <c r="D95" i="17"/>
  <c r="D92" i="15"/>
  <c r="D90" i="15"/>
  <c r="D88" i="15"/>
  <c r="D89" i="4"/>
  <c r="D95" i="4"/>
  <c r="D92" i="26"/>
  <c r="D89" i="16"/>
  <c r="D95" i="26"/>
  <c r="D91" i="18"/>
  <c r="D92" i="17"/>
  <c r="D93" i="17"/>
  <c r="D103" i="15" l="1"/>
  <c r="D103" i="17"/>
  <c r="D103" i="28"/>
  <c r="D103" i="18"/>
  <c r="D103" i="16"/>
  <c r="D103" i="77"/>
  <c r="D103" i="4"/>
  <c r="D103" i="26"/>
  <c r="D19" i="26" s="1"/>
  <c r="D103" i="14"/>
  <c r="CF11" i="13"/>
  <c r="D19" i="18" l="1"/>
  <c r="G19" i="18"/>
  <c r="G19" i="4"/>
  <c r="D19" i="4"/>
  <c r="D19" i="28"/>
  <c r="G19" i="28"/>
  <c r="G19" i="17"/>
  <c r="D19" i="17"/>
  <c r="D19" i="77"/>
  <c r="G19" i="77"/>
  <c r="D19" i="14"/>
  <c r="G19" i="14"/>
  <c r="D19" i="16"/>
  <c r="G19" i="16"/>
  <c r="D19" i="15"/>
  <c r="G19" i="15"/>
  <c r="CF10" i="13"/>
  <c r="CF12" i="13"/>
  <c r="CF13" i="13"/>
  <c r="CF8" i="13"/>
  <c r="CE10" i="13"/>
  <c r="CE12" i="13"/>
  <c r="CE8" i="13"/>
  <c r="CE5" i="13"/>
  <c r="CF6" i="13"/>
  <c r="CE13" i="13"/>
  <c r="CF7" i="13"/>
  <c r="CF5" i="13"/>
  <c r="CF9" i="13"/>
  <c r="CE6" i="13"/>
  <c r="CE7" i="13"/>
  <c r="CE9" i="13"/>
  <c r="DK9" i="13" l="1"/>
  <c r="DK7" i="13"/>
  <c r="DK6" i="13"/>
  <c r="DK13" i="13"/>
  <c r="DK5" i="13"/>
  <c r="DK8" i="13"/>
  <c r="DK12" i="13"/>
  <c r="DK10" i="13"/>
  <c r="I19" i="17"/>
  <c r="I19" i="4"/>
  <c r="I19" i="15"/>
  <c r="I19" i="14"/>
  <c r="I19" i="16"/>
  <c r="I19" i="77"/>
  <c r="I19" i="28"/>
  <c r="I19" i="18"/>
  <c r="Y9" i="13"/>
  <c r="Y8" i="13"/>
  <c r="Y13" i="13"/>
  <c r="Y5" i="13"/>
  <c r="Y10" i="13"/>
  <c r="Y7" i="13"/>
  <c r="Y12" i="13"/>
  <c r="Y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Burgler</author>
  </authors>
  <commentList>
    <comment ref="D1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1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1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1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2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2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2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3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200-00000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3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 shapeId="0" xr:uid="{00000000-0006-0000-0200-00001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3" authorId="0" shapeId="0" xr:uid="{00000000-0006-0000-0200-00001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0" shapeId="0" xr:uid="{00000000-0006-0000-0200-00001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4" authorId="0" shapeId="0" xr:uid="{00000000-0006-0000-0200-00001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00000000-0006-0000-0200-00001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4" authorId="0" shapeId="0" xr:uid="{00000000-0006-0000-0200-00001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 shapeId="0" xr:uid="{00000000-0006-0000-0200-00001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4" authorId="0" shapeId="0" xr:uid="{00000000-0006-0000-0200-00001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 shapeId="0" xr:uid="{00000000-0006-0000-0200-00001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6" authorId="0" shapeId="0" xr:uid="{00000000-0006-0000-0200-00001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00000000-0006-0000-0200-00001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6" authorId="0" shapeId="0" xr:uid="{00000000-0006-0000-0200-00001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 shapeId="0" xr:uid="{00000000-0006-0000-0200-00001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6" authorId="0" shapeId="0" xr:uid="{00000000-0006-0000-0200-00001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200-00001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7" authorId="0" shapeId="0" xr:uid="{00000000-0006-0000-0200-00002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00000000-0006-0000-0200-00002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7" authorId="0" shapeId="0" xr:uid="{00000000-0006-0000-0200-00002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 shapeId="0" xr:uid="{00000000-0006-0000-0200-00002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7" authorId="0" shapeId="0" xr:uid="{00000000-0006-0000-0200-00002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00000000-0006-0000-0200-00002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9" authorId="0" shapeId="0" xr:uid="{00000000-0006-0000-0200-00002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00000000-0006-0000-0200-00002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9" authorId="0" shapeId="0" xr:uid="{00000000-0006-0000-0200-00002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 shapeId="0" xr:uid="{00000000-0006-0000-0200-00002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9" authorId="0" shapeId="0" xr:uid="{00000000-0006-0000-0200-00002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 shapeId="0" xr:uid="{00000000-0006-0000-0200-00002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0" authorId="0" shapeId="0" xr:uid="{00000000-0006-0000-0200-00002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 shapeId="0" xr:uid="{00000000-0006-0000-0200-00002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0" authorId="0" shapeId="0" xr:uid="{00000000-0006-0000-0200-00002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 xr:uid="{00000000-0006-0000-0200-00002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0" authorId="0" shapeId="0" xr:uid="{00000000-0006-0000-0200-00003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0" shapeId="0" xr:uid="{00000000-0006-0000-0200-00003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1" authorId="0" shapeId="0" xr:uid="{00000000-0006-0000-0200-00003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1" authorId="0" shapeId="0" xr:uid="{00000000-0006-0000-0200-00003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1" authorId="0" shapeId="0" xr:uid="{00000000-0006-0000-0200-00003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 shapeId="0" xr:uid="{00000000-0006-0000-0200-00003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1" authorId="0" shapeId="0" xr:uid="{00000000-0006-0000-0200-00003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" authorId="0" shapeId="0" xr:uid="{00000000-0006-0000-0200-00003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3" authorId="0" shapeId="0" xr:uid="{00000000-0006-0000-0200-00003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 shapeId="0" xr:uid="{00000000-0006-0000-0200-00003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3" authorId="0" shapeId="0" xr:uid="{00000000-0006-0000-0200-00003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3" authorId="0" shapeId="0" xr:uid="{00000000-0006-0000-0200-00003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3" authorId="0" shapeId="0" xr:uid="{00000000-0006-0000-0200-00003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 shapeId="0" xr:uid="{00000000-0006-0000-0200-00003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4" authorId="0" shapeId="0" xr:uid="{00000000-0006-0000-0200-00003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 shapeId="0" xr:uid="{00000000-0006-0000-0200-00003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4" authorId="0" shapeId="0" xr:uid="{00000000-0006-0000-0200-00004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0" shapeId="0" xr:uid="{00000000-0006-0000-0200-00004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4" authorId="0" shapeId="0" xr:uid="{00000000-0006-0000-0200-00004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 shapeId="0" xr:uid="{00000000-0006-0000-0200-00004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5" authorId="0" shapeId="0" xr:uid="{00000000-0006-0000-0200-00004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 shapeId="0" xr:uid="{00000000-0006-0000-0200-00004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5" authorId="0" shapeId="0" xr:uid="{00000000-0006-0000-0200-00004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 shapeId="0" xr:uid="{00000000-0006-0000-0200-00004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5" authorId="0" shapeId="0" xr:uid="{00000000-0006-0000-0200-00004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00000000-0006-0000-0200-00004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6" authorId="0" shapeId="0" xr:uid="{00000000-0006-0000-0200-00004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 shapeId="0" xr:uid="{00000000-0006-0000-0200-00004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6" authorId="0" shapeId="0" xr:uid="{00000000-0006-0000-0200-00004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 shapeId="0" xr:uid="{00000000-0006-0000-0200-00004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6" authorId="0" shapeId="0" xr:uid="{00000000-0006-0000-0200-00004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 shapeId="0" xr:uid="{00000000-0006-0000-0200-00004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7" authorId="0" shapeId="0" xr:uid="{00000000-0006-0000-0200-00005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" authorId="0" shapeId="0" xr:uid="{00000000-0006-0000-0200-00005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7" authorId="0" shapeId="0" xr:uid="{00000000-0006-0000-0200-00005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7" authorId="0" shapeId="0" xr:uid="{00000000-0006-0000-0200-00005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7" authorId="0" shapeId="0" xr:uid="{00000000-0006-0000-0200-00005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 xr:uid="{00000000-0006-0000-0200-00005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8" authorId="0" shapeId="0" xr:uid="{00000000-0006-0000-0200-00005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 shapeId="0" xr:uid="{00000000-0006-0000-0200-00005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8" authorId="0" shapeId="0" xr:uid="{00000000-0006-0000-0200-00005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" authorId="0" shapeId="0" xr:uid="{00000000-0006-0000-0200-00005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8" authorId="0" shapeId="0" xr:uid="{00000000-0006-0000-0200-00005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0" authorId="0" shapeId="0" xr:uid="{00000000-0006-0000-0200-00005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0" authorId="0" shapeId="0" xr:uid="{00000000-0006-0000-0200-00005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00000000-0006-0000-0200-00005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0" authorId="0" shapeId="0" xr:uid="{00000000-0006-0000-0200-00005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0" authorId="0" shapeId="0" xr:uid="{00000000-0006-0000-0200-00005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0" authorId="0" shapeId="0" xr:uid="{00000000-0006-0000-0200-00006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1" authorId="0" shapeId="0" xr:uid="{00000000-0006-0000-0200-00006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1" authorId="0" shapeId="0" xr:uid="{00000000-0006-0000-0200-00006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1" authorId="0" shapeId="0" xr:uid="{00000000-0006-0000-0200-00006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1" authorId="0" shapeId="0" xr:uid="{00000000-0006-0000-0200-00006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1" authorId="0" shapeId="0" xr:uid="{00000000-0006-0000-0200-00006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1" authorId="0" shapeId="0" xr:uid="{00000000-0006-0000-0200-00006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2" authorId="0" shapeId="0" xr:uid="{00000000-0006-0000-0200-00006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3" authorId="0" shapeId="0" xr:uid="{00000000-0006-0000-0200-00006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3" authorId="0" shapeId="0" xr:uid="{00000000-0006-0000-0200-00006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 xr:uid="{00000000-0006-0000-0200-00006A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3" authorId="0" shapeId="0" xr:uid="{00000000-0006-0000-0200-00006B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3" authorId="0" shapeId="0" xr:uid="{00000000-0006-0000-0200-00006C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3" authorId="0" shapeId="0" xr:uid="{00000000-0006-0000-0200-00006D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5" authorId="0" shapeId="0" xr:uid="{00000000-0006-0000-0200-00006E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5" authorId="0" shapeId="0" xr:uid="{00000000-0006-0000-0200-00006F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 shapeId="0" xr:uid="{00000000-0006-0000-0200-000070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5" authorId="0" shapeId="0" xr:uid="{00000000-0006-0000-0200-000071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5" authorId="0" shapeId="0" xr:uid="{00000000-0006-0000-0200-000072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5" authorId="0" shapeId="0" xr:uid="{00000000-0006-0000-0200-000073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6" authorId="0" shapeId="0" xr:uid="{00000000-0006-0000-0200-000074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6" authorId="0" shapeId="0" xr:uid="{00000000-0006-0000-0200-000075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0" shapeId="0" xr:uid="{00000000-0006-0000-0200-000076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6" authorId="0" shapeId="0" xr:uid="{00000000-0006-0000-0200-00007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6" authorId="0" shapeId="0" xr:uid="{00000000-0006-0000-0200-00007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6" authorId="0" shapeId="0" xr:uid="{00000000-0006-0000-0200-00007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Coby Boessenkool</author>
  </authors>
  <commentList>
    <comment ref="H47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2x inclusief puien en kozijnen, 2x exclusief puien en kozijnen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J.Burgler</author>
    <author>kirsten de Jong</author>
    <author>Coby Boessenkool</author>
  </authors>
  <commentList>
    <comment ref="J9" authorId="0" shapeId="0" xr:uid="{00000000-0006-0000-0500-000001000000}">
      <text>
        <r>
          <rPr>
            <sz val="8"/>
            <color indexed="81"/>
            <rFont val="Tahoma"/>
            <family val="2"/>
          </rPr>
          <t>marmer</t>
        </r>
      </text>
    </comment>
    <comment ref="J10" authorId="1" shapeId="0" xr:uid="{00000000-0006-0000-0500-000002000000}">
      <text>
        <r>
          <rPr>
            <sz val="8"/>
            <color indexed="81"/>
            <rFont val="Tahoma"/>
            <family val="2"/>
          </rPr>
          <t>straatklinkers</t>
        </r>
      </text>
    </comment>
    <comment ref="J20" authorId="1" shapeId="0" xr:uid="{00000000-0006-0000-0500-000003000000}">
      <text>
        <r>
          <rPr>
            <sz val="8"/>
            <color indexed="81"/>
            <rFont val="Tahoma"/>
            <family val="2"/>
          </rPr>
          <t>straatklinkers</t>
        </r>
      </text>
    </comment>
    <comment ref="J22" authorId="1" shapeId="0" xr:uid="{00000000-0006-0000-0500-000004000000}">
      <text>
        <r>
          <rPr>
            <sz val="8"/>
            <color indexed="81"/>
            <rFont val="Tahoma"/>
            <family val="2"/>
          </rPr>
          <t>straatklinkers</t>
        </r>
      </text>
    </comment>
    <comment ref="G40" authorId="2" shapeId="0" xr:uid="{00000000-0006-0000-0500-000005000000}">
      <text>
        <r>
          <rPr>
            <sz val="8"/>
            <color indexed="81"/>
            <rFont val="Tahoma"/>
            <family val="2"/>
          </rPr>
          <t>bij linowerkzaamheden ook lino van trappenhuis meenemen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2" authorId="2" shapeId="0" xr:uid="{00000000-0006-0000-0500-000006000000}">
      <text>
        <r>
          <rPr>
            <sz val="8"/>
            <color indexed="81"/>
            <rFont val="Tahoma"/>
            <family val="2"/>
          </rPr>
          <t>linowerkzaamheden mee in ritme lino pantry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1" authorId="1" shapeId="0" xr:uid="{00000000-0006-0000-0500-000007000000}">
      <text>
        <r>
          <rPr>
            <sz val="8"/>
            <color indexed="81"/>
            <rFont val="Tahoma"/>
            <family val="2"/>
          </rPr>
          <t>gangpaden gemeten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Coby Boessenkool</author>
    <author>Leonieke Westra</author>
  </authors>
  <commentList>
    <comment ref="H47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2x inclusief puien en kozijnen, 2x exclusief puien en kozijnen
</t>
        </r>
      </text>
    </comment>
    <comment ref="H52" authorId="1" shapeId="0" xr:uid="{00000000-0006-0000-0600-000002000000}">
      <text>
        <r>
          <rPr>
            <sz val="9"/>
            <color indexed="81"/>
            <rFont val="Tahoma"/>
            <family val="2"/>
          </rPr>
          <t>dient eenmaal per twee jaar uitgevoerd te worden.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Coby Boessenkool</author>
  </authors>
  <commentList>
    <comment ref="H47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2x inclusief puien en kozijnen, 2x exclusief puien en kozijnen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Coby Boessenkool</author>
  </authors>
  <commentList>
    <comment ref="H47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2x inclusief puien en kozijnen, 2x exclusief puien en kozijnen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Coby Boessenkool</author>
  </authors>
  <commentList>
    <comment ref="H47" authorId="0" shapeId="0" xr:uid="{00000000-0006-0000-0C00-000001000000}">
      <text>
        <r>
          <rPr>
            <sz val="9"/>
            <color indexed="81"/>
            <rFont val="Tahoma"/>
            <family val="2"/>
          </rPr>
          <t xml:space="preserve">2x inclusief puien en kozijnen, 2x exclusief puien en kozijnen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Coby Boessenkool</author>
  </authors>
  <commentList>
    <comment ref="H47" authorId="0" shapeId="0" xr:uid="{00000000-0006-0000-0E00-000001000000}">
      <text>
        <r>
          <rPr>
            <sz val="9"/>
            <color indexed="81"/>
            <rFont val="Tahoma"/>
            <family val="2"/>
          </rPr>
          <t xml:space="preserve">2x inclusief puien en kozijnen, 2x exclusief puien en kozijnen
</t>
        </r>
      </text>
    </comment>
  </commentList>
</comments>
</file>

<file path=xl/sharedStrings.xml><?xml version="1.0" encoding="utf-8"?>
<sst xmlns="http://schemas.openxmlformats.org/spreadsheetml/2006/main" count="2240" uniqueCount="551">
  <si>
    <t>bestek</t>
  </si>
  <si>
    <t>ingangsdatum</t>
  </si>
  <si>
    <t>soort inspectie</t>
  </si>
  <si>
    <t>inspectie betaald door</t>
  </si>
  <si>
    <t>VSR</t>
  </si>
  <si>
    <t>SMB</t>
  </si>
  <si>
    <t>inv</t>
  </si>
  <si>
    <t>naam object</t>
  </si>
  <si>
    <t>adres</t>
  </si>
  <si>
    <t>plaats</t>
  </si>
  <si>
    <t>aantal dagen smk/jr</t>
  </si>
  <si>
    <t>gebouw inventarisatie door Alpha / SMB</t>
  </si>
  <si>
    <t>glas inventarisatie door Alpha / SMB</t>
  </si>
  <si>
    <t>inventarisatie compleet</t>
  </si>
  <si>
    <t>opmerking inventarisatie</t>
  </si>
  <si>
    <t>eigen dienst</t>
  </si>
  <si>
    <t>aansturing door</t>
  </si>
  <si>
    <t>levering mm door</t>
  </si>
  <si>
    <t>gewenste aanvangstijd</t>
  </si>
  <si>
    <t>bijzondere vloeren</t>
  </si>
  <si>
    <t>1 soort vloeronderhoud</t>
  </si>
  <si>
    <t>freq</t>
  </si>
  <si>
    <t>2 soort vloeronderhoud</t>
  </si>
  <si>
    <t>3 soort vloeronderhoud</t>
  </si>
  <si>
    <t>4 soort vloeronderhoud</t>
  </si>
  <si>
    <t>5 soort vloeronderhoud</t>
  </si>
  <si>
    <t>6 soort vloeronderhoud</t>
  </si>
  <si>
    <t>7 soort vloeronderhoud</t>
  </si>
  <si>
    <t>1 extra werk</t>
  </si>
  <si>
    <t>prijs per</t>
  </si>
  <si>
    <t>aantal</t>
  </si>
  <si>
    <t>brt/jr</t>
  </si>
  <si>
    <t>2 extra werk</t>
  </si>
  <si>
    <t>3 extra werk</t>
  </si>
  <si>
    <t>4 extra werk</t>
  </si>
  <si>
    <t>5 extra werk</t>
  </si>
  <si>
    <t>6 extra werk</t>
  </si>
  <si>
    <t>7 extra werk</t>
  </si>
  <si>
    <t>8 extra werk</t>
  </si>
  <si>
    <t xml:space="preserve">prijs per </t>
  </si>
  <si>
    <t>9 extra werk</t>
  </si>
  <si>
    <t>10 extra werk</t>
  </si>
  <si>
    <t>11 extra werk</t>
  </si>
  <si>
    <t>8 soort vloeronderhoud</t>
  </si>
  <si>
    <t>1 glas</t>
  </si>
  <si>
    <t>2 glas</t>
  </si>
  <si>
    <t>3 glas</t>
  </si>
  <si>
    <t>4 glas</t>
  </si>
  <si>
    <t>5 glas</t>
  </si>
  <si>
    <t>6 glas</t>
  </si>
  <si>
    <t>7 glas</t>
  </si>
  <si>
    <t>8 glas</t>
  </si>
  <si>
    <t>9 glas</t>
  </si>
  <si>
    <t xml:space="preserve">10 glas </t>
  </si>
  <si>
    <t>levering sanitaire voorzieningen</t>
  </si>
  <si>
    <t>gevelglas buitenzijde enkelvoudig gemeten</t>
  </si>
  <si>
    <t>op afroep</t>
  </si>
  <si>
    <t>gevelglas binnenzijde enkelvoudig gemeten</t>
  </si>
  <si>
    <t>separatieglas dubbelvoudig gemeten</t>
  </si>
  <si>
    <t>koepelglas enkelvoudig gemeten</t>
  </si>
  <si>
    <t>aantal gebruikers per locatie</t>
  </si>
  <si>
    <t>m2 prijs inspectie</t>
  </si>
  <si>
    <t>totaal m2 schoonmaak per dag</t>
  </si>
  <si>
    <t>inspectieprijs</t>
  </si>
  <si>
    <t>aantal inspecties</t>
  </si>
  <si>
    <t>huidig SMB</t>
  </si>
  <si>
    <t>sprayen</t>
  </si>
  <si>
    <t>conserveren</t>
  </si>
  <si>
    <t>tapijtreinigen</t>
  </si>
  <si>
    <t>dieptereiniging sanitair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</si>
  <si>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</si>
  <si>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</si>
  <si>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</si>
  <si>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</si>
  <si>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</si>
  <si>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</si>
  <si>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</si>
  <si>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</si>
  <si>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</si>
  <si>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</si>
  <si>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</si>
  <si>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</t>
  </si>
  <si>
    <t>jaarprijs</t>
  </si>
  <si>
    <t>jaaruren</t>
  </si>
  <si>
    <t>verhouding</t>
  </si>
  <si>
    <t>per dag</t>
  </si>
  <si>
    <t>per jaar</t>
  </si>
  <si>
    <t>prijs per eenheid</t>
  </si>
  <si>
    <t>beurt prijs</t>
  </si>
  <si>
    <t>beurten per jaar</t>
  </si>
  <si>
    <t>prijs per jaar</t>
  </si>
  <si>
    <t>programma</t>
  </si>
  <si>
    <t>categorie</t>
  </si>
  <si>
    <t>gemiddelde</t>
  </si>
  <si>
    <t>productie per m2</t>
  </si>
  <si>
    <t>A</t>
  </si>
  <si>
    <t>B</t>
  </si>
  <si>
    <t>D</t>
  </si>
  <si>
    <t>Totaal</t>
  </si>
  <si>
    <t>Werkzaamheden met een frequentie tot 1/20</t>
  </si>
  <si>
    <t>Schoonmaakwerkzaamheden 3x per jaar</t>
  </si>
  <si>
    <t>Schoonmaakwerkzaamheden 1x per jaar</t>
  </si>
  <si>
    <t>Vloer onderhoud</t>
  </si>
  <si>
    <t>Glasbewassing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</si>
  <si>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</si>
  <si>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</si>
  <si>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</si>
  <si>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</si>
  <si>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</si>
  <si>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</si>
  <si>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</si>
  <si>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</si>
  <si>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</si>
  <si>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</si>
  <si>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</si>
  <si>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Steen</t>
  </si>
  <si>
    <t>Freq</t>
  </si>
  <si>
    <t>m2 smk/jr</t>
  </si>
  <si>
    <t>Begane grond</t>
  </si>
  <si>
    <t>Tot/jr</t>
  </si>
  <si>
    <t>Categorie:</t>
  </si>
  <si>
    <t>Categorie</t>
  </si>
  <si>
    <t>Frequentie</t>
  </si>
  <si>
    <t>C</t>
  </si>
  <si>
    <t>F</t>
  </si>
  <si>
    <t>G</t>
  </si>
  <si>
    <t>Totaal uitbesteden:</t>
  </si>
  <si>
    <t>Categorie H (nio)</t>
  </si>
  <si>
    <t>Naam opdrachtgever</t>
  </si>
  <si>
    <t>Vestigingsplaats opdrachtgever</t>
  </si>
  <si>
    <t>Kvk-nummer</t>
  </si>
  <si>
    <t>Naam tekenbevoegde opdrachtgever voor contract</t>
  </si>
  <si>
    <t>Functie</t>
  </si>
  <si>
    <t>Naam tekenbevoegde opdrachtgever voor supplementen</t>
  </si>
  <si>
    <t>Telefoonnummer kantoor</t>
  </si>
  <si>
    <t>Volledige naam schoonmaakbedrijf (Handelsnaam Kvk)</t>
  </si>
  <si>
    <t>Vestigingsplaats schoonmaakbedrijf (Kvk)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</si>
  <si>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</si>
  <si>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</si>
  <si>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</si>
  <si>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</si>
  <si>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</si>
  <si>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</si>
  <si>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</si>
  <si>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Opbouw uurtarieven</t>
  </si>
  <si>
    <t>%</t>
  </si>
  <si>
    <t>€</t>
  </si>
  <si>
    <t>Offerte tarief</t>
  </si>
  <si>
    <t>Specialistisch tarief</t>
  </si>
  <si>
    <t>Regie tarief divers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</si>
  <si>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</si>
  <si>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</si>
  <si>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</si>
  <si>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</si>
  <si>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</si>
  <si>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</si>
  <si>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</si>
  <si>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</si>
  <si>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Totale lookkosten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</si>
  <si>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</si>
  <si>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</si>
  <si>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</si>
  <si>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</si>
  <si>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</si>
  <si>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</si>
  <si>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</si>
  <si>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</si>
  <si>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</si>
  <si>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</si>
  <si>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</si>
  <si>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</si>
  <si>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</si>
  <si>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</si>
  <si>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</si>
  <si>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</si>
  <si>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</si>
  <si>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</si>
  <si>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</si>
  <si>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</si>
  <si>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</si>
  <si>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</si>
  <si>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</si>
  <si>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</si>
  <si>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Kwartaalbeurt 3x</t>
  </si>
  <si>
    <t>Sanitaire voorzieningen</t>
  </si>
  <si>
    <t>Uren maand schoonmaak x 12</t>
  </si>
  <si>
    <t>Uren direct toezicht per dag</t>
  </si>
  <si>
    <t xml:space="preserve"> Maandprijs 12x </t>
  </si>
  <si>
    <t xml:space="preserve"> Kwartaal beurt </t>
  </si>
  <si>
    <t>Jaar beurt</t>
  </si>
  <si>
    <t>Glas bewassing</t>
  </si>
  <si>
    <t>Uren kwartaal beurt 3x</t>
  </si>
  <si>
    <t>Uren jaar beurt</t>
  </si>
  <si>
    <t>Maand prijs</t>
  </si>
  <si>
    <t>m2/jr</t>
  </si>
  <si>
    <t>prijs/jr</t>
  </si>
  <si>
    <t>H</t>
  </si>
  <si>
    <t>I</t>
  </si>
  <si>
    <t>Totaal:</t>
  </si>
  <si>
    <t>uren</t>
  </si>
  <si>
    <t>prijs per m2</t>
  </si>
  <si>
    <t>Handoekautomaat</t>
  </si>
  <si>
    <t>Toiletrolautomaat</t>
  </si>
  <si>
    <t>Zeepdispenser</t>
  </si>
  <si>
    <t>Luchtverfrisser</t>
  </si>
  <si>
    <t xml:space="preserve">Dameshygiëne </t>
  </si>
  <si>
    <t>Toiletbrilreiniger</t>
  </si>
  <si>
    <t>Inloopmat</t>
  </si>
  <si>
    <t>artikel</t>
  </si>
  <si>
    <t>omschrijving</t>
  </si>
  <si>
    <t>huur/koop</t>
  </si>
  <si>
    <t>Kwaliteitsinspecties</t>
  </si>
  <si>
    <t>Gem. uren/dag</t>
  </si>
  <si>
    <t>m2 uit te besteden per jaar</t>
  </si>
  <si>
    <t>m2 uit te besteden per dag</t>
  </si>
  <si>
    <t>gem. prestatie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</si>
  <si>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</si>
  <si>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</si>
  <si>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</si>
  <si>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</si>
  <si>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</si>
  <si>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</si>
  <si>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</si>
  <si>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</si>
  <si>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</si>
  <si>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</si>
  <si>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</si>
  <si>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</si>
  <si>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</si>
  <si>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</si>
  <si>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</si>
  <si>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</si>
  <si>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</si>
  <si>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</si>
  <si>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</si>
  <si>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</si>
  <si>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</si>
  <si>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</si>
  <si>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</si>
  <si>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</si>
  <si>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</si>
  <si>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</si>
  <si>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</si>
  <si>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</si>
  <si>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</si>
  <si>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</si>
  <si>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</si>
  <si>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</si>
  <si>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</si>
  <si>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</si>
  <si>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</si>
  <si>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</si>
  <si>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</si>
  <si>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</si>
  <si>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</si>
  <si>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</si>
  <si>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</si>
  <si>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</si>
  <si>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</si>
  <si>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</si>
  <si>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</si>
  <si>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</si>
  <si>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</si>
  <si>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</si>
  <si>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</si>
  <si>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</si>
  <si>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</si>
  <si>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</si>
  <si>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</si>
  <si>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Locatie</t>
  </si>
  <si>
    <t xml:space="preserve"> Totaalprijs per jaar </t>
  </si>
  <si>
    <t xml:space="preserve">Maanduren x12 </t>
  </si>
  <si>
    <t>Kwartaalbeurt uren x3</t>
  </si>
  <si>
    <t>Kosten adviesbureau</t>
  </si>
  <si>
    <t>totaalprijs</t>
  </si>
  <si>
    <t>prijs /m2</t>
  </si>
  <si>
    <t xml:space="preserve">netto meters </t>
  </si>
  <si>
    <t>x</t>
  </si>
  <si>
    <t>= vaste periode factuur</t>
  </si>
  <si>
    <t>= facturatie met getekende opdrachtbon</t>
  </si>
  <si>
    <t>Factuur frequentie :</t>
  </si>
  <si>
    <t>Periode bedrag</t>
  </si>
  <si>
    <t xml:space="preserve">Markt 1 </t>
  </si>
  <si>
    <t>Begane Grond</t>
  </si>
  <si>
    <t>Gang</t>
  </si>
  <si>
    <t>Toilet</t>
  </si>
  <si>
    <t>Meterkast</t>
  </si>
  <si>
    <t>Keuken</t>
  </si>
  <si>
    <t>Berging</t>
  </si>
  <si>
    <t>Trappenhuis</t>
  </si>
  <si>
    <t>Douche</t>
  </si>
  <si>
    <t>Opslagruimte</t>
  </si>
  <si>
    <t>Werkkast</t>
  </si>
  <si>
    <t>1e etage</t>
  </si>
  <si>
    <t>Trap</t>
  </si>
  <si>
    <t>Hal</t>
  </si>
  <si>
    <t>Portaal</t>
  </si>
  <si>
    <t>Kantine</t>
  </si>
  <si>
    <t>A2</t>
  </si>
  <si>
    <t>Kelder</t>
  </si>
  <si>
    <t>A1</t>
  </si>
  <si>
    <t>Kluis</t>
  </si>
  <si>
    <t>Gasmeter</t>
  </si>
  <si>
    <t>Lift</t>
  </si>
  <si>
    <t>Raadzaal</t>
  </si>
  <si>
    <t>Burgemeester</t>
  </si>
  <si>
    <t xml:space="preserve"> </t>
  </si>
  <si>
    <t>Entree</t>
  </si>
  <si>
    <t>Toiletgroep heren</t>
  </si>
  <si>
    <t>Kast</t>
  </si>
  <si>
    <t>1ste verdieping</t>
  </si>
  <si>
    <t>Totaal 1e verdieping</t>
  </si>
  <si>
    <t>Kleedruimte</t>
  </si>
  <si>
    <t>Wasruimte</t>
  </si>
  <si>
    <t>Gymzaal</t>
  </si>
  <si>
    <t>Toestelberging</t>
  </si>
  <si>
    <t>Kantoor</t>
  </si>
  <si>
    <t>i</t>
  </si>
  <si>
    <t>Totalen:</t>
  </si>
  <si>
    <t xml:space="preserve"> I</t>
  </si>
  <si>
    <t>Totaal Begane grond</t>
  </si>
  <si>
    <t>Glasmeters</t>
  </si>
  <si>
    <t>Buitenzijde enkelvoudig</t>
  </si>
  <si>
    <t>Binnenzijde enkelvoudig</t>
  </si>
  <si>
    <t>Seperatieglas dubbelvoudig</t>
  </si>
  <si>
    <t>Koepelglas binnenzijde enkelvoudig</t>
  </si>
  <si>
    <t>Gevelbeplating enkelvoudig</t>
  </si>
  <si>
    <t>Lichtstraten enkelvoudig</t>
  </si>
  <si>
    <t>lichtstraten enkelvoudig</t>
  </si>
  <si>
    <t>reinigen trespa beplating</t>
  </si>
  <si>
    <t>beurt</t>
  </si>
  <si>
    <t>m2*</t>
  </si>
  <si>
    <t>*de gemeten m2 zijn inclusief puien en kozijnen</t>
  </si>
  <si>
    <t xml:space="preserve">Stadhuis </t>
  </si>
  <si>
    <t xml:space="preserve">Brandweerkazerne </t>
  </si>
  <si>
    <t xml:space="preserve">Gymzaal de Hunze </t>
  </si>
  <si>
    <t xml:space="preserve">Gymzaal Spoorstraat </t>
  </si>
  <si>
    <t xml:space="preserve">Parkeergarage Tinneplein </t>
  </si>
  <si>
    <t>Kerkhofdijk 6</t>
  </si>
  <si>
    <t>Verlengde Parklaan 36</t>
  </si>
  <si>
    <t>De Hunze 28</t>
  </si>
  <si>
    <t>Spoorstraat 24</t>
  </si>
  <si>
    <t>Koestraat 21</t>
  </si>
  <si>
    <t xml:space="preserve"> Hattem</t>
  </si>
  <si>
    <t xml:space="preserve">  Hattem</t>
  </si>
  <si>
    <t>Hattem</t>
  </si>
  <si>
    <t>0.04</t>
  </si>
  <si>
    <t>0.02</t>
  </si>
  <si>
    <t>0.01</t>
  </si>
  <si>
    <t>0.03</t>
  </si>
  <si>
    <t>Burger/Trouwzaal</t>
  </si>
  <si>
    <t>0.09</t>
  </si>
  <si>
    <t>Binnenplaats</t>
  </si>
  <si>
    <t xml:space="preserve">Receptie </t>
  </si>
  <si>
    <t>0.10</t>
  </si>
  <si>
    <t>0.12</t>
  </si>
  <si>
    <t>0.11</t>
  </si>
  <si>
    <t>Administratie</t>
  </si>
  <si>
    <t>0.14</t>
  </si>
  <si>
    <t>Sociale Zaken</t>
  </si>
  <si>
    <t>0.13</t>
  </si>
  <si>
    <t>0.21</t>
  </si>
  <si>
    <t>0.15</t>
  </si>
  <si>
    <t>0.18</t>
  </si>
  <si>
    <t>0.17</t>
  </si>
  <si>
    <t>0.16</t>
  </si>
  <si>
    <t>Kantoortuin</t>
  </si>
  <si>
    <t>Receptie/Balie</t>
  </si>
  <si>
    <t>0.19</t>
  </si>
  <si>
    <t>Rijwielstalling</t>
  </si>
  <si>
    <t>0.20</t>
  </si>
  <si>
    <t>Trafo</t>
  </si>
  <si>
    <t>0.23</t>
  </si>
  <si>
    <t>Gang/Hal</t>
  </si>
  <si>
    <t>0.22</t>
  </si>
  <si>
    <t>Berging Bode</t>
  </si>
  <si>
    <t>0.24</t>
  </si>
  <si>
    <t>Kantoor P&amp;O</t>
  </si>
  <si>
    <t>0.25</t>
  </si>
  <si>
    <t>0.27</t>
  </si>
  <si>
    <t>Toiletgroep D 2x toilet</t>
  </si>
  <si>
    <t>Toiletgroep H 2x toilet</t>
  </si>
  <si>
    <t>0.26</t>
  </si>
  <si>
    <t>Bode</t>
  </si>
  <si>
    <t>Mindervalidentoilet</t>
  </si>
  <si>
    <t>0.08</t>
  </si>
  <si>
    <t>Pantry</t>
  </si>
  <si>
    <t>0.07</t>
  </si>
  <si>
    <t>Koffiekamer</t>
  </si>
  <si>
    <t>0.05</t>
  </si>
  <si>
    <t>Burgerzaken</t>
  </si>
  <si>
    <t>0.06</t>
  </si>
  <si>
    <t>Alg. bestuurszaken</t>
  </si>
  <si>
    <t>1.26</t>
  </si>
  <si>
    <t>Galerij</t>
  </si>
  <si>
    <t>1.03</t>
  </si>
  <si>
    <t>1.02</t>
  </si>
  <si>
    <t>1.01</t>
  </si>
  <si>
    <t>1.04</t>
  </si>
  <si>
    <t>1.10</t>
  </si>
  <si>
    <t>1.09</t>
  </si>
  <si>
    <t>1.11</t>
  </si>
  <si>
    <t>1.20</t>
  </si>
  <si>
    <t>1.13</t>
  </si>
  <si>
    <t>1.14</t>
  </si>
  <si>
    <t>1.15</t>
  </si>
  <si>
    <t>1.19</t>
  </si>
  <si>
    <t>1.16</t>
  </si>
  <si>
    <t>1.22</t>
  </si>
  <si>
    <t>1.23</t>
  </si>
  <si>
    <t>1.25</t>
  </si>
  <si>
    <t>1.24</t>
  </si>
  <si>
    <t>1.27</t>
  </si>
  <si>
    <t>1.08</t>
  </si>
  <si>
    <t>1.07</t>
  </si>
  <si>
    <t>1.05</t>
  </si>
  <si>
    <t>Subtotaal 1ste verdieping</t>
  </si>
  <si>
    <t>Zolder</t>
  </si>
  <si>
    <t>2.06</t>
  </si>
  <si>
    <t>2.09</t>
  </si>
  <si>
    <t>2.07</t>
  </si>
  <si>
    <t>2.10</t>
  </si>
  <si>
    <t>Zolder Techniek</t>
  </si>
  <si>
    <t>2.01</t>
  </si>
  <si>
    <t>Zolder Personeel</t>
  </si>
  <si>
    <t>2.02</t>
  </si>
  <si>
    <t>2.03</t>
  </si>
  <si>
    <t>2.04</t>
  </si>
  <si>
    <t>2.05</t>
  </si>
  <si>
    <t>2.05A</t>
  </si>
  <si>
    <t>2.11</t>
  </si>
  <si>
    <t>2.13</t>
  </si>
  <si>
    <t>2.12</t>
  </si>
  <si>
    <t>2.14</t>
  </si>
  <si>
    <t>Archief</t>
  </si>
  <si>
    <t>2.15</t>
  </si>
  <si>
    <t>Rokersruimte</t>
  </si>
  <si>
    <t>2.16</t>
  </si>
  <si>
    <t>2.17</t>
  </si>
  <si>
    <t>2.18</t>
  </si>
  <si>
    <t>Subtotaal Zolder</t>
  </si>
  <si>
    <t>Trapje</t>
  </si>
  <si>
    <t>Subtotaal Kelder</t>
  </si>
  <si>
    <t>Subtotaal Begane Grond</t>
  </si>
  <si>
    <t>Chef Buitendienst</t>
  </si>
  <si>
    <t>Kleedkamer</t>
  </si>
  <si>
    <t>1.06</t>
  </si>
  <si>
    <t>1.12</t>
  </si>
  <si>
    <t>Garage/werkplaats</t>
  </si>
  <si>
    <t>Houtbewerking</t>
  </si>
  <si>
    <t>Totaal Begane Grond</t>
  </si>
  <si>
    <t>Overloop</t>
  </si>
  <si>
    <t>Damestoilet en -douche</t>
  </si>
  <si>
    <t>Toiletgroep</t>
  </si>
  <si>
    <t xml:space="preserve">Opslag </t>
  </si>
  <si>
    <t>2.08</t>
  </si>
  <si>
    <t>Houtopslagruimte</t>
  </si>
  <si>
    <t>Totaal 1ste verdieping</t>
  </si>
  <si>
    <t>Techniekruimte(buiten)</t>
  </si>
  <si>
    <t>Werkplaats Mag (buiten)</t>
  </si>
  <si>
    <t>Toiletgroep dames</t>
  </si>
  <si>
    <t>Apparatuur cleanroom</t>
  </si>
  <si>
    <t xml:space="preserve">Werkkamer </t>
  </si>
  <si>
    <t>Entree /wachtruimte</t>
  </si>
  <si>
    <t>in: Toiletgroep</t>
  </si>
  <si>
    <t>Totaal bg</t>
  </si>
  <si>
    <t>Instructie/pers.ruimte</t>
  </si>
  <si>
    <t>Verbindingsruimte kantoor</t>
  </si>
  <si>
    <t>Toilet/douche</t>
  </si>
  <si>
    <t>Techniekruimte</t>
  </si>
  <si>
    <t xml:space="preserve">Toilet </t>
  </si>
  <si>
    <t>Dienstruimte</t>
  </si>
  <si>
    <t>Parkeergarage</t>
  </si>
  <si>
    <t>Entree op verdieping</t>
  </si>
  <si>
    <t>In- en Uitgang</t>
  </si>
  <si>
    <t>Aula (bij Gem Werf)</t>
  </si>
  <si>
    <t>Ontvangstruimte</t>
  </si>
  <si>
    <t>Kantoor/kleedruimte</t>
  </si>
  <si>
    <t>Totaal Aula bij Werf</t>
  </si>
  <si>
    <t>aantal m2</t>
  </si>
  <si>
    <t>dieptereiniging sanitair BG ruimtenr 0.27</t>
  </si>
  <si>
    <t>uur</t>
  </si>
  <si>
    <t>maandelijks reinigen vloer met schrobzuigmachine</t>
  </si>
  <si>
    <t>Hal/wachtruimte/balie</t>
  </si>
  <si>
    <t>Gemeentewerf incl. Aula</t>
  </si>
  <si>
    <t>Dijkpoort 1</t>
  </si>
  <si>
    <t xml:space="preserve">De Dijkpoort </t>
  </si>
  <si>
    <t>Gemeente Hattem</t>
  </si>
  <si>
    <t>recoaten</t>
  </si>
  <si>
    <t>topstrippen + topcoaten</t>
  </si>
  <si>
    <t>volsprayen</t>
  </si>
  <si>
    <t>alleen glaswerkzaamheden</t>
  </si>
  <si>
    <t>Bij het reinigen van de linovloer van de pantry dient ook de linovloer bovenaan de trap naar de kelder (1 m2) meegenomen te worden.</t>
  </si>
  <si>
    <t>Bij de glasbewassing dienen ook de blinde kozijnen (kozijnen van deuren zonder glas) meegenomen te worden.</t>
  </si>
  <si>
    <t xml:space="preserve">Bijzonderheden </t>
  </si>
  <si>
    <t>De glasbewassing van het balieglas betreft het verticaal en horizontaal glas.</t>
  </si>
  <si>
    <t>De blinde delen van de dakjes dienen in de glasbewassing van de puien van het entreeglas meegenomen te worden.</t>
  </si>
  <si>
    <t>balieglas van de vissenkommen (horizontaal + verticaal glas)</t>
  </si>
  <si>
    <t>plafond balie</t>
  </si>
  <si>
    <t>glazen puien + separatie entreeglas</t>
  </si>
  <si>
    <t>Voorruimte toilet</t>
  </si>
  <si>
    <t>Adres. plaats:</t>
  </si>
  <si>
    <t>0.17/18</t>
  </si>
  <si>
    <t>Sportvloer</t>
  </si>
  <si>
    <t>Rubber</t>
  </si>
  <si>
    <t>Mevr. Femmy Tuin</t>
  </si>
  <si>
    <t>Facilitaire zaken Gemeentehuis/Kwaliteit</t>
  </si>
  <si>
    <t>Dhr. J.W. Wiggers</t>
  </si>
  <si>
    <t>Op regiebasis 2x schoonmaken per jaar. Valt onder de wet op archiefbeheer, past niet in de normen.</t>
  </si>
  <si>
    <t xml:space="preserve">Spreekkamer  </t>
  </si>
  <si>
    <t>Spreekkamer</t>
  </si>
  <si>
    <t xml:space="preserve">Spreekkamer </t>
  </si>
  <si>
    <t>Opslag</t>
  </si>
  <si>
    <t>Kolfruimte</t>
  </si>
  <si>
    <t>Plotterkamer</t>
  </si>
  <si>
    <t>Tussenbeurt van 1 uur per dag</t>
  </si>
  <si>
    <t>Kleine beurt glasbewassing de Dijkpoort. (uitvoer in  de periode maart/april &amp; oktober/novemver)</t>
  </si>
  <si>
    <t>Grote beurt glasbewassing de Dijkpoort inclusief hoogwerker (uitvoer in juni/juli)</t>
  </si>
  <si>
    <t>Aantal beurten</t>
  </si>
  <si>
    <t>Prijs per beurt</t>
  </si>
  <si>
    <t>Beurtprijs</t>
  </si>
  <si>
    <t>Extra sanitairronde in de vakantie (1e maandag van de voorjaars-, zomer-, herfst- en  kerstvakantie)</t>
  </si>
  <si>
    <t>reinigen klinkervloer</t>
  </si>
  <si>
    <t>Vergaderen</t>
  </si>
  <si>
    <t>reinigen archief volgens protocol op regiebasis</t>
  </si>
  <si>
    <t>reinigen van al het schilderwerk  aan de buitenzijde van het gehele gebouw, inclusief dakgoten, boeidelen, windveren en dergelijke, inclusief bereikbaarheidsmiddelen</t>
  </si>
  <si>
    <t>beurtprijs voor het reinigen van horizontaleof verticale metalen gevelbeplating (damwand) met bijbehorend zetwerk zoals daklijsten e.d., inclusief bereikbaarheidsmiddelen</t>
  </si>
  <si>
    <t>Toegevoegd aan glasbewassing gemeentewerf en brandweerkazerne:</t>
  </si>
  <si>
    <t>Leonieke Westra</t>
  </si>
  <si>
    <t>085-2003991</t>
  </si>
  <si>
    <t>Pieter Sneeuwplein 12</t>
  </si>
  <si>
    <t>Postcode en plaats postadres</t>
  </si>
  <si>
    <t>9641 KA Veendam</t>
  </si>
  <si>
    <t>communicatie via tenderned</t>
  </si>
  <si>
    <t>E-mailadres contactpersoon offerte</t>
  </si>
  <si>
    <t xml:space="preserve">communicatie via tenderned </t>
  </si>
  <si>
    <t>2020-SMO1800</t>
  </si>
  <si>
    <t>LET OP: U dient minimaal 1245 productieve uren per jaar in te zetten</t>
  </si>
  <si>
    <t>doos a 36 rollen</t>
  </si>
  <si>
    <t>Toiletrollen voor in toiletrol automaat</t>
  </si>
  <si>
    <t>1 liter</t>
  </si>
  <si>
    <t>Zeepvulling (foam) voor in zeepautomaten</t>
  </si>
  <si>
    <t>doos</t>
  </si>
  <si>
    <t>Prijs per eenheid</t>
  </si>
  <si>
    <t>Eenheid</t>
  </si>
  <si>
    <t>Assortiment  verbruiksgoederen sanitaire voorzieningen</t>
  </si>
  <si>
    <t>Vulling handdoekautomaat</t>
  </si>
  <si>
    <t>stuk</t>
  </si>
  <si>
    <t>Abonnement damesverbandcontainers</t>
  </si>
  <si>
    <t>Damesverbandcontainers</t>
  </si>
  <si>
    <t>Prijs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</si>
</sst>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0.000%"/>
    <numFmt numFmtId="167" formatCode="0#########"/>
    <numFmt numFmtId="168" formatCode="_ * #,##0_ ;_ * \-#,##0_ ;_ * &quot;-&quot;??_ ;_ @_ "/>
    <numFmt numFmtId="169" formatCode="_(* #,##0.000_);_(* \(#,##0.000\);_(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rgb="FF005392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indexed="30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6"/>
      <name val="Arial"/>
      <family val="2"/>
    </font>
    <font>
      <i/>
      <sz val="10"/>
      <color indexed="49"/>
      <name val="Arial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87640003662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164" fontId="24" fillId="0" borderId="0" applyFont="0" applyFill="0" applyBorder="0" applyAlignment="0" applyProtection="0"/>
    <xf numFmtId="165" fontId="24" fillId="0" borderId="0" applyFont="0" applyFill="0" applyBorder="0" applyAlignment="0" applyProtection="0"/>
  </cellStyleXfs>
  <cellXfs count="59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14" xfId="0" applyFill="1" applyBorder="1"/>
    <xf numFmtId="4" fontId="0" fillId="0" borderId="2" xfId="0" applyNumberFormat="1" applyBorder="1"/>
    <xf numFmtId="164" fontId="0" fillId="0" borderId="2" xfId="0" applyNumberFormat="1" applyBorder="1"/>
    <xf numFmtId="0" fontId="4" fillId="0" borderId="13" xfId="0" applyFont="1" applyBorder="1"/>
    <xf numFmtId="0" fontId="0" fillId="0" borderId="15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64" fontId="0" fillId="0" borderId="0" xfId="0" applyNumberFormat="1"/>
    <xf numFmtId="0" fontId="0" fillId="0" borderId="46" xfId="0" applyBorder="1"/>
    <xf numFmtId="0" fontId="0" fillId="0" borderId="45" xfId="0" applyBorder="1"/>
    <xf numFmtId="0" fontId="0" fillId="0" borderId="47" xfId="0" applyBorder="1"/>
    <xf numFmtId="2" fontId="0" fillId="0" borderId="48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2" fontId="0" fillId="0" borderId="47" xfId="0" applyNumberFormat="1" applyFill="1" applyBorder="1"/>
    <xf numFmtId="0" fontId="0" fillId="0" borderId="49" xfId="0" applyBorder="1"/>
    <xf numFmtId="2" fontId="0" fillId="0" borderId="0" xfId="0" applyNumberFormat="1" applyFill="1" applyBorder="1"/>
    <xf numFmtId="0" fontId="0" fillId="0" borderId="50" xfId="0" applyBorder="1"/>
    <xf numFmtId="0" fontId="4" fillId="0" borderId="14" xfId="0" applyFont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9" fontId="0" fillId="3" borderId="7" xfId="0" applyNumberFormat="1" applyFill="1" applyBorder="1" applyProtection="1">
      <protection locked="0"/>
    </xf>
    <xf numFmtId="9" fontId="0" fillId="3" borderId="11" xfId="0" applyNumberFormat="1" applyFill="1" applyBorder="1" applyProtection="1">
      <protection locked="0"/>
    </xf>
    <xf numFmtId="9" fontId="0" fillId="3" borderId="9" xfId="0" applyNumberFormat="1" applyFill="1" applyBorder="1" applyProtection="1">
      <protection locked="0"/>
    </xf>
    <xf numFmtId="0" fontId="6" fillId="4" borderId="7" xfId="0" applyFont="1" applyFill="1" applyBorder="1"/>
    <xf numFmtId="0" fontId="6" fillId="4" borderId="11" xfId="0" applyFont="1" applyFill="1" applyBorder="1"/>
    <xf numFmtId="0" fontId="6" fillId="4" borderId="1" xfId="0" applyFont="1" applyFill="1" applyBorder="1"/>
    <xf numFmtId="16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3" xfId="0" applyFill="1" applyBorder="1"/>
    <xf numFmtId="0" fontId="0" fillId="5" borderId="36" xfId="0" applyFill="1" applyBorder="1"/>
    <xf numFmtId="0" fontId="0" fillId="5" borderId="38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4" borderId="41" xfId="0" applyFont="1" applyFill="1" applyBorder="1"/>
    <xf numFmtId="0" fontId="6" fillId="4" borderId="28" xfId="0" applyFont="1" applyFill="1" applyBorder="1"/>
    <xf numFmtId="0" fontId="6" fillId="4" borderId="32" xfId="0" applyFont="1" applyFill="1" applyBorder="1"/>
    <xf numFmtId="0" fontId="6" fillId="4" borderId="43" xfId="0" applyFont="1" applyFill="1" applyBorder="1"/>
    <xf numFmtId="0" fontId="6" fillId="4" borderId="36" xfId="0" applyFont="1" applyFill="1" applyBorder="1"/>
    <xf numFmtId="14" fontId="6" fillId="4" borderId="38" xfId="0" applyNumberFormat="1" applyFont="1" applyFill="1" applyBorder="1"/>
    <xf numFmtId="0" fontId="6" fillId="4" borderId="42" xfId="0" applyFont="1" applyFill="1" applyBorder="1"/>
    <xf numFmtId="0" fontId="6" fillId="4" borderId="35" xfId="0" applyFont="1" applyFill="1" applyBorder="1" applyAlignment="1">
      <alignment horizontal="right"/>
    </xf>
    <xf numFmtId="0" fontId="6" fillId="4" borderId="38" xfId="0" applyFont="1" applyFill="1" applyBorder="1"/>
    <xf numFmtId="0" fontId="6" fillId="4" borderId="35" xfId="0" applyFont="1" applyFill="1" applyBorder="1"/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0" fontId="0" fillId="5" borderId="46" xfId="0" applyFill="1" applyBorder="1" applyAlignment="1">
      <alignment horizontal="right"/>
    </xf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46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4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5" fillId="6" borderId="10" xfId="0" applyNumberFormat="1" applyFont="1" applyFill="1" applyBorder="1"/>
    <xf numFmtId="2" fontId="5" fillId="6" borderId="10" xfId="0" applyNumberFormat="1" applyFont="1" applyFill="1" applyBorder="1"/>
    <xf numFmtId="164" fontId="5" fillId="6" borderId="8" xfId="0" applyNumberFormat="1" applyFont="1" applyFill="1" applyBorder="1"/>
    <xf numFmtId="2" fontId="5" fillId="6" borderId="11" xfId="0" applyNumberFormat="1" applyFont="1" applyFill="1" applyBorder="1"/>
    <xf numFmtId="164" fontId="5" fillId="6" borderId="22" xfId="0" applyNumberFormat="1" applyFont="1" applyFill="1" applyBorder="1"/>
    <xf numFmtId="2" fontId="5" fillId="6" borderId="9" xfId="0" applyNumberFormat="1" applyFont="1" applyFill="1" applyBorder="1"/>
    <xf numFmtId="16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5" xfId="0" applyNumberFormat="1" applyFont="1" applyFill="1" applyBorder="1"/>
    <xf numFmtId="164" fontId="5" fillId="6" borderId="32" xfId="0" applyNumberFormat="1" applyFont="1" applyFill="1" applyBorder="1"/>
    <xf numFmtId="2" fontId="5" fillId="6" borderId="8" xfId="0" applyNumberFormat="1" applyFont="1" applyFill="1" applyBorder="1"/>
    <xf numFmtId="16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4" fontId="5" fillId="6" borderId="7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8" xfId="0" applyFont="1" applyFill="1" applyBorder="1"/>
    <xf numFmtId="0" fontId="5" fillId="6" borderId="12" xfId="0" applyFont="1" applyFill="1" applyBorder="1"/>
    <xf numFmtId="164" fontId="5" fillId="6" borderId="1" xfId="0" applyNumberFormat="1" applyFont="1" applyFill="1" applyBorder="1"/>
    <xf numFmtId="166" fontId="0" fillId="3" borderId="48" xfId="0" applyNumberFormat="1" applyFill="1" applyBorder="1" applyProtection="1">
      <protection locked="0"/>
    </xf>
    <xf numFmtId="166" fontId="0" fillId="3" borderId="47" xfId="0" applyNumberFormat="1" applyFill="1" applyBorder="1" applyProtection="1">
      <protection locked="0"/>
    </xf>
    <xf numFmtId="166" fontId="0" fillId="3" borderId="46" xfId="0" applyNumberFormat="1" applyFill="1" applyBorder="1" applyProtection="1">
      <protection locked="0"/>
    </xf>
    <xf numFmtId="166" fontId="0" fillId="3" borderId="45" xfId="0" applyNumberFormat="1" applyFill="1" applyBorder="1" applyProtection="1">
      <protection locked="0"/>
    </xf>
    <xf numFmtId="2" fontId="0" fillId="3" borderId="46" xfId="0" applyNumberFormat="1" applyFill="1" applyBorder="1" applyProtection="1">
      <protection locked="0"/>
    </xf>
    <xf numFmtId="2" fontId="0" fillId="3" borderId="4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25" xfId="0" applyFill="1" applyBorder="1"/>
    <xf numFmtId="164" fontId="0" fillId="5" borderId="23" xfId="0" applyNumberFormat="1" applyFill="1" applyBorder="1"/>
    <xf numFmtId="164" fontId="0" fillId="6" borderId="10" xfId="0" applyNumberFormat="1" applyFill="1" applyBorder="1"/>
    <xf numFmtId="2" fontId="0" fillId="6" borderId="10" xfId="0" applyNumberFormat="1" applyFill="1" applyBorder="1"/>
    <xf numFmtId="164" fontId="0" fillId="6" borderId="8" xfId="0" applyNumberFormat="1" applyFill="1" applyBorder="1"/>
    <xf numFmtId="2" fontId="0" fillId="6" borderId="11" xfId="0" applyNumberFormat="1" applyFill="1" applyBorder="1"/>
    <xf numFmtId="164" fontId="0" fillId="6" borderId="22" xfId="0" applyNumberFormat="1" applyFill="1" applyBorder="1"/>
    <xf numFmtId="2" fontId="0" fillId="6" borderId="9" xfId="0" applyNumberFormat="1" applyFill="1" applyBorder="1"/>
    <xf numFmtId="164" fontId="0" fillId="6" borderId="25" xfId="0" applyNumberFormat="1" applyFill="1" applyBorder="1"/>
    <xf numFmtId="2" fontId="0" fillId="6" borderId="24" xfId="0" applyNumberFormat="1" applyFill="1" applyBorder="1"/>
    <xf numFmtId="164" fontId="0" fillId="6" borderId="32" xfId="0" applyNumberFormat="1" applyFill="1" applyBorder="1"/>
    <xf numFmtId="2" fontId="0" fillId="6" borderId="8" xfId="0" applyNumberFormat="1" applyFill="1" applyBorder="1"/>
    <xf numFmtId="16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4" fontId="0" fillId="6" borderId="7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7" xfId="0" applyFill="1" applyBorder="1"/>
    <xf numFmtId="0" fontId="0" fillId="6" borderId="11" xfId="0" applyFill="1" applyBorder="1"/>
    <xf numFmtId="0" fontId="0" fillId="6" borderId="9" xfId="0" applyFill="1" applyBorder="1"/>
    <xf numFmtId="0" fontId="0" fillId="6" borderId="51" xfId="0" applyFill="1" applyBorder="1"/>
    <xf numFmtId="0" fontId="0" fillId="6" borderId="1" xfId="0" applyFill="1" applyBorder="1"/>
    <xf numFmtId="164" fontId="0" fillId="6" borderId="1" xfId="0" applyNumberFormat="1" applyFill="1" applyBorder="1"/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167" fontId="0" fillId="3" borderId="11" xfId="0" applyNumberFormat="1" applyFill="1" applyBorder="1" applyAlignment="1" applyProtection="1">
      <alignment horizontal="left"/>
      <protection locked="0"/>
    </xf>
    <xf numFmtId="0" fontId="0" fillId="5" borderId="31" xfId="0" applyFill="1" applyBorder="1" applyAlignment="1">
      <alignment horizontal="right"/>
    </xf>
    <xf numFmtId="0" fontId="0" fillId="5" borderId="33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4" fontId="6" fillId="4" borderId="1" xfId="0" applyNumberFormat="1" applyFont="1" applyFill="1" applyBorder="1"/>
    <xf numFmtId="0" fontId="0" fillId="3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2" fontId="5" fillId="7" borderId="1" xfId="0" applyNumberFormat="1" applyFont="1" applyFill="1" applyBorder="1"/>
    <xf numFmtId="2" fontId="5" fillId="7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7" xfId="0" applyNumberFormat="1" applyFont="1" applyFill="1" applyBorder="1"/>
    <xf numFmtId="164" fontId="5" fillId="7" borderId="23" xfId="0" applyNumberFormat="1" applyFont="1" applyFill="1" applyBorder="1"/>
    <xf numFmtId="164" fontId="5" fillId="7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4" fillId="0" borderId="14" xfId="0" applyFont="1" applyFill="1" applyBorder="1"/>
    <xf numFmtId="0" fontId="6" fillId="4" borderId="11" xfId="0" applyFont="1" applyFill="1" applyBorder="1" applyAlignment="1">
      <alignment horizontal="left"/>
    </xf>
    <xf numFmtId="0" fontId="10" fillId="0" borderId="0" xfId="0" applyFont="1"/>
    <xf numFmtId="0" fontId="0" fillId="0" borderId="0" xfId="0" applyFont="1"/>
    <xf numFmtId="0" fontId="0" fillId="0" borderId="0" xfId="0" applyAlignment="1">
      <alignment horizontal="center" textRotation="90"/>
    </xf>
    <xf numFmtId="1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/>
    <xf numFmtId="164" fontId="5" fillId="0" borderId="0" xfId="0" quotePrefix="1" applyNumberFormat="1" applyFont="1" applyFill="1" applyBorder="1"/>
    <xf numFmtId="164" fontId="0" fillId="0" borderId="0" xfId="0" quotePrefix="1" applyNumberFormat="1" applyFill="1" applyBorder="1"/>
    <xf numFmtId="0" fontId="0" fillId="0" borderId="0" xfId="0" quotePrefix="1"/>
    <xf numFmtId="0" fontId="0" fillId="5" borderId="50" xfId="0" applyFill="1" applyBorder="1"/>
    <xf numFmtId="0" fontId="0" fillId="5" borderId="49" xfId="0" applyFill="1" applyBorder="1"/>
    <xf numFmtId="164" fontId="0" fillId="6" borderId="49" xfId="0" applyNumberFormat="1" applyFill="1" applyBorder="1"/>
    <xf numFmtId="164" fontId="5" fillId="0" borderId="1" xfId="0" applyNumberFormat="1" applyFont="1" applyFill="1" applyBorder="1"/>
    <xf numFmtId="164" fontId="0" fillId="0" borderId="1" xfId="0" applyNumberFormat="1" applyFill="1" applyBorder="1"/>
    <xf numFmtId="0" fontId="0" fillId="0" borderId="13" xfId="0" applyFill="1" applyBorder="1"/>
    <xf numFmtId="164" fontId="0" fillId="8" borderId="2" xfId="0" applyNumberFormat="1" applyFill="1" applyBorder="1"/>
    <xf numFmtId="0" fontId="0" fillId="6" borderId="7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2" xfId="0" applyFill="1" applyBorder="1"/>
    <xf numFmtId="0" fontId="0" fillId="6" borderId="15" xfId="0" applyFill="1" applyBorder="1"/>
    <xf numFmtId="164" fontId="5" fillId="0" borderId="10" xfId="0" applyNumberFormat="1" applyFont="1" applyFill="1" applyBorder="1"/>
    <xf numFmtId="164" fontId="5" fillId="0" borderId="32" xfId="0" applyNumberFormat="1" applyFont="1" applyFill="1" applyBorder="1"/>
    <xf numFmtId="164" fontId="5" fillId="0" borderId="37" xfId="0" applyNumberFormat="1" applyFont="1" applyFill="1" applyBorder="1"/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164" fontId="0" fillId="0" borderId="10" xfId="0" applyNumberFormat="1" applyFill="1" applyBorder="1"/>
    <xf numFmtId="164" fontId="0" fillId="0" borderId="32" xfId="0" applyNumberFormat="1" applyFill="1" applyBorder="1"/>
    <xf numFmtId="164" fontId="0" fillId="0" borderId="37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4" fontId="0" fillId="0" borderId="0" xfId="0" applyNumberFormat="1" applyFill="1" applyBorder="1"/>
    <xf numFmtId="4" fontId="0" fillId="0" borderId="0" xfId="0" applyNumberFormat="1"/>
    <xf numFmtId="4" fontId="7" fillId="0" borderId="0" xfId="0" applyNumberFormat="1" applyFont="1" applyAlignment="1">
      <alignment horizontal="right"/>
    </xf>
    <xf numFmtId="4" fontId="7" fillId="0" borderId="1" xfId="0" applyNumberFormat="1" applyFont="1" applyBorder="1" applyAlignment="1">
      <alignment horizontal="right"/>
    </xf>
    <xf numFmtId="1" fontId="7" fillId="0" borderId="0" xfId="0" applyNumberFormat="1" applyFont="1" applyAlignment="1">
      <alignment horizontal="right"/>
    </xf>
    <xf numFmtId="1" fontId="7" fillId="0" borderId="0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1" xfId="0" applyNumberFormat="1" applyFont="1" applyBorder="1" applyAlignment="1">
      <alignment horizontal="right"/>
    </xf>
    <xf numFmtId="1" fontId="0" fillId="0" borderId="0" xfId="0" applyNumberFormat="1" applyFont="1" applyAlignment="1" applyProtection="1">
      <alignment horizontal="left"/>
      <protection hidden="1"/>
    </xf>
    <xf numFmtId="1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4" fontId="0" fillId="2" borderId="14" xfId="0" applyNumberFormat="1" applyFont="1" applyFill="1" applyBorder="1" applyAlignment="1">
      <alignment horizontal="right"/>
    </xf>
    <xf numFmtId="4" fontId="0" fillId="2" borderId="15" xfId="0" applyNumberFormat="1" applyFont="1" applyFill="1" applyBorder="1" applyAlignment="1">
      <alignment horizontal="right"/>
    </xf>
    <xf numFmtId="1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1" fontId="0" fillId="0" borderId="0" xfId="0" applyNumberFormat="1" applyFont="1"/>
    <xf numFmtId="0" fontId="0" fillId="0" borderId="14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5" borderId="5" xfId="0" applyNumberFormat="1" applyFont="1" applyFill="1" applyBorder="1" applyAlignment="1">
      <alignment horizontal="right"/>
    </xf>
    <xf numFmtId="4" fontId="0" fillId="5" borderId="11" xfId="0" applyNumberFormat="1" applyFont="1" applyFill="1" applyBorder="1" applyAlignment="1">
      <alignment horizontal="right"/>
    </xf>
    <xf numFmtId="4" fontId="0" fillId="5" borderId="6" xfId="0" applyNumberFormat="1" applyFont="1" applyFill="1" applyBorder="1" applyAlignment="1">
      <alignment horizontal="right"/>
    </xf>
    <xf numFmtId="4" fontId="0" fillId="5" borderId="9" xfId="0" applyNumberFormat="1" applyFont="1" applyFill="1" applyBorder="1" applyAlignment="1">
      <alignment horizontal="right"/>
    </xf>
    <xf numFmtId="1" fontId="5" fillId="0" borderId="0" xfId="0" applyNumberFormat="1" applyFont="1" applyBorder="1" applyAlignment="1" applyProtection="1">
      <alignment horizontal="center"/>
      <protection locked="0"/>
    </xf>
    <xf numFmtId="4" fontId="5" fillId="0" borderId="0" xfId="0" applyNumberFormat="1" applyFont="1" applyBorder="1" applyAlignment="1" applyProtection="1">
      <alignment horizontal="center"/>
      <protection locked="0"/>
    </xf>
    <xf numFmtId="4" fontId="5" fillId="0" borderId="0" xfId="0" applyNumberFormat="1" applyFont="1" applyBorder="1" applyAlignment="1" applyProtection="1">
      <alignment horizontal="right"/>
      <protection locked="0"/>
    </xf>
    <xf numFmtId="4" fontId="5" fillId="0" borderId="0" xfId="0" applyNumberFormat="1" applyFont="1" applyBorder="1" applyAlignment="1" applyProtection="1">
      <alignment horizontal="right"/>
      <protection hidden="1"/>
    </xf>
    <xf numFmtId="1" fontId="11" fillId="0" borderId="0" xfId="0" applyNumberFormat="1" applyFont="1" applyBorder="1" applyAlignment="1" applyProtection="1">
      <alignment horizontal="right"/>
      <protection hidden="1"/>
    </xf>
    <xf numFmtId="0" fontId="5" fillId="0" borderId="0" xfId="0" applyFont="1" applyBorder="1"/>
    <xf numFmtId="49" fontId="5" fillId="0" borderId="0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" fontId="12" fillId="0" borderId="1" xfId="0" applyNumberFormat="1" applyFont="1" applyBorder="1" applyAlignment="1">
      <alignment horizontal="right"/>
    </xf>
    <xf numFmtId="4" fontId="5" fillId="10" borderId="4" xfId="0" applyNumberFormat="1" applyFont="1" applyFill="1" applyBorder="1" applyAlignment="1" applyProtection="1">
      <alignment horizontal="right"/>
      <protection hidden="1"/>
    </xf>
    <xf numFmtId="4" fontId="5" fillId="10" borderId="7" xfId="0" applyNumberFormat="1" applyFont="1" applyFill="1" applyBorder="1" applyAlignment="1" applyProtection="1">
      <alignment horizontal="right"/>
      <protection hidden="1"/>
    </xf>
    <xf numFmtId="4" fontId="5" fillId="10" borderId="5" xfId="0" applyNumberFormat="1" applyFont="1" applyFill="1" applyBorder="1" applyAlignment="1" applyProtection="1">
      <alignment horizontal="center"/>
      <protection hidden="1"/>
    </xf>
    <xf numFmtId="4" fontId="0" fillId="5" borderId="58" xfId="0" applyNumberFormat="1" applyFont="1" applyFill="1" applyBorder="1" applyAlignment="1">
      <alignment horizontal="right"/>
    </xf>
    <xf numFmtId="4" fontId="0" fillId="5" borderId="59" xfId="0" applyNumberFormat="1" applyFont="1" applyFill="1" applyBorder="1" applyAlignment="1">
      <alignment horizontal="right"/>
    </xf>
    <xf numFmtId="4" fontId="5" fillId="10" borderId="6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locked="0"/>
    </xf>
    <xf numFmtId="4" fontId="5" fillId="0" borderId="0" xfId="0" applyNumberFormat="1" applyFont="1" applyFill="1" applyBorder="1" applyAlignment="1" applyProtection="1">
      <alignment horizontal="right"/>
      <protection locked="0"/>
    </xf>
    <xf numFmtId="4" fontId="5" fillId="0" borderId="0" xfId="0" applyNumberFormat="1" applyFont="1" applyBorder="1" applyAlignment="1" applyProtection="1">
      <alignment horizontal="center"/>
      <protection hidden="1"/>
    </xf>
    <xf numFmtId="4" fontId="5" fillId="0" borderId="0" xfId="0" applyNumberFormat="1" applyFont="1" applyFill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hidden="1"/>
    </xf>
    <xf numFmtId="4" fontId="5" fillId="10" borderId="11" xfId="0" applyNumberFormat="1" applyFont="1" applyFill="1" applyBorder="1" applyAlignment="1" applyProtection="1">
      <alignment horizontal="right"/>
      <protection hidden="1"/>
    </xf>
    <xf numFmtId="4" fontId="5" fillId="10" borderId="5" xfId="0" applyNumberFormat="1" applyFont="1" applyFill="1" applyBorder="1" applyAlignment="1" applyProtection="1">
      <alignment horizontal="right"/>
      <protection hidden="1"/>
    </xf>
    <xf numFmtId="4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2" borderId="14" xfId="0" applyFont="1" applyFill="1" applyBorder="1"/>
    <xf numFmtId="2" fontId="0" fillId="2" borderId="15" xfId="0" applyNumberFormat="1" applyFont="1" applyFill="1" applyBorder="1"/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0" fillId="5" borderId="5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9" xfId="0" applyFont="1" applyFill="1" applyBorder="1" applyAlignment="1">
      <alignment horizontal="center"/>
    </xf>
    <xf numFmtId="4" fontId="5" fillId="0" borderId="0" xfId="0" applyNumberFormat="1" applyFont="1" applyBorder="1" applyProtection="1">
      <protection hidden="1"/>
    </xf>
    <xf numFmtId="4" fontId="13" fillId="0" borderId="0" xfId="0" applyNumberFormat="1" applyFont="1" applyBorder="1" applyAlignment="1" applyProtection="1">
      <alignment horizontal="center"/>
      <protection hidden="1"/>
    </xf>
    <xf numFmtId="4" fontId="5" fillId="0" borderId="0" xfId="0" applyNumberFormat="1" applyFont="1" applyProtection="1">
      <protection hidden="1"/>
    </xf>
    <xf numFmtId="3" fontId="5" fillId="0" borderId="0" xfId="0" applyNumberFormat="1" applyFont="1" applyBorder="1" applyAlignment="1" applyProtection="1">
      <protection hidden="1"/>
    </xf>
    <xf numFmtId="4" fontId="12" fillId="0" borderId="1" xfId="0" applyNumberFormat="1" applyFont="1" applyBorder="1" applyAlignment="1" applyProtection="1">
      <alignment horizontal="center"/>
      <protection locked="0"/>
    </xf>
    <xf numFmtId="4" fontId="12" fillId="0" borderId="1" xfId="0" applyNumberFormat="1" applyFont="1" applyBorder="1" applyAlignment="1" applyProtection="1">
      <alignment horizontal="right"/>
      <protection locked="0"/>
    </xf>
    <xf numFmtId="4" fontId="5" fillId="10" borderId="4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4" fontId="5" fillId="0" borderId="0" xfId="0" applyNumberFormat="1" applyFont="1" applyBorder="1" applyAlignment="1" applyProtection="1">
      <protection locked="0"/>
    </xf>
    <xf numFmtId="4" fontId="5" fillId="0" borderId="0" xfId="0" applyNumberFormat="1" applyFont="1" applyBorder="1" applyAlignment="1" applyProtection="1">
      <protection hidden="1"/>
    </xf>
    <xf numFmtId="1" fontId="11" fillId="0" borderId="0" xfId="0" applyNumberFormat="1" applyFont="1" applyBorder="1" applyAlignment="1" applyProtection="1">
      <protection hidden="1"/>
    </xf>
    <xf numFmtId="0" fontId="0" fillId="0" borderId="0" xfId="0" applyFont="1" applyAlignment="1"/>
    <xf numFmtId="0" fontId="0" fillId="5" borderId="58" xfId="0" applyFont="1" applyFill="1" applyBorder="1" applyAlignment="1">
      <alignment horizontal="center"/>
    </xf>
    <xf numFmtId="0" fontId="0" fillId="5" borderId="59" xfId="0" applyFont="1" applyFill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0" fillId="0" borderId="0" xfId="0" applyNumberFormat="1" applyFont="1" applyAlignment="1"/>
    <xf numFmtId="4" fontId="14" fillId="0" borderId="0" xfId="0" applyNumberFormat="1" applyFont="1" applyBorder="1" applyAlignment="1" applyProtection="1">
      <alignment horizontal="center"/>
      <protection hidden="1"/>
    </xf>
    <xf numFmtId="3" fontId="5" fillId="10" borderId="11" xfId="0" applyNumberFormat="1" applyFont="1" applyFill="1" applyBorder="1" applyAlignment="1" applyProtection="1">
      <alignment horizontal="center"/>
      <protection hidden="1"/>
    </xf>
    <xf numFmtId="3" fontId="5" fillId="10" borderId="9" xfId="0" applyNumberFormat="1" applyFont="1" applyFill="1" applyBorder="1" applyAlignment="1" applyProtection="1">
      <alignment horizontal="center"/>
      <protection hidden="1"/>
    </xf>
    <xf numFmtId="4" fontId="5" fillId="10" borderId="7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Border="1" applyAlignment="1" applyProtection="1">
      <alignment horizontal="center"/>
      <protection locked="0"/>
    </xf>
    <xf numFmtId="4" fontId="0" fillId="0" borderId="0" xfId="0" applyNumberFormat="1" applyFont="1"/>
    <xf numFmtId="0" fontId="0" fillId="2" borderId="14" xfId="0" applyFont="1" applyFill="1" applyBorder="1" applyAlignment="1"/>
    <xf numFmtId="2" fontId="0" fillId="2" borderId="15" xfId="0" applyNumberFormat="1" applyFont="1" applyFill="1" applyBorder="1" applyAlignment="1"/>
    <xf numFmtId="1" fontId="0" fillId="0" borderId="0" xfId="0" applyNumberFormat="1" applyFont="1" applyAlignment="1"/>
    <xf numFmtId="2" fontId="0" fillId="0" borderId="0" xfId="0" applyNumberFormat="1" applyFont="1" applyAlignment="1"/>
    <xf numFmtId="4" fontId="7" fillId="0" borderId="0" xfId="0" applyNumberFormat="1" applyFont="1" applyAlignment="1"/>
    <xf numFmtId="4" fontId="7" fillId="0" borderId="1" xfId="0" applyNumberFormat="1" applyFont="1" applyBorder="1" applyAlignment="1"/>
    <xf numFmtId="0" fontId="7" fillId="0" borderId="0" xfId="0" applyFont="1" applyAlignment="1"/>
    <xf numFmtId="2" fontId="7" fillId="0" borderId="0" xfId="0" applyNumberFormat="1" applyFont="1" applyAlignment="1"/>
    <xf numFmtId="1" fontId="7" fillId="0" borderId="0" xfId="0" applyNumberFormat="1" applyFont="1" applyAlignment="1"/>
    <xf numFmtId="1" fontId="7" fillId="0" borderId="0" xfId="0" applyNumberFormat="1" applyFont="1" applyBorder="1" applyAlignment="1"/>
    <xf numFmtId="4" fontId="3" fillId="0" borderId="0" xfId="0" applyNumberFormat="1" applyFont="1" applyAlignment="1"/>
    <xf numFmtId="4" fontId="3" fillId="0" borderId="1" xfId="0" applyNumberFormat="1" applyFont="1" applyBorder="1" applyAlignment="1"/>
    <xf numFmtId="0" fontId="0" fillId="5" borderId="5" xfId="0" applyFont="1" applyFill="1" applyBorder="1" applyAlignment="1"/>
    <xf numFmtId="0" fontId="0" fillId="5" borderId="11" xfId="0" applyFont="1" applyFill="1" applyBorder="1" applyAlignment="1"/>
    <xf numFmtId="0" fontId="0" fillId="5" borderId="6" xfId="0" applyFont="1" applyFill="1" applyBorder="1" applyAlignment="1"/>
    <xf numFmtId="0" fontId="0" fillId="5" borderId="9" xfId="0" applyFont="1" applyFill="1" applyBorder="1" applyAlignment="1"/>
    <xf numFmtId="0" fontId="0" fillId="5" borderId="58" xfId="0" applyFont="1" applyFill="1" applyBorder="1" applyAlignment="1"/>
    <xf numFmtId="0" fontId="0" fillId="5" borderId="59" xfId="0" applyFont="1" applyFill="1" applyBorder="1" applyAlignment="1"/>
    <xf numFmtId="4" fontId="5" fillId="0" borderId="0" xfId="0" applyNumberFormat="1" applyFont="1" applyAlignment="1" applyProtection="1">
      <alignment horizontal="right"/>
      <protection hidden="1"/>
    </xf>
    <xf numFmtId="3" fontId="5" fillId="0" borderId="0" xfId="0" applyNumberFormat="1" applyFont="1" applyBorder="1" applyAlignment="1" applyProtection="1">
      <alignment horizontal="right"/>
      <protection hidden="1"/>
    </xf>
    <xf numFmtId="3" fontId="0" fillId="0" borderId="0" xfId="0" applyNumberFormat="1" applyFont="1" applyAlignment="1">
      <alignment horizontal="right"/>
    </xf>
    <xf numFmtId="3" fontId="11" fillId="0" borderId="0" xfId="0" applyNumberFormat="1" applyFont="1" applyBorder="1" applyAlignment="1" applyProtection="1">
      <alignment horizontal="right"/>
      <protection hidden="1"/>
    </xf>
    <xf numFmtId="3" fontId="7" fillId="0" borderId="0" xfId="0" applyNumberFormat="1" applyFont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0" fillId="0" borderId="0" xfId="0" applyNumberFormat="1" applyFont="1" applyAlignment="1">
      <alignment horizontal="center"/>
    </xf>
    <xf numFmtId="3" fontId="5" fillId="10" borderId="4" xfId="0" applyNumberFormat="1" applyFont="1" applyFill="1" applyBorder="1" applyAlignment="1" applyProtection="1">
      <alignment horizontal="center"/>
      <protection hidden="1"/>
    </xf>
    <xf numFmtId="3" fontId="5" fillId="10" borderId="7" xfId="0" applyNumberFormat="1" applyFont="1" applyFill="1" applyBorder="1" applyAlignment="1" applyProtection="1">
      <alignment horizontal="center"/>
      <protection hidden="1"/>
    </xf>
    <xf numFmtId="4" fontId="5" fillId="0" borderId="0" xfId="0" applyNumberFormat="1" applyFont="1" applyBorder="1" applyAlignment="1" applyProtection="1">
      <alignment horizontal="right"/>
    </xf>
    <xf numFmtId="0" fontId="14" fillId="0" borderId="0" xfId="0" applyFont="1" applyAlignment="1">
      <alignment horizontal="center"/>
    </xf>
    <xf numFmtId="0" fontId="5" fillId="0" borderId="0" xfId="0" applyFont="1" applyBorder="1" applyProtection="1">
      <protection hidden="1"/>
    </xf>
    <xf numFmtId="4" fontId="5" fillId="0" borderId="0" xfId="0" applyNumberFormat="1" applyFont="1" applyBorder="1" applyAlignment="1" applyProtection="1">
      <alignment horizontal="center" wrapText="1"/>
      <protection hidden="1"/>
    </xf>
    <xf numFmtId="4" fontId="13" fillId="0" borderId="0" xfId="0" applyNumberFormat="1" applyFont="1" applyBorder="1" applyAlignment="1">
      <alignment horizontal="center"/>
    </xf>
    <xf numFmtId="4" fontId="5" fillId="0" borderId="0" xfId="0" applyNumberFormat="1" applyFont="1" applyBorder="1" applyAlignment="1" applyProtection="1">
      <alignment horizontal="left" vertical="center" wrapText="1"/>
      <protection hidden="1"/>
    </xf>
    <xf numFmtId="4" fontId="5" fillId="0" borderId="0" xfId="0" applyNumberFormat="1" applyFont="1" applyBorder="1"/>
    <xf numFmtId="0" fontId="12" fillId="0" borderId="0" xfId="0" applyFont="1" applyBorder="1" applyAlignment="1" applyProtection="1">
      <alignment horizontal="center"/>
      <protection locked="0"/>
    </xf>
    <xf numFmtId="4" fontId="12" fillId="0" borderId="0" xfId="0" applyNumberFormat="1" applyFont="1" applyBorder="1" applyAlignment="1" applyProtection="1">
      <alignment horizontal="center"/>
      <protection locked="0"/>
    </xf>
    <xf numFmtId="4" fontId="5" fillId="0" borderId="52" xfId="0" applyNumberFormat="1" applyFont="1" applyBorder="1" applyAlignment="1" applyProtection="1">
      <alignment horizontal="right"/>
      <protection locked="0"/>
    </xf>
    <xf numFmtId="4" fontId="5" fillId="0" borderId="52" xfId="0" applyNumberFormat="1" applyFont="1" applyFill="1" applyBorder="1" applyAlignment="1" applyProtection="1">
      <alignment horizontal="right"/>
      <protection locked="0"/>
    </xf>
    <xf numFmtId="4" fontId="5" fillId="9" borderId="52" xfId="0" applyNumberFormat="1" applyFont="1" applyFill="1" applyBorder="1" applyAlignment="1" applyProtection="1">
      <alignment horizontal="right"/>
      <protection locked="0"/>
    </xf>
    <xf numFmtId="4" fontId="5" fillId="0" borderId="53" xfId="0" applyNumberFormat="1" applyFont="1" applyFill="1" applyBorder="1" applyAlignment="1" applyProtection="1">
      <alignment horizontal="right"/>
      <protection locked="0"/>
    </xf>
    <xf numFmtId="4" fontId="5" fillId="0" borderId="53" xfId="0" applyNumberFormat="1" applyFont="1" applyBorder="1" applyAlignment="1" applyProtection="1">
      <alignment horizontal="right"/>
      <protection locked="0"/>
    </xf>
    <xf numFmtId="4" fontId="5" fillId="0" borderId="54" xfId="0" applyNumberFormat="1" applyFont="1" applyFill="1" applyBorder="1" applyAlignment="1" applyProtection="1">
      <alignment horizontal="right"/>
      <protection locked="0"/>
    </xf>
    <xf numFmtId="4" fontId="5" fillId="0" borderId="54" xfId="0" applyNumberFormat="1" applyFont="1" applyBorder="1" applyAlignment="1" applyProtection="1">
      <alignment horizontal="right"/>
      <protection locked="0"/>
    </xf>
    <xf numFmtId="4" fontId="5" fillId="9" borderId="54" xfId="0" applyNumberFormat="1" applyFont="1" applyFill="1" applyBorder="1" applyAlignment="1" applyProtection="1">
      <alignment horizontal="right"/>
      <protection locked="0"/>
    </xf>
    <xf numFmtId="4" fontId="5" fillId="9" borderId="55" xfId="0" applyNumberFormat="1" applyFont="1" applyFill="1" applyBorder="1" applyAlignment="1" applyProtection="1">
      <alignment horizontal="right"/>
      <protection locked="0"/>
    </xf>
    <xf numFmtId="4" fontId="5" fillId="9" borderId="56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4" fontId="5" fillId="0" borderId="54" xfId="0" applyNumberFormat="1" applyFont="1" applyBorder="1" applyAlignment="1" applyProtection="1">
      <alignment horizontal="right"/>
      <protection hidden="1"/>
    </xf>
    <xf numFmtId="4" fontId="5" fillId="0" borderId="57" xfId="0" applyNumberFormat="1" applyFont="1" applyBorder="1" applyAlignment="1" applyProtection="1">
      <alignment horizontal="right"/>
      <protection hidden="1"/>
    </xf>
    <xf numFmtId="4" fontId="12" fillId="0" borderId="0" xfId="0" applyNumberFormat="1" applyFont="1" applyFill="1" applyBorder="1" applyAlignment="1" applyProtection="1">
      <alignment horizontal="right"/>
      <protection locked="0"/>
    </xf>
    <xf numFmtId="4" fontId="5" fillId="0" borderId="0" xfId="0" applyNumberFormat="1" applyFont="1" applyBorder="1" applyAlignment="1" applyProtection="1">
      <alignment horizontal="right" wrapText="1"/>
      <protection hidden="1"/>
    </xf>
    <xf numFmtId="4" fontId="12" fillId="0" borderId="0" xfId="0" applyNumberFormat="1" applyFont="1" applyBorder="1" applyAlignment="1">
      <alignment horizontal="center"/>
    </xf>
    <xf numFmtId="4" fontId="12" fillId="0" borderId="0" xfId="0" applyNumberFormat="1" applyFont="1" applyBorder="1" applyAlignment="1" applyProtection="1">
      <alignment horizontal="center"/>
    </xf>
    <xf numFmtId="4" fontId="12" fillId="0" borderId="0" xfId="0" applyNumberFormat="1" applyFont="1" applyBorder="1" applyAlignment="1" applyProtection="1">
      <alignment horizontal="right"/>
    </xf>
    <xf numFmtId="4" fontId="14" fillId="0" borderId="0" xfId="0" applyNumberFormat="1" applyFont="1" applyBorder="1" applyAlignment="1" applyProtection="1">
      <alignment horizontal="center"/>
      <protection locked="0"/>
    </xf>
    <xf numFmtId="4" fontId="5" fillId="10" borderId="60" xfId="0" applyNumberFormat="1" applyFont="1" applyFill="1" applyBorder="1" applyAlignment="1" applyProtection="1">
      <alignment horizontal="right"/>
      <protection hidden="1"/>
    </xf>
    <xf numFmtId="4" fontId="5" fillId="0" borderId="0" xfId="0" applyNumberFormat="1" applyFont="1" applyBorder="1" applyAlignment="1" applyProtection="1">
      <alignment horizontal="left"/>
      <protection hidden="1"/>
    </xf>
    <xf numFmtId="4" fontId="5" fillId="10" borderId="61" xfId="0" applyNumberFormat="1" applyFont="1" applyFill="1" applyBorder="1" applyAlignment="1" applyProtection="1">
      <alignment horizontal="right"/>
      <protection hidden="1"/>
    </xf>
    <xf numFmtId="4" fontId="5" fillId="10" borderId="62" xfId="0" applyNumberFormat="1" applyFont="1" applyFill="1" applyBorder="1" applyAlignment="1" applyProtection="1">
      <alignment horizontal="right"/>
      <protection hidden="1"/>
    </xf>
    <xf numFmtId="14" fontId="0" fillId="0" borderId="0" xfId="0" applyNumberFormat="1" applyFont="1" applyAlignment="1">
      <alignment horizontal="left"/>
    </xf>
    <xf numFmtId="0" fontId="0" fillId="0" borderId="3" xfId="0" applyFont="1" applyBorder="1" applyAlignment="1">
      <alignment wrapText="1"/>
    </xf>
    <xf numFmtId="0" fontId="0" fillId="0" borderId="0" xfId="0" applyFont="1" applyAlignment="1">
      <alignment wrapText="1"/>
    </xf>
    <xf numFmtId="2" fontId="0" fillId="0" borderId="3" xfId="0" applyNumberFormat="1" applyFont="1" applyBorder="1" applyAlignment="1">
      <alignment wrapText="1"/>
    </xf>
    <xf numFmtId="4" fontId="0" fillId="5" borderId="10" xfId="0" applyNumberFormat="1" applyFill="1" applyBorder="1" applyAlignment="1">
      <alignment horizontal="center"/>
    </xf>
    <xf numFmtId="4" fontId="5" fillId="6" borderId="8" xfId="0" applyNumberFormat="1" applyFont="1" applyFill="1" applyBorder="1"/>
    <xf numFmtId="4" fontId="5" fillId="6" borderId="10" xfId="0" applyNumberFormat="1" applyFont="1" applyFill="1" applyBorder="1"/>
    <xf numFmtId="4" fontId="0" fillId="6" borderId="10" xfId="0" applyNumberFormat="1" applyFill="1" applyBorder="1"/>
    <xf numFmtId="4" fontId="0" fillId="6" borderId="8" xfId="0" applyNumberFormat="1" applyFill="1" applyBorder="1"/>
    <xf numFmtId="2" fontId="0" fillId="5" borderId="10" xfId="0" applyNumberFormat="1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2" fontId="0" fillId="6" borderId="10" xfId="0" quotePrefix="1" applyNumberFormat="1" applyFill="1" applyBorder="1"/>
    <xf numFmtId="0" fontId="15" fillId="0" borderId="0" xfId="0" applyFont="1"/>
    <xf numFmtId="0" fontId="15" fillId="5" borderId="40" xfId="0" applyFont="1" applyFill="1" applyBorder="1"/>
    <xf numFmtId="4" fontId="1" fillId="0" borderId="0" xfId="0" applyNumberFormat="1" applyFont="1" applyBorder="1" applyAlignment="1" applyProtection="1">
      <alignment horizontal="right"/>
      <protection hidden="1"/>
    </xf>
    <xf numFmtId="4" fontId="1" fillId="10" borderId="5" xfId="0" applyNumberFormat="1" applyFont="1" applyFill="1" applyBorder="1" applyAlignment="1" applyProtection="1">
      <alignment horizontal="center"/>
      <protection hidden="1"/>
    </xf>
    <xf numFmtId="4" fontId="1" fillId="10" borderId="11" xfId="0" applyNumberFormat="1" applyFont="1" applyFill="1" applyBorder="1" applyAlignment="1" applyProtection="1">
      <alignment horizontal="right"/>
      <protection hidden="1"/>
    </xf>
    <xf numFmtId="4" fontId="1" fillId="0" borderId="0" xfId="0" applyNumberFormat="1" applyFont="1" applyBorder="1" applyAlignment="1" applyProtection="1">
      <alignment horizontal="center"/>
      <protection hidden="1"/>
    </xf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4" fontId="12" fillId="0" borderId="0" xfId="0" applyNumberFormat="1" applyFont="1" applyBorder="1" applyAlignment="1">
      <alignment horizontal="right"/>
    </xf>
    <xf numFmtId="4" fontId="5" fillId="0" borderId="0" xfId="0" applyNumberFormat="1" applyFont="1" applyBorder="1" applyAlignment="1"/>
    <xf numFmtId="4" fontId="12" fillId="0" borderId="1" xfId="0" applyNumberFormat="1" applyFont="1" applyBorder="1" applyAlignment="1"/>
    <xf numFmtId="4" fontId="12" fillId="0" borderId="0" xfId="0" applyNumberFormat="1" applyFont="1" applyBorder="1" applyAlignment="1"/>
    <xf numFmtId="4" fontId="5" fillId="10" borderId="4" xfId="0" applyNumberFormat="1" applyFont="1" applyFill="1" applyBorder="1" applyAlignment="1" applyProtection="1">
      <protection hidden="1"/>
    </xf>
    <xf numFmtId="4" fontId="5" fillId="10" borderId="7" xfId="0" applyNumberFormat="1" applyFont="1" applyFill="1" applyBorder="1" applyAlignment="1" applyProtection="1">
      <protection hidden="1"/>
    </xf>
    <xf numFmtId="4" fontId="5" fillId="10" borderId="61" xfId="0" applyNumberFormat="1" applyFont="1" applyFill="1" applyBorder="1" applyAlignment="1" applyProtection="1">
      <protection hidden="1"/>
    </xf>
    <xf numFmtId="4" fontId="5" fillId="10" borderId="62" xfId="0" applyNumberFormat="1" applyFont="1" applyFill="1" applyBorder="1" applyAlignment="1" applyProtection="1">
      <protection hidden="1"/>
    </xf>
    <xf numFmtId="4" fontId="0" fillId="5" borderId="58" xfId="0" applyNumberFormat="1" applyFont="1" applyFill="1" applyBorder="1" applyAlignment="1"/>
    <xf numFmtId="4" fontId="0" fillId="5" borderId="59" xfId="0" applyNumberFormat="1" applyFont="1" applyFill="1" applyBorder="1" applyAlignment="1"/>
    <xf numFmtId="4" fontId="0" fillId="5" borderId="5" xfId="0" applyNumberFormat="1" applyFont="1" applyFill="1" applyBorder="1" applyAlignment="1"/>
    <xf numFmtId="4" fontId="0" fillId="5" borderId="11" xfId="0" applyNumberFormat="1" applyFont="1" applyFill="1" applyBorder="1" applyAlignment="1"/>
    <xf numFmtId="4" fontId="0" fillId="5" borderId="6" xfId="0" applyNumberFormat="1" applyFont="1" applyFill="1" applyBorder="1" applyAlignment="1"/>
    <xf numFmtId="4" fontId="0" fillId="5" borderId="9" xfId="0" applyNumberFormat="1" applyFont="1" applyFill="1" applyBorder="1" applyAlignment="1"/>
    <xf numFmtId="2" fontId="5" fillId="0" borderId="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right"/>
    </xf>
    <xf numFmtId="2" fontId="12" fillId="0" borderId="1" xfId="0" applyNumberFormat="1" applyFont="1" applyBorder="1" applyAlignment="1">
      <alignment horizontal="right"/>
    </xf>
    <xf numFmtId="2" fontId="12" fillId="0" borderId="0" xfId="0" applyNumberFormat="1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2" fontId="12" fillId="0" borderId="3" xfId="0" applyNumberFormat="1" applyFont="1" applyBorder="1" applyAlignment="1">
      <alignment horizontal="right"/>
    </xf>
    <xf numFmtId="4" fontId="12" fillId="0" borderId="0" xfId="0" applyNumberFormat="1" applyFont="1" applyBorder="1" applyAlignment="1" applyProtection="1">
      <alignment horizontal="right"/>
      <protection locked="0"/>
    </xf>
    <xf numFmtId="4" fontId="0" fillId="0" borderId="0" xfId="0" applyNumberFormat="1" applyAlignment="1">
      <alignment horizontal="right"/>
    </xf>
    <xf numFmtId="4" fontId="1" fillId="10" borderId="6" xfId="0" applyNumberFormat="1" applyFont="1" applyFill="1" applyBorder="1" applyAlignment="1" applyProtection="1">
      <alignment horizontal="center"/>
      <protection hidden="1"/>
    </xf>
    <xf numFmtId="4" fontId="1" fillId="10" borderId="9" xfId="0" applyNumberFormat="1" applyFont="1" applyFill="1" applyBorder="1" applyAlignment="1" applyProtection="1">
      <alignment horizontal="right"/>
      <protection hidden="1"/>
    </xf>
    <xf numFmtId="4" fontId="17" fillId="0" borderId="0" xfId="0" applyNumberFormat="1" applyFont="1" applyBorder="1" applyAlignment="1" applyProtection="1">
      <alignment horizontal="center"/>
      <protection locked="0"/>
    </xf>
    <xf numFmtId="4" fontId="0" fillId="10" borderId="5" xfId="0" applyNumberFormat="1" applyFont="1" applyFill="1" applyBorder="1" applyAlignment="1" applyProtection="1">
      <alignment horizontal="center"/>
      <protection hidden="1"/>
    </xf>
    <xf numFmtId="4" fontId="5" fillId="10" borderId="61" xfId="0" applyNumberFormat="1" applyFont="1" applyFill="1" applyBorder="1" applyAlignment="1" applyProtection="1">
      <alignment horizontal="left"/>
      <protection hidden="1"/>
    </xf>
    <xf numFmtId="4" fontId="5" fillId="10" borderId="62" xfId="0" applyNumberFormat="1" applyFont="1" applyFill="1" applyBorder="1" applyAlignment="1" applyProtection="1">
      <alignment horizontal="left"/>
      <protection hidden="1"/>
    </xf>
    <xf numFmtId="4" fontId="0" fillId="5" borderId="8" xfId="0" applyNumberFormat="1" applyFill="1" applyBorder="1" applyAlignment="1">
      <alignment horizontal="center"/>
    </xf>
    <xf numFmtId="4" fontId="5" fillId="10" borderId="11" xfId="0" applyNumberFormat="1" applyFont="1" applyFill="1" applyBorder="1" applyAlignment="1" applyProtection="1">
      <alignment horizontal="center"/>
      <protection hidden="1"/>
    </xf>
    <xf numFmtId="4" fontId="5" fillId="10" borderId="9" xfId="0" applyNumberFormat="1" applyFont="1" applyFill="1" applyBorder="1" applyAlignment="1" applyProtection="1">
      <alignment horizontal="center"/>
      <protection hidden="1"/>
    </xf>
    <xf numFmtId="4" fontId="5" fillId="10" borderId="61" xfId="0" applyNumberFormat="1" applyFont="1" applyFill="1" applyBorder="1" applyAlignment="1" applyProtection="1">
      <alignment horizontal="center"/>
      <protection hidden="1"/>
    </xf>
    <xf numFmtId="4" fontId="5" fillId="10" borderId="62" xfId="0" applyNumberFormat="1" applyFont="1" applyFill="1" applyBorder="1" applyAlignment="1" applyProtection="1">
      <alignment horizontal="center"/>
      <protection hidden="1"/>
    </xf>
    <xf numFmtId="4" fontId="5" fillId="10" borderId="40" xfId="0" applyNumberFormat="1" applyFont="1" applyFill="1" applyBorder="1" applyAlignment="1" applyProtection="1">
      <alignment horizontal="left"/>
      <protection hidden="1"/>
    </xf>
    <xf numFmtId="4" fontId="5" fillId="10" borderId="33" xfId="0" applyNumberFormat="1" applyFont="1" applyFill="1" applyBorder="1" applyAlignment="1" applyProtection="1">
      <alignment horizontal="left"/>
      <protection hidden="1"/>
    </xf>
    <xf numFmtId="4" fontId="5" fillId="10" borderId="63" xfId="0" applyNumberFormat="1" applyFont="1" applyFill="1" applyBorder="1" applyAlignment="1" applyProtection="1">
      <alignment horizontal="left"/>
      <protection hidden="1"/>
    </xf>
    <xf numFmtId="4" fontId="5" fillId="10" borderId="34" xfId="0" applyNumberFormat="1" applyFont="1" applyFill="1" applyBorder="1" applyAlignment="1" applyProtection="1">
      <alignment horizontal="left"/>
      <protection hidden="1"/>
    </xf>
    <xf numFmtId="4" fontId="5" fillId="10" borderId="43" xfId="0" applyNumberFormat="1" applyFont="1" applyFill="1" applyBorder="1" applyAlignment="1" applyProtection="1">
      <alignment horizontal="left"/>
      <protection hidden="1"/>
    </xf>
    <xf numFmtId="4" fontId="5" fillId="10" borderId="35" xfId="0" applyNumberFormat="1" applyFont="1" applyFill="1" applyBorder="1" applyAlignment="1" applyProtection="1">
      <alignment horizontal="left"/>
      <protection hidden="1"/>
    </xf>
    <xf numFmtId="4" fontId="1" fillId="0" borderId="0" xfId="1" applyNumberFormat="1" applyFont="1" applyBorder="1" applyAlignment="1" applyProtection="1">
      <alignment horizontal="right"/>
      <protection hidden="1"/>
    </xf>
    <xf numFmtId="49" fontId="2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4" fontId="1" fillId="0" borderId="0" xfId="1" applyNumberFormat="1" applyFont="1" applyBorder="1"/>
    <xf numFmtId="4" fontId="1" fillId="0" borderId="0" xfId="1" applyNumberFormat="1" applyFont="1" applyBorder="1" applyAlignment="1">
      <alignment horizontal="right"/>
    </xf>
    <xf numFmtId="0" fontId="20" fillId="0" borderId="1" xfId="1" applyFont="1" applyBorder="1" applyAlignment="1">
      <alignment horizontal="center"/>
    </xf>
    <xf numFmtId="4" fontId="20" fillId="0" borderId="1" xfId="1" applyNumberFormat="1" applyFont="1" applyBorder="1" applyAlignment="1">
      <alignment horizontal="right"/>
    </xf>
    <xf numFmtId="4" fontId="18" fillId="0" borderId="0" xfId="1" applyNumberFormat="1" applyFont="1" applyBorder="1" applyAlignment="1" applyProtection="1">
      <alignment horizontal="center"/>
      <protection locked="0"/>
    </xf>
    <xf numFmtId="0" fontId="1" fillId="0" borderId="0" xfId="1" applyFont="1" applyBorder="1" applyAlignment="1">
      <alignment horizontal="center"/>
    </xf>
    <xf numFmtId="4" fontId="1" fillId="0" borderId="0" xfId="1" applyNumberFormat="1" applyFont="1" applyBorder="1"/>
    <xf numFmtId="4" fontId="1" fillId="0" borderId="0" xfId="1" applyNumberFormat="1" applyFont="1" applyBorder="1" applyAlignment="1">
      <alignment horizontal="right"/>
    </xf>
    <xf numFmtId="0" fontId="22" fillId="0" borderId="0" xfId="1" applyFont="1" applyBorder="1" applyAlignment="1">
      <alignment horizontal="center"/>
    </xf>
    <xf numFmtId="4" fontId="22" fillId="0" borderId="0" xfId="1" applyNumberFormat="1" applyFont="1" applyBorder="1" applyAlignment="1">
      <alignment horizontal="right"/>
    </xf>
    <xf numFmtId="4" fontId="1" fillId="10" borderId="11" xfId="0" applyNumberFormat="1" applyFont="1" applyFill="1" applyBorder="1" applyAlignment="1" applyProtection="1">
      <alignment horizontal="center"/>
      <protection hidden="1"/>
    </xf>
    <xf numFmtId="4" fontId="1" fillId="10" borderId="9" xfId="0" applyNumberFormat="1" applyFont="1" applyFill="1" applyBorder="1" applyAlignment="1" applyProtection="1">
      <alignment horizontal="center"/>
      <protection hidden="1"/>
    </xf>
    <xf numFmtId="0" fontId="0" fillId="5" borderId="64" xfId="0" applyFill="1" applyBorder="1" applyAlignment="1">
      <alignment horizontal="center"/>
    </xf>
    <xf numFmtId="0" fontId="0" fillId="5" borderId="60" xfId="0" applyFill="1" applyBorder="1" applyAlignment="1">
      <alignment horizontal="center"/>
    </xf>
    <xf numFmtId="0" fontId="0" fillId="5" borderId="61" xfId="0" applyFill="1" applyBorder="1" applyAlignment="1">
      <alignment horizontal="center"/>
    </xf>
    <xf numFmtId="0" fontId="0" fillId="5" borderId="62" xfId="0" applyFill="1" applyBorder="1" applyAlignment="1">
      <alignment horizontal="center"/>
    </xf>
    <xf numFmtId="164" fontId="0" fillId="3" borderId="10" xfId="0" applyNumberFormat="1" applyFill="1" applyBorder="1" applyProtection="1">
      <protection locked="0"/>
    </xf>
    <xf numFmtId="164" fontId="0" fillId="3" borderId="8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164" fontId="5" fillId="6" borderId="12" xfId="0" applyNumberFormat="1" applyFont="1" applyFill="1" applyBorder="1"/>
    <xf numFmtId="164" fontId="5" fillId="6" borderId="7" xfId="0" applyNumberFormat="1" applyFont="1" applyFill="1" applyBorder="1"/>
    <xf numFmtId="164" fontId="5" fillId="6" borderId="11" xfId="0" applyNumberFormat="1" applyFont="1" applyFill="1" applyBorder="1"/>
    <xf numFmtId="164" fontId="5" fillId="6" borderId="9" xfId="0" applyNumberFormat="1" applyFont="1" applyFill="1" applyBorder="1"/>
    <xf numFmtId="164" fontId="5" fillId="6" borderId="51" xfId="0" applyNumberFormat="1" applyFont="1" applyFill="1" applyBorder="1"/>
    <xf numFmtId="164" fontId="0" fillId="6" borderId="12" xfId="0" applyNumberFormat="1" applyFill="1" applyBorder="1"/>
    <xf numFmtId="164" fontId="0" fillId="6" borderId="7" xfId="0" applyNumberFormat="1" applyFill="1" applyBorder="1"/>
    <xf numFmtId="164" fontId="0" fillId="6" borderId="11" xfId="0" applyNumberFormat="1" applyFill="1" applyBorder="1"/>
    <xf numFmtId="164" fontId="0" fillId="6" borderId="9" xfId="0" applyNumberFormat="1" applyFill="1" applyBorder="1"/>
    <xf numFmtId="164" fontId="0" fillId="6" borderId="51" xfId="0" applyNumberFormat="1" applyFill="1" applyBorder="1"/>
    <xf numFmtId="164" fontId="5" fillId="6" borderId="30" xfId="0" applyNumberFormat="1" applyFont="1" applyFill="1" applyBorder="1"/>
    <xf numFmtId="164" fontId="5" fillId="6" borderId="29" xfId="0" applyNumberFormat="1" applyFont="1" applyFill="1" applyBorder="1"/>
    <xf numFmtId="164" fontId="5" fillId="6" borderId="38" xfId="0" applyNumberFormat="1" applyFont="1" applyFill="1" applyBorder="1"/>
    <xf numFmtId="164" fontId="5" fillId="6" borderId="63" xfId="0" applyNumberFormat="1" applyFont="1" applyFill="1" applyBorder="1"/>
    <xf numFmtId="164" fontId="0" fillId="6" borderId="30" xfId="0" applyNumberFormat="1" applyFill="1" applyBorder="1"/>
    <xf numFmtId="164" fontId="0" fillId="6" borderId="29" xfId="0" applyNumberFormat="1" applyFill="1" applyBorder="1"/>
    <xf numFmtId="164" fontId="0" fillId="6" borderId="38" xfId="0" applyNumberFormat="1" applyFill="1" applyBorder="1"/>
    <xf numFmtId="164" fontId="0" fillId="6" borderId="63" xfId="0" applyNumberFormat="1" applyFill="1" applyBorder="1"/>
    <xf numFmtId="0" fontId="5" fillId="0" borderId="0" xfId="0" quotePrefix="1" applyFont="1" applyFill="1" applyBorder="1"/>
    <xf numFmtId="0" fontId="15" fillId="5" borderId="34" xfId="0" applyFont="1" applyFill="1" applyBorder="1"/>
    <xf numFmtId="164" fontId="0" fillId="6" borderId="15" xfId="0" applyNumberFormat="1" applyFill="1" applyBorder="1"/>
    <xf numFmtId="0" fontId="5" fillId="0" borderId="0" xfId="1" applyFont="1" applyBorder="1" applyAlignment="1" applyProtection="1">
      <alignment horizontal="center"/>
      <protection locked="0"/>
    </xf>
    <xf numFmtId="0" fontId="5" fillId="0" borderId="0" xfId="1" applyFont="1" applyBorder="1"/>
    <xf numFmtId="4" fontId="5" fillId="10" borderId="6" xfId="0" applyNumberFormat="1" applyFont="1" applyFill="1" applyBorder="1" applyAlignment="1" applyProtection="1">
      <alignment horizontal="right"/>
      <protection hidden="1"/>
    </xf>
    <xf numFmtId="4" fontId="5" fillId="10" borderId="9" xfId="0" applyNumberFormat="1" applyFont="1" applyFill="1" applyBorder="1" applyAlignment="1" applyProtection="1">
      <alignment horizontal="right"/>
      <protection hidden="1"/>
    </xf>
    <xf numFmtId="0" fontId="0" fillId="0" borderId="2" xfId="0" applyNumberFormat="1" applyBorder="1"/>
    <xf numFmtId="0" fontId="5" fillId="6" borderId="8" xfId="0" applyNumberFormat="1" applyFont="1" applyFill="1" applyBorder="1"/>
    <xf numFmtId="0" fontId="0" fillId="6" borderId="8" xfId="0" applyNumberFormat="1" applyFill="1" applyBorder="1"/>
    <xf numFmtId="0" fontId="0" fillId="5" borderId="30" xfId="0" applyFill="1" applyBorder="1" applyAlignment="1">
      <alignment horizontal="center"/>
    </xf>
    <xf numFmtId="164" fontId="0" fillId="3" borderId="28" xfId="0" applyNumberFormat="1" applyFill="1" applyBorder="1" applyProtection="1">
      <protection locked="0"/>
    </xf>
    <xf numFmtId="4" fontId="0" fillId="5" borderId="64" xfId="0" applyNumberFormat="1" applyFill="1" applyBorder="1" applyAlignment="1">
      <alignment horizontal="center"/>
    </xf>
    <xf numFmtId="4" fontId="0" fillId="5" borderId="49" xfId="0" applyNumberFormat="1" applyFill="1" applyBorder="1" applyAlignment="1">
      <alignment horizontal="center"/>
    </xf>
    <xf numFmtId="0" fontId="0" fillId="6" borderId="10" xfId="0" applyNumberFormat="1" applyFill="1" applyBorder="1"/>
    <xf numFmtId="0" fontId="0" fillId="6" borderId="7" xfId="0" applyNumberFormat="1" applyFill="1" applyBorder="1"/>
    <xf numFmtId="0" fontId="0" fillId="6" borderId="12" xfId="0" applyNumberFormat="1" applyFill="1" applyBorder="1"/>
    <xf numFmtId="0" fontId="0" fillId="6" borderId="11" xfId="0" applyNumberFormat="1" applyFill="1" applyBorder="1"/>
    <xf numFmtId="0" fontId="0" fillId="6" borderId="9" xfId="0" applyNumberFormat="1" applyFill="1" applyBorder="1"/>
    <xf numFmtId="164" fontId="0" fillId="6" borderId="64" xfId="0" applyNumberFormat="1" applyFill="1" applyBorder="1"/>
    <xf numFmtId="164" fontId="0" fillId="3" borderId="29" xfId="0" applyNumberFormat="1" applyFill="1" applyBorder="1" applyProtection="1">
      <protection locked="0"/>
    </xf>
    <xf numFmtId="164" fontId="0" fillId="6" borderId="65" xfId="0" applyNumberFormat="1" applyFill="1" applyBorder="1"/>
    <xf numFmtId="164" fontId="0" fillId="6" borderId="66" xfId="0" applyNumberFormat="1" applyFill="1" applyBorder="1"/>
    <xf numFmtId="164" fontId="0" fillId="6" borderId="59" xfId="0" applyNumberFormat="1" applyFill="1" applyBorder="1"/>
    <xf numFmtId="168" fontId="0" fillId="6" borderId="10" xfId="4" applyNumberFormat="1" applyFont="1" applyFill="1" applyBorder="1"/>
    <xf numFmtId="168" fontId="0" fillId="6" borderId="8" xfId="4" applyNumberFormat="1" applyFont="1" applyFill="1" applyBorder="1"/>
    <xf numFmtId="169" fontId="0" fillId="0" borderId="0" xfId="4" applyNumberFormat="1" applyFont="1" applyFill="1" applyBorder="1"/>
    <xf numFmtId="44" fontId="0" fillId="0" borderId="0" xfId="0" applyNumberFormat="1"/>
    <xf numFmtId="0" fontId="0" fillId="5" borderId="8" xfId="0" applyFill="1" applyBorder="1" applyAlignment="1">
      <alignment horizontal="center" vertical="center"/>
    </xf>
    <xf numFmtId="164" fontId="0" fillId="3" borderId="8" xfId="0" applyNumberFormat="1" applyFill="1" applyBorder="1" applyAlignment="1" applyProtection="1">
      <alignment vertical="center"/>
      <protection locked="0"/>
    </xf>
    <xf numFmtId="164" fontId="0" fillId="6" borderId="64" xfId="0" applyNumberFormat="1" applyFill="1" applyBorder="1" applyAlignment="1">
      <alignment vertical="center"/>
    </xf>
    <xf numFmtId="164" fontId="0" fillId="6" borderId="59" xfId="0" applyNumberFormat="1" applyFill="1" applyBorder="1" applyAlignment="1">
      <alignment vertical="center"/>
    </xf>
    <xf numFmtId="0" fontId="0" fillId="5" borderId="32" xfId="0" applyFill="1" applyBorder="1" applyAlignment="1">
      <alignment horizontal="center" vertical="center"/>
    </xf>
    <xf numFmtId="2" fontId="0" fillId="5" borderId="8" xfId="0" applyNumberFormat="1" applyFill="1" applyBorder="1" applyAlignment="1">
      <alignment horizontal="center"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6" borderId="29" xfId="3" applyFont="1" applyFill="1" applyBorder="1"/>
    <xf numFmtId="164" fontId="0" fillId="6" borderId="63" xfId="3" applyFont="1" applyFill="1" applyBorder="1"/>
    <xf numFmtId="44" fontId="5" fillId="0" borderId="0" xfId="0" applyNumberFormat="1" applyFont="1" applyFill="1" applyBorder="1"/>
    <xf numFmtId="0" fontId="0" fillId="0" borderId="0" xfId="0" applyFont="1" applyFill="1" applyBorder="1"/>
    <xf numFmtId="1" fontId="0" fillId="0" borderId="0" xfId="0" applyNumberFormat="1" applyFont="1" applyFill="1" applyAlignment="1" applyProtection="1">
      <alignment horizontal="left"/>
      <protection hidden="1"/>
    </xf>
    <xf numFmtId="1" fontId="0" fillId="0" borderId="13" xfId="0" applyNumberFormat="1" applyFont="1" applyFill="1" applyBorder="1"/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center"/>
    </xf>
    <xf numFmtId="4" fontId="0" fillId="0" borderId="14" xfId="0" applyNumberFormat="1" applyFont="1" applyFill="1" applyBorder="1" applyAlignment="1"/>
    <xf numFmtId="4" fontId="0" fillId="0" borderId="15" xfId="0" applyNumberFormat="1" applyFont="1" applyFill="1" applyBorder="1" applyAlignment="1"/>
    <xf numFmtId="1" fontId="0" fillId="0" borderId="0" xfId="0" applyNumberFormat="1" applyFont="1" applyFill="1" applyAlignment="1"/>
    <xf numFmtId="4" fontId="0" fillId="0" borderId="0" xfId="0" applyNumberFormat="1" applyFont="1" applyFill="1" applyAlignment="1">
      <alignment horizontal="right"/>
    </xf>
    <xf numFmtId="0" fontId="0" fillId="0" borderId="0" xfId="0" applyFont="1" applyFill="1"/>
    <xf numFmtId="1" fontId="0" fillId="0" borderId="0" xfId="0" applyNumberFormat="1" applyFont="1" applyFill="1"/>
    <xf numFmtId="1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4" fontId="0" fillId="0" borderId="0" xfId="0" applyNumberFormat="1" applyFont="1" applyFill="1" applyAlignment="1"/>
    <xf numFmtId="4" fontId="5" fillId="0" borderId="0" xfId="0" applyNumberFormat="1" applyFont="1" applyFill="1" applyBorder="1" applyAlignment="1" applyProtection="1">
      <alignment horizontal="center"/>
      <protection hidden="1"/>
    </xf>
    <xf numFmtId="4" fontId="5" fillId="0" borderId="0" xfId="0" applyNumberFormat="1" applyFont="1" applyFill="1" applyBorder="1" applyProtection="1">
      <protection hidden="1"/>
    </xf>
    <xf numFmtId="4" fontId="13" fillId="0" borderId="0" xfId="0" applyNumberFormat="1" applyFont="1" applyFill="1" applyBorder="1" applyAlignment="1" applyProtection="1">
      <alignment horizontal="center"/>
      <protection hidden="1"/>
    </xf>
    <xf numFmtId="4" fontId="5" fillId="0" borderId="0" xfId="0" applyNumberFormat="1" applyFont="1" applyFill="1" applyBorder="1" applyAlignment="1" applyProtection="1">
      <protection hidden="1"/>
    </xf>
    <xf numFmtId="4" fontId="5" fillId="0" borderId="0" xfId="0" applyNumberFormat="1" applyFont="1" applyFill="1" applyAlignment="1" applyProtection="1">
      <protection hidden="1"/>
    </xf>
    <xf numFmtId="3" fontId="5" fillId="0" borderId="0" xfId="0" applyNumberFormat="1" applyFont="1" applyFill="1" applyBorder="1" applyAlignment="1" applyProtection="1">
      <protection hidden="1"/>
    </xf>
    <xf numFmtId="49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/>
    <xf numFmtId="1" fontId="11" fillId="0" borderId="0" xfId="0" applyNumberFormat="1" applyFont="1" applyFill="1" applyBorder="1" applyAlignment="1" applyProtection="1">
      <protection hidden="1"/>
    </xf>
    <xf numFmtId="0" fontId="12" fillId="0" borderId="1" xfId="0" applyFont="1" applyFill="1" applyBorder="1" applyAlignment="1">
      <alignment horizontal="center"/>
    </xf>
    <xf numFmtId="4" fontId="12" fillId="0" borderId="1" xfId="0" applyNumberFormat="1" applyFont="1" applyFill="1" applyBorder="1" applyAlignment="1"/>
    <xf numFmtId="0" fontId="13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" fontId="12" fillId="0" borderId="0" xfId="0" applyNumberFormat="1" applyFont="1" applyFill="1" applyBorder="1" applyAlignment="1"/>
    <xf numFmtId="0" fontId="0" fillId="11" borderId="0" xfId="0" applyFill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4" fontId="0" fillId="0" borderId="0" xfId="0" applyNumberFormat="1" applyFont="1" applyFill="1" applyBorder="1" applyAlignment="1"/>
    <xf numFmtId="1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>
      <alignment horizontal="right"/>
    </xf>
    <xf numFmtId="0" fontId="0" fillId="0" borderId="0" xfId="0" applyFont="1" applyBorder="1"/>
    <xf numFmtId="1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4" fontId="0" fillId="3" borderId="2" xfId="0" applyNumberFormat="1" applyFill="1" applyBorder="1" applyProtection="1">
      <protection locked="0"/>
    </xf>
    <xf numFmtId="0" fontId="0" fillId="8" borderId="2" xfId="0" applyFill="1" applyBorder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vertical="center"/>
    </xf>
    <xf numFmtId="0" fontId="0" fillId="5" borderId="40" xfId="0" applyFill="1" applyBorder="1" applyAlignment="1">
      <alignment wrapText="1"/>
    </xf>
    <xf numFmtId="0" fontId="0" fillId="0" borderId="33" xfId="0" applyBorder="1" applyAlignment="1">
      <alignment wrapText="1"/>
    </xf>
    <xf numFmtId="0" fontId="0" fillId="0" borderId="63" xfId="0" applyBorder="1" applyAlignment="1">
      <alignment wrapText="1"/>
    </xf>
    <xf numFmtId="0" fontId="0" fillId="5" borderId="40" xfId="0" applyFill="1" applyBorder="1" applyAlignment="1">
      <alignment horizontal="left" wrapText="1"/>
    </xf>
    <xf numFmtId="0" fontId="0" fillId="5" borderId="33" xfId="0" applyFill="1" applyBorder="1" applyAlignment="1">
      <alignment horizontal="left" wrapText="1"/>
    </xf>
    <xf numFmtId="0" fontId="0" fillId="5" borderId="32" xfId="0" applyFill="1" applyBorder="1" applyAlignment="1">
      <alignment horizontal="left" wrapText="1"/>
    </xf>
    <xf numFmtId="0" fontId="25" fillId="12" borderId="0" xfId="0" applyFont="1" applyFill="1" applyBorder="1" applyAlignment="1">
      <alignment horizontal="center"/>
    </xf>
    <xf numFmtId="0" fontId="0" fillId="5" borderId="34" xfId="0" applyFill="1" applyBorder="1" applyAlignment="1">
      <alignment wrapText="1"/>
    </xf>
    <xf numFmtId="0" fontId="0" fillId="0" borderId="43" xfId="0" applyBorder="1" applyAlignment="1">
      <alignment wrapText="1"/>
    </xf>
    <xf numFmtId="0" fontId="0" fillId="0" borderId="35" xfId="0" applyBorder="1" applyAlignment="1">
      <alignment wrapText="1"/>
    </xf>
    <xf numFmtId="0" fontId="0" fillId="5" borderId="27" xfId="0" applyFill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38" xfId="0" applyBorder="1" applyAlignment="1">
      <alignment wrapText="1"/>
    </xf>
    <xf numFmtId="4" fontId="5" fillId="10" borderId="40" xfId="0" applyNumberFormat="1" applyFont="1" applyFill="1" applyBorder="1" applyAlignment="1" applyProtection="1">
      <alignment horizontal="left"/>
      <protection hidden="1"/>
    </xf>
    <xf numFmtId="4" fontId="5" fillId="10" borderId="33" xfId="0" applyNumberFormat="1" applyFont="1" applyFill="1" applyBorder="1" applyAlignment="1" applyProtection="1">
      <alignment horizontal="left"/>
      <protection hidden="1"/>
    </xf>
    <xf numFmtId="4" fontId="5" fillId="10" borderId="63" xfId="0" applyNumberFormat="1" applyFont="1" applyFill="1" applyBorder="1" applyAlignment="1" applyProtection="1">
      <alignment horizontal="left"/>
      <protection hidden="1"/>
    </xf>
    <xf numFmtId="4" fontId="5" fillId="10" borderId="34" xfId="0" applyNumberFormat="1" applyFont="1" applyFill="1" applyBorder="1" applyAlignment="1" applyProtection="1">
      <alignment horizontal="left"/>
      <protection hidden="1"/>
    </xf>
    <xf numFmtId="4" fontId="5" fillId="10" borderId="43" xfId="0" applyNumberFormat="1" applyFont="1" applyFill="1" applyBorder="1" applyAlignment="1" applyProtection="1">
      <alignment horizontal="left"/>
      <protection hidden="1"/>
    </xf>
    <xf numFmtId="4" fontId="5" fillId="10" borderId="35" xfId="0" applyNumberFormat="1" applyFont="1" applyFill="1" applyBorder="1" applyAlignment="1" applyProtection="1">
      <alignment horizontal="left"/>
      <protection hidden="1"/>
    </xf>
    <xf numFmtId="4" fontId="5" fillId="10" borderId="30" xfId="0" applyNumberFormat="1" applyFont="1" applyFill="1" applyBorder="1" applyAlignment="1" applyProtection="1">
      <alignment horizontal="center"/>
      <protection hidden="1"/>
    </xf>
    <xf numFmtId="4" fontId="5" fillId="10" borderId="31" xfId="0" applyNumberFormat="1" applyFont="1" applyFill="1" applyBorder="1" applyAlignment="1" applyProtection="1">
      <alignment horizontal="center"/>
      <protection hidden="1"/>
    </xf>
    <xf numFmtId="4" fontId="5" fillId="10" borderId="38" xfId="0" applyNumberFormat="1" applyFont="1" applyFill="1" applyBorder="1" applyAlignment="1" applyProtection="1">
      <alignment horizontal="center"/>
      <protection hidden="1"/>
    </xf>
    <xf numFmtId="0" fontId="0" fillId="5" borderId="40" xfId="0" applyFill="1" applyBorder="1" applyAlignment="1">
      <alignment horizontal="left" vertical="center" wrapText="1"/>
    </xf>
    <xf numFmtId="0" fontId="0" fillId="5" borderId="33" xfId="0" applyFill="1" applyBorder="1" applyAlignment="1">
      <alignment horizontal="left" vertical="center" wrapText="1"/>
    </xf>
    <xf numFmtId="0" fontId="0" fillId="5" borderId="32" xfId="0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/>
    </xf>
    <xf numFmtId="0" fontId="0" fillId="5" borderId="27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27" xfId="0" applyFill="1" applyBorder="1" applyAlignment="1">
      <alignment horizontal="left" wrapText="1"/>
    </xf>
    <xf numFmtId="0" fontId="0" fillId="5" borderId="31" xfId="0" applyFill="1" applyBorder="1" applyAlignment="1">
      <alignment horizontal="left" wrapText="1"/>
    </xf>
    <xf numFmtId="0" fontId="0" fillId="5" borderId="28" xfId="0" applyFill="1" applyBorder="1" applyAlignment="1">
      <alignment horizontal="left" wrapText="1"/>
    </xf>
  </cellXfs>
  <cellStyles count="5">
    <cellStyle name="Hyperlink 2" xfId="2" xr:uid="{00000000-0005-0000-0000-000000000000}"/>
    <cellStyle name="Komma" xfId="4" builtinId="3"/>
    <cellStyle name="Standaard" xfId="0" builtinId="0"/>
    <cellStyle name="Standaard 2" xfId="1" xr:uid="{00000000-0005-0000-0000-000003000000}"/>
    <cellStyle name="Valuta" xfId="3" builtinId="4"/>
  </cellStyles>
  <dxfs count="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00"/>
      <color rgb="FFF07512"/>
      <color rgb="FF1F1770"/>
      <color rgb="FF005392"/>
      <color rgb="FF9F9289"/>
      <color rgb="FFEBEBE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CRMAlphaAdviesBureauDB\Archief\00012500\1255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OPDRACHTGEVERS\Inkoopsamenwerking%20Noord%20Veluwe\Inschrijfbiljetten%20ISNV\Europese%20aanbesteding\Inschrijfbiljetten%20Gemeente%20Heerde%20-%201605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Totaalblad"/>
      <sheetName val="Sanitaire voorzieningen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31"/>
      <sheetName val="31a"/>
      <sheetName val="32"/>
      <sheetName val="32a"/>
      <sheetName val="33"/>
      <sheetName val="33a"/>
      <sheetName val="34"/>
      <sheetName val="34a"/>
      <sheetName val="35"/>
      <sheetName val="35a"/>
      <sheetName val="36"/>
      <sheetName val="36a"/>
      <sheetName val="37"/>
      <sheetName val="37a"/>
      <sheetName val="38"/>
      <sheetName val="38a"/>
      <sheetName val="39"/>
      <sheetName val="39a"/>
      <sheetName val="40"/>
      <sheetName val="40a"/>
      <sheetName val="Wijzigingenblad"/>
      <sheetName val=" Supplement (1)"/>
    </sheetNames>
    <sheetDataSet>
      <sheetData sheetId="0">
        <row r="2">
          <cell r="A2" t="str">
            <v>Bestek</v>
          </cell>
        </row>
        <row r="3">
          <cell r="A3"/>
        </row>
      </sheetData>
      <sheetData sheetId="1"/>
      <sheetData sheetId="2">
        <row r="24">
          <cell r="E24"/>
        </row>
        <row r="35">
          <cell r="F35" t="str">
            <v/>
          </cell>
          <cell r="H35" t="str">
            <v/>
          </cell>
          <cell r="J35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2016-S1800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0" tint="-0.249977111117893"/>
  </sheetPr>
  <dimension ref="A1:DF34"/>
  <sheetViews>
    <sheetView showZeros="0" topLeftCell="Z1" zoomScaleNormal="100" workbookViewId="0">
      <selection activeCell="AV9" sqref="AV9"/>
    </sheetView>
  </sheetViews>
  <sheetFormatPr defaultColWidth="9.140625" defaultRowHeight="15" x14ac:dyDescent="0.25"/>
  <cols>
    <col min="1" max="1" width="10.7109375" style="201" bestFit="1" customWidth="1"/>
    <col min="2" max="2" width="4" style="201" bestFit="1" customWidth="1"/>
    <col min="3" max="3" width="26.42578125" style="201" bestFit="1" customWidth="1"/>
    <col min="4" max="4" width="24.42578125" style="201" bestFit="1" customWidth="1"/>
    <col min="5" max="5" width="21.140625" style="201" bestFit="1" customWidth="1"/>
    <col min="6" max="6" width="12.28515625" style="201" bestFit="1" customWidth="1"/>
    <col min="7" max="7" width="21.140625" style="201" bestFit="1" customWidth="1"/>
    <col min="8" max="8" width="17.42578125" style="201" bestFit="1" customWidth="1"/>
    <col min="9" max="10" width="13.42578125" style="201" bestFit="1" customWidth="1"/>
    <col min="11" max="11" width="6.5703125" style="201" bestFit="1" customWidth="1"/>
    <col min="12" max="12" width="10.28515625" style="201" customWidth="1"/>
    <col min="13" max="13" width="9" style="201" bestFit="1" customWidth="1"/>
    <col min="14" max="14" width="12.140625" style="201" customWidth="1"/>
    <col min="15" max="15" width="10.5703125" style="201" bestFit="1" customWidth="1"/>
    <col min="16" max="16" width="15.5703125" style="201" bestFit="1" customWidth="1"/>
    <col min="17" max="17" width="9.5703125" style="201" bestFit="1" customWidth="1"/>
    <col min="18" max="18" width="15.5703125" style="201" bestFit="1" customWidth="1"/>
    <col min="19" max="19" width="9.5703125" style="201" bestFit="1" customWidth="1"/>
    <col min="20" max="20" width="15.5703125" style="201" bestFit="1" customWidth="1"/>
    <col min="21" max="21" width="9.5703125" style="201" bestFit="1" customWidth="1"/>
    <col min="22" max="22" width="15.5703125" style="201" bestFit="1" customWidth="1"/>
    <col min="23" max="23" width="9.5703125" style="201" bestFit="1" customWidth="1"/>
    <col min="24" max="24" width="22.28515625" style="377" bestFit="1" customWidth="1"/>
    <col min="25" max="25" width="9.5703125" style="201" bestFit="1" customWidth="1"/>
    <col min="26" max="26" width="15.5703125" style="201" bestFit="1" customWidth="1"/>
    <col min="27" max="27" width="9.5703125" style="201" bestFit="1" customWidth="1"/>
    <col min="28" max="28" width="15.5703125" style="201" bestFit="1" customWidth="1"/>
    <col min="29" max="29" width="4.7109375" style="201" bestFit="1" customWidth="1"/>
    <col min="30" max="30" width="15.5703125" style="201" bestFit="1" customWidth="1"/>
    <col min="31" max="31" width="4.7109375" style="201" bestFit="1" customWidth="1"/>
    <col min="32" max="32" width="14.85546875" style="377" bestFit="1" customWidth="1"/>
    <col min="33" max="33" width="8.28515625" style="201" bestFit="1" customWidth="1"/>
    <col min="34" max="34" width="6.42578125" style="201" bestFit="1" customWidth="1"/>
    <col min="35" max="35" width="5.7109375" style="201" bestFit="1" customWidth="1"/>
    <col min="36" max="36" width="9.42578125" style="377" bestFit="1" customWidth="1"/>
    <col min="37" max="37" width="8.28515625" style="201" bestFit="1" customWidth="1"/>
    <col min="38" max="38" width="6.42578125" style="201" bestFit="1" customWidth="1"/>
    <col min="39" max="39" width="9.5703125" style="201" bestFit="1" customWidth="1"/>
    <col min="40" max="40" width="20.28515625" style="201" bestFit="1" customWidth="1"/>
    <col min="41" max="41" width="8.28515625" style="201" bestFit="1" customWidth="1"/>
    <col min="42" max="42" width="6.42578125" style="201" bestFit="1" customWidth="1"/>
    <col min="43" max="43" width="5.7109375" style="201" bestFit="1" customWidth="1"/>
    <col min="44" max="44" width="7" style="201" bestFit="1" customWidth="1"/>
    <col min="45" max="45" width="8.28515625" style="201" bestFit="1" customWidth="1"/>
    <col min="46" max="46" width="6.42578125" style="201" bestFit="1" customWidth="1"/>
    <col min="47" max="47" width="5.7109375" style="201" bestFit="1" customWidth="1"/>
    <col min="48" max="48" width="7" style="201" bestFit="1" customWidth="1"/>
    <col min="49" max="49" width="8.28515625" style="201" bestFit="1" customWidth="1"/>
    <col min="50" max="50" width="6.42578125" style="201" bestFit="1" customWidth="1"/>
    <col min="51" max="51" width="5.7109375" style="201" bestFit="1" customWidth="1"/>
    <col min="52" max="52" width="7" style="201" bestFit="1" customWidth="1"/>
    <col min="53" max="53" width="8.28515625" style="201" bestFit="1" customWidth="1"/>
    <col min="54" max="54" width="6.42578125" style="201" bestFit="1" customWidth="1"/>
    <col min="55" max="55" width="5.7109375" style="201" bestFit="1" customWidth="1"/>
    <col min="56" max="56" width="7" style="201" bestFit="1" customWidth="1"/>
    <col min="57" max="57" width="8.28515625" style="201" bestFit="1" customWidth="1"/>
    <col min="58" max="58" width="6.42578125" style="201" bestFit="1" customWidth="1"/>
    <col min="59" max="59" width="5.7109375" style="201" bestFit="1" customWidth="1"/>
    <col min="60" max="60" width="7" style="201" bestFit="1" customWidth="1"/>
    <col min="61" max="61" width="8.28515625" style="201" bestFit="1" customWidth="1"/>
    <col min="62" max="62" width="6.42578125" style="201" bestFit="1" customWidth="1"/>
    <col min="63" max="63" width="5.7109375" style="201" bestFit="1" customWidth="1"/>
    <col min="64" max="64" width="7" style="201" bestFit="1" customWidth="1"/>
    <col min="65" max="65" width="8.28515625" style="201" bestFit="1" customWidth="1"/>
    <col min="66" max="66" width="6.42578125" style="201" bestFit="1" customWidth="1"/>
    <col min="67" max="67" width="5.7109375" style="201" bestFit="1" customWidth="1"/>
    <col min="68" max="68" width="8" style="201" bestFit="1" customWidth="1"/>
    <col min="69" max="69" width="8.28515625" style="201" bestFit="1" customWidth="1"/>
    <col min="70" max="70" width="6.42578125" style="201" bestFit="1" customWidth="1"/>
    <col min="71" max="71" width="5.7109375" style="201" bestFit="1" customWidth="1"/>
    <col min="72" max="72" width="8" style="201" bestFit="1" customWidth="1"/>
    <col min="73" max="73" width="8.28515625" style="201" bestFit="1" customWidth="1"/>
    <col min="74" max="74" width="6.42578125" style="201" bestFit="1" customWidth="1"/>
    <col min="75" max="75" width="5.7109375" style="201" bestFit="1" customWidth="1"/>
    <col min="76" max="76" width="20.7109375" style="377" bestFit="1" customWidth="1"/>
    <col min="77" max="77" width="4.7109375" style="377" bestFit="1" customWidth="1"/>
    <col min="78" max="78" width="20.7109375" style="377" bestFit="1" customWidth="1"/>
    <col min="79" max="79" width="4.7109375" style="377" bestFit="1" customWidth="1"/>
    <col min="80" max="80" width="13.42578125" style="377" bestFit="1" customWidth="1"/>
    <col min="81" max="81" width="4.7109375" style="377" bestFit="1" customWidth="1"/>
    <col min="82" max="82" width="20.7109375" style="377" bestFit="1" customWidth="1"/>
    <col min="83" max="83" width="9.5703125" style="377" bestFit="1" customWidth="1"/>
    <col min="84" max="84" width="12" style="377" bestFit="1" customWidth="1"/>
    <col min="85" max="85" width="4.7109375" style="201" bestFit="1" customWidth="1"/>
    <col min="86" max="86" width="5.85546875" style="201" bestFit="1" customWidth="1"/>
    <col min="87" max="87" width="4.7109375" style="201" bestFit="1" customWidth="1"/>
    <col min="88" max="88" width="5.85546875" style="201" bestFit="1" customWidth="1"/>
    <col min="89" max="89" width="4.7109375" style="201" bestFit="1" customWidth="1"/>
    <col min="90" max="90" width="5.85546875" style="201" bestFit="1" customWidth="1"/>
    <col min="91" max="91" width="4.7109375" style="201" bestFit="1" customWidth="1"/>
    <col min="92" max="92" width="5.85546875" style="201" bestFit="1" customWidth="1"/>
    <col min="93" max="93" width="4.7109375" style="201" bestFit="1" customWidth="1"/>
    <col min="94" max="94" width="6.85546875" style="201" bestFit="1" customWidth="1"/>
    <col min="95" max="95" width="4.7109375" style="201" bestFit="1" customWidth="1"/>
    <col min="96" max="96" width="16.5703125" style="201" bestFit="1" customWidth="1"/>
    <col min="97" max="97" width="16.42578125" style="201" bestFit="1" customWidth="1"/>
    <col min="98" max="98" width="9.140625" style="201"/>
    <col min="99" max="99" width="19.28515625" style="201" bestFit="1" customWidth="1"/>
    <col min="100" max="100" width="9.140625" style="286"/>
    <col min="101" max="101" width="10" style="201" bestFit="1" customWidth="1"/>
    <col min="102" max="102" width="6.5703125" style="201" bestFit="1" customWidth="1"/>
    <col min="103" max="110" width="4" style="201" bestFit="1" customWidth="1"/>
    <col min="111" max="16384" width="9.140625" style="201"/>
  </cols>
  <sheetData>
    <row r="1" spans="1:110" x14ac:dyDescent="0.25">
      <c r="A1" s="201">
        <v>1</v>
      </c>
      <c r="B1" s="201">
        <v>2</v>
      </c>
      <c r="C1" s="201">
        <v>3</v>
      </c>
      <c r="D1" s="201">
        <v>4</v>
      </c>
      <c r="E1" s="201">
        <v>5</v>
      </c>
      <c r="F1" s="201">
        <v>6</v>
      </c>
      <c r="G1" s="201">
        <v>7</v>
      </c>
      <c r="H1" s="201">
        <v>8</v>
      </c>
      <c r="I1" s="201">
        <v>9</v>
      </c>
      <c r="J1" s="201">
        <v>10</v>
      </c>
      <c r="K1" s="201">
        <v>11</v>
      </c>
      <c r="L1" s="201">
        <v>12</v>
      </c>
      <c r="M1" s="201">
        <v>13</v>
      </c>
      <c r="N1" s="201">
        <v>14</v>
      </c>
      <c r="O1" s="201">
        <v>15</v>
      </c>
      <c r="P1" s="201">
        <v>16</v>
      </c>
      <c r="Q1" s="201">
        <v>17</v>
      </c>
      <c r="R1" s="201">
        <v>18</v>
      </c>
      <c r="S1" s="201">
        <v>19</v>
      </c>
      <c r="T1" s="201">
        <v>20</v>
      </c>
      <c r="U1" s="201">
        <v>21</v>
      </c>
      <c r="V1" s="201">
        <v>22</v>
      </c>
      <c r="W1" s="201">
        <v>23</v>
      </c>
      <c r="X1" s="377">
        <v>24</v>
      </c>
      <c r="Y1" s="201">
        <v>25</v>
      </c>
      <c r="Z1" s="201">
        <v>26</v>
      </c>
      <c r="AA1" s="201">
        <v>27</v>
      </c>
      <c r="AB1" s="201">
        <v>28</v>
      </c>
      <c r="AC1" s="201">
        <v>29</v>
      </c>
      <c r="AD1" s="201">
        <v>30</v>
      </c>
      <c r="AE1" s="201">
        <v>31</v>
      </c>
      <c r="AF1" s="377">
        <v>32</v>
      </c>
      <c r="AG1" s="201">
        <v>33</v>
      </c>
      <c r="AH1" s="201">
        <v>34</v>
      </c>
      <c r="AI1" s="201">
        <v>35</v>
      </c>
      <c r="AJ1" s="377">
        <v>36</v>
      </c>
      <c r="AK1" s="201">
        <v>37</v>
      </c>
      <c r="AL1" s="201">
        <v>38</v>
      </c>
      <c r="AM1" s="201">
        <v>39</v>
      </c>
      <c r="AN1" s="201">
        <v>40</v>
      </c>
      <c r="AO1" s="201">
        <v>41</v>
      </c>
      <c r="AP1" s="201">
        <v>42</v>
      </c>
      <c r="AQ1" s="201">
        <v>43</v>
      </c>
      <c r="AR1" s="201">
        <v>44</v>
      </c>
      <c r="AS1" s="201">
        <v>45</v>
      </c>
      <c r="AT1" s="201">
        <v>46</v>
      </c>
      <c r="AU1" s="201">
        <v>47</v>
      </c>
      <c r="AV1" s="201">
        <v>48</v>
      </c>
      <c r="AW1" s="201">
        <v>49</v>
      </c>
      <c r="AX1" s="201">
        <v>50</v>
      </c>
      <c r="AY1" s="201">
        <v>51</v>
      </c>
      <c r="AZ1" s="201">
        <v>52</v>
      </c>
      <c r="BA1" s="201">
        <v>53</v>
      </c>
      <c r="BB1" s="201">
        <v>54</v>
      </c>
      <c r="BC1" s="201">
        <v>55</v>
      </c>
      <c r="BD1" s="201">
        <v>56</v>
      </c>
      <c r="BE1" s="201">
        <v>57</v>
      </c>
      <c r="BF1" s="201">
        <v>58</v>
      </c>
      <c r="BG1" s="201">
        <v>59</v>
      </c>
      <c r="BH1" s="201">
        <v>60</v>
      </c>
      <c r="BI1" s="201">
        <v>61</v>
      </c>
      <c r="BJ1" s="201">
        <v>62</v>
      </c>
      <c r="BK1" s="201">
        <v>63</v>
      </c>
      <c r="BL1" s="201">
        <v>64</v>
      </c>
      <c r="BM1" s="201">
        <v>65</v>
      </c>
      <c r="BN1" s="201">
        <v>66</v>
      </c>
      <c r="BO1" s="201">
        <v>67</v>
      </c>
      <c r="BP1" s="201">
        <v>68</v>
      </c>
      <c r="BQ1" s="201">
        <v>69</v>
      </c>
      <c r="BR1" s="201">
        <v>70</v>
      </c>
      <c r="BS1" s="201">
        <v>71</v>
      </c>
      <c r="BT1" s="201">
        <v>72</v>
      </c>
      <c r="BU1" s="201">
        <v>73</v>
      </c>
      <c r="BV1" s="201">
        <v>74</v>
      </c>
      <c r="BW1" s="201">
        <v>75</v>
      </c>
      <c r="BX1" s="377">
        <v>76</v>
      </c>
      <c r="BY1" s="377">
        <v>77</v>
      </c>
      <c r="BZ1" s="377">
        <v>78</v>
      </c>
      <c r="CA1" s="377">
        <v>79</v>
      </c>
      <c r="CB1" s="377">
        <v>80</v>
      </c>
      <c r="CC1" s="377">
        <v>81</v>
      </c>
      <c r="CD1" s="377">
        <v>82</v>
      </c>
      <c r="CE1" s="377">
        <v>83</v>
      </c>
      <c r="CF1" s="377">
        <v>84</v>
      </c>
      <c r="CG1" s="201">
        <v>85</v>
      </c>
      <c r="CH1" s="201">
        <v>86</v>
      </c>
      <c r="CI1" s="201">
        <v>87</v>
      </c>
      <c r="CJ1" s="201">
        <v>88</v>
      </c>
      <c r="CK1" s="201">
        <v>89</v>
      </c>
      <c r="CL1" s="201">
        <v>90</v>
      </c>
      <c r="CM1" s="201">
        <v>91</v>
      </c>
      <c r="CN1" s="201">
        <v>92</v>
      </c>
      <c r="CO1" s="201">
        <v>93</v>
      </c>
      <c r="CP1" s="201">
        <v>94</v>
      </c>
      <c r="CQ1" s="201">
        <v>95</v>
      </c>
      <c r="CR1" s="201">
        <v>96</v>
      </c>
      <c r="CS1" s="201">
        <v>97</v>
      </c>
      <c r="CT1" s="201">
        <v>98</v>
      </c>
      <c r="CU1" s="201">
        <v>99</v>
      </c>
      <c r="CV1" s="286">
        <v>100</v>
      </c>
      <c r="CW1" s="201">
        <v>101</v>
      </c>
      <c r="CX1" s="201">
        <v>102</v>
      </c>
      <c r="CY1" s="201">
        <v>103</v>
      </c>
      <c r="CZ1" s="201">
        <v>104</v>
      </c>
      <c r="DA1" s="201">
        <v>105</v>
      </c>
      <c r="DB1" s="201">
        <v>106</v>
      </c>
      <c r="DC1" s="201">
        <v>107</v>
      </c>
      <c r="DD1" s="201">
        <v>108</v>
      </c>
      <c r="DE1" s="201">
        <v>109</v>
      </c>
      <c r="DF1" s="201">
        <v>110</v>
      </c>
    </row>
    <row r="2" spans="1:110" x14ac:dyDescent="0.25">
      <c r="A2" s="201" t="s">
        <v>0</v>
      </c>
      <c r="C2" s="201" t="s">
        <v>1</v>
      </c>
      <c r="D2" s="201" t="s">
        <v>2</v>
      </c>
      <c r="E2" s="201" t="s">
        <v>3</v>
      </c>
    </row>
    <row r="3" spans="1:110" x14ac:dyDescent="0.25">
      <c r="A3" s="201" t="s">
        <v>536</v>
      </c>
      <c r="C3" s="375">
        <v>44197</v>
      </c>
      <c r="D3" s="201" t="s">
        <v>4</v>
      </c>
      <c r="E3" s="201" t="s">
        <v>5</v>
      </c>
    </row>
    <row r="4" spans="1:110" s="377" customFormat="1" ht="30.75" customHeight="1" x14ac:dyDescent="0.25">
      <c r="A4" s="376"/>
      <c r="B4" s="376" t="s">
        <v>6</v>
      </c>
      <c r="C4" s="376" t="s">
        <v>7</v>
      </c>
      <c r="D4" s="376" t="s">
        <v>8</v>
      </c>
      <c r="E4" s="376" t="s">
        <v>9</v>
      </c>
      <c r="F4" s="376" t="s">
        <v>10</v>
      </c>
      <c r="G4" s="376" t="s">
        <v>11</v>
      </c>
      <c r="H4" s="376" t="s">
        <v>12</v>
      </c>
      <c r="I4" s="376" t="s">
        <v>13</v>
      </c>
      <c r="J4" s="376" t="s">
        <v>14</v>
      </c>
      <c r="K4" s="376" t="s">
        <v>15</v>
      </c>
      <c r="L4" s="376" t="s">
        <v>16</v>
      </c>
      <c r="M4" s="376" t="s">
        <v>17</v>
      </c>
      <c r="N4" s="376" t="s">
        <v>18</v>
      </c>
      <c r="O4" s="376" t="s">
        <v>19</v>
      </c>
      <c r="P4" s="376" t="s">
        <v>20</v>
      </c>
      <c r="Q4" s="376" t="s">
        <v>21</v>
      </c>
      <c r="R4" s="376" t="s">
        <v>22</v>
      </c>
      <c r="S4" s="376" t="s">
        <v>21</v>
      </c>
      <c r="T4" s="376" t="s">
        <v>23</v>
      </c>
      <c r="U4" s="376" t="s">
        <v>21</v>
      </c>
      <c r="V4" s="376" t="s">
        <v>24</v>
      </c>
      <c r="W4" s="376" t="s">
        <v>21</v>
      </c>
      <c r="X4" s="376" t="s">
        <v>25</v>
      </c>
      <c r="Y4" s="376" t="s">
        <v>21</v>
      </c>
      <c r="Z4" s="376" t="s">
        <v>26</v>
      </c>
      <c r="AA4" s="376" t="s">
        <v>21</v>
      </c>
      <c r="AB4" s="376" t="s">
        <v>27</v>
      </c>
      <c r="AC4" s="376" t="s">
        <v>21</v>
      </c>
      <c r="AD4" s="376" t="s">
        <v>43</v>
      </c>
      <c r="AE4" s="376" t="s">
        <v>21</v>
      </c>
      <c r="AF4" s="376" t="s">
        <v>28</v>
      </c>
      <c r="AG4" s="376" t="s">
        <v>29</v>
      </c>
      <c r="AH4" s="376" t="s">
        <v>30</v>
      </c>
      <c r="AI4" s="376" t="s">
        <v>31</v>
      </c>
      <c r="AJ4" s="376" t="s">
        <v>32</v>
      </c>
      <c r="AK4" s="376" t="s">
        <v>29</v>
      </c>
      <c r="AL4" s="376" t="s">
        <v>30</v>
      </c>
      <c r="AM4" s="376" t="s">
        <v>31</v>
      </c>
      <c r="AN4" s="376" t="s">
        <v>33</v>
      </c>
      <c r="AO4" s="376" t="s">
        <v>29</v>
      </c>
      <c r="AP4" s="376" t="s">
        <v>30</v>
      </c>
      <c r="AQ4" s="376" t="s">
        <v>31</v>
      </c>
      <c r="AR4" s="376" t="s">
        <v>34</v>
      </c>
      <c r="AS4" s="376" t="s">
        <v>29</v>
      </c>
      <c r="AT4" s="376" t="s">
        <v>30</v>
      </c>
      <c r="AU4" s="376" t="s">
        <v>31</v>
      </c>
      <c r="AV4" s="376" t="s">
        <v>35</v>
      </c>
      <c r="AW4" s="376" t="s">
        <v>29</v>
      </c>
      <c r="AX4" s="376" t="s">
        <v>30</v>
      </c>
      <c r="AY4" s="376" t="s">
        <v>31</v>
      </c>
      <c r="AZ4" s="376" t="s">
        <v>36</v>
      </c>
      <c r="BA4" s="376" t="s">
        <v>29</v>
      </c>
      <c r="BB4" s="376" t="s">
        <v>30</v>
      </c>
      <c r="BC4" s="376" t="s">
        <v>31</v>
      </c>
      <c r="BD4" s="376" t="s">
        <v>37</v>
      </c>
      <c r="BE4" s="376" t="s">
        <v>29</v>
      </c>
      <c r="BF4" s="376" t="s">
        <v>30</v>
      </c>
      <c r="BG4" s="376" t="s">
        <v>31</v>
      </c>
      <c r="BH4" s="376" t="s">
        <v>38</v>
      </c>
      <c r="BI4" s="376" t="s">
        <v>39</v>
      </c>
      <c r="BJ4" s="376" t="s">
        <v>30</v>
      </c>
      <c r="BK4" s="376" t="s">
        <v>31</v>
      </c>
      <c r="BL4" s="376" t="s">
        <v>40</v>
      </c>
      <c r="BM4" s="376" t="s">
        <v>39</v>
      </c>
      <c r="BN4" s="376" t="s">
        <v>30</v>
      </c>
      <c r="BO4" s="376" t="s">
        <v>31</v>
      </c>
      <c r="BP4" s="376" t="s">
        <v>41</v>
      </c>
      <c r="BQ4" s="376" t="s">
        <v>39</v>
      </c>
      <c r="BR4" s="376" t="s">
        <v>30</v>
      </c>
      <c r="BS4" s="376" t="s">
        <v>31</v>
      </c>
      <c r="BT4" s="376" t="s">
        <v>42</v>
      </c>
      <c r="BU4" s="376" t="s">
        <v>29</v>
      </c>
      <c r="BV4" s="376" t="s">
        <v>30</v>
      </c>
      <c r="BW4" s="376" t="s">
        <v>31</v>
      </c>
      <c r="BX4" s="376" t="s">
        <v>44</v>
      </c>
      <c r="BY4" s="376" t="s">
        <v>21</v>
      </c>
      <c r="BZ4" s="376" t="s">
        <v>45</v>
      </c>
      <c r="CA4" s="376" t="s">
        <v>21</v>
      </c>
      <c r="CB4" s="376" t="s">
        <v>46</v>
      </c>
      <c r="CC4" s="376" t="s">
        <v>21</v>
      </c>
      <c r="CD4" s="376" t="s">
        <v>47</v>
      </c>
      <c r="CE4" s="376" t="s">
        <v>21</v>
      </c>
      <c r="CF4" s="376" t="s">
        <v>48</v>
      </c>
      <c r="CG4" s="376" t="s">
        <v>21</v>
      </c>
      <c r="CH4" s="376" t="s">
        <v>49</v>
      </c>
      <c r="CI4" s="376" t="s">
        <v>21</v>
      </c>
      <c r="CJ4" s="376" t="s">
        <v>50</v>
      </c>
      <c r="CK4" s="376" t="s">
        <v>21</v>
      </c>
      <c r="CL4" s="376" t="s">
        <v>51</v>
      </c>
      <c r="CM4" s="376" t="s">
        <v>21</v>
      </c>
      <c r="CN4" s="376" t="s">
        <v>52</v>
      </c>
      <c r="CO4" s="376" t="s">
        <v>21</v>
      </c>
      <c r="CP4" s="376" t="s">
        <v>53</v>
      </c>
      <c r="CQ4" s="376" t="s">
        <v>21</v>
      </c>
      <c r="CR4" s="376" t="s">
        <v>54</v>
      </c>
      <c r="CS4" s="376" t="s">
        <v>60</v>
      </c>
      <c r="CT4" s="376" t="s">
        <v>61</v>
      </c>
      <c r="CU4" s="376" t="s">
        <v>62</v>
      </c>
      <c r="CV4" s="378" t="s">
        <v>63</v>
      </c>
      <c r="CW4" s="376" t="s">
        <v>64</v>
      </c>
      <c r="CX4" s="376" t="s">
        <v>65</v>
      </c>
    </row>
    <row r="5" spans="1:110" ht="15" customHeight="1" x14ac:dyDescent="0.25">
      <c r="A5" s="201">
        <v>1</v>
      </c>
      <c r="B5" s="201" t="str">
        <f>CONCATENATE(A5,"a")</f>
        <v>1a</v>
      </c>
      <c r="C5" t="s">
        <v>333</v>
      </c>
      <c r="D5" t="s">
        <v>282</v>
      </c>
      <c r="E5" t="s">
        <v>343</v>
      </c>
      <c r="F5" s="253">
        <v>255</v>
      </c>
      <c r="J5" s="200"/>
      <c r="P5" s="201" t="s">
        <v>488</v>
      </c>
      <c r="Q5" s="201" t="s">
        <v>56</v>
      </c>
      <c r="R5" s="201" t="s">
        <v>489</v>
      </c>
      <c r="S5" s="201">
        <v>1</v>
      </c>
      <c r="T5" s="201" t="s">
        <v>490</v>
      </c>
      <c r="U5" s="201">
        <v>3</v>
      </c>
      <c r="AF5" s="377" t="s">
        <v>69</v>
      </c>
      <c r="AG5" s="201" t="s">
        <v>70</v>
      </c>
      <c r="AI5" s="201">
        <v>1</v>
      </c>
      <c r="AJ5" s="377" t="s">
        <v>329</v>
      </c>
      <c r="AK5" s="201" t="s">
        <v>70</v>
      </c>
      <c r="AL5" s="201">
        <v>1</v>
      </c>
      <c r="AM5" s="201" t="s">
        <v>56</v>
      </c>
      <c r="AN5" s="201" t="s">
        <v>480</v>
      </c>
      <c r="AO5" t="s">
        <v>330</v>
      </c>
      <c r="AQ5" s="201">
        <v>4</v>
      </c>
      <c r="AR5" s="91" t="s">
        <v>522</v>
      </c>
      <c r="AS5" s="516" t="s">
        <v>330</v>
      </c>
      <c r="AU5" s="201">
        <v>2</v>
      </c>
      <c r="AV5" s="201" t="s">
        <v>524</v>
      </c>
      <c r="AY5" s="201">
        <v>2</v>
      </c>
      <c r="BX5" s="377" t="s">
        <v>55</v>
      </c>
      <c r="BY5" s="377">
        <v>4</v>
      </c>
      <c r="BZ5" s="377" t="s">
        <v>57</v>
      </c>
      <c r="CA5" s="377">
        <v>4</v>
      </c>
      <c r="CB5" s="377" t="s">
        <v>58</v>
      </c>
      <c r="CC5" s="377">
        <v>4</v>
      </c>
      <c r="CD5" s="377" t="s">
        <v>59</v>
      </c>
      <c r="CE5" s="377" t="s">
        <v>56</v>
      </c>
      <c r="CF5" s="377" t="s">
        <v>328</v>
      </c>
      <c r="CG5" s="377">
        <v>1</v>
      </c>
      <c r="CH5" s="377" t="s">
        <v>499</v>
      </c>
      <c r="CI5" s="201">
        <v>10</v>
      </c>
      <c r="CJ5" s="377" t="s">
        <v>497</v>
      </c>
      <c r="CK5" s="201">
        <v>4</v>
      </c>
      <c r="CL5" s="201" t="s">
        <v>498</v>
      </c>
      <c r="CM5" s="201">
        <v>4</v>
      </c>
      <c r="CN5" s="555" t="s">
        <v>525</v>
      </c>
      <c r="CO5" s="201">
        <v>2</v>
      </c>
      <c r="CT5">
        <v>0.11</v>
      </c>
      <c r="CU5" s="201">
        <f ca="1">INDIRECT("'" &amp; B5 &amp; "'!$K$515")</f>
        <v>2497.9499999999994</v>
      </c>
      <c r="CV5" s="286">
        <f ca="1">IF(SUM(CT5*CU5&lt;85),85,SUM(CT5*CU5))</f>
        <v>274.77449999999993</v>
      </c>
      <c r="CW5" s="201">
        <v>3</v>
      </c>
    </row>
    <row r="6" spans="1:110" ht="15" customHeight="1" x14ac:dyDescent="0.25">
      <c r="A6" s="201">
        <v>2</v>
      </c>
      <c r="B6" s="201" t="str">
        <f t="shared" ref="B6:B34" si="0">CONCATENATE(A6,"a")</f>
        <v>2a</v>
      </c>
      <c r="C6" t="s">
        <v>484</v>
      </c>
      <c r="D6" t="s">
        <v>338</v>
      </c>
      <c r="E6" t="s">
        <v>344</v>
      </c>
      <c r="F6" s="253">
        <v>255</v>
      </c>
      <c r="P6" s="201" t="s">
        <v>488</v>
      </c>
      <c r="Q6" s="201" t="s">
        <v>56</v>
      </c>
      <c r="R6" s="201" t="s">
        <v>489</v>
      </c>
      <c r="S6" s="201">
        <v>1</v>
      </c>
      <c r="T6" s="201" t="s">
        <v>490</v>
      </c>
      <c r="U6" s="201">
        <v>3</v>
      </c>
      <c r="AF6" s="377" t="s">
        <v>69</v>
      </c>
      <c r="AG6" s="201" t="s">
        <v>70</v>
      </c>
      <c r="AI6" s="201">
        <v>1</v>
      </c>
      <c r="AJ6" s="377" t="s">
        <v>329</v>
      </c>
      <c r="AK6" s="201" t="s">
        <v>70</v>
      </c>
      <c r="AL6" s="201">
        <v>1</v>
      </c>
      <c r="AM6" s="201" t="s">
        <v>56</v>
      </c>
      <c r="BX6" s="377" t="s">
        <v>55</v>
      </c>
      <c r="BY6" s="377">
        <v>4</v>
      </c>
      <c r="BZ6" s="377" t="s">
        <v>57</v>
      </c>
      <c r="CA6" s="377">
        <v>4</v>
      </c>
      <c r="CB6" s="377" t="s">
        <v>58</v>
      </c>
      <c r="CC6" s="377">
        <v>4</v>
      </c>
      <c r="CD6" s="377" t="s">
        <v>59</v>
      </c>
      <c r="CE6" s="377" t="s">
        <v>56</v>
      </c>
      <c r="CF6" s="377" t="s">
        <v>328</v>
      </c>
      <c r="CG6" s="377" t="s">
        <v>56</v>
      </c>
      <c r="CH6" s="377"/>
      <c r="CN6" s="555" t="s">
        <v>526</v>
      </c>
      <c r="CO6" s="201">
        <v>0.5</v>
      </c>
      <c r="CT6">
        <v>0.11</v>
      </c>
      <c r="CU6" s="201">
        <f t="shared" ref="CU6:CU32" ca="1" si="1">INDIRECT("'" &amp; B6 &amp; "'!$K$515")</f>
        <v>211.56999999999996</v>
      </c>
      <c r="CV6" s="286">
        <v>100</v>
      </c>
      <c r="CW6" s="201">
        <v>3</v>
      </c>
    </row>
    <row r="7" spans="1:110" ht="15" customHeight="1" x14ac:dyDescent="0.25">
      <c r="A7" s="201">
        <v>3</v>
      </c>
      <c r="B7" s="201" t="str">
        <f t="shared" si="0"/>
        <v>3a</v>
      </c>
      <c r="C7" t="s">
        <v>334</v>
      </c>
      <c r="D7" t="s">
        <v>339</v>
      </c>
      <c r="E7" t="s">
        <v>343</v>
      </c>
      <c r="F7" s="253">
        <v>104</v>
      </c>
      <c r="P7" s="201" t="s">
        <v>488</v>
      </c>
      <c r="Q7" s="201" t="s">
        <v>56</v>
      </c>
      <c r="R7" s="201" t="s">
        <v>489</v>
      </c>
      <c r="S7" s="201">
        <v>1</v>
      </c>
      <c r="T7" s="201" t="s">
        <v>490</v>
      </c>
      <c r="U7" s="201">
        <v>3</v>
      </c>
      <c r="AF7" s="377" t="s">
        <v>69</v>
      </c>
      <c r="AG7" s="201" t="s">
        <v>70</v>
      </c>
      <c r="AI7" s="201">
        <v>1</v>
      </c>
      <c r="AJ7" s="377" t="s">
        <v>329</v>
      </c>
      <c r="AK7" s="201" t="s">
        <v>70</v>
      </c>
      <c r="AL7" s="201">
        <v>1</v>
      </c>
      <c r="AM7" s="201" t="s">
        <v>56</v>
      </c>
      <c r="BX7" s="377" t="s">
        <v>55</v>
      </c>
      <c r="BY7" s="377">
        <v>4</v>
      </c>
      <c r="BZ7" s="377" t="s">
        <v>57</v>
      </c>
      <c r="CA7" s="377">
        <v>4</v>
      </c>
      <c r="CB7" s="377" t="s">
        <v>58</v>
      </c>
      <c r="CC7" s="377">
        <v>4</v>
      </c>
      <c r="CD7" s="377" t="s">
        <v>59</v>
      </c>
      <c r="CE7" s="377">
        <v>4</v>
      </c>
      <c r="CF7" s="377" t="s">
        <v>328</v>
      </c>
      <c r="CG7" s="377" t="s">
        <v>56</v>
      </c>
      <c r="CH7" s="377"/>
      <c r="CN7" s="555" t="s">
        <v>526</v>
      </c>
      <c r="CO7" s="201">
        <v>0.5</v>
      </c>
      <c r="CT7">
        <v>0.11</v>
      </c>
      <c r="CU7" s="201">
        <f t="shared" ca="1" si="1"/>
        <v>258.89999999999998</v>
      </c>
      <c r="CV7" s="286">
        <v>100</v>
      </c>
      <c r="CW7" s="201">
        <v>3</v>
      </c>
    </row>
    <row r="8" spans="1:110" ht="15" customHeight="1" x14ac:dyDescent="0.25">
      <c r="A8" s="201">
        <v>4</v>
      </c>
      <c r="B8" s="201" t="str">
        <f t="shared" si="0"/>
        <v>4a</v>
      </c>
      <c r="C8" t="s">
        <v>335</v>
      </c>
      <c r="D8" t="s">
        <v>340</v>
      </c>
      <c r="E8" t="s">
        <v>343</v>
      </c>
      <c r="F8" s="253">
        <v>200</v>
      </c>
      <c r="P8" s="201" t="s">
        <v>488</v>
      </c>
      <c r="Q8" s="201" t="s">
        <v>56</v>
      </c>
      <c r="R8" s="201" t="s">
        <v>489</v>
      </c>
      <c r="S8" s="201" t="s">
        <v>56</v>
      </c>
      <c r="T8" s="201" t="s">
        <v>490</v>
      </c>
      <c r="U8" s="201" t="s">
        <v>56</v>
      </c>
      <c r="AF8" s="377" t="s">
        <v>69</v>
      </c>
      <c r="AG8" s="201" t="s">
        <v>70</v>
      </c>
      <c r="AI8" s="201">
        <v>1</v>
      </c>
      <c r="AJ8" s="377" t="s">
        <v>329</v>
      </c>
      <c r="AK8" s="201" t="s">
        <v>70</v>
      </c>
      <c r="AL8" s="201">
        <v>1</v>
      </c>
      <c r="AM8" s="201" t="s">
        <v>56</v>
      </c>
      <c r="AN8" s="201" t="s">
        <v>515</v>
      </c>
      <c r="AO8" s="201" t="s">
        <v>481</v>
      </c>
      <c r="AQ8" s="201">
        <v>200</v>
      </c>
      <c r="AR8" s="201" t="s">
        <v>521</v>
      </c>
      <c r="AS8" s="201" t="s">
        <v>330</v>
      </c>
      <c r="AT8" s="201">
        <v>1</v>
      </c>
      <c r="AU8" s="201">
        <v>4</v>
      </c>
      <c r="BX8" s="377" t="s">
        <v>55</v>
      </c>
      <c r="BY8" s="377">
        <v>4</v>
      </c>
      <c r="BZ8" s="377" t="s">
        <v>57</v>
      </c>
      <c r="CA8" s="377">
        <v>4</v>
      </c>
      <c r="CB8" s="377" t="s">
        <v>58</v>
      </c>
      <c r="CC8" s="377">
        <v>4</v>
      </c>
      <c r="CD8" s="377" t="s">
        <v>59</v>
      </c>
      <c r="CE8" s="377" t="s">
        <v>56</v>
      </c>
      <c r="CF8" s="377" t="s">
        <v>328</v>
      </c>
      <c r="CG8" s="377" t="s">
        <v>56</v>
      </c>
      <c r="CH8" s="377"/>
      <c r="CN8" s="555"/>
      <c r="CT8">
        <v>0.11</v>
      </c>
      <c r="CU8" s="201">
        <f t="shared" ca="1" si="1"/>
        <v>455.09999999999997</v>
      </c>
      <c r="CV8" s="286">
        <v>100</v>
      </c>
      <c r="CW8" s="201">
        <v>3</v>
      </c>
    </row>
    <row r="9" spans="1:110" ht="15" customHeight="1" x14ac:dyDescent="0.25">
      <c r="A9" s="201">
        <v>5</v>
      </c>
      <c r="B9" s="201" t="str">
        <f t="shared" si="0"/>
        <v>5a</v>
      </c>
      <c r="C9" t="s">
        <v>336</v>
      </c>
      <c r="D9" t="s">
        <v>341</v>
      </c>
      <c r="E9" t="s">
        <v>343</v>
      </c>
      <c r="F9" s="253">
        <v>200</v>
      </c>
      <c r="P9" s="201" t="s">
        <v>488</v>
      </c>
      <c r="Q9" s="201" t="s">
        <v>56</v>
      </c>
      <c r="R9" s="201" t="s">
        <v>489</v>
      </c>
      <c r="S9" s="201" t="s">
        <v>56</v>
      </c>
      <c r="T9" s="201" t="s">
        <v>490</v>
      </c>
      <c r="U9" s="201" t="s">
        <v>56</v>
      </c>
      <c r="AF9" s="377" t="s">
        <v>69</v>
      </c>
      <c r="AG9" s="201" t="s">
        <v>70</v>
      </c>
      <c r="AI9" s="201">
        <v>1</v>
      </c>
      <c r="AJ9" s="377" t="s">
        <v>329</v>
      </c>
      <c r="AK9" s="201" t="s">
        <v>70</v>
      </c>
      <c r="AL9" s="201">
        <v>1</v>
      </c>
      <c r="AM9" s="201" t="s">
        <v>56</v>
      </c>
      <c r="AN9" s="201" t="s">
        <v>515</v>
      </c>
      <c r="AO9" s="201" t="s">
        <v>481</v>
      </c>
      <c r="AQ9" s="201">
        <v>200</v>
      </c>
      <c r="AR9" s="201" t="s">
        <v>521</v>
      </c>
      <c r="AS9" s="201" t="s">
        <v>330</v>
      </c>
      <c r="AT9" s="201">
        <v>1</v>
      </c>
      <c r="AU9" s="201">
        <v>4</v>
      </c>
      <c r="BX9" s="377" t="s">
        <v>55</v>
      </c>
      <c r="BY9" s="377">
        <v>4</v>
      </c>
      <c r="BZ9" s="377" t="s">
        <v>57</v>
      </c>
      <c r="CA9" s="377">
        <v>4</v>
      </c>
      <c r="CB9" s="377" t="s">
        <v>58</v>
      </c>
      <c r="CC9" s="377">
        <v>4</v>
      </c>
      <c r="CD9" s="377" t="s">
        <v>59</v>
      </c>
      <c r="CE9" s="377" t="s">
        <v>56</v>
      </c>
      <c r="CF9" s="377" t="s">
        <v>328</v>
      </c>
      <c r="CG9" s="377" t="s">
        <v>56</v>
      </c>
      <c r="CH9" s="377"/>
      <c r="CN9" s="555"/>
      <c r="CT9">
        <v>0.11</v>
      </c>
      <c r="CU9" s="201">
        <f ca="1">INDIRECT("'" &amp; B9 &amp; "'!$K$515")</f>
        <v>544.4</v>
      </c>
      <c r="CV9" s="286">
        <v>100</v>
      </c>
      <c r="CW9" s="201">
        <v>3</v>
      </c>
    </row>
    <row r="10" spans="1:110" ht="15" customHeight="1" x14ac:dyDescent="0.25">
      <c r="A10" s="201">
        <v>6</v>
      </c>
      <c r="B10" s="201" t="str">
        <f t="shared" si="0"/>
        <v>6a</v>
      </c>
      <c r="C10" t="s">
        <v>337</v>
      </c>
      <c r="D10" t="s">
        <v>342</v>
      </c>
      <c r="E10" t="s">
        <v>345</v>
      </c>
      <c r="F10" s="253">
        <v>52</v>
      </c>
      <c r="P10" s="201" t="s">
        <v>488</v>
      </c>
      <c r="Q10" s="201" t="s">
        <v>56</v>
      </c>
      <c r="R10" s="201" t="s">
        <v>489</v>
      </c>
      <c r="S10" s="201" t="s">
        <v>56</v>
      </c>
      <c r="T10" s="201" t="s">
        <v>490</v>
      </c>
      <c r="U10" s="201" t="s">
        <v>56</v>
      </c>
      <c r="AF10" s="377" t="s">
        <v>69</v>
      </c>
      <c r="AG10" s="201" t="s">
        <v>70</v>
      </c>
      <c r="AI10" s="201">
        <v>1</v>
      </c>
      <c r="AJ10" s="377" t="s">
        <v>329</v>
      </c>
      <c r="AK10" s="201" t="s">
        <v>70</v>
      </c>
      <c r="AL10" s="201">
        <v>1</v>
      </c>
      <c r="AM10" s="201" t="s">
        <v>56</v>
      </c>
      <c r="AN10" s="201" t="s">
        <v>482</v>
      </c>
      <c r="AO10" s="201" t="s">
        <v>70</v>
      </c>
      <c r="AQ10" s="201">
        <v>12</v>
      </c>
      <c r="BX10" s="377" t="s">
        <v>55</v>
      </c>
      <c r="BY10" s="377">
        <v>4</v>
      </c>
      <c r="BZ10" s="377" t="s">
        <v>57</v>
      </c>
      <c r="CA10" s="377">
        <v>4</v>
      </c>
      <c r="CB10" s="377" t="s">
        <v>58</v>
      </c>
      <c r="CC10" s="377">
        <v>4</v>
      </c>
      <c r="CD10" s="377" t="s">
        <v>59</v>
      </c>
      <c r="CE10" s="377" t="s">
        <v>56</v>
      </c>
      <c r="CF10" s="377" t="s">
        <v>328</v>
      </c>
      <c r="CG10" s="377" t="s">
        <v>56</v>
      </c>
      <c r="CH10" s="377"/>
      <c r="CN10" s="555"/>
      <c r="CT10">
        <v>0.11</v>
      </c>
      <c r="CU10" s="201">
        <f ca="1">INDIRECT("'" &amp; B10 &amp; "'!$K$515")</f>
        <v>38.6</v>
      </c>
      <c r="CV10" s="286">
        <v>100</v>
      </c>
      <c r="CW10" s="201">
        <v>3</v>
      </c>
    </row>
    <row r="11" spans="1:110" ht="15" customHeight="1" x14ac:dyDescent="0.25">
      <c r="A11" s="201">
        <v>7</v>
      </c>
      <c r="B11" s="201" t="str">
        <f t="shared" si="0"/>
        <v>7a</v>
      </c>
      <c r="C11" t="s">
        <v>486</v>
      </c>
      <c r="D11" t="s">
        <v>485</v>
      </c>
      <c r="E11" t="s">
        <v>345</v>
      </c>
      <c r="F11" s="253">
        <v>0</v>
      </c>
      <c r="N11" s="201" t="s">
        <v>491</v>
      </c>
      <c r="R11"/>
      <c r="BX11" s="377" t="s">
        <v>516</v>
      </c>
      <c r="BY11" s="377">
        <v>2</v>
      </c>
      <c r="BZ11" s="377" t="s">
        <v>517</v>
      </c>
      <c r="CA11" s="377">
        <v>1</v>
      </c>
      <c r="CG11" s="377"/>
      <c r="CH11" s="377"/>
      <c r="CT11">
        <v>0.11</v>
      </c>
      <c r="CU11" s="201">
        <f ca="1">INDIRECT("'" &amp; B11 &amp; "'!$K$515")</f>
        <v>0</v>
      </c>
      <c r="CW11" s="201">
        <v>0</v>
      </c>
    </row>
    <row r="12" spans="1:110" ht="15" customHeight="1" x14ac:dyDescent="0.25">
      <c r="A12" s="201">
        <v>8</v>
      </c>
      <c r="B12" s="201" t="str">
        <f t="shared" si="0"/>
        <v>8a</v>
      </c>
      <c r="C12"/>
      <c r="D12" t="s">
        <v>306</v>
      </c>
      <c r="E12" t="s">
        <v>306</v>
      </c>
      <c r="F12" s="253" t="s">
        <v>306</v>
      </c>
      <c r="R12"/>
      <c r="CG12" s="377"/>
      <c r="CH12" s="377"/>
      <c r="CT12"/>
      <c r="CV12" s="286">
        <f t="shared" ref="CV12" si="2">IF(SUM(CT12*CU12&lt;85),85,SUM(CT12*CU12))</f>
        <v>85</v>
      </c>
      <c r="CW12" s="201">
        <v>3</v>
      </c>
    </row>
    <row r="13" spans="1:110" ht="15" customHeight="1" x14ac:dyDescent="0.25">
      <c r="A13" s="201">
        <v>9</v>
      </c>
      <c r="B13" s="201" t="str">
        <f t="shared" si="0"/>
        <v>9a</v>
      </c>
      <c r="CV13" s="286">
        <f t="shared" ref="CV13" si="3">IF(SUM(CT13*CU13&lt;85),85,SUM(CT13*CU13))</f>
        <v>85</v>
      </c>
      <c r="CW13" s="201">
        <v>3</v>
      </c>
    </row>
    <row r="14" spans="1:110" ht="15" customHeight="1" x14ac:dyDescent="0.25">
      <c r="A14" s="201">
        <v>10</v>
      </c>
      <c r="B14" s="201" t="str">
        <f t="shared" si="0"/>
        <v>10a</v>
      </c>
      <c r="C14"/>
      <c r="F14" s="1"/>
      <c r="CG14" s="377"/>
      <c r="CU14" s="201" t="e">
        <f t="shared" ref="CU14:CU15" ca="1" si="4">INDIRECT("'" &amp; B14 &amp; "'!$K$515")</f>
        <v>#REF!</v>
      </c>
      <c r="CV14" s="286" t="e">
        <f t="shared" ref="CV14:CV32" ca="1" si="5">IF(SUM(CT14*CU14&lt;85),85,SUM(CT14*CU14))</f>
        <v>#REF!</v>
      </c>
      <c r="CW14" s="201">
        <v>3</v>
      </c>
    </row>
    <row r="15" spans="1:110" ht="15" customHeight="1" x14ac:dyDescent="0.25">
      <c r="A15" s="201">
        <v>11</v>
      </c>
      <c r="B15" s="201" t="str">
        <f t="shared" si="0"/>
        <v>11a</v>
      </c>
      <c r="F15" s="253"/>
      <c r="CG15" s="377"/>
      <c r="CU15" s="201" t="e">
        <f t="shared" ca="1" si="4"/>
        <v>#REF!</v>
      </c>
      <c r="CV15" s="286" t="e">
        <f t="shared" ca="1" si="5"/>
        <v>#REF!</v>
      </c>
      <c r="CW15" s="201">
        <v>3</v>
      </c>
    </row>
    <row r="16" spans="1:110" ht="15" customHeight="1" x14ac:dyDescent="0.25">
      <c r="A16" s="201">
        <v>12</v>
      </c>
      <c r="B16" s="201" t="str">
        <f t="shared" si="0"/>
        <v>12a</v>
      </c>
      <c r="F16" s="253"/>
      <c r="CU16" s="201" t="e">
        <f t="shared" ca="1" si="1"/>
        <v>#REF!</v>
      </c>
      <c r="CV16" s="286" t="e">
        <f t="shared" ca="1" si="5"/>
        <v>#REF!</v>
      </c>
      <c r="CW16" s="201">
        <v>3</v>
      </c>
    </row>
    <row r="17" spans="1:101" ht="15" customHeight="1" x14ac:dyDescent="0.25">
      <c r="A17" s="201">
        <v>13</v>
      </c>
      <c r="B17" s="201" t="str">
        <f t="shared" si="0"/>
        <v>13a</v>
      </c>
      <c r="F17" s="253"/>
      <c r="CU17" s="201" t="e">
        <f t="shared" ca="1" si="1"/>
        <v>#REF!</v>
      </c>
      <c r="CV17" s="286" t="e">
        <f t="shared" ca="1" si="5"/>
        <v>#REF!</v>
      </c>
      <c r="CW17" s="201">
        <v>3</v>
      </c>
    </row>
    <row r="18" spans="1:101" ht="15" customHeight="1" x14ac:dyDescent="0.25">
      <c r="A18" s="201">
        <v>14</v>
      </c>
      <c r="B18" s="201" t="str">
        <f t="shared" si="0"/>
        <v>14a</v>
      </c>
      <c r="F18" s="253"/>
      <c r="CU18" s="201" t="e">
        <f t="shared" ca="1" si="1"/>
        <v>#REF!</v>
      </c>
      <c r="CV18" s="286" t="e">
        <f t="shared" ca="1" si="5"/>
        <v>#REF!</v>
      </c>
      <c r="CW18" s="201">
        <v>3</v>
      </c>
    </row>
    <row r="19" spans="1:101" ht="15" customHeight="1" x14ac:dyDescent="0.25">
      <c r="A19" s="201">
        <v>15</v>
      </c>
      <c r="B19" s="201" t="str">
        <f t="shared" si="0"/>
        <v>15a</v>
      </c>
      <c r="F19" s="253"/>
      <c r="CU19" s="201" t="e">
        <f t="shared" ca="1" si="1"/>
        <v>#REF!</v>
      </c>
      <c r="CV19" s="286" t="e">
        <f t="shared" ca="1" si="5"/>
        <v>#REF!</v>
      </c>
      <c r="CW19" s="201">
        <v>3</v>
      </c>
    </row>
    <row r="20" spans="1:101" ht="15" customHeight="1" x14ac:dyDescent="0.25">
      <c r="A20" s="201">
        <v>16</v>
      </c>
      <c r="B20" s="201" t="str">
        <f t="shared" si="0"/>
        <v>16a</v>
      </c>
      <c r="F20" s="253"/>
      <c r="CU20" s="201" t="e">
        <f t="shared" ca="1" si="1"/>
        <v>#REF!</v>
      </c>
      <c r="CV20" s="286" t="e">
        <f t="shared" ca="1" si="5"/>
        <v>#REF!</v>
      </c>
      <c r="CW20" s="201">
        <v>3</v>
      </c>
    </row>
    <row r="21" spans="1:101" ht="15" customHeight="1" x14ac:dyDescent="0.25">
      <c r="A21" s="201">
        <v>17</v>
      </c>
      <c r="B21" s="201" t="str">
        <f t="shared" si="0"/>
        <v>17a</v>
      </c>
      <c r="F21" s="253"/>
      <c r="CU21" s="201" t="e">
        <f t="shared" ca="1" si="1"/>
        <v>#REF!</v>
      </c>
      <c r="CV21" s="286" t="e">
        <f t="shared" ca="1" si="5"/>
        <v>#REF!</v>
      </c>
      <c r="CW21" s="201">
        <v>3</v>
      </c>
    </row>
    <row r="22" spans="1:101" ht="15" customHeight="1" x14ac:dyDescent="0.25">
      <c r="A22" s="201">
        <v>18</v>
      </c>
      <c r="B22" s="201" t="str">
        <f t="shared" si="0"/>
        <v>18a</v>
      </c>
      <c r="F22" s="253"/>
      <c r="CU22" s="201" t="e">
        <f t="shared" ca="1" si="1"/>
        <v>#REF!</v>
      </c>
      <c r="CV22" s="286" t="e">
        <f t="shared" ca="1" si="5"/>
        <v>#REF!</v>
      </c>
      <c r="CW22" s="201">
        <v>3</v>
      </c>
    </row>
    <row r="23" spans="1:101" ht="15" customHeight="1" x14ac:dyDescent="0.25">
      <c r="A23" s="201">
        <v>19</v>
      </c>
      <c r="B23" s="201" t="str">
        <f t="shared" si="0"/>
        <v>19a</v>
      </c>
      <c r="F23" s="253"/>
      <c r="CU23" s="201" t="e">
        <f t="shared" ca="1" si="1"/>
        <v>#REF!</v>
      </c>
      <c r="CV23" s="286" t="e">
        <f t="shared" ca="1" si="5"/>
        <v>#REF!</v>
      </c>
      <c r="CW23" s="201">
        <v>3</v>
      </c>
    </row>
    <row r="24" spans="1:101" ht="15" customHeight="1" x14ac:dyDescent="0.25">
      <c r="A24" s="201">
        <v>20</v>
      </c>
      <c r="B24" s="201" t="str">
        <f t="shared" si="0"/>
        <v>20a</v>
      </c>
      <c r="F24" s="253"/>
      <c r="CU24" s="201" t="e">
        <f t="shared" ca="1" si="1"/>
        <v>#REF!</v>
      </c>
      <c r="CV24" s="286" t="e">
        <f t="shared" ca="1" si="5"/>
        <v>#REF!</v>
      </c>
      <c r="CW24" s="201">
        <v>3</v>
      </c>
    </row>
    <row r="25" spans="1:101" ht="15" customHeight="1" x14ac:dyDescent="0.25">
      <c r="A25" s="201">
        <v>21</v>
      </c>
      <c r="B25" s="201" t="str">
        <f t="shared" si="0"/>
        <v>21a</v>
      </c>
      <c r="F25" s="253"/>
      <c r="CU25" s="201" t="e">
        <f t="shared" ca="1" si="1"/>
        <v>#REF!</v>
      </c>
      <c r="CV25" s="286" t="e">
        <f t="shared" ca="1" si="5"/>
        <v>#REF!</v>
      </c>
      <c r="CW25" s="201">
        <v>3</v>
      </c>
    </row>
    <row r="26" spans="1:101" ht="15" customHeight="1" x14ac:dyDescent="0.25">
      <c r="A26" s="201">
        <v>22</v>
      </c>
      <c r="B26" s="201" t="str">
        <f t="shared" si="0"/>
        <v>22a</v>
      </c>
      <c r="F26" s="253"/>
      <c r="CU26" s="201" t="e">
        <f t="shared" ca="1" si="1"/>
        <v>#REF!</v>
      </c>
      <c r="CV26" s="286" t="e">
        <f t="shared" ca="1" si="5"/>
        <v>#REF!</v>
      </c>
      <c r="CW26" s="201">
        <v>3</v>
      </c>
    </row>
    <row r="27" spans="1:101" x14ac:dyDescent="0.25">
      <c r="A27" s="201">
        <v>23</v>
      </c>
      <c r="B27" s="201" t="str">
        <f t="shared" si="0"/>
        <v>23a</v>
      </c>
      <c r="F27" s="253"/>
      <c r="CU27" s="201" t="e">
        <f t="shared" ca="1" si="1"/>
        <v>#REF!</v>
      </c>
      <c r="CV27" s="286" t="e">
        <f t="shared" ca="1" si="5"/>
        <v>#REF!</v>
      </c>
      <c r="CW27" s="201">
        <v>3</v>
      </c>
    </row>
    <row r="28" spans="1:101" x14ac:dyDescent="0.25">
      <c r="A28" s="201">
        <v>24</v>
      </c>
      <c r="B28" s="201" t="str">
        <f t="shared" si="0"/>
        <v>24a</v>
      </c>
      <c r="F28" s="253"/>
      <c r="CU28" s="201" t="e">
        <f t="shared" ca="1" si="1"/>
        <v>#REF!</v>
      </c>
      <c r="CV28" s="286" t="e">
        <f t="shared" ca="1" si="5"/>
        <v>#REF!</v>
      </c>
      <c r="CW28" s="201">
        <v>3</v>
      </c>
    </row>
    <row r="29" spans="1:101" x14ac:dyDescent="0.25">
      <c r="A29" s="201">
        <v>25</v>
      </c>
      <c r="B29" s="201" t="str">
        <f t="shared" si="0"/>
        <v>25a</v>
      </c>
      <c r="F29" s="253"/>
      <c r="CU29" s="201" t="e">
        <f t="shared" ca="1" si="1"/>
        <v>#REF!</v>
      </c>
      <c r="CV29" s="286" t="e">
        <f t="shared" ca="1" si="5"/>
        <v>#REF!</v>
      </c>
      <c r="CW29" s="201">
        <v>3</v>
      </c>
    </row>
    <row r="30" spans="1:101" x14ac:dyDescent="0.25">
      <c r="A30" s="201">
        <v>26</v>
      </c>
      <c r="B30" s="201" t="str">
        <f t="shared" si="0"/>
        <v>26a</v>
      </c>
      <c r="F30" s="253"/>
      <c r="CU30" s="201" t="e">
        <f t="shared" ca="1" si="1"/>
        <v>#REF!</v>
      </c>
      <c r="CV30" s="286" t="e">
        <f t="shared" ca="1" si="5"/>
        <v>#REF!</v>
      </c>
      <c r="CW30" s="201">
        <v>3</v>
      </c>
    </row>
    <row r="31" spans="1:101" x14ac:dyDescent="0.25">
      <c r="A31" s="201">
        <v>27</v>
      </c>
      <c r="B31" s="201" t="str">
        <f t="shared" si="0"/>
        <v>27a</v>
      </c>
      <c r="F31" s="253"/>
      <c r="CU31" s="201" t="e">
        <f t="shared" ca="1" si="1"/>
        <v>#REF!</v>
      </c>
      <c r="CV31" s="286" t="e">
        <f t="shared" ca="1" si="5"/>
        <v>#REF!</v>
      </c>
      <c r="CW31" s="201">
        <v>3</v>
      </c>
    </row>
    <row r="32" spans="1:101" x14ac:dyDescent="0.25">
      <c r="A32" s="201">
        <v>28</v>
      </c>
      <c r="B32" s="201" t="str">
        <f t="shared" si="0"/>
        <v>28a</v>
      </c>
      <c r="F32" s="253"/>
      <c r="CU32" s="201" t="e">
        <f t="shared" ca="1" si="1"/>
        <v>#REF!</v>
      </c>
      <c r="CV32" s="286" t="e">
        <f t="shared" ca="1" si="5"/>
        <v>#REF!</v>
      </c>
      <c r="CW32" s="201">
        <v>3</v>
      </c>
    </row>
    <row r="33" spans="1:6" x14ac:dyDescent="0.25">
      <c r="A33" s="201">
        <v>29</v>
      </c>
      <c r="B33" s="201" t="str">
        <f t="shared" si="0"/>
        <v>29a</v>
      </c>
      <c r="F33" s="253"/>
    </row>
    <row r="34" spans="1:6" x14ac:dyDescent="0.25">
      <c r="A34" s="201">
        <v>30</v>
      </c>
      <c r="B34" s="201" t="str">
        <f t="shared" si="0"/>
        <v>30a</v>
      </c>
      <c r="F34" s="253"/>
    </row>
  </sheetData>
  <sheetProtection algorithmName="SHA-512" hashValue="qpVx9RmcnSQe6lkuU56WdfJbgjBMIIV9ac/33yPTiT6YjRHAGbFK3h+1aBhxjLKAj2dakrl0o4EjsYtSsbyEow==" saltValue="hxPdCfNkiYcB5Yw3cMMR5Q==" spinCount="100000" sheet="1" objects="1" scenarios="1"/>
  <protectedRanges>
    <protectedRange password="E846" sqref="C14:E16" name="Formules_1"/>
    <protectedRange password="E846" sqref="C5:E12" name="Formules_1_1"/>
  </protectedRanges>
  <pageMargins left="0.7" right="0.7" top="0.75" bottom="0.75" header="0.3" footer="0.3"/>
  <pageSetup paperSize="9" scale="21" orientation="portrait" r:id="rId1"/>
  <colBreaks count="3" manualBreakCount="3">
    <brk id="15" max="1048575" man="1"/>
    <brk id="31" max="1048575" man="1"/>
    <brk id="7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9">
    <tabColor rgb="FF9F9289"/>
  </sheetPr>
  <dimension ref="A1:P554"/>
  <sheetViews>
    <sheetView topLeftCell="A5" zoomScaleNormal="100" workbookViewId="0">
      <selection activeCell="K29" sqref="K29:L29"/>
    </sheetView>
  </sheetViews>
  <sheetFormatPr defaultColWidth="9.140625" defaultRowHeight="15" x14ac:dyDescent="0.25"/>
  <cols>
    <col min="1" max="1" width="5.42578125" style="250" customWidth="1"/>
    <col min="2" max="2" width="7.140625" style="250" customWidth="1"/>
    <col min="3" max="3" width="23.5703125" style="253" customWidth="1"/>
    <col min="4" max="4" width="3" style="253" customWidth="1"/>
    <col min="5" max="5" width="3.7109375" style="253" customWidth="1"/>
    <col min="6" max="6" width="9.42578125" style="249" customWidth="1"/>
    <col min="7" max="7" width="10.5703125" style="249" customWidth="1"/>
    <col min="8" max="8" width="8.7109375" style="249" customWidth="1"/>
    <col min="9" max="9" width="11.140625" style="249" customWidth="1"/>
    <col min="10" max="10" width="8.7109375" style="249" customWidth="1"/>
    <col min="11" max="11" width="10.7109375" style="249" customWidth="1"/>
    <col min="12" max="12" width="5.7109375" style="335" customWidth="1"/>
    <col min="13" max="13" width="10.7109375" style="249" customWidth="1"/>
    <col min="14" max="16384" width="9.140625" style="201"/>
  </cols>
  <sheetData>
    <row r="1" spans="1:16" x14ac:dyDescent="0.25">
      <c r="A1" s="241">
        <v>3</v>
      </c>
      <c r="B1" s="242" t="s">
        <v>72</v>
      </c>
      <c r="C1" s="243"/>
      <c r="D1" s="244" t="str">
        <f>VLOOKUP(A1,verzamelblad!A5:E54,3)</f>
        <v xml:space="preserve">Brandweerkazerne </v>
      </c>
      <c r="E1" s="245"/>
      <c r="F1" s="246"/>
      <c r="G1" s="246"/>
      <c r="H1" s="246"/>
      <c r="I1" s="246"/>
      <c r="J1" s="246"/>
      <c r="K1" s="247"/>
    </row>
    <row r="2" spans="1:16" x14ac:dyDescent="0.25">
      <c r="B2" s="242" t="s">
        <v>501</v>
      </c>
      <c r="C2" s="251"/>
      <c r="D2" s="244" t="str">
        <f>VLOOKUP(A1,verzamelblad!A5:E54,4)</f>
        <v>Verlengde Parklaan 36</v>
      </c>
      <c r="E2" s="245"/>
      <c r="F2" s="246"/>
      <c r="G2" s="246"/>
      <c r="H2" s="246"/>
      <c r="I2" s="246" t="str">
        <f>VLOOKUP(A1,verzamelblad!A5:E54,5)</f>
        <v xml:space="preserve"> Hattem</v>
      </c>
      <c r="J2" s="246"/>
      <c r="K2" s="247"/>
    </row>
    <row r="3" spans="1:16" x14ac:dyDescent="0.25">
      <c r="A3" s="252" t="s">
        <v>107</v>
      </c>
      <c r="B3" s="252" t="s">
        <v>107</v>
      </c>
      <c r="C3" s="253" t="s">
        <v>108</v>
      </c>
      <c r="D3" s="253" t="s">
        <v>109</v>
      </c>
      <c r="E3" s="253" t="s">
        <v>110</v>
      </c>
      <c r="F3" s="249" t="s">
        <v>111</v>
      </c>
      <c r="G3" s="249" t="s">
        <v>112</v>
      </c>
      <c r="H3" s="249" t="s">
        <v>113</v>
      </c>
      <c r="I3" s="249" t="s">
        <v>114</v>
      </c>
      <c r="J3" s="249" t="s">
        <v>115</v>
      </c>
      <c r="K3" s="249" t="s">
        <v>70</v>
      </c>
      <c r="L3" s="335" t="s">
        <v>116</v>
      </c>
      <c r="M3" s="249" t="s">
        <v>117</v>
      </c>
    </row>
    <row r="4" spans="1:16" x14ac:dyDescent="0.25">
      <c r="A4" s="346"/>
      <c r="B4" s="346"/>
      <c r="C4" s="347" t="s">
        <v>118</v>
      </c>
      <c r="D4" s="348"/>
      <c r="E4" s="276"/>
      <c r="F4" s="262"/>
      <c r="G4" s="366"/>
      <c r="H4" s="262"/>
      <c r="I4" s="262"/>
      <c r="J4" s="262"/>
      <c r="K4" s="262"/>
      <c r="L4" s="334"/>
    </row>
    <row r="5" spans="1:16" x14ac:dyDescent="0.25">
      <c r="A5" s="274"/>
      <c r="B5" s="265" t="s">
        <v>348</v>
      </c>
      <c r="C5" s="393" t="s">
        <v>307</v>
      </c>
      <c r="D5" s="393"/>
      <c r="E5" s="393" t="s">
        <v>96</v>
      </c>
      <c r="F5" s="411"/>
      <c r="G5" s="411"/>
      <c r="H5" s="411"/>
      <c r="I5" s="411"/>
      <c r="J5" s="411">
        <v>26.6</v>
      </c>
      <c r="K5" s="262">
        <f>SUM(F5:J5)</f>
        <v>26.6</v>
      </c>
      <c r="L5" s="263">
        <f>IF(E5="","0",VLOOKUP(E5,$F$539:$G$554,2))</f>
        <v>104</v>
      </c>
      <c r="M5" s="262">
        <f>SUM(K5*L5)</f>
        <v>2766.4</v>
      </c>
    </row>
    <row r="6" spans="1:16" x14ac:dyDescent="0.25">
      <c r="A6" s="274"/>
      <c r="B6" s="265" t="s">
        <v>354</v>
      </c>
      <c r="C6" s="393" t="s">
        <v>284</v>
      </c>
      <c r="D6" s="393"/>
      <c r="E6" s="393" t="s">
        <v>96</v>
      </c>
      <c r="F6" s="411"/>
      <c r="G6" s="411"/>
      <c r="H6" s="411"/>
      <c r="I6" s="411"/>
      <c r="J6" s="411">
        <v>21</v>
      </c>
      <c r="K6" s="262">
        <f t="shared" ref="K6:K27" si="0">SUM(F6:J6)</f>
        <v>21</v>
      </c>
      <c r="L6" s="263">
        <f t="shared" ref="L6:L19" si="1">IF(E6="","0",VLOOKUP(E6,$F$539:$G$554,2))</f>
        <v>104</v>
      </c>
      <c r="M6" s="262">
        <f t="shared" ref="M6:M19" si="2">SUM(K6*L6)</f>
        <v>2184</v>
      </c>
    </row>
    <row r="7" spans="1:16" x14ac:dyDescent="0.25">
      <c r="A7" s="274"/>
      <c r="B7" s="265" t="s">
        <v>391</v>
      </c>
      <c r="C7" s="393" t="s">
        <v>458</v>
      </c>
      <c r="D7" s="393"/>
      <c r="E7" s="393" t="s">
        <v>196</v>
      </c>
      <c r="F7" s="411"/>
      <c r="G7" s="411"/>
      <c r="H7" s="411"/>
      <c r="I7" s="411"/>
      <c r="J7" s="411">
        <v>5.5</v>
      </c>
      <c r="K7" s="262">
        <f t="shared" si="0"/>
        <v>5.5</v>
      </c>
      <c r="L7" s="263">
        <f t="shared" si="1"/>
        <v>0</v>
      </c>
      <c r="M7" s="262">
        <f t="shared" si="2"/>
        <v>0</v>
      </c>
    </row>
    <row r="8" spans="1:16" x14ac:dyDescent="0.25">
      <c r="A8" s="274"/>
      <c r="B8" s="265" t="s">
        <v>389</v>
      </c>
      <c r="C8" s="393" t="s">
        <v>459</v>
      </c>
      <c r="D8" s="393"/>
      <c r="E8" s="393" t="s">
        <v>196</v>
      </c>
      <c r="F8" s="411"/>
      <c r="G8" s="411"/>
      <c r="H8" s="411"/>
      <c r="I8" s="411"/>
      <c r="J8" s="411">
        <v>10.9</v>
      </c>
      <c r="K8" s="262">
        <f t="shared" si="0"/>
        <v>10.9</v>
      </c>
      <c r="L8" s="263">
        <f t="shared" si="1"/>
        <v>0</v>
      </c>
      <c r="M8" s="262">
        <f t="shared" si="2"/>
        <v>0</v>
      </c>
    </row>
    <row r="9" spans="1:16" x14ac:dyDescent="0.25">
      <c r="A9" s="274"/>
      <c r="B9" s="265" t="s">
        <v>385</v>
      </c>
      <c r="C9" s="393" t="s">
        <v>460</v>
      </c>
      <c r="D9" s="393"/>
      <c r="E9" s="393" t="s">
        <v>123</v>
      </c>
      <c r="F9" s="411"/>
      <c r="G9" s="411"/>
      <c r="H9" s="411"/>
      <c r="I9" s="411"/>
      <c r="J9" s="411">
        <v>6.5</v>
      </c>
      <c r="K9" s="262">
        <f t="shared" si="0"/>
        <v>6.5</v>
      </c>
      <c r="L9" s="263">
        <f t="shared" si="1"/>
        <v>104</v>
      </c>
      <c r="M9" s="262">
        <f t="shared" si="2"/>
        <v>676</v>
      </c>
      <c r="O9" s="345"/>
      <c r="P9" s="345"/>
    </row>
    <row r="10" spans="1:16" x14ac:dyDescent="0.25">
      <c r="A10" s="274"/>
      <c r="B10" s="265" t="s">
        <v>387</v>
      </c>
      <c r="C10" s="393" t="s">
        <v>308</v>
      </c>
      <c r="D10" s="393"/>
      <c r="E10" s="393" t="s">
        <v>123</v>
      </c>
      <c r="F10" s="411"/>
      <c r="G10" s="411"/>
      <c r="H10" s="411"/>
      <c r="I10" s="411"/>
      <c r="J10" s="411">
        <v>11.8</v>
      </c>
      <c r="K10" s="262">
        <f t="shared" si="0"/>
        <v>11.8</v>
      </c>
      <c r="L10" s="263">
        <f t="shared" si="1"/>
        <v>104</v>
      </c>
      <c r="M10" s="262">
        <f t="shared" si="2"/>
        <v>1227.2</v>
      </c>
      <c r="O10" s="345"/>
      <c r="P10" s="345"/>
    </row>
    <row r="11" spans="1:16" x14ac:dyDescent="0.25">
      <c r="A11" s="274"/>
      <c r="B11" s="265" t="s">
        <v>351</v>
      </c>
      <c r="C11" s="393" t="s">
        <v>461</v>
      </c>
      <c r="D11" s="393"/>
      <c r="E11" s="393" t="s">
        <v>196</v>
      </c>
      <c r="F11" s="411"/>
      <c r="G11" s="411"/>
      <c r="H11" s="411"/>
      <c r="I11" s="411"/>
      <c r="J11" s="411">
        <v>9.9</v>
      </c>
      <c r="K11" s="262">
        <f t="shared" si="0"/>
        <v>9.9</v>
      </c>
      <c r="L11" s="263">
        <f t="shared" si="1"/>
        <v>0</v>
      </c>
      <c r="M11" s="262">
        <f t="shared" si="2"/>
        <v>0</v>
      </c>
      <c r="O11" s="345"/>
      <c r="P11" s="345"/>
    </row>
    <row r="12" spans="1:16" x14ac:dyDescent="0.25">
      <c r="A12" s="274"/>
      <c r="B12" s="265" t="s">
        <v>356</v>
      </c>
      <c r="C12" s="393" t="s">
        <v>462</v>
      </c>
      <c r="D12" s="393" t="s">
        <v>277</v>
      </c>
      <c r="E12" s="393" t="s">
        <v>95</v>
      </c>
      <c r="F12" s="411"/>
      <c r="G12" s="411">
        <v>15.4</v>
      </c>
      <c r="H12" s="411"/>
      <c r="I12" s="411"/>
      <c r="J12" s="411"/>
      <c r="K12" s="262">
        <f t="shared" si="0"/>
        <v>15.4</v>
      </c>
      <c r="L12" s="263">
        <f t="shared" si="1"/>
        <v>104</v>
      </c>
      <c r="M12" s="262">
        <f t="shared" si="2"/>
        <v>1601.6000000000001</v>
      </c>
      <c r="O12" s="345"/>
      <c r="P12" s="345"/>
    </row>
    <row r="13" spans="1:16" x14ac:dyDescent="0.25">
      <c r="A13" s="274"/>
      <c r="B13" s="265" t="s">
        <v>355</v>
      </c>
      <c r="C13" s="393" t="s">
        <v>386</v>
      </c>
      <c r="D13" s="393" t="s">
        <v>277</v>
      </c>
      <c r="E13" s="393" t="s">
        <v>96</v>
      </c>
      <c r="F13" s="411"/>
      <c r="G13" s="411">
        <v>8.3000000000000007</v>
      </c>
      <c r="H13" s="411"/>
      <c r="I13" s="411"/>
      <c r="J13" s="411"/>
      <c r="K13" s="262">
        <f t="shared" si="0"/>
        <v>8.3000000000000007</v>
      </c>
      <c r="L13" s="263">
        <f t="shared" si="1"/>
        <v>104</v>
      </c>
      <c r="M13" s="262">
        <f t="shared" si="2"/>
        <v>863.2</v>
      </c>
      <c r="O13" s="345"/>
      <c r="P13" s="345"/>
    </row>
    <row r="14" spans="1:16" x14ac:dyDescent="0.25">
      <c r="A14" s="274"/>
      <c r="B14" s="265" t="s">
        <v>360</v>
      </c>
      <c r="C14" s="393" t="s">
        <v>463</v>
      </c>
      <c r="D14" s="393" t="s">
        <v>277</v>
      </c>
      <c r="E14" s="393" t="s">
        <v>96</v>
      </c>
      <c r="F14" s="411"/>
      <c r="G14" s="411">
        <v>10.8</v>
      </c>
      <c r="H14" s="411"/>
      <c r="I14" s="411"/>
      <c r="J14" s="411"/>
      <c r="K14" s="262">
        <f t="shared" si="0"/>
        <v>10.8</v>
      </c>
      <c r="L14" s="263">
        <f t="shared" si="1"/>
        <v>104</v>
      </c>
      <c r="M14" s="262">
        <f t="shared" si="2"/>
        <v>1123.2</v>
      </c>
      <c r="O14" s="345"/>
      <c r="P14" s="345"/>
    </row>
    <row r="15" spans="1:16" x14ac:dyDescent="0.25">
      <c r="A15" s="274"/>
      <c r="B15" s="265" t="s">
        <v>502</v>
      </c>
      <c r="C15" s="393" t="s">
        <v>464</v>
      </c>
      <c r="D15" s="393" t="s">
        <v>277</v>
      </c>
      <c r="E15" s="393" t="s">
        <v>123</v>
      </c>
      <c r="F15" s="411"/>
      <c r="G15" s="411">
        <v>5.0999999999999996</v>
      </c>
      <c r="H15" s="411"/>
      <c r="I15" s="411"/>
      <c r="J15" s="411"/>
      <c r="K15" s="262">
        <f t="shared" si="0"/>
        <v>5.0999999999999996</v>
      </c>
      <c r="L15" s="263">
        <f t="shared" si="1"/>
        <v>104</v>
      </c>
      <c r="M15" s="262">
        <f t="shared" si="2"/>
        <v>530.4</v>
      </c>
      <c r="O15" s="345"/>
      <c r="P15" s="345"/>
    </row>
    <row r="16" spans="1:16" x14ac:dyDescent="0.25">
      <c r="A16" s="274"/>
      <c r="B16" s="265" t="s">
        <v>358</v>
      </c>
      <c r="C16" s="393" t="s">
        <v>316</v>
      </c>
      <c r="D16" s="393" t="s">
        <v>277</v>
      </c>
      <c r="E16" s="393" t="s">
        <v>95</v>
      </c>
      <c r="F16" s="411"/>
      <c r="G16" s="411">
        <v>13</v>
      </c>
      <c r="H16" s="411"/>
      <c r="I16" s="411"/>
      <c r="J16" s="411"/>
      <c r="K16" s="262">
        <f t="shared" si="0"/>
        <v>13</v>
      </c>
      <c r="L16" s="263">
        <f t="shared" si="1"/>
        <v>104</v>
      </c>
      <c r="M16" s="262">
        <f t="shared" si="2"/>
        <v>1352</v>
      </c>
      <c r="O16" s="345"/>
      <c r="P16" s="345"/>
    </row>
    <row r="17" spans="1:13" x14ac:dyDescent="0.25">
      <c r="A17" s="274"/>
      <c r="B17" s="265"/>
      <c r="C17" s="393" t="s">
        <v>294</v>
      </c>
      <c r="D17" s="393"/>
      <c r="E17" s="393" t="s">
        <v>96</v>
      </c>
      <c r="F17" s="411"/>
      <c r="G17" s="411"/>
      <c r="H17" s="411"/>
      <c r="I17" s="411">
        <v>5.4</v>
      </c>
      <c r="J17" s="411"/>
      <c r="K17" s="262">
        <f t="shared" si="0"/>
        <v>5.4</v>
      </c>
      <c r="L17" s="263">
        <f t="shared" si="1"/>
        <v>104</v>
      </c>
      <c r="M17" s="262">
        <f t="shared" si="2"/>
        <v>561.6</v>
      </c>
    </row>
    <row r="18" spans="1:13" x14ac:dyDescent="0.25">
      <c r="A18" s="274"/>
      <c r="B18" s="265" t="s">
        <v>365</v>
      </c>
      <c r="C18" s="393" t="s">
        <v>285</v>
      </c>
      <c r="D18" s="393"/>
      <c r="E18" s="393" t="s">
        <v>123</v>
      </c>
      <c r="F18" s="411"/>
      <c r="G18" s="411"/>
      <c r="H18" s="411"/>
      <c r="I18" s="411"/>
      <c r="J18" s="411">
        <v>5.0999999999999996</v>
      </c>
      <c r="K18" s="262">
        <f t="shared" si="0"/>
        <v>5.0999999999999996</v>
      </c>
      <c r="L18" s="263">
        <f t="shared" si="1"/>
        <v>104</v>
      </c>
      <c r="M18" s="262">
        <f t="shared" si="2"/>
        <v>530.4</v>
      </c>
    </row>
    <row r="19" spans="1:13" x14ac:dyDescent="0.25">
      <c r="A19" s="274"/>
      <c r="B19" s="265" t="s">
        <v>362</v>
      </c>
      <c r="C19" s="412" t="s">
        <v>285</v>
      </c>
      <c r="D19" s="412"/>
      <c r="E19" s="412" t="s">
        <v>123</v>
      </c>
      <c r="F19" s="413"/>
      <c r="G19" s="413"/>
      <c r="H19" s="413"/>
      <c r="I19" s="413"/>
      <c r="J19" s="413">
        <v>4.5999999999999996</v>
      </c>
      <c r="K19" s="262">
        <f t="shared" si="0"/>
        <v>4.5999999999999996</v>
      </c>
      <c r="L19" s="263">
        <f t="shared" si="1"/>
        <v>104</v>
      </c>
      <c r="M19" s="262">
        <f t="shared" si="2"/>
        <v>478.4</v>
      </c>
    </row>
    <row r="20" spans="1:13" ht="15.75" thickBot="1" x14ac:dyDescent="0.3">
      <c r="A20" s="278"/>
      <c r="B20" s="265"/>
      <c r="C20" s="266" t="s">
        <v>465</v>
      </c>
      <c r="D20" s="266"/>
      <c r="E20" s="266"/>
      <c r="F20" s="414">
        <f t="shared" ref="F20:K20" si="3">SUM(F5:F19)</f>
        <v>0</v>
      </c>
      <c r="G20" s="414">
        <f t="shared" si="3"/>
        <v>52.6</v>
      </c>
      <c r="H20" s="414">
        <f t="shared" si="3"/>
        <v>0</v>
      </c>
      <c r="I20" s="414">
        <f t="shared" si="3"/>
        <v>5.4</v>
      </c>
      <c r="J20" s="414">
        <f t="shared" si="3"/>
        <v>101.89999999999999</v>
      </c>
      <c r="K20" s="414">
        <f t="shared" si="3"/>
        <v>159.9</v>
      </c>
      <c r="L20" s="263"/>
    </row>
    <row r="21" spans="1:13" ht="15.75" thickTop="1" x14ac:dyDescent="0.25">
      <c r="A21" s="278"/>
      <c r="B21" s="265"/>
      <c r="C21" s="393"/>
      <c r="D21" s="393"/>
      <c r="E21" s="393"/>
      <c r="F21" s="411"/>
      <c r="G21" s="411"/>
      <c r="H21" s="411"/>
      <c r="I21" s="411"/>
      <c r="J21" s="411"/>
      <c r="K21" s="262"/>
      <c r="L21" s="263"/>
    </row>
    <row r="22" spans="1:13" x14ac:dyDescent="0.25">
      <c r="A22" s="278"/>
      <c r="B22" s="265"/>
      <c r="C22" s="395" t="s">
        <v>293</v>
      </c>
      <c r="D22" s="393"/>
      <c r="E22" s="393"/>
      <c r="F22" s="411"/>
      <c r="G22" s="411"/>
      <c r="H22" s="411"/>
      <c r="I22" s="411"/>
      <c r="J22" s="411"/>
      <c r="K22" s="262"/>
      <c r="L22" s="263"/>
    </row>
    <row r="23" spans="1:13" x14ac:dyDescent="0.25">
      <c r="A23" s="278"/>
      <c r="B23" s="265" t="s">
        <v>398</v>
      </c>
      <c r="C23" s="393" t="s">
        <v>284</v>
      </c>
      <c r="D23" s="393"/>
      <c r="E23" s="393" t="s">
        <v>96</v>
      </c>
      <c r="F23" s="411"/>
      <c r="G23" s="411">
        <v>14.3</v>
      </c>
      <c r="H23" s="411"/>
      <c r="I23" s="411"/>
      <c r="J23" s="411"/>
      <c r="K23" s="262">
        <f t="shared" si="0"/>
        <v>14.3</v>
      </c>
      <c r="L23" s="263">
        <f t="shared" ref="L23:L27" si="4">IF(E23="","0",VLOOKUP(E23,$F$539:$G$554,2))</f>
        <v>104</v>
      </c>
      <c r="M23" s="262">
        <f t="shared" ref="M23:M27" si="5">SUM(K23*L23)</f>
        <v>1487.2</v>
      </c>
    </row>
    <row r="24" spans="1:13" x14ac:dyDescent="0.25">
      <c r="A24" s="278"/>
      <c r="B24" s="265" t="s">
        <v>396</v>
      </c>
      <c r="C24" s="393" t="s">
        <v>466</v>
      </c>
      <c r="D24" s="393"/>
      <c r="E24" s="393" t="s">
        <v>96</v>
      </c>
      <c r="F24" s="411"/>
      <c r="G24" s="411">
        <v>127.7</v>
      </c>
      <c r="H24" s="411"/>
      <c r="I24" s="411"/>
      <c r="J24" s="411"/>
      <c r="K24" s="262">
        <f t="shared" si="0"/>
        <v>127.7</v>
      </c>
      <c r="L24" s="263">
        <f t="shared" si="4"/>
        <v>104</v>
      </c>
      <c r="M24" s="262">
        <f t="shared" si="5"/>
        <v>13280.800000000001</v>
      </c>
    </row>
    <row r="25" spans="1:13" x14ac:dyDescent="0.25">
      <c r="A25" s="278"/>
      <c r="B25" s="265" t="s">
        <v>395</v>
      </c>
      <c r="C25" s="393" t="s">
        <v>288</v>
      </c>
      <c r="D25" s="393"/>
      <c r="E25" s="393" t="s">
        <v>196</v>
      </c>
      <c r="F25" s="411"/>
      <c r="G25" s="411">
        <v>9.6999999999999993</v>
      </c>
      <c r="H25" s="411"/>
      <c r="I25" s="411"/>
      <c r="J25" s="411"/>
      <c r="K25" s="262">
        <f t="shared" si="0"/>
        <v>9.6999999999999993</v>
      </c>
      <c r="L25" s="263">
        <f t="shared" si="4"/>
        <v>0</v>
      </c>
      <c r="M25" s="262">
        <f t="shared" si="5"/>
        <v>0</v>
      </c>
    </row>
    <row r="26" spans="1:13" x14ac:dyDescent="0.25">
      <c r="A26" s="278"/>
      <c r="B26" s="265" t="s">
        <v>415</v>
      </c>
      <c r="C26" s="393" t="s">
        <v>287</v>
      </c>
      <c r="D26" s="393"/>
      <c r="E26" s="393" t="s">
        <v>95</v>
      </c>
      <c r="F26" s="411"/>
      <c r="G26" s="411">
        <v>11.1</v>
      </c>
      <c r="H26" s="411"/>
      <c r="I26" s="411"/>
      <c r="J26" s="411"/>
      <c r="K26" s="262">
        <f t="shared" si="0"/>
        <v>11.1</v>
      </c>
      <c r="L26" s="263">
        <f t="shared" si="4"/>
        <v>104</v>
      </c>
      <c r="M26" s="262">
        <f t="shared" si="5"/>
        <v>1154.3999999999999</v>
      </c>
    </row>
    <row r="27" spans="1:13" x14ac:dyDescent="0.25">
      <c r="A27" s="276"/>
      <c r="B27" s="265" t="s">
        <v>414</v>
      </c>
      <c r="C27" s="412" t="s">
        <v>467</v>
      </c>
      <c r="D27" s="412"/>
      <c r="E27" s="412" t="s">
        <v>95</v>
      </c>
      <c r="F27" s="413"/>
      <c r="G27" s="413">
        <v>24.8</v>
      </c>
      <c r="H27" s="413"/>
      <c r="I27" s="413"/>
      <c r="J27" s="413"/>
      <c r="K27" s="262">
        <f t="shared" si="0"/>
        <v>24.8</v>
      </c>
      <c r="L27" s="263">
        <f t="shared" si="4"/>
        <v>104</v>
      </c>
      <c r="M27" s="262">
        <f t="shared" si="5"/>
        <v>2579.2000000000003</v>
      </c>
    </row>
    <row r="28" spans="1:13" ht="15.75" thickBot="1" x14ac:dyDescent="0.3">
      <c r="A28" s="276"/>
      <c r="B28" s="265"/>
      <c r="C28" s="266" t="s">
        <v>311</v>
      </c>
      <c r="D28" s="266"/>
      <c r="E28" s="266"/>
      <c r="F28" s="414">
        <f t="shared" ref="F28:K28" si="6">SUM(F23:F27)</f>
        <v>0</v>
      </c>
      <c r="G28" s="414">
        <f t="shared" si="6"/>
        <v>187.6</v>
      </c>
      <c r="H28" s="414">
        <f t="shared" si="6"/>
        <v>0</v>
      </c>
      <c r="I28" s="414">
        <f t="shared" si="6"/>
        <v>0</v>
      </c>
      <c r="J28" s="414">
        <f t="shared" si="6"/>
        <v>0</v>
      </c>
      <c r="K28" s="414">
        <f t="shared" si="6"/>
        <v>187.6</v>
      </c>
      <c r="L28" s="263"/>
    </row>
    <row r="29" spans="1:13" ht="15.75" thickTop="1" x14ac:dyDescent="0.25">
      <c r="A29" s="276"/>
      <c r="B29" s="265"/>
      <c r="C29" s="393"/>
      <c r="D29" s="393"/>
      <c r="E29" s="393"/>
      <c r="F29" s="411"/>
      <c r="G29" s="411"/>
      <c r="H29" s="411"/>
      <c r="I29" s="411"/>
      <c r="J29" s="411"/>
      <c r="K29" s="262"/>
      <c r="L29" s="263"/>
    </row>
    <row r="30" spans="1:13" x14ac:dyDescent="0.25">
      <c r="A30" s="276"/>
      <c r="B30" s="265"/>
      <c r="C30" s="396" t="s">
        <v>318</v>
      </c>
      <c r="D30" s="396"/>
      <c r="E30" s="396"/>
      <c r="F30" s="415"/>
      <c r="G30" s="415"/>
      <c r="H30" s="415"/>
      <c r="I30" s="415"/>
      <c r="J30" s="415"/>
      <c r="K30" s="262"/>
      <c r="L30" s="263"/>
    </row>
    <row r="31" spans="1:13" x14ac:dyDescent="0.25">
      <c r="A31" s="276"/>
      <c r="B31" s="265"/>
      <c r="C31" s="396" t="str">
        <f>C20</f>
        <v>Totaal bg</v>
      </c>
      <c r="D31" s="396"/>
      <c r="E31" s="396"/>
      <c r="F31" s="415">
        <f t="shared" ref="F31:K31" si="7">F20</f>
        <v>0</v>
      </c>
      <c r="G31" s="415">
        <f t="shared" si="7"/>
        <v>52.6</v>
      </c>
      <c r="H31" s="415">
        <f t="shared" si="7"/>
        <v>0</v>
      </c>
      <c r="I31" s="415">
        <f t="shared" si="7"/>
        <v>5.4</v>
      </c>
      <c r="J31" s="415">
        <f t="shared" si="7"/>
        <v>101.89999999999999</v>
      </c>
      <c r="K31" s="415">
        <f t="shared" si="7"/>
        <v>159.9</v>
      </c>
      <c r="L31" s="263"/>
    </row>
    <row r="32" spans="1:13" x14ac:dyDescent="0.25">
      <c r="A32" s="276"/>
      <c r="B32" s="265"/>
      <c r="C32" s="416" t="str">
        <f>C28</f>
        <v>Totaal 1e verdieping</v>
      </c>
      <c r="D32" s="416"/>
      <c r="E32" s="416"/>
      <c r="F32" s="417">
        <f t="shared" ref="F32:K32" si="8">F28</f>
        <v>0</v>
      </c>
      <c r="G32" s="417">
        <f t="shared" si="8"/>
        <v>187.6</v>
      </c>
      <c r="H32" s="417">
        <f t="shared" si="8"/>
        <v>0</v>
      </c>
      <c r="I32" s="417">
        <f t="shared" si="8"/>
        <v>0</v>
      </c>
      <c r="J32" s="417">
        <f t="shared" si="8"/>
        <v>0</v>
      </c>
      <c r="K32" s="417">
        <f t="shared" si="8"/>
        <v>187.6</v>
      </c>
      <c r="L32" s="263"/>
    </row>
    <row r="33" spans="1:13" ht="15.75" thickBot="1" x14ac:dyDescent="0.3">
      <c r="A33" s="276"/>
      <c r="B33" s="265"/>
      <c r="C33" s="266" t="s">
        <v>198</v>
      </c>
      <c r="D33" s="266"/>
      <c r="E33" s="266"/>
      <c r="F33" s="414">
        <f t="shared" ref="F33:K33" si="9">SUM(F31:F32)</f>
        <v>0</v>
      </c>
      <c r="G33" s="414">
        <f t="shared" si="9"/>
        <v>240.2</v>
      </c>
      <c r="H33" s="414">
        <f t="shared" si="9"/>
        <v>0</v>
      </c>
      <c r="I33" s="414">
        <f t="shared" si="9"/>
        <v>5.4</v>
      </c>
      <c r="J33" s="414">
        <f t="shared" si="9"/>
        <v>101.89999999999999</v>
      </c>
      <c r="K33" s="414">
        <f t="shared" si="9"/>
        <v>347.5</v>
      </c>
      <c r="L33" s="263"/>
    </row>
    <row r="34" spans="1:13" ht="15.75" thickTop="1" x14ac:dyDescent="0.25">
      <c r="A34" s="274"/>
      <c r="B34" s="260"/>
      <c r="C34" s="260"/>
      <c r="D34" s="260"/>
      <c r="E34" s="260"/>
      <c r="F34" s="275"/>
      <c r="G34" s="275"/>
      <c r="H34" s="261"/>
      <c r="I34" s="275"/>
      <c r="J34" s="261"/>
      <c r="K34" s="262"/>
      <c r="L34" s="336"/>
    </row>
    <row r="35" spans="1:13" hidden="1" x14ac:dyDescent="0.25">
      <c r="A35" s="274"/>
      <c r="B35" s="260"/>
      <c r="C35" s="260"/>
      <c r="D35" s="260"/>
      <c r="E35" s="260"/>
      <c r="F35" s="275"/>
      <c r="G35" s="275"/>
      <c r="H35" s="261"/>
      <c r="I35" s="275"/>
      <c r="J35" s="261"/>
      <c r="K35" s="262">
        <f t="shared" ref="K35" si="10">SUM(F35:J35)</f>
        <v>0</v>
      </c>
      <c r="L35" s="336" t="str">
        <f t="shared" ref="L35" si="11">IF(E35="","0",VLOOKUP(E35,$F$540:$G$554,2))</f>
        <v>0</v>
      </c>
      <c r="M35" s="249">
        <f t="shared" ref="M35" si="12">SUM(K35*L35)</f>
        <v>0</v>
      </c>
    </row>
    <row r="36" spans="1:13" hidden="1" x14ac:dyDescent="0.25">
      <c r="A36" s="274"/>
      <c r="B36" s="260"/>
      <c r="C36" s="260"/>
      <c r="D36" s="260"/>
      <c r="E36" s="260"/>
      <c r="F36" s="275"/>
      <c r="G36" s="275"/>
      <c r="H36" s="262"/>
      <c r="I36" s="275"/>
      <c r="J36" s="261"/>
      <c r="K36" s="262">
        <f t="shared" ref="K36:K99" si="13">SUM(F36:J36)</f>
        <v>0</v>
      </c>
      <c r="L36" s="336" t="str">
        <f t="shared" ref="L36:L99" si="14">IF(E36="","0",VLOOKUP(E36,$F$540:$G$554,2))</f>
        <v>0</v>
      </c>
      <c r="M36" s="249">
        <f t="shared" ref="M36:M99" si="15">SUM(K36*L36)</f>
        <v>0</v>
      </c>
    </row>
    <row r="37" spans="1:13" hidden="1" x14ac:dyDescent="0.25">
      <c r="A37" s="274"/>
      <c r="B37" s="260"/>
      <c r="C37" s="260"/>
      <c r="D37" s="260"/>
      <c r="E37" s="260"/>
      <c r="F37" s="275"/>
      <c r="G37" s="275"/>
      <c r="H37" s="261"/>
      <c r="I37" s="353"/>
      <c r="J37" s="354"/>
      <c r="K37" s="262">
        <f t="shared" si="13"/>
        <v>0</v>
      </c>
      <c r="L37" s="336" t="str">
        <f t="shared" si="14"/>
        <v>0</v>
      </c>
      <c r="M37" s="249">
        <f t="shared" si="15"/>
        <v>0</v>
      </c>
    </row>
    <row r="38" spans="1:13" hidden="1" x14ac:dyDescent="0.25">
      <c r="A38" s="274"/>
      <c r="B38" s="260"/>
      <c r="C38" s="260"/>
      <c r="D38" s="260"/>
      <c r="E38" s="260"/>
      <c r="F38" s="275"/>
      <c r="G38" s="261"/>
      <c r="H38" s="261"/>
      <c r="I38" s="353"/>
      <c r="J38" s="354"/>
      <c r="K38" s="262">
        <f t="shared" si="13"/>
        <v>0</v>
      </c>
      <c r="L38" s="336" t="str">
        <f t="shared" si="14"/>
        <v>0</v>
      </c>
      <c r="M38" s="249">
        <f t="shared" si="15"/>
        <v>0</v>
      </c>
    </row>
    <row r="39" spans="1:13" hidden="1" x14ac:dyDescent="0.25">
      <c r="A39" s="274"/>
      <c r="B39" s="260"/>
      <c r="C39" s="260"/>
      <c r="D39" s="260"/>
      <c r="E39" s="260"/>
      <c r="F39" s="275"/>
      <c r="G39" s="261"/>
      <c r="H39" s="261"/>
      <c r="I39" s="353"/>
      <c r="J39" s="352"/>
      <c r="K39" s="262">
        <f t="shared" si="13"/>
        <v>0</v>
      </c>
      <c r="L39" s="336" t="str">
        <f t="shared" si="14"/>
        <v>0</v>
      </c>
      <c r="M39" s="249">
        <f t="shared" si="15"/>
        <v>0</v>
      </c>
    </row>
    <row r="40" spans="1:13" hidden="1" x14ac:dyDescent="0.25">
      <c r="A40" s="274"/>
      <c r="B40" s="260"/>
      <c r="C40" s="260"/>
      <c r="D40" s="260"/>
      <c r="E40" s="260"/>
      <c r="F40" s="275"/>
      <c r="G40" s="261"/>
      <c r="H40" s="261"/>
      <c r="I40" s="355"/>
      <c r="J40" s="356"/>
      <c r="K40" s="262">
        <f t="shared" si="13"/>
        <v>0</v>
      </c>
      <c r="L40" s="336" t="str">
        <f t="shared" si="14"/>
        <v>0</v>
      </c>
      <c r="M40" s="249">
        <f t="shared" si="15"/>
        <v>0</v>
      </c>
    </row>
    <row r="41" spans="1:13" hidden="1" x14ac:dyDescent="0.25">
      <c r="A41" s="260"/>
      <c r="B41" s="260"/>
      <c r="C41" s="260"/>
      <c r="D41" s="260"/>
      <c r="E41" s="260"/>
      <c r="F41" s="275"/>
      <c r="G41" s="261"/>
      <c r="H41" s="261"/>
      <c r="I41" s="357"/>
      <c r="J41" s="358"/>
      <c r="K41" s="262">
        <f t="shared" si="13"/>
        <v>0</v>
      </c>
      <c r="L41" s="336" t="str">
        <f t="shared" si="14"/>
        <v>0</v>
      </c>
      <c r="M41" s="249">
        <f t="shared" si="15"/>
        <v>0</v>
      </c>
    </row>
    <row r="42" spans="1:13" hidden="1" x14ac:dyDescent="0.25">
      <c r="A42" s="260"/>
      <c r="B42" s="260"/>
      <c r="C42" s="276"/>
      <c r="D42" s="260"/>
      <c r="E42" s="260"/>
      <c r="F42" s="275"/>
      <c r="G42" s="261"/>
      <c r="H42" s="261"/>
      <c r="I42" s="357"/>
      <c r="J42" s="358"/>
      <c r="K42" s="262">
        <f t="shared" si="13"/>
        <v>0</v>
      </c>
      <c r="L42" s="336" t="str">
        <f t="shared" si="14"/>
        <v>0</v>
      </c>
      <c r="M42" s="249">
        <f t="shared" si="15"/>
        <v>0</v>
      </c>
    </row>
    <row r="43" spans="1:13" hidden="1" x14ac:dyDescent="0.25">
      <c r="A43" s="260"/>
      <c r="B43" s="260"/>
      <c r="C43" s="276"/>
      <c r="D43" s="260"/>
      <c r="E43" s="260"/>
      <c r="F43" s="275"/>
      <c r="G43" s="261"/>
      <c r="H43" s="261"/>
      <c r="I43" s="357"/>
      <c r="J43" s="359"/>
      <c r="K43" s="262">
        <f t="shared" si="13"/>
        <v>0</v>
      </c>
      <c r="L43" s="336" t="str">
        <f t="shared" si="14"/>
        <v>0</v>
      </c>
      <c r="M43" s="249">
        <f t="shared" si="15"/>
        <v>0</v>
      </c>
    </row>
    <row r="44" spans="1:13" hidden="1" x14ac:dyDescent="0.25">
      <c r="A44" s="260"/>
      <c r="B44" s="260"/>
      <c r="C44" s="276"/>
      <c r="D44" s="260"/>
      <c r="E44" s="260"/>
      <c r="F44" s="275"/>
      <c r="G44" s="261"/>
      <c r="H44" s="261"/>
      <c r="I44" s="357"/>
      <c r="J44" s="359"/>
      <c r="K44" s="262">
        <f t="shared" si="13"/>
        <v>0</v>
      </c>
      <c r="L44" s="336" t="str">
        <f t="shared" si="14"/>
        <v>0</v>
      </c>
      <c r="M44" s="249">
        <f t="shared" si="15"/>
        <v>0</v>
      </c>
    </row>
    <row r="45" spans="1:13" hidden="1" x14ac:dyDescent="0.25">
      <c r="A45" s="260"/>
      <c r="B45" s="260"/>
      <c r="C45" s="276"/>
      <c r="D45" s="260"/>
      <c r="E45" s="260"/>
      <c r="F45" s="275"/>
      <c r="G45" s="261"/>
      <c r="H45" s="261"/>
      <c r="I45" s="357"/>
      <c r="J45" s="359"/>
      <c r="K45" s="262">
        <f t="shared" si="13"/>
        <v>0</v>
      </c>
      <c r="L45" s="336" t="str">
        <f t="shared" si="14"/>
        <v>0</v>
      </c>
      <c r="M45" s="249">
        <f t="shared" si="15"/>
        <v>0</v>
      </c>
    </row>
    <row r="46" spans="1:13" hidden="1" x14ac:dyDescent="0.25">
      <c r="A46" s="260"/>
      <c r="B46" s="260"/>
      <c r="C46" s="276"/>
      <c r="D46" s="260"/>
      <c r="E46" s="260"/>
      <c r="F46" s="275"/>
      <c r="G46" s="275"/>
      <c r="H46" s="261"/>
      <c r="I46" s="357"/>
      <c r="J46" s="359"/>
      <c r="K46" s="262">
        <f t="shared" si="13"/>
        <v>0</v>
      </c>
      <c r="L46" s="336" t="str">
        <f t="shared" si="14"/>
        <v>0</v>
      </c>
      <c r="M46" s="249">
        <f t="shared" si="15"/>
        <v>0</v>
      </c>
    </row>
    <row r="47" spans="1:13" hidden="1" x14ac:dyDescent="0.25">
      <c r="A47" s="260"/>
      <c r="B47" s="260"/>
      <c r="C47" s="276"/>
      <c r="D47" s="260"/>
      <c r="E47" s="260"/>
      <c r="F47" s="275"/>
      <c r="G47" s="261"/>
      <c r="H47" s="261"/>
      <c r="I47" s="275"/>
      <c r="J47" s="360"/>
      <c r="K47" s="262">
        <f t="shared" si="13"/>
        <v>0</v>
      </c>
      <c r="L47" s="336" t="str">
        <f t="shared" si="14"/>
        <v>0</v>
      </c>
      <c r="M47" s="249">
        <f t="shared" si="15"/>
        <v>0</v>
      </c>
    </row>
    <row r="48" spans="1:13" hidden="1" x14ac:dyDescent="0.25">
      <c r="A48" s="260"/>
      <c r="B48" s="260"/>
      <c r="C48" s="276"/>
      <c r="D48" s="260"/>
      <c r="E48" s="260"/>
      <c r="F48" s="275"/>
      <c r="G48" s="261"/>
      <c r="H48" s="261"/>
      <c r="I48" s="275"/>
      <c r="J48" s="361"/>
      <c r="K48" s="262">
        <f t="shared" si="13"/>
        <v>0</v>
      </c>
      <c r="L48" s="336" t="str">
        <f t="shared" si="14"/>
        <v>0</v>
      </c>
      <c r="M48" s="249">
        <f t="shared" si="15"/>
        <v>0</v>
      </c>
    </row>
    <row r="49" spans="1:13" hidden="1" x14ac:dyDescent="0.25">
      <c r="A49" s="260"/>
      <c r="B49" s="260"/>
      <c r="C49" s="276"/>
      <c r="D49" s="260"/>
      <c r="E49" s="260"/>
      <c r="F49" s="277"/>
      <c r="G49" s="261"/>
      <c r="H49" s="261"/>
      <c r="I49" s="357"/>
      <c r="J49" s="261"/>
      <c r="K49" s="262">
        <f t="shared" si="13"/>
        <v>0</v>
      </c>
      <c r="L49" s="336" t="str">
        <f t="shared" si="14"/>
        <v>0</v>
      </c>
      <c r="M49" s="249">
        <f t="shared" si="15"/>
        <v>0</v>
      </c>
    </row>
    <row r="50" spans="1:13" hidden="1" x14ac:dyDescent="0.25">
      <c r="A50" s="260"/>
      <c r="B50" s="362"/>
      <c r="C50" s="276"/>
      <c r="D50" s="260"/>
      <c r="E50" s="260"/>
      <c r="F50" s="275"/>
      <c r="G50" s="261"/>
      <c r="H50" s="262"/>
      <c r="I50" s="275"/>
      <c r="J50" s="261"/>
      <c r="K50" s="363">
        <f t="shared" si="13"/>
        <v>0</v>
      </c>
      <c r="L50" s="336" t="str">
        <f t="shared" si="14"/>
        <v>0</v>
      </c>
      <c r="M50" s="249">
        <f t="shared" si="15"/>
        <v>0</v>
      </c>
    </row>
    <row r="51" spans="1:13" hidden="1" x14ac:dyDescent="0.25">
      <c r="A51" s="260"/>
      <c r="B51" s="260"/>
      <c r="C51" s="276"/>
      <c r="D51" s="260"/>
      <c r="E51" s="260"/>
      <c r="F51" s="275"/>
      <c r="G51" s="261"/>
      <c r="H51" s="261"/>
      <c r="I51" s="275"/>
      <c r="J51" s="261"/>
      <c r="K51" s="363">
        <f t="shared" si="13"/>
        <v>0</v>
      </c>
      <c r="L51" s="336" t="str">
        <f t="shared" si="14"/>
        <v>0</v>
      </c>
      <c r="M51" s="249">
        <f t="shared" si="15"/>
        <v>0</v>
      </c>
    </row>
    <row r="52" spans="1:13" hidden="1" x14ac:dyDescent="0.25">
      <c r="A52" s="260"/>
      <c r="B52" s="260"/>
      <c r="C52" s="260"/>
      <c r="D52" s="260"/>
      <c r="E52" s="260"/>
      <c r="F52" s="277"/>
      <c r="G52" s="261"/>
      <c r="H52" s="261"/>
      <c r="I52" s="275"/>
      <c r="J52" s="261"/>
      <c r="K52" s="363">
        <f t="shared" si="13"/>
        <v>0</v>
      </c>
      <c r="L52" s="336" t="str">
        <f t="shared" si="14"/>
        <v>0</v>
      </c>
      <c r="M52" s="249">
        <f t="shared" si="15"/>
        <v>0</v>
      </c>
    </row>
    <row r="53" spans="1:13" hidden="1" x14ac:dyDescent="0.25">
      <c r="A53" s="260"/>
      <c r="B53" s="260"/>
      <c r="C53" s="260"/>
      <c r="D53" s="260"/>
      <c r="E53" s="260"/>
      <c r="F53" s="275"/>
      <c r="G53" s="261"/>
      <c r="H53" s="261"/>
      <c r="I53" s="275"/>
      <c r="J53" s="261"/>
      <c r="K53" s="363">
        <f t="shared" si="13"/>
        <v>0</v>
      </c>
      <c r="L53" s="336" t="str">
        <f t="shared" si="14"/>
        <v>0</v>
      </c>
      <c r="M53" s="249">
        <f t="shared" si="15"/>
        <v>0</v>
      </c>
    </row>
    <row r="54" spans="1:13" hidden="1" x14ac:dyDescent="0.25">
      <c r="A54" s="260"/>
      <c r="B54" s="260"/>
      <c r="C54" s="276"/>
      <c r="D54" s="276"/>
      <c r="E54" s="276"/>
      <c r="F54" s="277"/>
      <c r="G54" s="262"/>
      <c r="H54" s="262"/>
      <c r="I54" s="277"/>
      <c r="J54" s="262"/>
      <c r="K54" s="363">
        <f t="shared" si="13"/>
        <v>0</v>
      </c>
      <c r="L54" s="336" t="str">
        <f t="shared" si="14"/>
        <v>0</v>
      </c>
      <c r="M54" s="249">
        <f t="shared" si="15"/>
        <v>0</v>
      </c>
    </row>
    <row r="55" spans="1:13" hidden="1" x14ac:dyDescent="0.25">
      <c r="A55" s="260"/>
      <c r="B55" s="260"/>
      <c r="C55" s="276"/>
      <c r="D55" s="276"/>
      <c r="E55" s="276"/>
      <c r="F55" s="277"/>
      <c r="G55" s="262"/>
      <c r="H55" s="262"/>
      <c r="I55" s="277"/>
      <c r="J55" s="262"/>
      <c r="K55" s="262">
        <f t="shared" si="13"/>
        <v>0</v>
      </c>
      <c r="L55" s="336" t="str">
        <f t="shared" si="14"/>
        <v>0</v>
      </c>
      <c r="M55" s="249">
        <f t="shared" si="15"/>
        <v>0</v>
      </c>
    </row>
    <row r="56" spans="1:13" hidden="1" x14ac:dyDescent="0.25">
      <c r="A56" s="260"/>
      <c r="B56" s="260"/>
      <c r="C56" s="260"/>
      <c r="D56" s="260"/>
      <c r="E56" s="260"/>
      <c r="F56" s="275"/>
      <c r="G56" s="261"/>
      <c r="H56" s="261"/>
      <c r="I56" s="275"/>
      <c r="J56" s="261"/>
      <c r="K56" s="262">
        <f t="shared" si="13"/>
        <v>0</v>
      </c>
      <c r="L56" s="336" t="str">
        <f t="shared" si="14"/>
        <v>0</v>
      </c>
      <c r="M56" s="249">
        <f t="shared" si="15"/>
        <v>0</v>
      </c>
    </row>
    <row r="57" spans="1:13" hidden="1" x14ac:dyDescent="0.25">
      <c r="A57" s="260"/>
      <c r="B57" s="260"/>
      <c r="C57" s="260"/>
      <c r="D57" s="260"/>
      <c r="E57" s="260"/>
      <c r="F57" s="275"/>
      <c r="G57" s="261"/>
      <c r="H57" s="261"/>
      <c r="I57" s="275"/>
      <c r="J57" s="261"/>
      <c r="K57" s="262">
        <f t="shared" si="13"/>
        <v>0</v>
      </c>
      <c r="L57" s="336" t="str">
        <f t="shared" si="14"/>
        <v>0</v>
      </c>
      <c r="M57" s="249">
        <f t="shared" si="15"/>
        <v>0</v>
      </c>
    </row>
    <row r="58" spans="1:13" hidden="1" x14ac:dyDescent="0.25">
      <c r="A58" s="260"/>
      <c r="B58" s="260"/>
      <c r="C58" s="260"/>
      <c r="D58" s="260"/>
      <c r="E58" s="260"/>
      <c r="F58" s="275"/>
      <c r="G58" s="261"/>
      <c r="H58" s="261"/>
      <c r="I58" s="275"/>
      <c r="J58" s="261"/>
      <c r="K58" s="363">
        <f t="shared" si="13"/>
        <v>0</v>
      </c>
      <c r="L58" s="336" t="str">
        <f t="shared" si="14"/>
        <v>0</v>
      </c>
      <c r="M58" s="249">
        <f t="shared" si="15"/>
        <v>0</v>
      </c>
    </row>
    <row r="59" spans="1:13" hidden="1" x14ac:dyDescent="0.25">
      <c r="A59" s="260"/>
      <c r="B59" s="260"/>
      <c r="C59" s="260"/>
      <c r="D59" s="260"/>
      <c r="E59" s="260"/>
      <c r="F59" s="275"/>
      <c r="G59" s="261"/>
      <c r="H59" s="261"/>
      <c r="I59" s="275"/>
      <c r="J59" s="261"/>
      <c r="K59" s="262">
        <f t="shared" si="13"/>
        <v>0</v>
      </c>
      <c r="L59" s="336" t="str">
        <f t="shared" si="14"/>
        <v>0</v>
      </c>
      <c r="M59" s="249">
        <f t="shared" si="15"/>
        <v>0</v>
      </c>
    </row>
    <row r="60" spans="1:13" hidden="1" x14ac:dyDescent="0.25">
      <c r="A60" s="260"/>
      <c r="B60" s="260"/>
      <c r="C60" s="260"/>
      <c r="D60" s="260"/>
      <c r="E60" s="260"/>
      <c r="F60" s="275"/>
      <c r="G60" s="261"/>
      <c r="H60" s="261"/>
      <c r="I60" s="275"/>
      <c r="J60" s="261"/>
      <c r="K60" s="262">
        <f t="shared" si="13"/>
        <v>0</v>
      </c>
      <c r="L60" s="336" t="str">
        <f t="shared" si="14"/>
        <v>0</v>
      </c>
      <c r="M60" s="249">
        <f t="shared" si="15"/>
        <v>0</v>
      </c>
    </row>
    <row r="61" spans="1:13" hidden="1" x14ac:dyDescent="0.25">
      <c r="A61" s="260"/>
      <c r="B61" s="260"/>
      <c r="C61" s="276"/>
      <c r="D61" s="260"/>
      <c r="E61" s="260"/>
      <c r="F61" s="275"/>
      <c r="G61" s="261"/>
      <c r="H61" s="261"/>
      <c r="I61" s="275"/>
      <c r="J61" s="261"/>
      <c r="K61" s="262">
        <f t="shared" si="13"/>
        <v>0</v>
      </c>
      <c r="L61" s="336" t="str">
        <f t="shared" si="14"/>
        <v>0</v>
      </c>
      <c r="M61" s="249">
        <f t="shared" si="15"/>
        <v>0</v>
      </c>
    </row>
    <row r="62" spans="1:13" hidden="1" x14ac:dyDescent="0.25">
      <c r="A62" s="260"/>
      <c r="B62" s="260"/>
      <c r="C62" s="260"/>
      <c r="D62" s="260"/>
      <c r="E62" s="260"/>
      <c r="F62" s="275"/>
      <c r="G62" s="261"/>
      <c r="H62" s="261"/>
      <c r="I62" s="275"/>
      <c r="J62" s="261"/>
      <c r="K62" s="262">
        <f t="shared" si="13"/>
        <v>0</v>
      </c>
      <c r="L62" s="336" t="str">
        <f t="shared" si="14"/>
        <v>0</v>
      </c>
      <c r="M62" s="249">
        <f t="shared" si="15"/>
        <v>0</v>
      </c>
    </row>
    <row r="63" spans="1:13" hidden="1" x14ac:dyDescent="0.25">
      <c r="A63" s="260"/>
      <c r="B63" s="260"/>
      <c r="C63" s="276"/>
      <c r="D63" s="260"/>
      <c r="E63" s="260"/>
      <c r="F63" s="275"/>
      <c r="G63" s="261"/>
      <c r="H63" s="261"/>
      <c r="I63" s="275"/>
      <c r="J63" s="354"/>
      <c r="K63" s="262">
        <f t="shared" si="13"/>
        <v>0</v>
      </c>
      <c r="L63" s="336" t="str">
        <f t="shared" si="14"/>
        <v>0</v>
      </c>
      <c r="M63" s="249">
        <f t="shared" si="15"/>
        <v>0</v>
      </c>
    </row>
    <row r="64" spans="1:13" hidden="1" x14ac:dyDescent="0.25">
      <c r="A64" s="260"/>
      <c r="B64" s="260"/>
      <c r="C64" s="276"/>
      <c r="D64" s="260"/>
      <c r="E64" s="260"/>
      <c r="F64" s="275"/>
      <c r="G64" s="261"/>
      <c r="H64" s="261"/>
      <c r="I64" s="275"/>
      <c r="J64" s="354"/>
      <c r="K64" s="364">
        <f t="shared" si="13"/>
        <v>0</v>
      </c>
      <c r="L64" s="336" t="str">
        <f t="shared" si="14"/>
        <v>0</v>
      </c>
      <c r="M64" s="249">
        <f t="shared" si="15"/>
        <v>0</v>
      </c>
    </row>
    <row r="65" spans="1:13" hidden="1" x14ac:dyDescent="0.25">
      <c r="A65" s="260"/>
      <c r="B65" s="260"/>
      <c r="C65" s="276"/>
      <c r="D65" s="260"/>
      <c r="E65" s="260"/>
      <c r="F65" s="275"/>
      <c r="G65" s="261"/>
      <c r="H65" s="261"/>
      <c r="I65" s="275"/>
      <c r="J65" s="354"/>
      <c r="K65" s="262">
        <f t="shared" si="13"/>
        <v>0</v>
      </c>
      <c r="L65" s="336" t="str">
        <f t="shared" si="14"/>
        <v>0</v>
      </c>
      <c r="M65" s="249">
        <f t="shared" si="15"/>
        <v>0</v>
      </c>
    </row>
    <row r="66" spans="1:13" hidden="1" x14ac:dyDescent="0.25">
      <c r="A66" s="260"/>
      <c r="B66" s="260"/>
      <c r="C66" s="260"/>
      <c r="D66" s="260"/>
      <c r="E66" s="260"/>
      <c r="F66" s="352"/>
      <c r="G66" s="261"/>
      <c r="H66" s="261"/>
      <c r="I66" s="275"/>
      <c r="J66" s="262"/>
      <c r="K66" s="262">
        <f t="shared" si="13"/>
        <v>0</v>
      </c>
      <c r="L66" s="336" t="str">
        <f t="shared" si="14"/>
        <v>0</v>
      </c>
      <c r="M66" s="249">
        <f t="shared" si="15"/>
        <v>0</v>
      </c>
    </row>
    <row r="67" spans="1:13" hidden="1" x14ac:dyDescent="0.25">
      <c r="A67" s="260"/>
      <c r="B67" s="260"/>
      <c r="C67" s="260"/>
      <c r="D67" s="260"/>
      <c r="E67" s="260"/>
      <c r="F67" s="277"/>
      <c r="G67" s="261"/>
      <c r="H67" s="261"/>
      <c r="I67" s="275"/>
      <c r="J67" s="261"/>
      <c r="K67" s="262">
        <f t="shared" si="13"/>
        <v>0</v>
      </c>
      <c r="L67" s="336" t="str">
        <f t="shared" si="14"/>
        <v>0</v>
      </c>
      <c r="M67" s="249">
        <f t="shared" si="15"/>
        <v>0</v>
      </c>
    </row>
    <row r="68" spans="1:13" hidden="1" x14ac:dyDescent="0.25">
      <c r="A68" s="260"/>
      <c r="B68" s="260"/>
      <c r="C68" s="260"/>
      <c r="D68" s="260"/>
      <c r="E68" s="260"/>
      <c r="F68" s="275"/>
      <c r="G68" s="261"/>
      <c r="H68" s="261"/>
      <c r="I68" s="275"/>
      <c r="J68" s="261"/>
      <c r="K68" s="262">
        <f t="shared" si="13"/>
        <v>0</v>
      </c>
      <c r="L68" s="336" t="str">
        <f t="shared" si="14"/>
        <v>0</v>
      </c>
      <c r="M68" s="249">
        <f t="shared" si="15"/>
        <v>0</v>
      </c>
    </row>
    <row r="69" spans="1:13" hidden="1" x14ac:dyDescent="0.25">
      <c r="A69" s="260"/>
      <c r="B69" s="260"/>
      <c r="C69" s="260"/>
      <c r="D69" s="260"/>
      <c r="E69" s="260"/>
      <c r="F69" s="275"/>
      <c r="G69" s="261"/>
      <c r="H69" s="261"/>
      <c r="I69" s="275"/>
      <c r="J69" s="353"/>
      <c r="K69" s="262">
        <f t="shared" si="13"/>
        <v>0</v>
      </c>
      <c r="L69" s="336" t="str">
        <f t="shared" si="14"/>
        <v>0</v>
      </c>
      <c r="M69" s="249">
        <f t="shared" si="15"/>
        <v>0</v>
      </c>
    </row>
    <row r="70" spans="1:13" hidden="1" x14ac:dyDescent="0.25">
      <c r="A70" s="260"/>
      <c r="B70" s="260"/>
      <c r="C70" s="260"/>
      <c r="D70" s="260"/>
      <c r="E70" s="260"/>
      <c r="F70" s="275"/>
      <c r="G70" s="261"/>
      <c r="H70" s="261"/>
      <c r="I70" s="275"/>
      <c r="J70" s="275"/>
      <c r="K70" s="262">
        <f t="shared" si="13"/>
        <v>0</v>
      </c>
      <c r="L70" s="336" t="str">
        <f t="shared" si="14"/>
        <v>0</v>
      </c>
      <c r="M70" s="249">
        <f t="shared" si="15"/>
        <v>0</v>
      </c>
    </row>
    <row r="71" spans="1:13" hidden="1" x14ac:dyDescent="0.25">
      <c r="A71" s="260"/>
      <c r="B71" s="260"/>
      <c r="C71" s="260"/>
      <c r="D71" s="260"/>
      <c r="E71" s="260"/>
      <c r="F71" s="275"/>
      <c r="G71" s="261"/>
      <c r="H71" s="261"/>
      <c r="I71" s="275"/>
      <c r="J71" s="275"/>
      <c r="K71" s="262">
        <f t="shared" si="13"/>
        <v>0</v>
      </c>
      <c r="L71" s="336" t="str">
        <f t="shared" si="14"/>
        <v>0</v>
      </c>
      <c r="M71" s="249">
        <f t="shared" si="15"/>
        <v>0</v>
      </c>
    </row>
    <row r="72" spans="1:13" hidden="1" x14ac:dyDescent="0.25">
      <c r="A72" s="260"/>
      <c r="B72" s="260"/>
      <c r="C72" s="260"/>
      <c r="D72" s="260"/>
      <c r="E72" s="260"/>
      <c r="F72" s="275"/>
      <c r="G72" s="261"/>
      <c r="H72" s="261"/>
      <c r="I72" s="275"/>
      <c r="J72" s="275"/>
      <c r="K72" s="262">
        <f t="shared" si="13"/>
        <v>0</v>
      </c>
      <c r="L72" s="336" t="str">
        <f t="shared" si="14"/>
        <v>0</v>
      </c>
      <c r="M72" s="249">
        <f t="shared" si="15"/>
        <v>0</v>
      </c>
    </row>
    <row r="73" spans="1:13" hidden="1" x14ac:dyDescent="0.25">
      <c r="A73" s="260"/>
      <c r="B73" s="260"/>
      <c r="C73" s="260"/>
      <c r="D73" s="260"/>
      <c r="E73" s="260"/>
      <c r="F73" s="275"/>
      <c r="G73" s="261"/>
      <c r="H73" s="261"/>
      <c r="I73" s="275"/>
      <c r="J73" s="275"/>
      <c r="K73" s="262">
        <f t="shared" si="13"/>
        <v>0</v>
      </c>
      <c r="L73" s="336" t="str">
        <f t="shared" si="14"/>
        <v>0</v>
      </c>
      <c r="M73" s="249">
        <f t="shared" si="15"/>
        <v>0</v>
      </c>
    </row>
    <row r="74" spans="1:13" hidden="1" x14ac:dyDescent="0.25">
      <c r="A74" s="260"/>
      <c r="B74" s="260"/>
      <c r="C74" s="260"/>
      <c r="D74" s="260"/>
      <c r="E74" s="260"/>
      <c r="F74" s="275"/>
      <c r="G74" s="261"/>
      <c r="H74" s="261"/>
      <c r="I74" s="275"/>
      <c r="J74" s="275"/>
      <c r="K74" s="262">
        <f t="shared" si="13"/>
        <v>0</v>
      </c>
      <c r="L74" s="336" t="str">
        <f t="shared" si="14"/>
        <v>0</v>
      </c>
      <c r="M74" s="249">
        <f t="shared" si="15"/>
        <v>0</v>
      </c>
    </row>
    <row r="75" spans="1:13" hidden="1" x14ac:dyDescent="0.25">
      <c r="A75" s="260"/>
      <c r="B75" s="260"/>
      <c r="C75" s="260"/>
      <c r="D75" s="260"/>
      <c r="E75" s="260"/>
      <c r="F75" s="275"/>
      <c r="G75" s="261"/>
      <c r="H75" s="261"/>
      <c r="I75" s="275"/>
      <c r="J75" s="275"/>
      <c r="K75" s="262">
        <f t="shared" si="13"/>
        <v>0</v>
      </c>
      <c r="L75" s="336" t="str">
        <f t="shared" si="14"/>
        <v>0</v>
      </c>
      <c r="M75" s="249">
        <f t="shared" si="15"/>
        <v>0</v>
      </c>
    </row>
    <row r="76" spans="1:13" hidden="1" x14ac:dyDescent="0.25">
      <c r="A76" s="260"/>
      <c r="B76" s="260"/>
      <c r="C76" s="260"/>
      <c r="D76" s="260"/>
      <c r="E76" s="260"/>
      <c r="F76" s="275"/>
      <c r="G76" s="261"/>
      <c r="H76" s="261"/>
      <c r="I76" s="275"/>
      <c r="J76" s="275"/>
      <c r="K76" s="262">
        <f t="shared" si="13"/>
        <v>0</v>
      </c>
      <c r="L76" s="336" t="str">
        <f t="shared" si="14"/>
        <v>0</v>
      </c>
      <c r="M76" s="249">
        <f t="shared" si="15"/>
        <v>0</v>
      </c>
    </row>
    <row r="77" spans="1:13" hidden="1" x14ac:dyDescent="0.25">
      <c r="A77" s="260"/>
      <c r="B77" s="260"/>
      <c r="C77" s="260"/>
      <c r="D77" s="260"/>
      <c r="E77" s="260"/>
      <c r="F77" s="275"/>
      <c r="G77" s="261"/>
      <c r="H77" s="261"/>
      <c r="I77" s="275"/>
      <c r="J77" s="275"/>
      <c r="K77" s="262">
        <f t="shared" si="13"/>
        <v>0</v>
      </c>
      <c r="L77" s="336" t="str">
        <f t="shared" si="14"/>
        <v>0</v>
      </c>
      <c r="M77" s="249">
        <f t="shared" si="15"/>
        <v>0</v>
      </c>
    </row>
    <row r="78" spans="1:13" hidden="1" x14ac:dyDescent="0.25">
      <c r="A78" s="260"/>
      <c r="B78" s="260"/>
      <c r="C78" s="260"/>
      <c r="D78" s="260"/>
      <c r="E78" s="260"/>
      <c r="F78" s="275"/>
      <c r="G78" s="261"/>
      <c r="H78" s="261"/>
      <c r="I78" s="275"/>
      <c r="J78" s="275"/>
      <c r="K78" s="262">
        <f t="shared" si="13"/>
        <v>0</v>
      </c>
      <c r="L78" s="336" t="str">
        <f t="shared" si="14"/>
        <v>0</v>
      </c>
      <c r="M78" s="249">
        <f t="shared" si="15"/>
        <v>0</v>
      </c>
    </row>
    <row r="79" spans="1:13" hidden="1" x14ac:dyDescent="0.25">
      <c r="A79" s="260"/>
      <c r="B79" s="260"/>
      <c r="C79" s="260"/>
      <c r="D79" s="260"/>
      <c r="E79" s="260"/>
      <c r="F79" s="275"/>
      <c r="G79" s="261"/>
      <c r="H79" s="261"/>
      <c r="I79" s="275"/>
      <c r="J79" s="275"/>
      <c r="K79" s="262">
        <f t="shared" si="13"/>
        <v>0</v>
      </c>
      <c r="L79" s="336" t="str">
        <f t="shared" si="14"/>
        <v>0</v>
      </c>
      <c r="M79" s="249">
        <f t="shared" si="15"/>
        <v>0</v>
      </c>
    </row>
    <row r="80" spans="1:13" hidden="1" x14ac:dyDescent="0.25">
      <c r="A80" s="260"/>
      <c r="B80" s="260"/>
      <c r="C80" s="260"/>
      <c r="D80" s="260"/>
      <c r="E80" s="260"/>
      <c r="F80" s="275"/>
      <c r="G80" s="261"/>
      <c r="H80" s="261"/>
      <c r="I80" s="275"/>
      <c r="J80" s="275"/>
      <c r="K80" s="262">
        <f t="shared" si="13"/>
        <v>0</v>
      </c>
      <c r="L80" s="336" t="str">
        <f t="shared" si="14"/>
        <v>0</v>
      </c>
      <c r="M80" s="249">
        <f t="shared" si="15"/>
        <v>0</v>
      </c>
    </row>
    <row r="81" spans="1:13" hidden="1" x14ac:dyDescent="0.25">
      <c r="A81" s="260"/>
      <c r="B81" s="260"/>
      <c r="C81" s="260"/>
      <c r="D81" s="260"/>
      <c r="E81" s="260"/>
      <c r="F81" s="275"/>
      <c r="G81" s="261"/>
      <c r="H81" s="261"/>
      <c r="I81" s="275"/>
      <c r="J81" s="275"/>
      <c r="K81" s="262">
        <f t="shared" si="13"/>
        <v>0</v>
      </c>
      <c r="L81" s="336" t="str">
        <f t="shared" si="14"/>
        <v>0</v>
      </c>
      <c r="M81" s="249">
        <f t="shared" si="15"/>
        <v>0</v>
      </c>
    </row>
    <row r="82" spans="1:13" hidden="1" x14ac:dyDescent="0.25">
      <c r="A82" s="260"/>
      <c r="B82" s="260"/>
      <c r="C82" s="260"/>
      <c r="D82" s="260"/>
      <c r="E82" s="260"/>
      <c r="F82" s="275"/>
      <c r="G82" s="261"/>
      <c r="H82" s="261"/>
      <c r="I82" s="275"/>
      <c r="J82" s="275"/>
      <c r="K82" s="262">
        <f t="shared" si="13"/>
        <v>0</v>
      </c>
      <c r="L82" s="336" t="str">
        <f t="shared" si="14"/>
        <v>0</v>
      </c>
      <c r="M82" s="249">
        <f t="shared" si="15"/>
        <v>0</v>
      </c>
    </row>
    <row r="83" spans="1:13" hidden="1" x14ac:dyDescent="0.25">
      <c r="A83" s="260"/>
      <c r="B83" s="260"/>
      <c r="C83" s="260"/>
      <c r="D83" s="260"/>
      <c r="E83" s="260"/>
      <c r="F83" s="275"/>
      <c r="G83" s="261"/>
      <c r="H83" s="261"/>
      <c r="I83" s="275"/>
      <c r="J83" s="275"/>
      <c r="K83" s="262">
        <f t="shared" si="13"/>
        <v>0</v>
      </c>
      <c r="L83" s="336" t="str">
        <f t="shared" si="14"/>
        <v>0</v>
      </c>
      <c r="M83" s="249">
        <f t="shared" si="15"/>
        <v>0</v>
      </c>
    </row>
    <row r="84" spans="1:13" hidden="1" x14ac:dyDescent="0.25">
      <c r="A84" s="260"/>
      <c r="B84" s="260"/>
      <c r="C84" s="260"/>
      <c r="D84" s="260"/>
      <c r="E84" s="260"/>
      <c r="F84" s="275"/>
      <c r="G84" s="261"/>
      <c r="H84" s="261"/>
      <c r="I84" s="275"/>
      <c r="J84" s="275"/>
      <c r="K84" s="262">
        <f t="shared" si="13"/>
        <v>0</v>
      </c>
      <c r="L84" s="336" t="str">
        <f t="shared" si="14"/>
        <v>0</v>
      </c>
      <c r="M84" s="249">
        <f t="shared" si="15"/>
        <v>0</v>
      </c>
    </row>
    <row r="85" spans="1:13" hidden="1" x14ac:dyDescent="0.25">
      <c r="A85" s="260"/>
      <c r="B85" s="260"/>
      <c r="C85" s="260"/>
      <c r="D85" s="260"/>
      <c r="E85" s="260"/>
      <c r="F85" s="275"/>
      <c r="G85" s="275"/>
      <c r="H85" s="275"/>
      <c r="I85" s="275"/>
      <c r="J85" s="353"/>
      <c r="K85" s="262">
        <f t="shared" si="13"/>
        <v>0</v>
      </c>
      <c r="L85" s="336" t="str">
        <f t="shared" si="14"/>
        <v>0</v>
      </c>
      <c r="M85" s="249">
        <f t="shared" si="15"/>
        <v>0</v>
      </c>
    </row>
    <row r="86" spans="1:13" hidden="1" x14ac:dyDescent="0.25">
      <c r="A86" s="260"/>
      <c r="B86" s="260"/>
      <c r="C86" s="260"/>
      <c r="D86" s="260"/>
      <c r="E86" s="260"/>
      <c r="F86" s="275"/>
      <c r="G86" s="275"/>
      <c r="H86" s="275"/>
      <c r="I86" s="275"/>
      <c r="J86" s="353"/>
      <c r="K86" s="262">
        <f t="shared" si="13"/>
        <v>0</v>
      </c>
      <c r="L86" s="336" t="str">
        <f t="shared" si="14"/>
        <v>0</v>
      </c>
      <c r="M86" s="249">
        <f t="shared" si="15"/>
        <v>0</v>
      </c>
    </row>
    <row r="87" spans="1:13" hidden="1" x14ac:dyDescent="0.25">
      <c r="A87" s="260"/>
      <c r="B87" s="260"/>
      <c r="C87" s="260"/>
      <c r="D87" s="260"/>
      <c r="E87" s="260"/>
      <c r="F87" s="275"/>
      <c r="G87" s="275"/>
      <c r="H87" s="275"/>
      <c r="I87" s="275"/>
      <c r="J87" s="353"/>
      <c r="K87" s="262">
        <f t="shared" si="13"/>
        <v>0</v>
      </c>
      <c r="L87" s="336" t="str">
        <f t="shared" si="14"/>
        <v>0</v>
      </c>
      <c r="M87" s="249">
        <f t="shared" si="15"/>
        <v>0</v>
      </c>
    </row>
    <row r="88" spans="1:13" hidden="1" x14ac:dyDescent="0.25">
      <c r="A88" s="260"/>
      <c r="B88" s="260"/>
      <c r="C88" s="260"/>
      <c r="D88" s="260"/>
      <c r="E88" s="260"/>
      <c r="F88" s="275"/>
      <c r="G88" s="275"/>
      <c r="H88" s="275"/>
      <c r="I88" s="275"/>
      <c r="J88" s="353"/>
      <c r="K88" s="262">
        <f t="shared" si="13"/>
        <v>0</v>
      </c>
      <c r="L88" s="336" t="str">
        <f t="shared" si="14"/>
        <v>0</v>
      </c>
      <c r="M88" s="249">
        <f t="shared" si="15"/>
        <v>0</v>
      </c>
    </row>
    <row r="89" spans="1:13" hidden="1" x14ac:dyDescent="0.25">
      <c r="A89" s="260"/>
      <c r="B89" s="260"/>
      <c r="C89" s="260"/>
      <c r="D89" s="260"/>
      <c r="E89" s="260"/>
      <c r="F89" s="275"/>
      <c r="G89" s="275"/>
      <c r="H89" s="275"/>
      <c r="I89" s="275"/>
      <c r="J89" s="353"/>
      <c r="K89" s="262">
        <f t="shared" si="13"/>
        <v>0</v>
      </c>
      <c r="L89" s="336" t="str">
        <f t="shared" si="14"/>
        <v>0</v>
      </c>
      <c r="M89" s="249">
        <f t="shared" si="15"/>
        <v>0</v>
      </c>
    </row>
    <row r="90" spans="1:13" hidden="1" x14ac:dyDescent="0.25">
      <c r="A90" s="260"/>
      <c r="B90" s="260"/>
      <c r="C90" s="260"/>
      <c r="D90" s="260"/>
      <c r="E90" s="260"/>
      <c r="F90" s="275"/>
      <c r="G90" s="275"/>
      <c r="H90" s="275"/>
      <c r="I90" s="275"/>
      <c r="J90" s="353"/>
      <c r="K90" s="262">
        <f t="shared" si="13"/>
        <v>0</v>
      </c>
      <c r="L90" s="336" t="str">
        <f t="shared" si="14"/>
        <v>0</v>
      </c>
      <c r="M90" s="249">
        <f t="shared" si="15"/>
        <v>0</v>
      </c>
    </row>
    <row r="91" spans="1:13" hidden="1" x14ac:dyDescent="0.25">
      <c r="A91" s="260"/>
      <c r="B91" s="260"/>
      <c r="C91" s="260"/>
      <c r="D91" s="260"/>
      <c r="E91" s="260"/>
      <c r="F91" s="275"/>
      <c r="G91" s="275"/>
      <c r="H91" s="275"/>
      <c r="I91" s="275"/>
      <c r="J91" s="353"/>
      <c r="K91" s="262">
        <f t="shared" si="13"/>
        <v>0</v>
      </c>
      <c r="L91" s="336" t="str">
        <f t="shared" si="14"/>
        <v>0</v>
      </c>
      <c r="M91" s="249">
        <f t="shared" si="15"/>
        <v>0</v>
      </c>
    </row>
    <row r="92" spans="1:13" hidden="1" x14ac:dyDescent="0.25">
      <c r="A92" s="260"/>
      <c r="B92" s="260"/>
      <c r="C92" s="260"/>
      <c r="D92" s="260"/>
      <c r="E92" s="260"/>
      <c r="F92" s="275"/>
      <c r="G92" s="275"/>
      <c r="H92" s="275"/>
      <c r="I92" s="275"/>
      <c r="J92" s="353"/>
      <c r="K92" s="262">
        <f t="shared" si="13"/>
        <v>0</v>
      </c>
      <c r="L92" s="336" t="str">
        <f t="shared" si="14"/>
        <v>0</v>
      </c>
      <c r="M92" s="249">
        <f t="shared" si="15"/>
        <v>0</v>
      </c>
    </row>
    <row r="93" spans="1:13" hidden="1" x14ac:dyDescent="0.25">
      <c r="A93" s="260"/>
      <c r="B93" s="260"/>
      <c r="C93" s="260"/>
      <c r="D93" s="260"/>
      <c r="E93" s="260"/>
      <c r="F93" s="275"/>
      <c r="G93" s="275"/>
      <c r="H93" s="275"/>
      <c r="I93" s="275"/>
      <c r="J93" s="353"/>
      <c r="K93" s="262">
        <f t="shared" si="13"/>
        <v>0</v>
      </c>
      <c r="L93" s="336" t="str">
        <f t="shared" si="14"/>
        <v>0</v>
      </c>
      <c r="M93" s="249">
        <f t="shared" si="15"/>
        <v>0</v>
      </c>
    </row>
    <row r="94" spans="1:13" hidden="1" x14ac:dyDescent="0.25">
      <c r="A94" s="260"/>
      <c r="B94" s="260"/>
      <c r="C94" s="260"/>
      <c r="D94" s="260"/>
      <c r="E94" s="260"/>
      <c r="F94" s="275"/>
      <c r="G94" s="275"/>
      <c r="H94" s="275"/>
      <c r="I94" s="275"/>
      <c r="J94" s="353"/>
      <c r="K94" s="262">
        <f t="shared" si="13"/>
        <v>0</v>
      </c>
      <c r="L94" s="336" t="str">
        <f t="shared" si="14"/>
        <v>0</v>
      </c>
      <c r="M94" s="249">
        <f t="shared" si="15"/>
        <v>0</v>
      </c>
    </row>
    <row r="95" spans="1:13" hidden="1" x14ac:dyDescent="0.25">
      <c r="A95" s="350"/>
      <c r="B95" s="351"/>
      <c r="C95" s="260"/>
      <c r="D95" s="351"/>
      <c r="E95" s="260"/>
      <c r="F95" s="365"/>
      <c r="G95" s="365"/>
      <c r="H95" s="365"/>
      <c r="I95" s="365"/>
      <c r="J95" s="353"/>
      <c r="K95" s="262">
        <f t="shared" si="13"/>
        <v>0</v>
      </c>
      <c r="L95" s="336" t="str">
        <f t="shared" si="14"/>
        <v>0</v>
      </c>
      <c r="M95" s="249">
        <f t="shared" si="15"/>
        <v>0</v>
      </c>
    </row>
    <row r="96" spans="1:13" hidden="1" x14ac:dyDescent="0.25">
      <c r="A96" s="274"/>
      <c r="B96" s="260"/>
      <c r="C96" s="260"/>
      <c r="D96" s="260"/>
      <c r="E96" s="260"/>
      <c r="F96" s="275"/>
      <c r="G96" s="275"/>
      <c r="H96" s="275"/>
      <c r="I96" s="275"/>
      <c r="J96" s="353"/>
      <c r="K96" s="262">
        <f t="shared" si="13"/>
        <v>0</v>
      </c>
      <c r="L96" s="336" t="str">
        <f t="shared" si="14"/>
        <v>0</v>
      </c>
      <c r="M96" s="249">
        <f t="shared" si="15"/>
        <v>0</v>
      </c>
    </row>
    <row r="97" spans="1:13" hidden="1" x14ac:dyDescent="0.25">
      <c r="A97" s="260"/>
      <c r="B97" s="260"/>
      <c r="C97" s="260"/>
      <c r="D97" s="260"/>
      <c r="E97" s="260"/>
      <c r="F97" s="275"/>
      <c r="G97" s="275"/>
      <c r="H97" s="275"/>
      <c r="I97" s="275"/>
      <c r="J97" s="353"/>
      <c r="K97" s="262">
        <f t="shared" si="13"/>
        <v>0</v>
      </c>
      <c r="L97" s="336" t="str">
        <f t="shared" si="14"/>
        <v>0</v>
      </c>
      <c r="M97" s="249">
        <f t="shared" si="15"/>
        <v>0</v>
      </c>
    </row>
    <row r="98" spans="1:13" hidden="1" x14ac:dyDescent="0.25">
      <c r="A98" s="260"/>
      <c r="B98" s="260"/>
      <c r="C98" s="260"/>
      <c r="D98" s="260"/>
      <c r="E98" s="260"/>
      <c r="F98" s="275"/>
      <c r="G98" s="275"/>
      <c r="H98" s="275"/>
      <c r="I98" s="275"/>
      <c r="J98" s="353"/>
      <c r="K98" s="262">
        <f t="shared" si="13"/>
        <v>0</v>
      </c>
      <c r="L98" s="336" t="str">
        <f t="shared" si="14"/>
        <v>0</v>
      </c>
      <c r="M98" s="249">
        <f t="shared" si="15"/>
        <v>0</v>
      </c>
    </row>
    <row r="99" spans="1:13" hidden="1" x14ac:dyDescent="0.25">
      <c r="A99" s="260"/>
      <c r="B99" s="260"/>
      <c r="C99" s="260"/>
      <c r="D99" s="260"/>
      <c r="E99" s="260"/>
      <c r="F99" s="275"/>
      <c r="G99" s="275"/>
      <c r="H99" s="275"/>
      <c r="I99" s="275"/>
      <c r="J99" s="354"/>
      <c r="K99" s="262">
        <f t="shared" si="13"/>
        <v>0</v>
      </c>
      <c r="L99" s="336" t="str">
        <f t="shared" si="14"/>
        <v>0</v>
      </c>
      <c r="M99" s="249">
        <f t="shared" si="15"/>
        <v>0</v>
      </c>
    </row>
    <row r="100" spans="1:13" hidden="1" x14ac:dyDescent="0.25">
      <c r="A100" s="260"/>
      <c r="B100" s="260"/>
      <c r="C100" s="260"/>
      <c r="D100" s="260"/>
      <c r="E100" s="260"/>
      <c r="F100" s="275"/>
      <c r="G100" s="275"/>
      <c r="H100" s="275"/>
      <c r="I100" s="275"/>
      <c r="J100" s="354"/>
      <c r="K100" s="262">
        <f t="shared" ref="K100:K144" si="16">SUM(F100:J100)</f>
        <v>0</v>
      </c>
      <c r="L100" s="336" t="str">
        <f t="shared" ref="L100:L144" si="17">IF(E100="","0",VLOOKUP(E100,$F$540:$G$554,2))</f>
        <v>0</v>
      </c>
      <c r="M100" s="249">
        <f t="shared" ref="M100:M144" si="18">SUM(K100*L100)</f>
        <v>0</v>
      </c>
    </row>
    <row r="101" spans="1:13" hidden="1" x14ac:dyDescent="0.25">
      <c r="A101" s="260"/>
      <c r="B101" s="260"/>
      <c r="C101" s="260"/>
      <c r="D101" s="260"/>
      <c r="E101" s="260"/>
      <c r="F101" s="275"/>
      <c r="G101" s="275"/>
      <c r="H101" s="275"/>
      <c r="I101" s="275"/>
      <c r="J101" s="354"/>
      <c r="K101" s="262">
        <f t="shared" si="16"/>
        <v>0</v>
      </c>
      <c r="L101" s="336" t="str">
        <f t="shared" si="17"/>
        <v>0</v>
      </c>
      <c r="M101" s="249">
        <f t="shared" si="18"/>
        <v>0</v>
      </c>
    </row>
    <row r="102" spans="1:13" hidden="1" x14ac:dyDescent="0.25">
      <c r="A102" s="260"/>
      <c r="B102" s="260"/>
      <c r="C102" s="260"/>
      <c r="D102" s="260"/>
      <c r="E102" s="260"/>
      <c r="F102" s="275"/>
      <c r="G102" s="275"/>
      <c r="H102" s="275"/>
      <c r="I102" s="275"/>
      <c r="J102" s="261"/>
      <c r="K102" s="262">
        <f t="shared" si="16"/>
        <v>0</v>
      </c>
      <c r="L102" s="336" t="str">
        <f t="shared" si="17"/>
        <v>0</v>
      </c>
      <c r="M102" s="249">
        <f t="shared" si="18"/>
        <v>0</v>
      </c>
    </row>
    <row r="103" spans="1:13" hidden="1" x14ac:dyDescent="0.25">
      <c r="A103" s="260"/>
      <c r="B103" s="260"/>
      <c r="C103" s="260"/>
      <c r="D103" s="260"/>
      <c r="E103" s="260"/>
      <c r="F103" s="275"/>
      <c r="G103" s="275"/>
      <c r="H103" s="275"/>
      <c r="I103" s="275"/>
      <c r="J103" s="261"/>
      <c r="K103" s="262">
        <f t="shared" si="16"/>
        <v>0</v>
      </c>
      <c r="L103" s="336" t="str">
        <f t="shared" si="17"/>
        <v>0</v>
      </c>
      <c r="M103" s="249">
        <f t="shared" si="18"/>
        <v>0</v>
      </c>
    </row>
    <row r="104" spans="1:13" hidden="1" x14ac:dyDescent="0.25">
      <c r="A104" s="260"/>
      <c r="B104" s="260"/>
      <c r="C104" s="260"/>
      <c r="D104" s="260"/>
      <c r="E104" s="260"/>
      <c r="F104" s="275"/>
      <c r="G104" s="275"/>
      <c r="H104" s="275"/>
      <c r="I104" s="275"/>
      <c r="J104" s="261"/>
      <c r="K104" s="262">
        <f t="shared" si="16"/>
        <v>0</v>
      </c>
      <c r="L104" s="336" t="str">
        <f t="shared" si="17"/>
        <v>0</v>
      </c>
      <c r="M104" s="249">
        <f t="shared" si="18"/>
        <v>0</v>
      </c>
    </row>
    <row r="105" spans="1:13" hidden="1" x14ac:dyDescent="0.25">
      <c r="A105" s="260"/>
      <c r="B105" s="260"/>
      <c r="C105" s="260"/>
      <c r="D105" s="260"/>
      <c r="E105" s="260"/>
      <c r="F105" s="275"/>
      <c r="G105" s="275"/>
      <c r="H105" s="275"/>
      <c r="I105" s="275"/>
      <c r="J105" s="261"/>
      <c r="K105" s="262">
        <f t="shared" si="16"/>
        <v>0</v>
      </c>
      <c r="L105" s="336" t="str">
        <f t="shared" si="17"/>
        <v>0</v>
      </c>
      <c r="M105" s="249">
        <f t="shared" si="18"/>
        <v>0</v>
      </c>
    </row>
    <row r="106" spans="1:13" hidden="1" x14ac:dyDescent="0.25">
      <c r="A106" s="260"/>
      <c r="B106" s="260"/>
      <c r="C106" s="260"/>
      <c r="D106" s="260"/>
      <c r="E106" s="260"/>
      <c r="F106" s="275"/>
      <c r="G106" s="275"/>
      <c r="H106" s="275"/>
      <c r="I106" s="275"/>
      <c r="J106" s="261"/>
      <c r="K106" s="262">
        <f t="shared" si="16"/>
        <v>0</v>
      </c>
      <c r="L106" s="336" t="str">
        <f t="shared" si="17"/>
        <v>0</v>
      </c>
      <c r="M106" s="249">
        <f t="shared" si="18"/>
        <v>0</v>
      </c>
    </row>
    <row r="107" spans="1:13" hidden="1" x14ac:dyDescent="0.25">
      <c r="A107" s="260"/>
      <c r="B107" s="260"/>
      <c r="C107" s="260"/>
      <c r="D107" s="260"/>
      <c r="E107" s="260"/>
      <c r="F107" s="275"/>
      <c r="G107" s="275"/>
      <c r="H107" s="275"/>
      <c r="I107" s="275"/>
      <c r="J107" s="261"/>
      <c r="K107" s="262">
        <f t="shared" si="16"/>
        <v>0</v>
      </c>
      <c r="L107" s="336" t="str">
        <f t="shared" si="17"/>
        <v>0</v>
      </c>
      <c r="M107" s="249">
        <f t="shared" si="18"/>
        <v>0</v>
      </c>
    </row>
    <row r="108" spans="1:13" hidden="1" x14ac:dyDescent="0.25">
      <c r="A108" s="260"/>
      <c r="B108" s="260"/>
      <c r="C108" s="276"/>
      <c r="D108" s="260"/>
      <c r="E108" s="260"/>
      <c r="F108" s="275"/>
      <c r="G108" s="275"/>
      <c r="H108" s="275"/>
      <c r="I108" s="275"/>
      <c r="J108" s="261"/>
      <c r="K108" s="262">
        <f t="shared" si="16"/>
        <v>0</v>
      </c>
      <c r="L108" s="336" t="str">
        <f t="shared" si="17"/>
        <v>0</v>
      </c>
      <c r="M108" s="249">
        <f t="shared" si="18"/>
        <v>0</v>
      </c>
    </row>
    <row r="109" spans="1:13" hidden="1" x14ac:dyDescent="0.25">
      <c r="A109" s="260"/>
      <c r="B109" s="260"/>
      <c r="C109" s="276"/>
      <c r="D109" s="260"/>
      <c r="E109" s="260"/>
      <c r="F109" s="275"/>
      <c r="G109" s="275"/>
      <c r="H109" s="275"/>
      <c r="I109" s="275"/>
      <c r="J109" s="261"/>
      <c r="K109" s="262">
        <f t="shared" si="16"/>
        <v>0</v>
      </c>
      <c r="L109" s="336" t="str">
        <f t="shared" si="17"/>
        <v>0</v>
      </c>
      <c r="M109" s="249">
        <f t="shared" si="18"/>
        <v>0</v>
      </c>
    </row>
    <row r="110" spans="1:13" hidden="1" x14ac:dyDescent="0.25">
      <c r="A110" s="260"/>
      <c r="B110" s="260"/>
      <c r="C110" s="260"/>
      <c r="D110" s="260"/>
      <c r="E110" s="260"/>
      <c r="F110" s="275"/>
      <c r="G110" s="275"/>
      <c r="H110" s="275"/>
      <c r="I110" s="275"/>
      <c r="J110" s="261"/>
      <c r="K110" s="262">
        <f t="shared" si="16"/>
        <v>0</v>
      </c>
      <c r="L110" s="336" t="str">
        <f t="shared" si="17"/>
        <v>0</v>
      </c>
      <c r="M110" s="249">
        <f t="shared" si="18"/>
        <v>0</v>
      </c>
    </row>
    <row r="111" spans="1:13" hidden="1" x14ac:dyDescent="0.25">
      <c r="A111" s="260"/>
      <c r="B111" s="260"/>
      <c r="C111" s="260"/>
      <c r="D111" s="260"/>
      <c r="E111" s="260"/>
      <c r="F111" s="275"/>
      <c r="G111" s="275"/>
      <c r="H111" s="275"/>
      <c r="I111" s="275"/>
      <c r="J111" s="261"/>
      <c r="K111" s="262">
        <f t="shared" si="16"/>
        <v>0</v>
      </c>
      <c r="L111" s="336" t="str">
        <f t="shared" si="17"/>
        <v>0</v>
      </c>
      <c r="M111" s="249">
        <f t="shared" si="18"/>
        <v>0</v>
      </c>
    </row>
    <row r="112" spans="1:13" hidden="1" x14ac:dyDescent="0.25">
      <c r="A112" s="260"/>
      <c r="B112" s="260"/>
      <c r="C112" s="260"/>
      <c r="D112" s="260"/>
      <c r="E112" s="260"/>
      <c r="F112" s="275"/>
      <c r="G112" s="275"/>
      <c r="H112" s="275"/>
      <c r="I112" s="275"/>
      <c r="J112" s="261"/>
      <c r="K112" s="262">
        <f t="shared" si="16"/>
        <v>0</v>
      </c>
      <c r="L112" s="336" t="str">
        <f t="shared" si="17"/>
        <v>0</v>
      </c>
      <c r="M112" s="249">
        <f t="shared" si="18"/>
        <v>0</v>
      </c>
    </row>
    <row r="113" spans="1:13" hidden="1" x14ac:dyDescent="0.25">
      <c r="A113" s="260"/>
      <c r="B113" s="260"/>
      <c r="C113" s="260"/>
      <c r="D113" s="260"/>
      <c r="E113" s="260"/>
      <c r="F113" s="275"/>
      <c r="G113" s="275"/>
      <c r="H113" s="275"/>
      <c r="I113" s="275"/>
      <c r="J113" s="261"/>
      <c r="K113" s="262">
        <f t="shared" si="16"/>
        <v>0</v>
      </c>
      <c r="L113" s="336" t="str">
        <f t="shared" si="17"/>
        <v>0</v>
      </c>
      <c r="M113" s="249">
        <f t="shared" si="18"/>
        <v>0</v>
      </c>
    </row>
    <row r="114" spans="1:13" hidden="1" x14ac:dyDescent="0.25">
      <c r="A114" s="260"/>
      <c r="B114" s="260"/>
      <c r="C114" s="260"/>
      <c r="D114" s="260"/>
      <c r="E114" s="260"/>
      <c r="F114" s="275"/>
      <c r="G114" s="275"/>
      <c r="H114" s="275"/>
      <c r="I114" s="275"/>
      <c r="J114" s="261"/>
      <c r="K114" s="262">
        <f t="shared" si="16"/>
        <v>0</v>
      </c>
      <c r="L114" s="336" t="str">
        <f t="shared" si="17"/>
        <v>0</v>
      </c>
      <c r="M114" s="249">
        <f t="shared" si="18"/>
        <v>0</v>
      </c>
    </row>
    <row r="115" spans="1:13" hidden="1" x14ac:dyDescent="0.25">
      <c r="A115" s="260"/>
      <c r="B115" s="260"/>
      <c r="C115" s="260"/>
      <c r="D115" s="260"/>
      <c r="E115" s="260"/>
      <c r="F115" s="275"/>
      <c r="G115" s="275"/>
      <c r="H115" s="275"/>
      <c r="I115" s="275"/>
      <c r="J115" s="261"/>
      <c r="K115" s="262">
        <f t="shared" si="16"/>
        <v>0</v>
      </c>
      <c r="L115" s="336" t="str">
        <f t="shared" si="17"/>
        <v>0</v>
      </c>
      <c r="M115" s="249">
        <f t="shared" si="18"/>
        <v>0</v>
      </c>
    </row>
    <row r="116" spans="1:13" hidden="1" x14ac:dyDescent="0.25">
      <c r="A116" s="260"/>
      <c r="B116" s="260"/>
      <c r="C116" s="260"/>
      <c r="D116" s="260"/>
      <c r="E116" s="260"/>
      <c r="F116" s="275"/>
      <c r="G116" s="275"/>
      <c r="H116" s="275"/>
      <c r="I116" s="275"/>
      <c r="J116" s="261"/>
      <c r="K116" s="262">
        <f t="shared" si="16"/>
        <v>0</v>
      </c>
      <c r="L116" s="336" t="str">
        <f t="shared" si="17"/>
        <v>0</v>
      </c>
      <c r="M116" s="249">
        <f t="shared" si="18"/>
        <v>0</v>
      </c>
    </row>
    <row r="117" spans="1:13" hidden="1" x14ac:dyDescent="0.25">
      <c r="A117" s="260"/>
      <c r="B117" s="260"/>
      <c r="C117" s="260"/>
      <c r="D117" s="260"/>
      <c r="E117" s="260"/>
      <c r="F117" s="275"/>
      <c r="G117" s="275"/>
      <c r="H117" s="275"/>
      <c r="I117" s="275"/>
      <c r="J117" s="275"/>
      <c r="K117" s="262">
        <f t="shared" si="16"/>
        <v>0</v>
      </c>
      <c r="L117" s="336" t="str">
        <f t="shared" si="17"/>
        <v>0</v>
      </c>
      <c r="M117" s="249">
        <f t="shared" si="18"/>
        <v>0</v>
      </c>
    </row>
    <row r="118" spans="1:13" hidden="1" x14ac:dyDescent="0.25">
      <c r="A118" s="260"/>
      <c r="B118" s="260"/>
      <c r="C118" s="260"/>
      <c r="D118" s="260"/>
      <c r="E118" s="260"/>
      <c r="F118" s="275"/>
      <c r="G118" s="275"/>
      <c r="H118" s="275"/>
      <c r="I118" s="275"/>
      <c r="J118" s="275"/>
      <c r="K118" s="262">
        <f t="shared" si="16"/>
        <v>0</v>
      </c>
      <c r="L118" s="336" t="str">
        <f t="shared" si="17"/>
        <v>0</v>
      </c>
      <c r="M118" s="249">
        <f t="shared" si="18"/>
        <v>0</v>
      </c>
    </row>
    <row r="119" spans="1:13" hidden="1" x14ac:dyDescent="0.25">
      <c r="A119" s="260"/>
      <c r="B119" s="260"/>
      <c r="C119" s="260"/>
      <c r="D119" s="260"/>
      <c r="E119" s="260"/>
      <c r="F119" s="275"/>
      <c r="G119" s="275"/>
      <c r="H119" s="275"/>
      <c r="I119" s="275"/>
      <c r="J119" s="275"/>
      <c r="K119" s="262">
        <f t="shared" si="16"/>
        <v>0</v>
      </c>
      <c r="L119" s="336" t="str">
        <f t="shared" si="17"/>
        <v>0</v>
      </c>
      <c r="M119" s="249">
        <f t="shared" si="18"/>
        <v>0</v>
      </c>
    </row>
    <row r="120" spans="1:13" hidden="1" x14ac:dyDescent="0.25">
      <c r="A120" s="260"/>
      <c r="B120" s="260"/>
      <c r="C120" s="260"/>
      <c r="D120" s="260"/>
      <c r="E120" s="260"/>
      <c r="F120" s="275"/>
      <c r="G120" s="275"/>
      <c r="H120" s="275"/>
      <c r="I120" s="275"/>
      <c r="J120" s="275"/>
      <c r="K120" s="262">
        <f t="shared" si="16"/>
        <v>0</v>
      </c>
      <c r="L120" s="336" t="str">
        <f t="shared" si="17"/>
        <v>0</v>
      </c>
      <c r="M120" s="249">
        <f t="shared" si="18"/>
        <v>0</v>
      </c>
    </row>
    <row r="121" spans="1:13" hidden="1" x14ac:dyDescent="0.25">
      <c r="A121" s="260"/>
      <c r="B121" s="260"/>
      <c r="C121" s="260"/>
      <c r="D121" s="260"/>
      <c r="E121" s="260"/>
      <c r="F121" s="275"/>
      <c r="G121" s="275"/>
      <c r="H121" s="275"/>
      <c r="I121" s="275"/>
      <c r="J121" s="275"/>
      <c r="K121" s="262">
        <f t="shared" si="16"/>
        <v>0</v>
      </c>
      <c r="L121" s="336" t="str">
        <f t="shared" si="17"/>
        <v>0</v>
      </c>
      <c r="M121" s="249">
        <f t="shared" si="18"/>
        <v>0</v>
      </c>
    </row>
    <row r="122" spans="1:13" hidden="1" x14ac:dyDescent="0.25">
      <c r="A122" s="260"/>
      <c r="B122" s="260"/>
      <c r="C122" s="260"/>
      <c r="D122" s="260"/>
      <c r="E122" s="260"/>
      <c r="F122" s="275"/>
      <c r="G122" s="275"/>
      <c r="H122" s="275"/>
      <c r="I122" s="275"/>
      <c r="J122" s="275"/>
      <c r="K122" s="262">
        <f t="shared" si="16"/>
        <v>0</v>
      </c>
      <c r="L122" s="336" t="str">
        <f t="shared" si="17"/>
        <v>0</v>
      </c>
      <c r="M122" s="249">
        <f t="shared" si="18"/>
        <v>0</v>
      </c>
    </row>
    <row r="123" spans="1:13" hidden="1" x14ac:dyDescent="0.25">
      <c r="A123" s="260"/>
      <c r="B123" s="260"/>
      <c r="C123" s="260"/>
      <c r="D123" s="260"/>
      <c r="E123" s="260"/>
      <c r="F123" s="275"/>
      <c r="G123" s="275"/>
      <c r="H123" s="275"/>
      <c r="I123" s="275"/>
      <c r="J123" s="275"/>
      <c r="K123" s="262">
        <f t="shared" si="16"/>
        <v>0</v>
      </c>
      <c r="L123" s="336" t="str">
        <f t="shared" si="17"/>
        <v>0</v>
      </c>
      <c r="M123" s="249">
        <f t="shared" si="18"/>
        <v>0</v>
      </c>
    </row>
    <row r="124" spans="1:13" hidden="1" x14ac:dyDescent="0.25">
      <c r="A124" s="260"/>
      <c r="B124" s="260"/>
      <c r="C124" s="260"/>
      <c r="D124" s="260"/>
      <c r="E124" s="260"/>
      <c r="F124" s="275"/>
      <c r="G124" s="275"/>
      <c r="H124" s="275"/>
      <c r="I124" s="275"/>
      <c r="J124" s="275"/>
      <c r="K124" s="262">
        <f t="shared" si="16"/>
        <v>0</v>
      </c>
      <c r="L124" s="336" t="str">
        <f t="shared" si="17"/>
        <v>0</v>
      </c>
      <c r="M124" s="249">
        <f t="shared" si="18"/>
        <v>0</v>
      </c>
    </row>
    <row r="125" spans="1:13" hidden="1" x14ac:dyDescent="0.25">
      <c r="A125" s="260"/>
      <c r="B125" s="260"/>
      <c r="C125" s="260"/>
      <c r="D125" s="260"/>
      <c r="E125" s="260"/>
      <c r="F125" s="275"/>
      <c r="G125" s="275"/>
      <c r="H125" s="275"/>
      <c r="I125" s="275"/>
      <c r="J125" s="275"/>
      <c r="K125" s="262">
        <f t="shared" si="16"/>
        <v>0</v>
      </c>
      <c r="L125" s="336" t="str">
        <f t="shared" si="17"/>
        <v>0</v>
      </c>
      <c r="M125" s="249">
        <f t="shared" si="18"/>
        <v>0</v>
      </c>
    </row>
    <row r="126" spans="1:13" hidden="1" x14ac:dyDescent="0.25">
      <c r="A126" s="260"/>
      <c r="B126" s="260"/>
      <c r="C126" s="260"/>
      <c r="D126" s="260"/>
      <c r="E126" s="260"/>
      <c r="F126" s="275"/>
      <c r="G126" s="275"/>
      <c r="H126" s="275"/>
      <c r="I126" s="275"/>
      <c r="J126" s="275"/>
      <c r="K126" s="262">
        <f t="shared" si="16"/>
        <v>0</v>
      </c>
      <c r="L126" s="336" t="str">
        <f t="shared" si="17"/>
        <v>0</v>
      </c>
      <c r="M126" s="249">
        <f t="shared" si="18"/>
        <v>0</v>
      </c>
    </row>
    <row r="127" spans="1:13" hidden="1" x14ac:dyDescent="0.25">
      <c r="A127" s="260"/>
      <c r="B127" s="260"/>
      <c r="C127" s="260"/>
      <c r="D127" s="260"/>
      <c r="E127" s="260"/>
      <c r="F127" s="275"/>
      <c r="G127" s="275"/>
      <c r="H127" s="275"/>
      <c r="I127" s="275"/>
      <c r="J127" s="275"/>
      <c r="K127" s="262">
        <f t="shared" si="16"/>
        <v>0</v>
      </c>
      <c r="L127" s="336" t="str">
        <f t="shared" si="17"/>
        <v>0</v>
      </c>
      <c r="M127" s="249">
        <f t="shared" si="18"/>
        <v>0</v>
      </c>
    </row>
    <row r="128" spans="1:13" hidden="1" x14ac:dyDescent="0.25">
      <c r="A128" s="260"/>
      <c r="B128" s="260"/>
      <c r="C128" s="260"/>
      <c r="D128" s="260"/>
      <c r="E128" s="260"/>
      <c r="F128" s="275"/>
      <c r="G128" s="275"/>
      <c r="H128" s="275"/>
      <c r="I128" s="275"/>
      <c r="J128" s="275"/>
      <c r="K128" s="262">
        <f t="shared" si="16"/>
        <v>0</v>
      </c>
      <c r="L128" s="336" t="str">
        <f t="shared" si="17"/>
        <v>0</v>
      </c>
      <c r="M128" s="249">
        <f t="shared" si="18"/>
        <v>0</v>
      </c>
    </row>
    <row r="129" spans="1:13" hidden="1" x14ac:dyDescent="0.25">
      <c r="A129" s="260"/>
      <c r="B129" s="260"/>
      <c r="C129" s="260"/>
      <c r="D129" s="260"/>
      <c r="E129" s="260"/>
      <c r="F129" s="275"/>
      <c r="G129" s="275"/>
      <c r="H129" s="275"/>
      <c r="I129" s="275"/>
      <c r="J129" s="275"/>
      <c r="K129" s="262">
        <f t="shared" si="16"/>
        <v>0</v>
      </c>
      <c r="L129" s="336" t="str">
        <f t="shared" si="17"/>
        <v>0</v>
      </c>
      <c r="M129" s="249">
        <f t="shared" si="18"/>
        <v>0</v>
      </c>
    </row>
    <row r="130" spans="1:13" hidden="1" x14ac:dyDescent="0.25">
      <c r="A130" s="260"/>
      <c r="B130" s="260"/>
      <c r="C130" s="260"/>
      <c r="D130" s="260"/>
      <c r="E130" s="260"/>
      <c r="F130" s="275"/>
      <c r="G130" s="275"/>
      <c r="H130" s="275"/>
      <c r="I130" s="275"/>
      <c r="J130" s="275"/>
      <c r="K130" s="262">
        <f t="shared" si="16"/>
        <v>0</v>
      </c>
      <c r="L130" s="336" t="str">
        <f t="shared" si="17"/>
        <v>0</v>
      </c>
      <c r="M130" s="249">
        <f t="shared" si="18"/>
        <v>0</v>
      </c>
    </row>
    <row r="131" spans="1:13" hidden="1" x14ac:dyDescent="0.25">
      <c r="A131" s="260"/>
      <c r="B131" s="260"/>
      <c r="C131" s="260"/>
      <c r="D131" s="260"/>
      <c r="E131" s="260"/>
      <c r="F131" s="275"/>
      <c r="G131" s="275"/>
      <c r="H131" s="275"/>
      <c r="I131" s="275"/>
      <c r="J131" s="275"/>
      <c r="K131" s="262">
        <f t="shared" si="16"/>
        <v>0</v>
      </c>
      <c r="L131" s="336" t="str">
        <f t="shared" si="17"/>
        <v>0</v>
      </c>
      <c r="M131" s="249">
        <f t="shared" si="18"/>
        <v>0</v>
      </c>
    </row>
    <row r="132" spans="1:13" hidden="1" x14ac:dyDescent="0.25">
      <c r="A132" s="260"/>
      <c r="B132" s="260"/>
      <c r="C132" s="260"/>
      <c r="D132" s="260"/>
      <c r="E132" s="260"/>
      <c r="F132" s="275"/>
      <c r="G132" s="275"/>
      <c r="H132" s="275"/>
      <c r="I132" s="275"/>
      <c r="J132" s="275"/>
      <c r="K132" s="262">
        <f t="shared" si="16"/>
        <v>0</v>
      </c>
      <c r="L132" s="336" t="str">
        <f t="shared" si="17"/>
        <v>0</v>
      </c>
      <c r="M132" s="249">
        <f t="shared" si="18"/>
        <v>0</v>
      </c>
    </row>
    <row r="133" spans="1:13" hidden="1" x14ac:dyDescent="0.25">
      <c r="A133" s="260"/>
      <c r="B133" s="260"/>
      <c r="C133" s="260"/>
      <c r="D133" s="260"/>
      <c r="E133" s="260"/>
      <c r="F133" s="275"/>
      <c r="G133" s="275"/>
      <c r="H133" s="275"/>
      <c r="I133" s="275"/>
      <c r="J133" s="275"/>
      <c r="K133" s="262">
        <f t="shared" si="16"/>
        <v>0</v>
      </c>
      <c r="L133" s="336" t="str">
        <f t="shared" si="17"/>
        <v>0</v>
      </c>
      <c r="M133" s="249">
        <f t="shared" si="18"/>
        <v>0</v>
      </c>
    </row>
    <row r="134" spans="1:13" hidden="1" x14ac:dyDescent="0.25">
      <c r="A134" s="260"/>
      <c r="B134" s="260"/>
      <c r="C134" s="260"/>
      <c r="D134" s="260"/>
      <c r="E134" s="260"/>
      <c r="F134" s="275"/>
      <c r="G134" s="275"/>
      <c r="H134" s="275"/>
      <c r="I134" s="275"/>
      <c r="J134" s="275"/>
      <c r="K134" s="262">
        <f t="shared" si="16"/>
        <v>0</v>
      </c>
      <c r="L134" s="336" t="str">
        <f t="shared" si="17"/>
        <v>0</v>
      </c>
      <c r="M134" s="249">
        <f t="shared" si="18"/>
        <v>0</v>
      </c>
    </row>
    <row r="135" spans="1:13" hidden="1" x14ac:dyDescent="0.25">
      <c r="A135" s="260"/>
      <c r="B135" s="260"/>
      <c r="C135" s="260"/>
      <c r="D135" s="260"/>
      <c r="E135" s="260"/>
      <c r="F135" s="275"/>
      <c r="G135" s="275"/>
      <c r="H135" s="275"/>
      <c r="I135" s="275"/>
      <c r="J135" s="275"/>
      <c r="K135" s="262">
        <f t="shared" si="16"/>
        <v>0</v>
      </c>
      <c r="L135" s="336" t="str">
        <f t="shared" si="17"/>
        <v>0</v>
      </c>
      <c r="M135" s="249">
        <f t="shared" si="18"/>
        <v>0</v>
      </c>
    </row>
    <row r="136" spans="1:13" hidden="1" x14ac:dyDescent="0.25">
      <c r="A136" s="260"/>
      <c r="B136" s="260"/>
      <c r="C136" s="260"/>
      <c r="D136" s="260"/>
      <c r="E136" s="260"/>
      <c r="F136" s="275"/>
      <c r="G136" s="275"/>
      <c r="H136" s="275"/>
      <c r="I136" s="275"/>
      <c r="J136" s="275"/>
      <c r="K136" s="262">
        <f t="shared" si="16"/>
        <v>0</v>
      </c>
      <c r="L136" s="336" t="str">
        <f t="shared" si="17"/>
        <v>0</v>
      </c>
      <c r="M136" s="249">
        <f t="shared" si="18"/>
        <v>0</v>
      </c>
    </row>
    <row r="137" spans="1:13" hidden="1" x14ac:dyDescent="0.25">
      <c r="A137" s="260"/>
      <c r="B137" s="260"/>
      <c r="C137" s="260"/>
      <c r="D137" s="260"/>
      <c r="E137" s="260"/>
      <c r="F137" s="275"/>
      <c r="G137" s="275"/>
      <c r="H137" s="275"/>
      <c r="I137" s="275"/>
      <c r="J137" s="275"/>
      <c r="K137" s="262">
        <f t="shared" si="16"/>
        <v>0</v>
      </c>
      <c r="L137" s="336" t="str">
        <f t="shared" si="17"/>
        <v>0</v>
      </c>
      <c r="M137" s="249">
        <f t="shared" si="18"/>
        <v>0</v>
      </c>
    </row>
    <row r="138" spans="1:13" hidden="1" x14ac:dyDescent="0.25">
      <c r="A138" s="260"/>
      <c r="B138" s="260"/>
      <c r="C138" s="260"/>
      <c r="D138" s="260"/>
      <c r="E138" s="260"/>
      <c r="F138" s="275"/>
      <c r="G138" s="275"/>
      <c r="H138" s="275"/>
      <c r="I138" s="275"/>
      <c r="J138" s="275"/>
      <c r="K138" s="262">
        <f t="shared" si="16"/>
        <v>0</v>
      </c>
      <c r="L138" s="336" t="str">
        <f t="shared" si="17"/>
        <v>0</v>
      </c>
      <c r="M138" s="249">
        <f t="shared" si="18"/>
        <v>0</v>
      </c>
    </row>
    <row r="139" spans="1:13" hidden="1" x14ac:dyDescent="0.25">
      <c r="A139" s="260"/>
      <c r="B139" s="260"/>
      <c r="C139" s="260"/>
      <c r="D139" s="260"/>
      <c r="E139" s="260"/>
      <c r="F139" s="275"/>
      <c r="G139" s="275"/>
      <c r="H139" s="275"/>
      <c r="I139" s="275"/>
      <c r="J139" s="275"/>
      <c r="K139" s="262">
        <f t="shared" si="16"/>
        <v>0</v>
      </c>
      <c r="L139" s="336" t="str">
        <f t="shared" si="17"/>
        <v>0</v>
      </c>
      <c r="M139" s="249">
        <f t="shared" si="18"/>
        <v>0</v>
      </c>
    </row>
    <row r="140" spans="1:13" hidden="1" x14ac:dyDescent="0.25">
      <c r="A140" s="260"/>
      <c r="B140" s="260"/>
      <c r="C140" s="260"/>
      <c r="D140" s="260"/>
      <c r="E140" s="260"/>
      <c r="F140" s="275"/>
      <c r="G140" s="275"/>
      <c r="H140" s="275"/>
      <c r="I140" s="275"/>
      <c r="J140" s="275"/>
      <c r="K140" s="262">
        <f t="shared" si="16"/>
        <v>0</v>
      </c>
      <c r="L140" s="336" t="str">
        <f t="shared" si="17"/>
        <v>0</v>
      </c>
      <c r="M140" s="249">
        <f t="shared" si="18"/>
        <v>0</v>
      </c>
    </row>
    <row r="141" spans="1:13" hidden="1" x14ac:dyDescent="0.25">
      <c r="A141" s="260"/>
      <c r="B141" s="260"/>
      <c r="C141" s="260"/>
      <c r="D141" s="260"/>
      <c r="E141" s="260"/>
      <c r="F141" s="275"/>
      <c r="G141" s="275"/>
      <c r="H141" s="275"/>
      <c r="I141" s="275"/>
      <c r="J141" s="275"/>
      <c r="K141" s="262">
        <f t="shared" si="16"/>
        <v>0</v>
      </c>
      <c r="L141" s="336" t="str">
        <f t="shared" si="17"/>
        <v>0</v>
      </c>
      <c r="M141" s="249">
        <f t="shared" si="18"/>
        <v>0</v>
      </c>
    </row>
    <row r="142" spans="1:13" hidden="1" x14ac:dyDescent="0.25">
      <c r="A142" s="260"/>
      <c r="B142" s="260"/>
      <c r="C142" s="260"/>
      <c r="D142" s="260"/>
      <c r="E142" s="260"/>
      <c r="F142" s="275"/>
      <c r="G142" s="275"/>
      <c r="H142" s="275"/>
      <c r="I142" s="275"/>
      <c r="J142" s="275"/>
      <c r="K142" s="262">
        <f t="shared" si="16"/>
        <v>0</v>
      </c>
      <c r="L142" s="336" t="str">
        <f t="shared" si="17"/>
        <v>0</v>
      </c>
      <c r="M142" s="249">
        <f t="shared" si="18"/>
        <v>0</v>
      </c>
    </row>
    <row r="143" spans="1:13" hidden="1" x14ac:dyDescent="0.25">
      <c r="A143" s="260"/>
      <c r="B143" s="260"/>
      <c r="C143" s="260"/>
      <c r="D143" s="260"/>
      <c r="E143" s="260"/>
      <c r="F143" s="275"/>
      <c r="G143" s="275"/>
      <c r="H143" s="275"/>
      <c r="I143" s="275"/>
      <c r="J143" s="275"/>
      <c r="K143" s="262">
        <f t="shared" si="16"/>
        <v>0</v>
      </c>
      <c r="L143" s="336" t="str">
        <f t="shared" si="17"/>
        <v>0</v>
      </c>
      <c r="M143" s="249">
        <f t="shared" si="18"/>
        <v>0</v>
      </c>
    </row>
    <row r="144" spans="1:13" hidden="1" x14ac:dyDescent="0.25">
      <c r="A144" s="260"/>
      <c r="B144" s="260"/>
      <c r="C144" s="260"/>
      <c r="D144" s="260"/>
      <c r="E144" s="260"/>
      <c r="F144" s="275"/>
      <c r="G144" s="275"/>
      <c r="H144" s="275"/>
      <c r="I144" s="275"/>
      <c r="J144" s="275"/>
      <c r="K144" s="262">
        <f t="shared" si="16"/>
        <v>0</v>
      </c>
      <c r="L144" s="336" t="str">
        <f t="shared" si="17"/>
        <v>0</v>
      </c>
      <c r="M144" s="249">
        <f t="shared" si="18"/>
        <v>0</v>
      </c>
    </row>
    <row r="145" spans="1:13" hidden="1" x14ac:dyDescent="0.25">
      <c r="A145" s="260"/>
      <c r="B145" s="260"/>
      <c r="C145" s="260"/>
      <c r="D145" s="260"/>
      <c r="E145" s="260"/>
      <c r="F145" s="275"/>
      <c r="G145" s="275"/>
      <c r="H145" s="275"/>
      <c r="I145" s="275"/>
      <c r="J145" s="275"/>
      <c r="K145" s="262">
        <f t="shared" ref="K145:K208" si="19">SUM(F145:J145)</f>
        <v>0</v>
      </c>
      <c r="L145" s="336" t="str">
        <f t="shared" ref="L145:L208" si="20">IF(E145="","0",VLOOKUP(E145,$F$540:$G$554,2))</f>
        <v>0</v>
      </c>
      <c r="M145" s="249">
        <f t="shared" ref="M145:M208" si="21">SUM(K145*L145)</f>
        <v>0</v>
      </c>
    </row>
    <row r="146" spans="1:13" hidden="1" x14ac:dyDescent="0.25">
      <c r="A146" s="260"/>
      <c r="B146" s="260"/>
      <c r="C146" s="260"/>
      <c r="D146" s="260"/>
      <c r="E146" s="260"/>
      <c r="F146" s="275"/>
      <c r="G146" s="275"/>
      <c r="H146" s="275"/>
      <c r="I146" s="275"/>
      <c r="J146" s="275"/>
      <c r="K146" s="262">
        <f t="shared" si="19"/>
        <v>0</v>
      </c>
      <c r="L146" s="336" t="str">
        <f t="shared" si="20"/>
        <v>0</v>
      </c>
      <c r="M146" s="249">
        <f t="shared" si="21"/>
        <v>0</v>
      </c>
    </row>
    <row r="147" spans="1:13" hidden="1" x14ac:dyDescent="0.25">
      <c r="A147" s="260"/>
      <c r="B147" s="260"/>
      <c r="C147" s="260"/>
      <c r="D147" s="260"/>
      <c r="E147" s="260"/>
      <c r="F147" s="275"/>
      <c r="G147" s="275"/>
      <c r="H147" s="275"/>
      <c r="I147" s="275"/>
      <c r="J147" s="275"/>
      <c r="K147" s="262">
        <f t="shared" si="19"/>
        <v>0</v>
      </c>
      <c r="L147" s="336" t="str">
        <f t="shared" si="20"/>
        <v>0</v>
      </c>
      <c r="M147" s="249">
        <f t="shared" si="21"/>
        <v>0</v>
      </c>
    </row>
    <row r="148" spans="1:13" hidden="1" x14ac:dyDescent="0.25">
      <c r="A148" s="260"/>
      <c r="B148" s="260"/>
      <c r="C148" s="260"/>
      <c r="D148" s="260"/>
      <c r="E148" s="260"/>
      <c r="F148" s="275"/>
      <c r="G148" s="275"/>
      <c r="H148" s="275"/>
      <c r="I148" s="275"/>
      <c r="J148" s="275"/>
      <c r="K148" s="262">
        <f t="shared" si="19"/>
        <v>0</v>
      </c>
      <c r="L148" s="336" t="str">
        <f t="shared" si="20"/>
        <v>0</v>
      </c>
      <c r="M148" s="249">
        <f t="shared" si="21"/>
        <v>0</v>
      </c>
    </row>
    <row r="149" spans="1:13" hidden="1" x14ac:dyDescent="0.25">
      <c r="A149" s="260"/>
      <c r="B149" s="260"/>
      <c r="C149" s="260"/>
      <c r="D149" s="260"/>
      <c r="E149" s="260"/>
      <c r="F149" s="275"/>
      <c r="G149" s="275"/>
      <c r="H149" s="275"/>
      <c r="I149" s="275"/>
      <c r="J149" s="275"/>
      <c r="K149" s="262">
        <f t="shared" si="19"/>
        <v>0</v>
      </c>
      <c r="L149" s="336" t="str">
        <f t="shared" si="20"/>
        <v>0</v>
      </c>
      <c r="M149" s="249">
        <f t="shared" si="21"/>
        <v>0</v>
      </c>
    </row>
    <row r="150" spans="1:13" hidden="1" x14ac:dyDescent="0.25">
      <c r="A150" s="260"/>
      <c r="B150" s="260"/>
      <c r="C150" s="260"/>
      <c r="D150" s="260"/>
      <c r="E150" s="260"/>
      <c r="F150" s="275"/>
      <c r="G150" s="275"/>
      <c r="H150" s="275"/>
      <c r="I150" s="275"/>
      <c r="J150" s="275"/>
      <c r="K150" s="262">
        <f t="shared" si="19"/>
        <v>0</v>
      </c>
      <c r="L150" s="336" t="str">
        <f t="shared" si="20"/>
        <v>0</v>
      </c>
      <c r="M150" s="249">
        <f t="shared" si="21"/>
        <v>0</v>
      </c>
    </row>
    <row r="151" spans="1:13" hidden="1" x14ac:dyDescent="0.25">
      <c r="A151" s="260"/>
      <c r="B151" s="260"/>
      <c r="C151" s="260"/>
      <c r="D151" s="260"/>
      <c r="E151" s="260"/>
      <c r="F151" s="275"/>
      <c r="G151" s="275"/>
      <c r="H151" s="275"/>
      <c r="I151" s="275"/>
      <c r="J151" s="275"/>
      <c r="K151" s="262">
        <f t="shared" si="19"/>
        <v>0</v>
      </c>
      <c r="L151" s="336" t="str">
        <f t="shared" si="20"/>
        <v>0</v>
      </c>
      <c r="M151" s="249">
        <f t="shared" si="21"/>
        <v>0</v>
      </c>
    </row>
    <row r="152" spans="1:13" hidden="1" x14ac:dyDescent="0.25">
      <c r="A152" s="260"/>
      <c r="B152" s="260"/>
      <c r="C152" s="260"/>
      <c r="D152" s="260"/>
      <c r="E152" s="260"/>
      <c r="F152" s="275"/>
      <c r="G152" s="275"/>
      <c r="H152" s="275"/>
      <c r="I152" s="275"/>
      <c r="J152" s="275"/>
      <c r="K152" s="262">
        <f t="shared" si="19"/>
        <v>0</v>
      </c>
      <c r="L152" s="336" t="str">
        <f t="shared" si="20"/>
        <v>0</v>
      </c>
      <c r="M152" s="249">
        <f t="shared" si="21"/>
        <v>0</v>
      </c>
    </row>
    <row r="153" spans="1:13" hidden="1" x14ac:dyDescent="0.25">
      <c r="A153" s="260"/>
      <c r="B153" s="260"/>
      <c r="C153" s="260"/>
      <c r="D153" s="260"/>
      <c r="E153" s="260"/>
      <c r="F153" s="275"/>
      <c r="G153" s="275"/>
      <c r="H153" s="275"/>
      <c r="I153" s="275"/>
      <c r="J153" s="275"/>
      <c r="K153" s="262">
        <f t="shared" si="19"/>
        <v>0</v>
      </c>
      <c r="L153" s="336" t="str">
        <f t="shared" si="20"/>
        <v>0</v>
      </c>
      <c r="M153" s="249">
        <f t="shared" si="21"/>
        <v>0</v>
      </c>
    </row>
    <row r="154" spans="1:13" hidden="1" x14ac:dyDescent="0.25">
      <c r="K154" s="249">
        <f t="shared" si="19"/>
        <v>0</v>
      </c>
      <c r="L154" s="335" t="str">
        <f t="shared" si="20"/>
        <v>0</v>
      </c>
      <c r="M154" s="249">
        <f t="shared" si="21"/>
        <v>0</v>
      </c>
    </row>
    <row r="155" spans="1:13" hidden="1" x14ac:dyDescent="0.25">
      <c r="K155" s="249">
        <f t="shared" si="19"/>
        <v>0</v>
      </c>
      <c r="L155" s="335" t="str">
        <f t="shared" si="20"/>
        <v>0</v>
      </c>
      <c r="M155" s="249">
        <f t="shared" si="21"/>
        <v>0</v>
      </c>
    </row>
    <row r="156" spans="1:13" hidden="1" x14ac:dyDescent="0.25">
      <c r="K156" s="249">
        <f t="shared" si="19"/>
        <v>0</v>
      </c>
      <c r="L156" s="335" t="str">
        <f t="shared" si="20"/>
        <v>0</v>
      </c>
      <c r="M156" s="249">
        <f t="shared" si="21"/>
        <v>0</v>
      </c>
    </row>
    <row r="157" spans="1:13" hidden="1" x14ac:dyDescent="0.25">
      <c r="K157" s="249">
        <f t="shared" si="19"/>
        <v>0</v>
      </c>
      <c r="L157" s="335" t="str">
        <f t="shared" si="20"/>
        <v>0</v>
      </c>
      <c r="M157" s="249">
        <f t="shared" si="21"/>
        <v>0</v>
      </c>
    </row>
    <row r="158" spans="1:13" hidden="1" x14ac:dyDescent="0.25">
      <c r="K158" s="249">
        <f t="shared" si="19"/>
        <v>0</v>
      </c>
      <c r="L158" s="335" t="str">
        <f t="shared" si="20"/>
        <v>0</v>
      </c>
      <c r="M158" s="249">
        <f t="shared" si="21"/>
        <v>0</v>
      </c>
    </row>
    <row r="159" spans="1:13" hidden="1" x14ac:dyDescent="0.25">
      <c r="K159" s="249">
        <f t="shared" si="19"/>
        <v>0</v>
      </c>
      <c r="L159" s="335" t="str">
        <f t="shared" si="20"/>
        <v>0</v>
      </c>
      <c r="M159" s="249">
        <f t="shared" si="21"/>
        <v>0</v>
      </c>
    </row>
    <row r="160" spans="1:13" hidden="1" x14ac:dyDescent="0.25">
      <c r="K160" s="249">
        <f t="shared" si="19"/>
        <v>0</v>
      </c>
      <c r="L160" s="335" t="str">
        <f t="shared" si="20"/>
        <v>0</v>
      </c>
      <c r="M160" s="249">
        <f t="shared" si="21"/>
        <v>0</v>
      </c>
    </row>
    <row r="161" spans="11:13" hidden="1" x14ac:dyDescent="0.25">
      <c r="K161" s="249">
        <f t="shared" si="19"/>
        <v>0</v>
      </c>
      <c r="L161" s="335" t="str">
        <f t="shared" si="20"/>
        <v>0</v>
      </c>
      <c r="M161" s="249">
        <f t="shared" si="21"/>
        <v>0</v>
      </c>
    </row>
    <row r="162" spans="11:13" hidden="1" x14ac:dyDescent="0.25">
      <c r="K162" s="249">
        <f t="shared" si="19"/>
        <v>0</v>
      </c>
      <c r="L162" s="335" t="str">
        <f t="shared" si="20"/>
        <v>0</v>
      </c>
      <c r="M162" s="249">
        <f t="shared" si="21"/>
        <v>0</v>
      </c>
    </row>
    <row r="163" spans="11:13" hidden="1" x14ac:dyDescent="0.25">
      <c r="K163" s="249">
        <f t="shared" si="19"/>
        <v>0</v>
      </c>
      <c r="L163" s="335" t="str">
        <f t="shared" si="20"/>
        <v>0</v>
      </c>
      <c r="M163" s="249">
        <f t="shared" si="21"/>
        <v>0</v>
      </c>
    </row>
    <row r="164" spans="11:13" hidden="1" x14ac:dyDescent="0.25">
      <c r="K164" s="249">
        <f t="shared" si="19"/>
        <v>0</v>
      </c>
      <c r="L164" s="335" t="str">
        <f t="shared" si="20"/>
        <v>0</v>
      </c>
      <c r="M164" s="249">
        <f t="shared" si="21"/>
        <v>0</v>
      </c>
    </row>
    <row r="165" spans="11:13" hidden="1" x14ac:dyDescent="0.25">
      <c r="K165" s="249">
        <f t="shared" si="19"/>
        <v>0</v>
      </c>
      <c r="L165" s="335" t="str">
        <f t="shared" si="20"/>
        <v>0</v>
      </c>
      <c r="M165" s="249">
        <f t="shared" si="21"/>
        <v>0</v>
      </c>
    </row>
    <row r="166" spans="11:13" hidden="1" x14ac:dyDescent="0.25">
      <c r="K166" s="249">
        <f t="shared" si="19"/>
        <v>0</v>
      </c>
      <c r="L166" s="335" t="str">
        <f t="shared" si="20"/>
        <v>0</v>
      </c>
      <c r="M166" s="249">
        <f t="shared" si="21"/>
        <v>0</v>
      </c>
    </row>
    <row r="167" spans="11:13" hidden="1" x14ac:dyDescent="0.25">
      <c r="K167" s="249">
        <f t="shared" si="19"/>
        <v>0</v>
      </c>
      <c r="L167" s="335" t="str">
        <f t="shared" si="20"/>
        <v>0</v>
      </c>
      <c r="M167" s="249">
        <f t="shared" si="21"/>
        <v>0</v>
      </c>
    </row>
    <row r="168" spans="11:13" hidden="1" x14ac:dyDescent="0.25">
      <c r="K168" s="249">
        <f t="shared" si="19"/>
        <v>0</v>
      </c>
      <c r="L168" s="335" t="str">
        <f t="shared" si="20"/>
        <v>0</v>
      </c>
      <c r="M168" s="249">
        <f t="shared" si="21"/>
        <v>0</v>
      </c>
    </row>
    <row r="169" spans="11:13" hidden="1" x14ac:dyDescent="0.25">
      <c r="K169" s="249">
        <f t="shared" si="19"/>
        <v>0</v>
      </c>
      <c r="L169" s="335" t="str">
        <f t="shared" si="20"/>
        <v>0</v>
      </c>
      <c r="M169" s="249">
        <f t="shared" si="21"/>
        <v>0</v>
      </c>
    </row>
    <row r="170" spans="11:13" hidden="1" x14ac:dyDescent="0.25">
      <c r="K170" s="249">
        <f t="shared" si="19"/>
        <v>0</v>
      </c>
      <c r="L170" s="335" t="str">
        <f t="shared" si="20"/>
        <v>0</v>
      </c>
      <c r="M170" s="249">
        <f t="shared" si="21"/>
        <v>0</v>
      </c>
    </row>
    <row r="171" spans="11:13" hidden="1" x14ac:dyDescent="0.25">
      <c r="K171" s="249">
        <f t="shared" si="19"/>
        <v>0</v>
      </c>
      <c r="L171" s="335" t="str">
        <f t="shared" si="20"/>
        <v>0</v>
      </c>
      <c r="M171" s="249">
        <f t="shared" si="21"/>
        <v>0</v>
      </c>
    </row>
    <row r="172" spans="11:13" hidden="1" x14ac:dyDescent="0.25">
      <c r="K172" s="249">
        <f t="shared" si="19"/>
        <v>0</v>
      </c>
      <c r="L172" s="335" t="str">
        <f t="shared" si="20"/>
        <v>0</v>
      </c>
      <c r="M172" s="249">
        <f t="shared" si="21"/>
        <v>0</v>
      </c>
    </row>
    <row r="173" spans="11:13" hidden="1" x14ac:dyDescent="0.25">
      <c r="K173" s="249">
        <f t="shared" si="19"/>
        <v>0</v>
      </c>
      <c r="L173" s="335" t="str">
        <f t="shared" si="20"/>
        <v>0</v>
      </c>
      <c r="M173" s="249">
        <f t="shared" si="21"/>
        <v>0</v>
      </c>
    </row>
    <row r="174" spans="11:13" hidden="1" x14ac:dyDescent="0.25">
      <c r="K174" s="249">
        <f t="shared" si="19"/>
        <v>0</v>
      </c>
      <c r="L174" s="335" t="str">
        <f t="shared" si="20"/>
        <v>0</v>
      </c>
      <c r="M174" s="249">
        <f t="shared" si="21"/>
        <v>0</v>
      </c>
    </row>
    <row r="175" spans="11:13" hidden="1" x14ac:dyDescent="0.25">
      <c r="K175" s="249">
        <f t="shared" si="19"/>
        <v>0</v>
      </c>
      <c r="L175" s="335" t="str">
        <f t="shared" si="20"/>
        <v>0</v>
      </c>
      <c r="M175" s="249">
        <f t="shared" si="21"/>
        <v>0</v>
      </c>
    </row>
    <row r="176" spans="11:13" hidden="1" x14ac:dyDescent="0.25">
      <c r="K176" s="249">
        <f t="shared" si="19"/>
        <v>0</v>
      </c>
      <c r="L176" s="335" t="str">
        <f t="shared" si="20"/>
        <v>0</v>
      </c>
      <c r="M176" s="249">
        <f t="shared" si="21"/>
        <v>0</v>
      </c>
    </row>
    <row r="177" spans="11:13" hidden="1" x14ac:dyDescent="0.25">
      <c r="K177" s="249">
        <f t="shared" si="19"/>
        <v>0</v>
      </c>
      <c r="L177" s="335" t="str">
        <f t="shared" si="20"/>
        <v>0</v>
      </c>
      <c r="M177" s="249">
        <f t="shared" si="21"/>
        <v>0</v>
      </c>
    </row>
    <row r="178" spans="11:13" hidden="1" x14ac:dyDescent="0.25">
      <c r="K178" s="249">
        <f t="shared" si="19"/>
        <v>0</v>
      </c>
      <c r="L178" s="335" t="str">
        <f t="shared" si="20"/>
        <v>0</v>
      </c>
      <c r="M178" s="249">
        <f t="shared" si="21"/>
        <v>0</v>
      </c>
    </row>
    <row r="179" spans="11:13" hidden="1" x14ac:dyDescent="0.25">
      <c r="K179" s="249">
        <f t="shared" si="19"/>
        <v>0</v>
      </c>
      <c r="L179" s="335" t="str">
        <f t="shared" si="20"/>
        <v>0</v>
      </c>
      <c r="M179" s="249">
        <f t="shared" si="21"/>
        <v>0</v>
      </c>
    </row>
    <row r="180" spans="11:13" hidden="1" x14ac:dyDescent="0.25">
      <c r="K180" s="249">
        <f t="shared" si="19"/>
        <v>0</v>
      </c>
      <c r="L180" s="335" t="str">
        <f t="shared" si="20"/>
        <v>0</v>
      </c>
      <c r="M180" s="249">
        <f t="shared" si="21"/>
        <v>0</v>
      </c>
    </row>
    <row r="181" spans="11:13" hidden="1" x14ac:dyDescent="0.25">
      <c r="K181" s="249">
        <f t="shared" si="19"/>
        <v>0</v>
      </c>
      <c r="L181" s="335" t="str">
        <f t="shared" si="20"/>
        <v>0</v>
      </c>
      <c r="M181" s="249">
        <f t="shared" si="21"/>
        <v>0</v>
      </c>
    </row>
    <row r="182" spans="11:13" hidden="1" x14ac:dyDescent="0.25">
      <c r="K182" s="249">
        <f t="shared" si="19"/>
        <v>0</v>
      </c>
      <c r="L182" s="335" t="str">
        <f t="shared" si="20"/>
        <v>0</v>
      </c>
      <c r="M182" s="249">
        <f t="shared" si="21"/>
        <v>0</v>
      </c>
    </row>
    <row r="183" spans="11:13" hidden="1" x14ac:dyDescent="0.25">
      <c r="K183" s="249">
        <f t="shared" si="19"/>
        <v>0</v>
      </c>
      <c r="L183" s="335" t="str">
        <f t="shared" si="20"/>
        <v>0</v>
      </c>
      <c r="M183" s="249">
        <f t="shared" si="21"/>
        <v>0</v>
      </c>
    </row>
    <row r="184" spans="11:13" hidden="1" x14ac:dyDescent="0.25">
      <c r="K184" s="249">
        <f t="shared" si="19"/>
        <v>0</v>
      </c>
      <c r="L184" s="335" t="str">
        <f t="shared" si="20"/>
        <v>0</v>
      </c>
      <c r="M184" s="249">
        <f t="shared" si="21"/>
        <v>0</v>
      </c>
    </row>
    <row r="185" spans="11:13" hidden="1" x14ac:dyDescent="0.25">
      <c r="K185" s="249">
        <f t="shared" si="19"/>
        <v>0</v>
      </c>
      <c r="L185" s="335" t="str">
        <f t="shared" si="20"/>
        <v>0</v>
      </c>
      <c r="M185" s="249">
        <f t="shared" si="21"/>
        <v>0</v>
      </c>
    </row>
    <row r="186" spans="11:13" hidden="1" x14ac:dyDescent="0.25">
      <c r="K186" s="249">
        <f t="shared" si="19"/>
        <v>0</v>
      </c>
      <c r="L186" s="335" t="str">
        <f t="shared" si="20"/>
        <v>0</v>
      </c>
      <c r="M186" s="249">
        <f t="shared" si="21"/>
        <v>0</v>
      </c>
    </row>
    <row r="187" spans="11:13" hidden="1" x14ac:dyDescent="0.25">
      <c r="K187" s="249">
        <f t="shared" si="19"/>
        <v>0</v>
      </c>
      <c r="L187" s="335" t="str">
        <f t="shared" si="20"/>
        <v>0</v>
      </c>
      <c r="M187" s="249">
        <f t="shared" si="21"/>
        <v>0</v>
      </c>
    </row>
    <row r="188" spans="11:13" hidden="1" x14ac:dyDescent="0.25">
      <c r="K188" s="249">
        <f t="shared" si="19"/>
        <v>0</v>
      </c>
      <c r="L188" s="335" t="str">
        <f t="shared" si="20"/>
        <v>0</v>
      </c>
      <c r="M188" s="249">
        <f t="shared" si="21"/>
        <v>0</v>
      </c>
    </row>
    <row r="189" spans="11:13" hidden="1" x14ac:dyDescent="0.25">
      <c r="K189" s="249">
        <f t="shared" si="19"/>
        <v>0</v>
      </c>
      <c r="L189" s="335" t="str">
        <f t="shared" si="20"/>
        <v>0</v>
      </c>
      <c r="M189" s="249">
        <f t="shared" si="21"/>
        <v>0</v>
      </c>
    </row>
    <row r="190" spans="11:13" hidden="1" x14ac:dyDescent="0.25">
      <c r="K190" s="249">
        <f t="shared" si="19"/>
        <v>0</v>
      </c>
      <c r="L190" s="335" t="str">
        <f t="shared" si="20"/>
        <v>0</v>
      </c>
      <c r="M190" s="249">
        <f t="shared" si="21"/>
        <v>0</v>
      </c>
    </row>
    <row r="191" spans="11:13" hidden="1" x14ac:dyDescent="0.25">
      <c r="K191" s="249">
        <f t="shared" si="19"/>
        <v>0</v>
      </c>
      <c r="L191" s="335" t="str">
        <f t="shared" si="20"/>
        <v>0</v>
      </c>
      <c r="M191" s="249">
        <f t="shared" si="21"/>
        <v>0</v>
      </c>
    </row>
    <row r="192" spans="11:13" hidden="1" x14ac:dyDescent="0.25">
      <c r="K192" s="249">
        <f t="shared" si="19"/>
        <v>0</v>
      </c>
      <c r="L192" s="335" t="str">
        <f t="shared" si="20"/>
        <v>0</v>
      </c>
      <c r="M192" s="249">
        <f t="shared" si="21"/>
        <v>0</v>
      </c>
    </row>
    <row r="193" spans="11:13" hidden="1" x14ac:dyDescent="0.25">
      <c r="K193" s="249">
        <f t="shared" si="19"/>
        <v>0</v>
      </c>
      <c r="L193" s="335" t="str">
        <f t="shared" si="20"/>
        <v>0</v>
      </c>
      <c r="M193" s="249">
        <f t="shared" si="21"/>
        <v>0</v>
      </c>
    </row>
    <row r="194" spans="11:13" hidden="1" x14ac:dyDescent="0.25">
      <c r="K194" s="249">
        <f t="shared" si="19"/>
        <v>0</v>
      </c>
      <c r="L194" s="335" t="str">
        <f t="shared" si="20"/>
        <v>0</v>
      </c>
      <c r="M194" s="249">
        <f t="shared" si="21"/>
        <v>0</v>
      </c>
    </row>
    <row r="195" spans="11:13" hidden="1" x14ac:dyDescent="0.25">
      <c r="K195" s="249">
        <f t="shared" si="19"/>
        <v>0</v>
      </c>
      <c r="L195" s="335" t="str">
        <f t="shared" si="20"/>
        <v>0</v>
      </c>
      <c r="M195" s="249">
        <f t="shared" si="21"/>
        <v>0</v>
      </c>
    </row>
    <row r="196" spans="11:13" hidden="1" x14ac:dyDescent="0.25">
      <c r="K196" s="249">
        <f t="shared" si="19"/>
        <v>0</v>
      </c>
      <c r="L196" s="335" t="str">
        <f t="shared" si="20"/>
        <v>0</v>
      </c>
      <c r="M196" s="249">
        <f t="shared" si="21"/>
        <v>0</v>
      </c>
    </row>
    <row r="197" spans="11:13" hidden="1" x14ac:dyDescent="0.25">
      <c r="K197" s="249">
        <f t="shared" si="19"/>
        <v>0</v>
      </c>
      <c r="L197" s="335" t="str">
        <f t="shared" si="20"/>
        <v>0</v>
      </c>
      <c r="M197" s="249">
        <f t="shared" si="21"/>
        <v>0</v>
      </c>
    </row>
    <row r="198" spans="11:13" hidden="1" x14ac:dyDescent="0.25">
      <c r="K198" s="249">
        <f t="shared" si="19"/>
        <v>0</v>
      </c>
      <c r="L198" s="335" t="str">
        <f t="shared" si="20"/>
        <v>0</v>
      </c>
      <c r="M198" s="249">
        <f t="shared" si="21"/>
        <v>0</v>
      </c>
    </row>
    <row r="199" spans="11:13" hidden="1" x14ac:dyDescent="0.25">
      <c r="K199" s="249">
        <f t="shared" si="19"/>
        <v>0</v>
      </c>
      <c r="L199" s="335" t="str">
        <f t="shared" si="20"/>
        <v>0</v>
      </c>
      <c r="M199" s="249">
        <f t="shared" si="21"/>
        <v>0</v>
      </c>
    </row>
    <row r="200" spans="11:13" hidden="1" x14ac:dyDescent="0.25">
      <c r="K200" s="249">
        <f t="shared" si="19"/>
        <v>0</v>
      </c>
      <c r="L200" s="335" t="str">
        <f t="shared" si="20"/>
        <v>0</v>
      </c>
      <c r="M200" s="249">
        <f t="shared" si="21"/>
        <v>0</v>
      </c>
    </row>
    <row r="201" spans="11:13" hidden="1" x14ac:dyDescent="0.25">
      <c r="K201" s="249">
        <f t="shared" si="19"/>
        <v>0</v>
      </c>
      <c r="L201" s="335" t="str">
        <f t="shared" si="20"/>
        <v>0</v>
      </c>
      <c r="M201" s="249">
        <f t="shared" si="21"/>
        <v>0</v>
      </c>
    </row>
    <row r="202" spans="11:13" hidden="1" x14ac:dyDescent="0.25">
      <c r="K202" s="249">
        <f t="shared" si="19"/>
        <v>0</v>
      </c>
      <c r="L202" s="335" t="str">
        <f t="shared" si="20"/>
        <v>0</v>
      </c>
      <c r="M202" s="249">
        <f t="shared" si="21"/>
        <v>0</v>
      </c>
    </row>
    <row r="203" spans="11:13" hidden="1" x14ac:dyDescent="0.25">
      <c r="K203" s="249">
        <f t="shared" si="19"/>
        <v>0</v>
      </c>
      <c r="L203" s="335" t="str">
        <f t="shared" si="20"/>
        <v>0</v>
      </c>
      <c r="M203" s="249">
        <f t="shared" si="21"/>
        <v>0</v>
      </c>
    </row>
    <row r="204" spans="11:13" hidden="1" x14ac:dyDescent="0.25">
      <c r="K204" s="249">
        <f t="shared" si="19"/>
        <v>0</v>
      </c>
      <c r="L204" s="335" t="str">
        <f t="shared" si="20"/>
        <v>0</v>
      </c>
      <c r="M204" s="249">
        <f t="shared" si="21"/>
        <v>0</v>
      </c>
    </row>
    <row r="205" spans="11:13" hidden="1" x14ac:dyDescent="0.25">
      <c r="K205" s="249">
        <f t="shared" si="19"/>
        <v>0</v>
      </c>
      <c r="L205" s="335" t="str">
        <f t="shared" si="20"/>
        <v>0</v>
      </c>
      <c r="M205" s="249">
        <f t="shared" si="21"/>
        <v>0</v>
      </c>
    </row>
    <row r="206" spans="11:13" hidden="1" x14ac:dyDescent="0.25">
      <c r="K206" s="249">
        <f t="shared" si="19"/>
        <v>0</v>
      </c>
      <c r="L206" s="335" t="str">
        <f t="shared" si="20"/>
        <v>0</v>
      </c>
      <c r="M206" s="249">
        <f t="shared" si="21"/>
        <v>0</v>
      </c>
    </row>
    <row r="207" spans="11:13" hidden="1" x14ac:dyDescent="0.25">
      <c r="K207" s="249">
        <f t="shared" si="19"/>
        <v>0</v>
      </c>
      <c r="L207" s="335" t="str">
        <f t="shared" si="20"/>
        <v>0</v>
      </c>
      <c r="M207" s="249">
        <f t="shared" si="21"/>
        <v>0</v>
      </c>
    </row>
    <row r="208" spans="11:13" hidden="1" x14ac:dyDescent="0.25">
      <c r="K208" s="249">
        <f t="shared" si="19"/>
        <v>0</v>
      </c>
      <c r="L208" s="335" t="str">
        <f t="shared" si="20"/>
        <v>0</v>
      </c>
      <c r="M208" s="249">
        <f t="shared" si="21"/>
        <v>0</v>
      </c>
    </row>
    <row r="209" spans="11:13" hidden="1" x14ac:dyDescent="0.25">
      <c r="K209" s="249">
        <f t="shared" ref="K209:K272" si="22">SUM(F209:J209)</f>
        <v>0</v>
      </c>
      <c r="L209" s="335" t="str">
        <f t="shared" ref="L209:L272" si="23">IF(E209="","0",VLOOKUP(E209,$F$540:$G$554,2))</f>
        <v>0</v>
      </c>
      <c r="M209" s="249">
        <f t="shared" ref="M209:M272" si="24">SUM(K209*L209)</f>
        <v>0</v>
      </c>
    </row>
    <row r="210" spans="11:13" hidden="1" x14ac:dyDescent="0.25">
      <c r="K210" s="249">
        <f t="shared" si="22"/>
        <v>0</v>
      </c>
      <c r="L210" s="335" t="str">
        <f t="shared" si="23"/>
        <v>0</v>
      </c>
      <c r="M210" s="249">
        <f t="shared" si="24"/>
        <v>0</v>
      </c>
    </row>
    <row r="211" spans="11:13" hidden="1" x14ac:dyDescent="0.25">
      <c r="K211" s="249">
        <f t="shared" si="22"/>
        <v>0</v>
      </c>
      <c r="L211" s="335" t="str">
        <f t="shared" si="23"/>
        <v>0</v>
      </c>
      <c r="M211" s="249">
        <f t="shared" si="24"/>
        <v>0</v>
      </c>
    </row>
    <row r="212" spans="11:13" hidden="1" x14ac:dyDescent="0.25">
      <c r="K212" s="249">
        <f t="shared" si="22"/>
        <v>0</v>
      </c>
      <c r="L212" s="335" t="str">
        <f t="shared" si="23"/>
        <v>0</v>
      </c>
      <c r="M212" s="249">
        <f t="shared" si="24"/>
        <v>0</v>
      </c>
    </row>
    <row r="213" spans="11:13" hidden="1" x14ac:dyDescent="0.25">
      <c r="K213" s="249">
        <f t="shared" si="22"/>
        <v>0</v>
      </c>
      <c r="L213" s="335" t="str">
        <f t="shared" si="23"/>
        <v>0</v>
      </c>
      <c r="M213" s="249">
        <f t="shared" si="24"/>
        <v>0</v>
      </c>
    </row>
    <row r="214" spans="11:13" hidden="1" x14ac:dyDescent="0.25">
      <c r="K214" s="249">
        <f t="shared" si="22"/>
        <v>0</v>
      </c>
      <c r="L214" s="335" t="str">
        <f t="shared" si="23"/>
        <v>0</v>
      </c>
      <c r="M214" s="249">
        <f t="shared" si="24"/>
        <v>0</v>
      </c>
    </row>
    <row r="215" spans="11:13" hidden="1" x14ac:dyDescent="0.25">
      <c r="K215" s="249">
        <f t="shared" si="22"/>
        <v>0</v>
      </c>
      <c r="L215" s="335" t="str">
        <f t="shared" si="23"/>
        <v>0</v>
      </c>
      <c r="M215" s="249">
        <f t="shared" si="24"/>
        <v>0</v>
      </c>
    </row>
    <row r="216" spans="11:13" hidden="1" x14ac:dyDescent="0.25">
      <c r="K216" s="249">
        <f t="shared" si="22"/>
        <v>0</v>
      </c>
      <c r="L216" s="335" t="str">
        <f t="shared" si="23"/>
        <v>0</v>
      </c>
      <c r="M216" s="249">
        <f t="shared" si="24"/>
        <v>0</v>
      </c>
    </row>
    <row r="217" spans="11:13" hidden="1" x14ac:dyDescent="0.25">
      <c r="K217" s="249">
        <f t="shared" si="22"/>
        <v>0</v>
      </c>
      <c r="L217" s="335" t="str">
        <f t="shared" si="23"/>
        <v>0</v>
      </c>
      <c r="M217" s="249">
        <f t="shared" si="24"/>
        <v>0</v>
      </c>
    </row>
    <row r="218" spans="11:13" hidden="1" x14ac:dyDescent="0.25">
      <c r="K218" s="249">
        <f t="shared" si="22"/>
        <v>0</v>
      </c>
      <c r="L218" s="335" t="str">
        <f t="shared" si="23"/>
        <v>0</v>
      </c>
      <c r="M218" s="249">
        <f t="shared" si="24"/>
        <v>0</v>
      </c>
    </row>
    <row r="219" spans="11:13" hidden="1" x14ac:dyDescent="0.25">
      <c r="K219" s="249">
        <f t="shared" si="22"/>
        <v>0</v>
      </c>
      <c r="L219" s="335" t="str">
        <f t="shared" si="23"/>
        <v>0</v>
      </c>
      <c r="M219" s="249">
        <f t="shared" si="24"/>
        <v>0</v>
      </c>
    </row>
    <row r="220" spans="11:13" hidden="1" x14ac:dyDescent="0.25">
      <c r="K220" s="249">
        <f t="shared" si="22"/>
        <v>0</v>
      </c>
      <c r="L220" s="335" t="str">
        <f t="shared" si="23"/>
        <v>0</v>
      </c>
      <c r="M220" s="249">
        <f t="shared" si="24"/>
        <v>0</v>
      </c>
    </row>
    <row r="221" spans="11:13" hidden="1" x14ac:dyDescent="0.25">
      <c r="K221" s="249">
        <f t="shared" si="22"/>
        <v>0</v>
      </c>
      <c r="L221" s="335" t="str">
        <f t="shared" si="23"/>
        <v>0</v>
      </c>
      <c r="M221" s="249">
        <f t="shared" si="24"/>
        <v>0</v>
      </c>
    </row>
    <row r="222" spans="11:13" hidden="1" x14ac:dyDescent="0.25">
      <c r="K222" s="249">
        <f t="shared" si="22"/>
        <v>0</v>
      </c>
      <c r="L222" s="335" t="str">
        <f t="shared" si="23"/>
        <v>0</v>
      </c>
      <c r="M222" s="249">
        <f t="shared" si="24"/>
        <v>0</v>
      </c>
    </row>
    <row r="223" spans="11:13" hidden="1" x14ac:dyDescent="0.25">
      <c r="K223" s="249">
        <f t="shared" si="22"/>
        <v>0</v>
      </c>
      <c r="L223" s="335" t="str">
        <f t="shared" si="23"/>
        <v>0</v>
      </c>
      <c r="M223" s="249">
        <f t="shared" si="24"/>
        <v>0</v>
      </c>
    </row>
    <row r="224" spans="11:13" hidden="1" x14ac:dyDescent="0.25">
      <c r="K224" s="249">
        <f t="shared" si="22"/>
        <v>0</v>
      </c>
      <c r="L224" s="335" t="str">
        <f t="shared" si="23"/>
        <v>0</v>
      </c>
      <c r="M224" s="249">
        <f t="shared" si="24"/>
        <v>0</v>
      </c>
    </row>
    <row r="225" spans="11:13" hidden="1" x14ac:dyDescent="0.25">
      <c r="K225" s="249">
        <f t="shared" si="22"/>
        <v>0</v>
      </c>
      <c r="L225" s="335" t="str">
        <f t="shared" si="23"/>
        <v>0</v>
      </c>
      <c r="M225" s="249">
        <f t="shared" si="24"/>
        <v>0</v>
      </c>
    </row>
    <row r="226" spans="11:13" hidden="1" x14ac:dyDescent="0.25">
      <c r="K226" s="249">
        <f t="shared" si="22"/>
        <v>0</v>
      </c>
      <c r="L226" s="335" t="str">
        <f t="shared" si="23"/>
        <v>0</v>
      </c>
      <c r="M226" s="249">
        <f t="shared" si="24"/>
        <v>0</v>
      </c>
    </row>
    <row r="227" spans="11:13" hidden="1" x14ac:dyDescent="0.25">
      <c r="K227" s="249">
        <f t="shared" si="22"/>
        <v>0</v>
      </c>
      <c r="L227" s="335" t="str">
        <f t="shared" si="23"/>
        <v>0</v>
      </c>
      <c r="M227" s="249">
        <f t="shared" si="24"/>
        <v>0</v>
      </c>
    </row>
    <row r="228" spans="11:13" hidden="1" x14ac:dyDescent="0.25">
      <c r="K228" s="249">
        <f t="shared" si="22"/>
        <v>0</v>
      </c>
      <c r="L228" s="335" t="str">
        <f t="shared" si="23"/>
        <v>0</v>
      </c>
      <c r="M228" s="249">
        <f t="shared" si="24"/>
        <v>0</v>
      </c>
    </row>
    <row r="229" spans="11:13" hidden="1" x14ac:dyDescent="0.25">
      <c r="K229" s="249">
        <f t="shared" si="22"/>
        <v>0</v>
      </c>
      <c r="L229" s="335" t="str">
        <f t="shared" si="23"/>
        <v>0</v>
      </c>
      <c r="M229" s="249">
        <f t="shared" si="24"/>
        <v>0</v>
      </c>
    </row>
    <row r="230" spans="11:13" hidden="1" x14ac:dyDescent="0.25">
      <c r="K230" s="249">
        <f t="shared" si="22"/>
        <v>0</v>
      </c>
      <c r="L230" s="335" t="str">
        <f t="shared" si="23"/>
        <v>0</v>
      </c>
      <c r="M230" s="249">
        <f t="shared" si="24"/>
        <v>0</v>
      </c>
    </row>
    <row r="231" spans="11:13" hidden="1" x14ac:dyDescent="0.25">
      <c r="K231" s="249">
        <f t="shared" si="22"/>
        <v>0</v>
      </c>
      <c r="L231" s="335" t="str">
        <f t="shared" si="23"/>
        <v>0</v>
      </c>
      <c r="M231" s="249">
        <f t="shared" si="24"/>
        <v>0</v>
      </c>
    </row>
    <row r="232" spans="11:13" hidden="1" x14ac:dyDescent="0.25">
      <c r="K232" s="249">
        <f t="shared" si="22"/>
        <v>0</v>
      </c>
      <c r="L232" s="335" t="str">
        <f t="shared" si="23"/>
        <v>0</v>
      </c>
      <c r="M232" s="249">
        <f t="shared" si="24"/>
        <v>0</v>
      </c>
    </row>
    <row r="233" spans="11:13" hidden="1" x14ac:dyDescent="0.25">
      <c r="K233" s="249">
        <f t="shared" si="22"/>
        <v>0</v>
      </c>
      <c r="L233" s="335" t="str">
        <f t="shared" si="23"/>
        <v>0</v>
      </c>
      <c r="M233" s="249">
        <f t="shared" si="24"/>
        <v>0</v>
      </c>
    </row>
    <row r="234" spans="11:13" hidden="1" x14ac:dyDescent="0.25">
      <c r="K234" s="249">
        <f t="shared" si="22"/>
        <v>0</v>
      </c>
      <c r="L234" s="335" t="str">
        <f t="shared" si="23"/>
        <v>0</v>
      </c>
      <c r="M234" s="249">
        <f t="shared" si="24"/>
        <v>0</v>
      </c>
    </row>
    <row r="235" spans="11:13" hidden="1" x14ac:dyDescent="0.25">
      <c r="K235" s="249">
        <f t="shared" si="22"/>
        <v>0</v>
      </c>
      <c r="L235" s="335" t="str">
        <f t="shared" si="23"/>
        <v>0</v>
      </c>
      <c r="M235" s="249">
        <f t="shared" si="24"/>
        <v>0</v>
      </c>
    </row>
    <row r="236" spans="11:13" hidden="1" x14ac:dyDescent="0.25">
      <c r="K236" s="249">
        <f t="shared" si="22"/>
        <v>0</v>
      </c>
      <c r="L236" s="335" t="str">
        <f t="shared" si="23"/>
        <v>0</v>
      </c>
      <c r="M236" s="249">
        <f t="shared" si="24"/>
        <v>0</v>
      </c>
    </row>
    <row r="237" spans="11:13" hidden="1" x14ac:dyDescent="0.25">
      <c r="K237" s="249">
        <f t="shared" si="22"/>
        <v>0</v>
      </c>
      <c r="L237" s="335" t="str">
        <f t="shared" si="23"/>
        <v>0</v>
      </c>
      <c r="M237" s="249">
        <f t="shared" si="24"/>
        <v>0</v>
      </c>
    </row>
    <row r="238" spans="11:13" hidden="1" x14ac:dyDescent="0.25">
      <c r="K238" s="249">
        <f t="shared" si="22"/>
        <v>0</v>
      </c>
      <c r="L238" s="335" t="str">
        <f t="shared" si="23"/>
        <v>0</v>
      </c>
      <c r="M238" s="249">
        <f t="shared" si="24"/>
        <v>0</v>
      </c>
    </row>
    <row r="239" spans="11:13" hidden="1" x14ac:dyDescent="0.25">
      <c r="K239" s="249">
        <f t="shared" si="22"/>
        <v>0</v>
      </c>
      <c r="L239" s="335" t="str">
        <f t="shared" si="23"/>
        <v>0</v>
      </c>
      <c r="M239" s="249">
        <f t="shared" si="24"/>
        <v>0</v>
      </c>
    </row>
    <row r="240" spans="11:13" hidden="1" x14ac:dyDescent="0.25">
      <c r="K240" s="249">
        <f t="shared" si="22"/>
        <v>0</v>
      </c>
      <c r="L240" s="335" t="str">
        <f t="shared" si="23"/>
        <v>0</v>
      </c>
      <c r="M240" s="249">
        <f t="shared" si="24"/>
        <v>0</v>
      </c>
    </row>
    <row r="241" spans="11:13" hidden="1" x14ac:dyDescent="0.25">
      <c r="K241" s="249">
        <f t="shared" si="22"/>
        <v>0</v>
      </c>
      <c r="L241" s="335" t="str">
        <f t="shared" si="23"/>
        <v>0</v>
      </c>
      <c r="M241" s="249">
        <f t="shared" si="24"/>
        <v>0</v>
      </c>
    </row>
    <row r="242" spans="11:13" hidden="1" x14ac:dyDescent="0.25">
      <c r="K242" s="249">
        <f t="shared" si="22"/>
        <v>0</v>
      </c>
      <c r="L242" s="335" t="str">
        <f t="shared" si="23"/>
        <v>0</v>
      </c>
      <c r="M242" s="249">
        <f t="shared" si="24"/>
        <v>0</v>
      </c>
    </row>
    <row r="243" spans="11:13" hidden="1" x14ac:dyDescent="0.25">
      <c r="K243" s="249">
        <f t="shared" si="22"/>
        <v>0</v>
      </c>
      <c r="L243" s="335" t="str">
        <f t="shared" si="23"/>
        <v>0</v>
      </c>
      <c r="M243" s="249">
        <f t="shared" si="24"/>
        <v>0</v>
      </c>
    </row>
    <row r="244" spans="11:13" hidden="1" x14ac:dyDescent="0.25">
      <c r="K244" s="249">
        <f t="shared" si="22"/>
        <v>0</v>
      </c>
      <c r="L244" s="335" t="str">
        <f t="shared" si="23"/>
        <v>0</v>
      </c>
      <c r="M244" s="249">
        <f t="shared" si="24"/>
        <v>0</v>
      </c>
    </row>
    <row r="245" spans="11:13" hidden="1" x14ac:dyDescent="0.25">
      <c r="K245" s="249">
        <f t="shared" si="22"/>
        <v>0</v>
      </c>
      <c r="L245" s="335" t="str">
        <f t="shared" si="23"/>
        <v>0</v>
      </c>
      <c r="M245" s="249">
        <f t="shared" si="24"/>
        <v>0</v>
      </c>
    </row>
    <row r="246" spans="11:13" hidden="1" x14ac:dyDescent="0.25">
      <c r="K246" s="249">
        <f t="shared" si="22"/>
        <v>0</v>
      </c>
      <c r="L246" s="335" t="str">
        <f t="shared" si="23"/>
        <v>0</v>
      </c>
      <c r="M246" s="249">
        <f t="shared" si="24"/>
        <v>0</v>
      </c>
    </row>
    <row r="247" spans="11:13" hidden="1" x14ac:dyDescent="0.25">
      <c r="K247" s="249">
        <f t="shared" si="22"/>
        <v>0</v>
      </c>
      <c r="L247" s="335" t="str">
        <f t="shared" si="23"/>
        <v>0</v>
      </c>
      <c r="M247" s="249">
        <f t="shared" si="24"/>
        <v>0</v>
      </c>
    </row>
    <row r="248" spans="11:13" hidden="1" x14ac:dyDescent="0.25">
      <c r="K248" s="249">
        <f t="shared" si="22"/>
        <v>0</v>
      </c>
      <c r="L248" s="335" t="str">
        <f t="shared" si="23"/>
        <v>0</v>
      </c>
      <c r="M248" s="249">
        <f t="shared" si="24"/>
        <v>0</v>
      </c>
    </row>
    <row r="249" spans="11:13" hidden="1" x14ac:dyDescent="0.25">
      <c r="K249" s="249">
        <f t="shared" si="22"/>
        <v>0</v>
      </c>
      <c r="L249" s="335" t="str">
        <f t="shared" si="23"/>
        <v>0</v>
      </c>
      <c r="M249" s="249">
        <f t="shared" si="24"/>
        <v>0</v>
      </c>
    </row>
    <row r="250" spans="11:13" hidden="1" x14ac:dyDescent="0.25">
      <c r="K250" s="249">
        <f t="shared" si="22"/>
        <v>0</v>
      </c>
      <c r="L250" s="335" t="str">
        <f t="shared" si="23"/>
        <v>0</v>
      </c>
      <c r="M250" s="249">
        <f t="shared" si="24"/>
        <v>0</v>
      </c>
    </row>
    <row r="251" spans="11:13" hidden="1" x14ac:dyDescent="0.25">
      <c r="K251" s="249">
        <f t="shared" si="22"/>
        <v>0</v>
      </c>
      <c r="L251" s="335" t="str">
        <f t="shared" si="23"/>
        <v>0</v>
      </c>
      <c r="M251" s="249">
        <f t="shared" si="24"/>
        <v>0</v>
      </c>
    </row>
    <row r="252" spans="11:13" hidden="1" x14ac:dyDescent="0.25">
      <c r="K252" s="249">
        <f t="shared" si="22"/>
        <v>0</v>
      </c>
      <c r="L252" s="335" t="str">
        <f t="shared" si="23"/>
        <v>0</v>
      </c>
      <c r="M252" s="249">
        <f t="shared" si="24"/>
        <v>0</v>
      </c>
    </row>
    <row r="253" spans="11:13" hidden="1" x14ac:dyDescent="0.25">
      <c r="K253" s="249">
        <f t="shared" si="22"/>
        <v>0</v>
      </c>
      <c r="L253" s="335" t="str">
        <f t="shared" si="23"/>
        <v>0</v>
      </c>
      <c r="M253" s="249">
        <f t="shared" si="24"/>
        <v>0</v>
      </c>
    </row>
    <row r="254" spans="11:13" hidden="1" x14ac:dyDescent="0.25">
      <c r="K254" s="249">
        <f t="shared" si="22"/>
        <v>0</v>
      </c>
      <c r="L254" s="335" t="str">
        <f t="shared" si="23"/>
        <v>0</v>
      </c>
      <c r="M254" s="249">
        <f t="shared" si="24"/>
        <v>0</v>
      </c>
    </row>
    <row r="255" spans="11:13" hidden="1" x14ac:dyDescent="0.25">
      <c r="K255" s="249">
        <f t="shared" si="22"/>
        <v>0</v>
      </c>
      <c r="L255" s="335" t="str">
        <f t="shared" si="23"/>
        <v>0</v>
      </c>
      <c r="M255" s="249">
        <f t="shared" si="24"/>
        <v>0</v>
      </c>
    </row>
    <row r="256" spans="11:13" hidden="1" x14ac:dyDescent="0.25">
      <c r="K256" s="249">
        <f t="shared" si="22"/>
        <v>0</v>
      </c>
      <c r="L256" s="335" t="str">
        <f t="shared" si="23"/>
        <v>0</v>
      </c>
      <c r="M256" s="249">
        <f t="shared" si="24"/>
        <v>0</v>
      </c>
    </row>
    <row r="257" spans="11:13" hidden="1" x14ac:dyDescent="0.25">
      <c r="K257" s="249">
        <f t="shared" si="22"/>
        <v>0</v>
      </c>
      <c r="L257" s="335" t="str">
        <f t="shared" si="23"/>
        <v>0</v>
      </c>
      <c r="M257" s="249">
        <f t="shared" si="24"/>
        <v>0</v>
      </c>
    </row>
    <row r="258" spans="11:13" hidden="1" x14ac:dyDescent="0.25">
      <c r="K258" s="249">
        <f t="shared" si="22"/>
        <v>0</v>
      </c>
      <c r="L258" s="335" t="str">
        <f t="shared" si="23"/>
        <v>0</v>
      </c>
      <c r="M258" s="249">
        <f t="shared" si="24"/>
        <v>0</v>
      </c>
    </row>
    <row r="259" spans="11:13" hidden="1" x14ac:dyDescent="0.25">
      <c r="K259" s="249">
        <f t="shared" si="22"/>
        <v>0</v>
      </c>
      <c r="L259" s="335" t="str">
        <f t="shared" si="23"/>
        <v>0</v>
      </c>
      <c r="M259" s="249">
        <f t="shared" si="24"/>
        <v>0</v>
      </c>
    </row>
    <row r="260" spans="11:13" hidden="1" x14ac:dyDescent="0.25">
      <c r="K260" s="249">
        <f t="shared" si="22"/>
        <v>0</v>
      </c>
      <c r="L260" s="335" t="str">
        <f t="shared" si="23"/>
        <v>0</v>
      </c>
      <c r="M260" s="249">
        <f t="shared" si="24"/>
        <v>0</v>
      </c>
    </row>
    <row r="261" spans="11:13" hidden="1" x14ac:dyDescent="0.25">
      <c r="K261" s="249">
        <f t="shared" si="22"/>
        <v>0</v>
      </c>
      <c r="L261" s="335" t="str">
        <f t="shared" si="23"/>
        <v>0</v>
      </c>
      <c r="M261" s="249">
        <f t="shared" si="24"/>
        <v>0</v>
      </c>
    </row>
    <row r="262" spans="11:13" hidden="1" x14ac:dyDescent="0.25">
      <c r="K262" s="249">
        <f t="shared" si="22"/>
        <v>0</v>
      </c>
      <c r="L262" s="335" t="str">
        <f t="shared" si="23"/>
        <v>0</v>
      </c>
      <c r="M262" s="249">
        <f t="shared" si="24"/>
        <v>0</v>
      </c>
    </row>
    <row r="263" spans="11:13" hidden="1" x14ac:dyDescent="0.25">
      <c r="K263" s="249">
        <f t="shared" si="22"/>
        <v>0</v>
      </c>
      <c r="L263" s="335" t="str">
        <f t="shared" si="23"/>
        <v>0</v>
      </c>
      <c r="M263" s="249">
        <f t="shared" si="24"/>
        <v>0</v>
      </c>
    </row>
    <row r="264" spans="11:13" hidden="1" x14ac:dyDescent="0.25">
      <c r="K264" s="249">
        <f t="shared" si="22"/>
        <v>0</v>
      </c>
      <c r="L264" s="335" t="str">
        <f t="shared" si="23"/>
        <v>0</v>
      </c>
      <c r="M264" s="249">
        <f t="shared" si="24"/>
        <v>0</v>
      </c>
    </row>
    <row r="265" spans="11:13" hidden="1" x14ac:dyDescent="0.25">
      <c r="K265" s="249">
        <f t="shared" si="22"/>
        <v>0</v>
      </c>
      <c r="L265" s="335" t="str">
        <f t="shared" si="23"/>
        <v>0</v>
      </c>
      <c r="M265" s="249">
        <f t="shared" si="24"/>
        <v>0</v>
      </c>
    </row>
    <row r="266" spans="11:13" hidden="1" x14ac:dyDescent="0.25">
      <c r="K266" s="249">
        <f t="shared" si="22"/>
        <v>0</v>
      </c>
      <c r="L266" s="335" t="str">
        <f t="shared" si="23"/>
        <v>0</v>
      </c>
      <c r="M266" s="249">
        <f t="shared" si="24"/>
        <v>0</v>
      </c>
    </row>
    <row r="267" spans="11:13" hidden="1" x14ac:dyDescent="0.25">
      <c r="K267" s="249">
        <f t="shared" si="22"/>
        <v>0</v>
      </c>
      <c r="L267" s="335" t="str">
        <f t="shared" si="23"/>
        <v>0</v>
      </c>
      <c r="M267" s="249">
        <f t="shared" si="24"/>
        <v>0</v>
      </c>
    </row>
    <row r="268" spans="11:13" hidden="1" x14ac:dyDescent="0.25">
      <c r="K268" s="249">
        <f t="shared" si="22"/>
        <v>0</v>
      </c>
      <c r="L268" s="335" t="str">
        <f t="shared" si="23"/>
        <v>0</v>
      </c>
      <c r="M268" s="249">
        <f t="shared" si="24"/>
        <v>0</v>
      </c>
    </row>
    <row r="269" spans="11:13" hidden="1" x14ac:dyDescent="0.25">
      <c r="K269" s="249">
        <f t="shared" si="22"/>
        <v>0</v>
      </c>
      <c r="L269" s="335" t="str">
        <f t="shared" si="23"/>
        <v>0</v>
      </c>
      <c r="M269" s="249">
        <f t="shared" si="24"/>
        <v>0</v>
      </c>
    </row>
    <row r="270" spans="11:13" hidden="1" x14ac:dyDescent="0.25">
      <c r="K270" s="249">
        <f t="shared" si="22"/>
        <v>0</v>
      </c>
      <c r="L270" s="335" t="str">
        <f t="shared" si="23"/>
        <v>0</v>
      </c>
      <c r="M270" s="249">
        <f t="shared" si="24"/>
        <v>0</v>
      </c>
    </row>
    <row r="271" spans="11:13" hidden="1" x14ac:dyDescent="0.25">
      <c r="K271" s="249">
        <f t="shared" si="22"/>
        <v>0</v>
      </c>
      <c r="L271" s="335" t="str">
        <f t="shared" si="23"/>
        <v>0</v>
      </c>
      <c r="M271" s="249">
        <f t="shared" si="24"/>
        <v>0</v>
      </c>
    </row>
    <row r="272" spans="11:13" hidden="1" x14ac:dyDescent="0.25">
      <c r="K272" s="249">
        <f t="shared" si="22"/>
        <v>0</v>
      </c>
      <c r="L272" s="335" t="str">
        <f t="shared" si="23"/>
        <v>0</v>
      </c>
      <c r="M272" s="249">
        <f t="shared" si="24"/>
        <v>0</v>
      </c>
    </row>
    <row r="273" spans="11:13" hidden="1" x14ac:dyDescent="0.25">
      <c r="K273" s="249">
        <f t="shared" ref="K273:K336" si="25">SUM(F273:J273)</f>
        <v>0</v>
      </c>
      <c r="L273" s="335" t="str">
        <f t="shared" ref="L273:L336" si="26">IF(E273="","0",VLOOKUP(E273,$F$540:$G$554,2))</f>
        <v>0</v>
      </c>
      <c r="M273" s="249">
        <f t="shared" ref="M273:M336" si="27">SUM(K273*L273)</f>
        <v>0</v>
      </c>
    </row>
    <row r="274" spans="11:13" hidden="1" x14ac:dyDescent="0.25">
      <c r="K274" s="249">
        <f t="shared" si="25"/>
        <v>0</v>
      </c>
      <c r="L274" s="335" t="str">
        <f t="shared" si="26"/>
        <v>0</v>
      </c>
      <c r="M274" s="249">
        <f t="shared" si="27"/>
        <v>0</v>
      </c>
    </row>
    <row r="275" spans="11:13" hidden="1" x14ac:dyDescent="0.25">
      <c r="K275" s="249">
        <f t="shared" si="25"/>
        <v>0</v>
      </c>
      <c r="L275" s="335" t="str">
        <f t="shared" si="26"/>
        <v>0</v>
      </c>
      <c r="M275" s="249">
        <f t="shared" si="27"/>
        <v>0</v>
      </c>
    </row>
    <row r="276" spans="11:13" hidden="1" x14ac:dyDescent="0.25">
      <c r="K276" s="249">
        <f t="shared" si="25"/>
        <v>0</v>
      </c>
      <c r="L276" s="335" t="str">
        <f t="shared" si="26"/>
        <v>0</v>
      </c>
      <c r="M276" s="249">
        <f t="shared" si="27"/>
        <v>0</v>
      </c>
    </row>
    <row r="277" spans="11:13" hidden="1" x14ac:dyDescent="0.25">
      <c r="K277" s="249">
        <f t="shared" si="25"/>
        <v>0</v>
      </c>
      <c r="L277" s="335" t="str">
        <f t="shared" si="26"/>
        <v>0</v>
      </c>
      <c r="M277" s="249">
        <f t="shared" si="27"/>
        <v>0</v>
      </c>
    </row>
    <row r="278" spans="11:13" hidden="1" x14ac:dyDescent="0.25">
      <c r="K278" s="249">
        <f t="shared" si="25"/>
        <v>0</v>
      </c>
      <c r="L278" s="335" t="str">
        <f t="shared" si="26"/>
        <v>0</v>
      </c>
      <c r="M278" s="249">
        <f t="shared" si="27"/>
        <v>0</v>
      </c>
    </row>
    <row r="279" spans="11:13" hidden="1" x14ac:dyDescent="0.25">
      <c r="K279" s="249">
        <f t="shared" si="25"/>
        <v>0</v>
      </c>
      <c r="L279" s="335" t="str">
        <f t="shared" si="26"/>
        <v>0</v>
      </c>
      <c r="M279" s="249">
        <f t="shared" si="27"/>
        <v>0</v>
      </c>
    </row>
    <row r="280" spans="11:13" hidden="1" x14ac:dyDescent="0.25">
      <c r="K280" s="249">
        <f t="shared" si="25"/>
        <v>0</v>
      </c>
      <c r="L280" s="335" t="str">
        <f t="shared" si="26"/>
        <v>0</v>
      </c>
      <c r="M280" s="249">
        <f t="shared" si="27"/>
        <v>0</v>
      </c>
    </row>
    <row r="281" spans="11:13" hidden="1" x14ac:dyDescent="0.25">
      <c r="K281" s="249">
        <f t="shared" si="25"/>
        <v>0</v>
      </c>
      <c r="L281" s="335" t="str">
        <f t="shared" si="26"/>
        <v>0</v>
      </c>
      <c r="M281" s="249">
        <f t="shared" si="27"/>
        <v>0</v>
      </c>
    </row>
    <row r="282" spans="11:13" hidden="1" x14ac:dyDescent="0.25">
      <c r="K282" s="249">
        <f t="shared" si="25"/>
        <v>0</v>
      </c>
      <c r="L282" s="335" t="str">
        <f t="shared" si="26"/>
        <v>0</v>
      </c>
      <c r="M282" s="249">
        <f t="shared" si="27"/>
        <v>0</v>
      </c>
    </row>
    <row r="283" spans="11:13" hidden="1" x14ac:dyDescent="0.25">
      <c r="K283" s="249">
        <f t="shared" si="25"/>
        <v>0</v>
      </c>
      <c r="L283" s="335" t="str">
        <f t="shared" si="26"/>
        <v>0</v>
      </c>
      <c r="M283" s="249">
        <f t="shared" si="27"/>
        <v>0</v>
      </c>
    </row>
    <row r="284" spans="11:13" hidden="1" x14ac:dyDescent="0.25">
      <c r="K284" s="249">
        <f t="shared" si="25"/>
        <v>0</v>
      </c>
      <c r="L284" s="335" t="str">
        <f t="shared" si="26"/>
        <v>0</v>
      </c>
      <c r="M284" s="249">
        <f t="shared" si="27"/>
        <v>0</v>
      </c>
    </row>
    <row r="285" spans="11:13" hidden="1" x14ac:dyDescent="0.25">
      <c r="K285" s="249">
        <f t="shared" si="25"/>
        <v>0</v>
      </c>
      <c r="L285" s="335" t="str">
        <f t="shared" si="26"/>
        <v>0</v>
      </c>
      <c r="M285" s="249">
        <f t="shared" si="27"/>
        <v>0</v>
      </c>
    </row>
    <row r="286" spans="11:13" hidden="1" x14ac:dyDescent="0.25">
      <c r="K286" s="249">
        <f t="shared" si="25"/>
        <v>0</v>
      </c>
      <c r="L286" s="335" t="str">
        <f t="shared" si="26"/>
        <v>0</v>
      </c>
      <c r="M286" s="249">
        <f t="shared" si="27"/>
        <v>0</v>
      </c>
    </row>
    <row r="287" spans="11:13" hidden="1" x14ac:dyDescent="0.25">
      <c r="K287" s="249">
        <f t="shared" si="25"/>
        <v>0</v>
      </c>
      <c r="L287" s="335" t="str">
        <f t="shared" si="26"/>
        <v>0</v>
      </c>
      <c r="M287" s="249">
        <f t="shared" si="27"/>
        <v>0</v>
      </c>
    </row>
    <row r="288" spans="11:13" hidden="1" x14ac:dyDescent="0.25">
      <c r="K288" s="249">
        <f t="shared" si="25"/>
        <v>0</v>
      </c>
      <c r="L288" s="335" t="str">
        <f t="shared" si="26"/>
        <v>0</v>
      </c>
      <c r="M288" s="249">
        <f t="shared" si="27"/>
        <v>0</v>
      </c>
    </row>
    <row r="289" spans="11:13" hidden="1" x14ac:dyDescent="0.25">
      <c r="K289" s="249">
        <f t="shared" si="25"/>
        <v>0</v>
      </c>
      <c r="L289" s="335" t="str">
        <f t="shared" si="26"/>
        <v>0</v>
      </c>
      <c r="M289" s="249">
        <f t="shared" si="27"/>
        <v>0</v>
      </c>
    </row>
    <row r="290" spans="11:13" hidden="1" x14ac:dyDescent="0.25">
      <c r="K290" s="249">
        <f t="shared" si="25"/>
        <v>0</v>
      </c>
      <c r="L290" s="335" t="str">
        <f t="shared" si="26"/>
        <v>0</v>
      </c>
      <c r="M290" s="249">
        <f t="shared" si="27"/>
        <v>0</v>
      </c>
    </row>
    <row r="291" spans="11:13" hidden="1" x14ac:dyDescent="0.25">
      <c r="K291" s="249">
        <f t="shared" si="25"/>
        <v>0</v>
      </c>
      <c r="L291" s="335" t="str">
        <f t="shared" si="26"/>
        <v>0</v>
      </c>
      <c r="M291" s="249">
        <f t="shared" si="27"/>
        <v>0</v>
      </c>
    </row>
    <row r="292" spans="11:13" hidden="1" x14ac:dyDescent="0.25">
      <c r="K292" s="249">
        <f t="shared" si="25"/>
        <v>0</v>
      </c>
      <c r="L292" s="335" t="str">
        <f t="shared" si="26"/>
        <v>0</v>
      </c>
      <c r="M292" s="249">
        <f t="shared" si="27"/>
        <v>0</v>
      </c>
    </row>
    <row r="293" spans="11:13" hidden="1" x14ac:dyDescent="0.25">
      <c r="K293" s="249">
        <f t="shared" si="25"/>
        <v>0</v>
      </c>
      <c r="L293" s="335" t="str">
        <f t="shared" si="26"/>
        <v>0</v>
      </c>
      <c r="M293" s="249">
        <f t="shared" si="27"/>
        <v>0</v>
      </c>
    </row>
    <row r="294" spans="11:13" hidden="1" x14ac:dyDescent="0.25">
      <c r="K294" s="249">
        <f t="shared" si="25"/>
        <v>0</v>
      </c>
      <c r="L294" s="335" t="str">
        <f t="shared" si="26"/>
        <v>0</v>
      </c>
      <c r="M294" s="249">
        <f t="shared" si="27"/>
        <v>0</v>
      </c>
    </row>
    <row r="295" spans="11:13" hidden="1" x14ac:dyDescent="0.25">
      <c r="K295" s="249">
        <f t="shared" si="25"/>
        <v>0</v>
      </c>
      <c r="L295" s="335" t="str">
        <f t="shared" si="26"/>
        <v>0</v>
      </c>
      <c r="M295" s="249">
        <f t="shared" si="27"/>
        <v>0</v>
      </c>
    </row>
    <row r="296" spans="11:13" hidden="1" x14ac:dyDescent="0.25">
      <c r="K296" s="249">
        <f t="shared" si="25"/>
        <v>0</v>
      </c>
      <c r="L296" s="335" t="str">
        <f t="shared" si="26"/>
        <v>0</v>
      </c>
      <c r="M296" s="249">
        <f t="shared" si="27"/>
        <v>0</v>
      </c>
    </row>
    <row r="297" spans="11:13" hidden="1" x14ac:dyDescent="0.25">
      <c r="K297" s="249">
        <f t="shared" si="25"/>
        <v>0</v>
      </c>
      <c r="L297" s="335" t="str">
        <f t="shared" si="26"/>
        <v>0</v>
      </c>
      <c r="M297" s="249">
        <f t="shared" si="27"/>
        <v>0</v>
      </c>
    </row>
    <row r="298" spans="11:13" hidden="1" x14ac:dyDescent="0.25">
      <c r="K298" s="249">
        <f t="shared" si="25"/>
        <v>0</v>
      </c>
      <c r="L298" s="335" t="str">
        <f t="shared" si="26"/>
        <v>0</v>
      </c>
      <c r="M298" s="249">
        <f t="shared" si="27"/>
        <v>0</v>
      </c>
    </row>
    <row r="299" spans="11:13" hidden="1" x14ac:dyDescent="0.25">
      <c r="K299" s="249">
        <f t="shared" si="25"/>
        <v>0</v>
      </c>
      <c r="L299" s="335" t="str">
        <f t="shared" si="26"/>
        <v>0</v>
      </c>
      <c r="M299" s="249">
        <f t="shared" si="27"/>
        <v>0</v>
      </c>
    </row>
    <row r="300" spans="11:13" hidden="1" x14ac:dyDescent="0.25">
      <c r="K300" s="249">
        <f t="shared" si="25"/>
        <v>0</v>
      </c>
      <c r="L300" s="335" t="str">
        <f t="shared" si="26"/>
        <v>0</v>
      </c>
      <c r="M300" s="249">
        <f t="shared" si="27"/>
        <v>0</v>
      </c>
    </row>
    <row r="301" spans="11:13" hidden="1" x14ac:dyDescent="0.25">
      <c r="K301" s="249">
        <f t="shared" si="25"/>
        <v>0</v>
      </c>
      <c r="L301" s="335" t="str">
        <f t="shared" si="26"/>
        <v>0</v>
      </c>
      <c r="M301" s="249">
        <f t="shared" si="27"/>
        <v>0</v>
      </c>
    </row>
    <row r="302" spans="11:13" hidden="1" x14ac:dyDescent="0.25">
      <c r="K302" s="249">
        <f t="shared" si="25"/>
        <v>0</v>
      </c>
      <c r="L302" s="335" t="str">
        <f t="shared" si="26"/>
        <v>0</v>
      </c>
      <c r="M302" s="249">
        <f t="shared" si="27"/>
        <v>0</v>
      </c>
    </row>
    <row r="303" spans="11:13" hidden="1" x14ac:dyDescent="0.25">
      <c r="K303" s="249">
        <f t="shared" si="25"/>
        <v>0</v>
      </c>
      <c r="L303" s="335" t="str">
        <f t="shared" si="26"/>
        <v>0</v>
      </c>
      <c r="M303" s="249">
        <f t="shared" si="27"/>
        <v>0</v>
      </c>
    </row>
    <row r="304" spans="11:13" hidden="1" x14ac:dyDescent="0.25">
      <c r="K304" s="249">
        <f t="shared" si="25"/>
        <v>0</v>
      </c>
      <c r="L304" s="335" t="str">
        <f t="shared" si="26"/>
        <v>0</v>
      </c>
      <c r="M304" s="249">
        <f t="shared" si="27"/>
        <v>0</v>
      </c>
    </row>
    <row r="305" spans="11:13" hidden="1" x14ac:dyDescent="0.25">
      <c r="K305" s="249">
        <f t="shared" si="25"/>
        <v>0</v>
      </c>
      <c r="L305" s="335" t="str">
        <f t="shared" si="26"/>
        <v>0</v>
      </c>
      <c r="M305" s="249">
        <f t="shared" si="27"/>
        <v>0</v>
      </c>
    </row>
    <row r="306" spans="11:13" hidden="1" x14ac:dyDescent="0.25">
      <c r="K306" s="249">
        <f t="shared" si="25"/>
        <v>0</v>
      </c>
      <c r="L306" s="335" t="str">
        <f t="shared" si="26"/>
        <v>0</v>
      </c>
      <c r="M306" s="249">
        <f t="shared" si="27"/>
        <v>0</v>
      </c>
    </row>
    <row r="307" spans="11:13" hidden="1" x14ac:dyDescent="0.25">
      <c r="K307" s="249">
        <f t="shared" si="25"/>
        <v>0</v>
      </c>
      <c r="L307" s="335" t="str">
        <f t="shared" si="26"/>
        <v>0</v>
      </c>
      <c r="M307" s="249">
        <f t="shared" si="27"/>
        <v>0</v>
      </c>
    </row>
    <row r="308" spans="11:13" hidden="1" x14ac:dyDescent="0.25">
      <c r="K308" s="249">
        <f t="shared" si="25"/>
        <v>0</v>
      </c>
      <c r="L308" s="335" t="str">
        <f t="shared" si="26"/>
        <v>0</v>
      </c>
      <c r="M308" s="249">
        <f t="shared" si="27"/>
        <v>0</v>
      </c>
    </row>
    <row r="309" spans="11:13" hidden="1" x14ac:dyDescent="0.25">
      <c r="K309" s="249">
        <f t="shared" si="25"/>
        <v>0</v>
      </c>
      <c r="L309" s="335" t="str">
        <f t="shared" si="26"/>
        <v>0</v>
      </c>
      <c r="M309" s="249">
        <f t="shared" si="27"/>
        <v>0</v>
      </c>
    </row>
    <row r="310" spans="11:13" hidden="1" x14ac:dyDescent="0.25">
      <c r="K310" s="249">
        <f t="shared" si="25"/>
        <v>0</v>
      </c>
      <c r="L310" s="335" t="str">
        <f t="shared" si="26"/>
        <v>0</v>
      </c>
      <c r="M310" s="249">
        <f t="shared" si="27"/>
        <v>0</v>
      </c>
    </row>
    <row r="311" spans="11:13" hidden="1" x14ac:dyDescent="0.25">
      <c r="K311" s="249">
        <f t="shared" si="25"/>
        <v>0</v>
      </c>
      <c r="L311" s="335" t="str">
        <f t="shared" si="26"/>
        <v>0</v>
      </c>
      <c r="M311" s="249">
        <f t="shared" si="27"/>
        <v>0</v>
      </c>
    </row>
    <row r="312" spans="11:13" hidden="1" x14ac:dyDescent="0.25">
      <c r="K312" s="249">
        <f t="shared" si="25"/>
        <v>0</v>
      </c>
      <c r="L312" s="335" t="str">
        <f t="shared" si="26"/>
        <v>0</v>
      </c>
      <c r="M312" s="249">
        <f t="shared" si="27"/>
        <v>0</v>
      </c>
    </row>
    <row r="313" spans="11:13" hidden="1" x14ac:dyDescent="0.25">
      <c r="K313" s="249">
        <f t="shared" si="25"/>
        <v>0</v>
      </c>
      <c r="L313" s="335" t="str">
        <f t="shared" si="26"/>
        <v>0</v>
      </c>
      <c r="M313" s="249">
        <f t="shared" si="27"/>
        <v>0</v>
      </c>
    </row>
    <row r="314" spans="11:13" hidden="1" x14ac:dyDescent="0.25">
      <c r="K314" s="249">
        <f t="shared" si="25"/>
        <v>0</v>
      </c>
      <c r="L314" s="335" t="str">
        <f t="shared" si="26"/>
        <v>0</v>
      </c>
      <c r="M314" s="249">
        <f t="shared" si="27"/>
        <v>0</v>
      </c>
    </row>
    <row r="315" spans="11:13" hidden="1" x14ac:dyDescent="0.25">
      <c r="K315" s="249">
        <f t="shared" si="25"/>
        <v>0</v>
      </c>
      <c r="L315" s="335" t="str">
        <f t="shared" si="26"/>
        <v>0</v>
      </c>
      <c r="M315" s="249">
        <f t="shared" si="27"/>
        <v>0</v>
      </c>
    </row>
    <row r="316" spans="11:13" hidden="1" x14ac:dyDescent="0.25">
      <c r="K316" s="249">
        <f t="shared" si="25"/>
        <v>0</v>
      </c>
      <c r="L316" s="335" t="str">
        <f t="shared" si="26"/>
        <v>0</v>
      </c>
      <c r="M316" s="249">
        <f t="shared" si="27"/>
        <v>0</v>
      </c>
    </row>
    <row r="317" spans="11:13" hidden="1" x14ac:dyDescent="0.25">
      <c r="K317" s="249">
        <f t="shared" si="25"/>
        <v>0</v>
      </c>
      <c r="L317" s="335" t="str">
        <f t="shared" si="26"/>
        <v>0</v>
      </c>
      <c r="M317" s="249">
        <f t="shared" si="27"/>
        <v>0</v>
      </c>
    </row>
    <row r="318" spans="11:13" hidden="1" x14ac:dyDescent="0.25">
      <c r="K318" s="249">
        <f t="shared" si="25"/>
        <v>0</v>
      </c>
      <c r="L318" s="335" t="str">
        <f t="shared" si="26"/>
        <v>0</v>
      </c>
      <c r="M318" s="249">
        <f t="shared" si="27"/>
        <v>0</v>
      </c>
    </row>
    <row r="319" spans="11:13" hidden="1" x14ac:dyDescent="0.25">
      <c r="K319" s="249">
        <f t="shared" si="25"/>
        <v>0</v>
      </c>
      <c r="L319" s="335" t="str">
        <f t="shared" si="26"/>
        <v>0</v>
      </c>
      <c r="M319" s="249">
        <f t="shared" si="27"/>
        <v>0</v>
      </c>
    </row>
    <row r="320" spans="11:13" hidden="1" x14ac:dyDescent="0.25">
      <c r="K320" s="249">
        <f t="shared" si="25"/>
        <v>0</v>
      </c>
      <c r="L320" s="335" t="str">
        <f t="shared" si="26"/>
        <v>0</v>
      </c>
      <c r="M320" s="249">
        <f t="shared" si="27"/>
        <v>0</v>
      </c>
    </row>
    <row r="321" spans="11:13" hidden="1" x14ac:dyDescent="0.25">
      <c r="K321" s="249">
        <f t="shared" si="25"/>
        <v>0</v>
      </c>
      <c r="L321" s="335" t="str">
        <f t="shared" si="26"/>
        <v>0</v>
      </c>
      <c r="M321" s="249">
        <f t="shared" si="27"/>
        <v>0</v>
      </c>
    </row>
    <row r="322" spans="11:13" hidden="1" x14ac:dyDescent="0.25">
      <c r="K322" s="249">
        <f t="shared" si="25"/>
        <v>0</v>
      </c>
      <c r="L322" s="335" t="str">
        <f t="shared" si="26"/>
        <v>0</v>
      </c>
      <c r="M322" s="249">
        <f t="shared" si="27"/>
        <v>0</v>
      </c>
    </row>
    <row r="323" spans="11:13" hidden="1" x14ac:dyDescent="0.25">
      <c r="K323" s="249">
        <f t="shared" si="25"/>
        <v>0</v>
      </c>
      <c r="L323" s="335" t="str">
        <f t="shared" si="26"/>
        <v>0</v>
      </c>
      <c r="M323" s="249">
        <f t="shared" si="27"/>
        <v>0</v>
      </c>
    </row>
    <row r="324" spans="11:13" hidden="1" x14ac:dyDescent="0.25">
      <c r="K324" s="249">
        <f t="shared" si="25"/>
        <v>0</v>
      </c>
      <c r="L324" s="335" t="str">
        <f t="shared" si="26"/>
        <v>0</v>
      </c>
      <c r="M324" s="249">
        <f t="shared" si="27"/>
        <v>0</v>
      </c>
    </row>
    <row r="325" spans="11:13" hidden="1" x14ac:dyDescent="0.25">
      <c r="K325" s="249">
        <f t="shared" si="25"/>
        <v>0</v>
      </c>
      <c r="L325" s="335" t="str">
        <f t="shared" si="26"/>
        <v>0</v>
      </c>
      <c r="M325" s="249">
        <f t="shared" si="27"/>
        <v>0</v>
      </c>
    </row>
    <row r="326" spans="11:13" hidden="1" x14ac:dyDescent="0.25">
      <c r="K326" s="249">
        <f t="shared" si="25"/>
        <v>0</v>
      </c>
      <c r="L326" s="335" t="str">
        <f t="shared" si="26"/>
        <v>0</v>
      </c>
      <c r="M326" s="249">
        <f t="shared" si="27"/>
        <v>0</v>
      </c>
    </row>
    <row r="327" spans="11:13" hidden="1" x14ac:dyDescent="0.25">
      <c r="K327" s="249">
        <f t="shared" si="25"/>
        <v>0</v>
      </c>
      <c r="L327" s="335" t="str">
        <f t="shared" si="26"/>
        <v>0</v>
      </c>
      <c r="M327" s="249">
        <f t="shared" si="27"/>
        <v>0</v>
      </c>
    </row>
    <row r="328" spans="11:13" hidden="1" x14ac:dyDescent="0.25">
      <c r="K328" s="249">
        <f t="shared" si="25"/>
        <v>0</v>
      </c>
      <c r="L328" s="335" t="str">
        <f t="shared" si="26"/>
        <v>0</v>
      </c>
      <c r="M328" s="249">
        <f t="shared" si="27"/>
        <v>0</v>
      </c>
    </row>
    <row r="329" spans="11:13" hidden="1" x14ac:dyDescent="0.25">
      <c r="K329" s="249">
        <f t="shared" si="25"/>
        <v>0</v>
      </c>
      <c r="L329" s="335" t="str">
        <f t="shared" si="26"/>
        <v>0</v>
      </c>
      <c r="M329" s="249">
        <f t="shared" si="27"/>
        <v>0</v>
      </c>
    </row>
    <row r="330" spans="11:13" hidden="1" x14ac:dyDescent="0.25">
      <c r="K330" s="249">
        <f t="shared" si="25"/>
        <v>0</v>
      </c>
      <c r="L330" s="335" t="str">
        <f t="shared" si="26"/>
        <v>0</v>
      </c>
      <c r="M330" s="249">
        <f t="shared" si="27"/>
        <v>0</v>
      </c>
    </row>
    <row r="331" spans="11:13" hidden="1" x14ac:dyDescent="0.25">
      <c r="K331" s="249">
        <f t="shared" si="25"/>
        <v>0</v>
      </c>
      <c r="L331" s="335" t="str">
        <f t="shared" si="26"/>
        <v>0</v>
      </c>
      <c r="M331" s="249">
        <f t="shared" si="27"/>
        <v>0</v>
      </c>
    </row>
    <row r="332" spans="11:13" hidden="1" x14ac:dyDescent="0.25">
      <c r="K332" s="249">
        <f t="shared" si="25"/>
        <v>0</v>
      </c>
      <c r="L332" s="335" t="str">
        <f t="shared" si="26"/>
        <v>0</v>
      </c>
      <c r="M332" s="249">
        <f t="shared" si="27"/>
        <v>0</v>
      </c>
    </row>
    <row r="333" spans="11:13" hidden="1" x14ac:dyDescent="0.25">
      <c r="K333" s="249">
        <f t="shared" si="25"/>
        <v>0</v>
      </c>
      <c r="L333" s="335" t="str">
        <f t="shared" si="26"/>
        <v>0</v>
      </c>
      <c r="M333" s="249">
        <f t="shared" si="27"/>
        <v>0</v>
      </c>
    </row>
    <row r="334" spans="11:13" hidden="1" x14ac:dyDescent="0.25">
      <c r="K334" s="249">
        <f t="shared" si="25"/>
        <v>0</v>
      </c>
      <c r="L334" s="335" t="str">
        <f t="shared" si="26"/>
        <v>0</v>
      </c>
      <c r="M334" s="249">
        <f t="shared" si="27"/>
        <v>0</v>
      </c>
    </row>
    <row r="335" spans="11:13" hidden="1" x14ac:dyDescent="0.25">
      <c r="K335" s="249">
        <f t="shared" si="25"/>
        <v>0</v>
      </c>
      <c r="L335" s="335" t="str">
        <f t="shared" si="26"/>
        <v>0</v>
      </c>
      <c r="M335" s="249">
        <f t="shared" si="27"/>
        <v>0</v>
      </c>
    </row>
    <row r="336" spans="11:13" hidden="1" x14ac:dyDescent="0.25">
      <c r="K336" s="249">
        <f t="shared" si="25"/>
        <v>0</v>
      </c>
      <c r="L336" s="335" t="str">
        <f t="shared" si="26"/>
        <v>0</v>
      </c>
      <c r="M336" s="249">
        <f t="shared" si="27"/>
        <v>0</v>
      </c>
    </row>
    <row r="337" spans="11:13" hidden="1" x14ac:dyDescent="0.25">
      <c r="K337" s="249">
        <f t="shared" ref="K337:K400" si="28">SUM(F337:J337)</f>
        <v>0</v>
      </c>
      <c r="L337" s="335" t="str">
        <f t="shared" ref="L337:L400" si="29">IF(E337="","0",VLOOKUP(E337,$F$540:$G$554,2))</f>
        <v>0</v>
      </c>
      <c r="M337" s="249">
        <f t="shared" ref="M337:M400" si="30">SUM(K337*L337)</f>
        <v>0</v>
      </c>
    </row>
    <row r="338" spans="11:13" hidden="1" x14ac:dyDescent="0.25">
      <c r="K338" s="249">
        <f t="shared" si="28"/>
        <v>0</v>
      </c>
      <c r="L338" s="335" t="str">
        <f t="shared" si="29"/>
        <v>0</v>
      </c>
      <c r="M338" s="249">
        <f t="shared" si="30"/>
        <v>0</v>
      </c>
    </row>
    <row r="339" spans="11:13" hidden="1" x14ac:dyDescent="0.25">
      <c r="K339" s="249">
        <f t="shared" si="28"/>
        <v>0</v>
      </c>
      <c r="L339" s="335" t="str">
        <f t="shared" si="29"/>
        <v>0</v>
      </c>
      <c r="M339" s="249">
        <f t="shared" si="30"/>
        <v>0</v>
      </c>
    </row>
    <row r="340" spans="11:13" hidden="1" x14ac:dyDescent="0.25">
      <c r="K340" s="249">
        <f t="shared" si="28"/>
        <v>0</v>
      </c>
      <c r="L340" s="335" t="str">
        <f t="shared" si="29"/>
        <v>0</v>
      </c>
      <c r="M340" s="249">
        <f t="shared" si="30"/>
        <v>0</v>
      </c>
    </row>
    <row r="341" spans="11:13" hidden="1" x14ac:dyDescent="0.25">
      <c r="K341" s="249">
        <f t="shared" si="28"/>
        <v>0</v>
      </c>
      <c r="L341" s="335" t="str">
        <f t="shared" si="29"/>
        <v>0</v>
      </c>
      <c r="M341" s="249">
        <f t="shared" si="30"/>
        <v>0</v>
      </c>
    </row>
    <row r="342" spans="11:13" hidden="1" x14ac:dyDescent="0.25">
      <c r="K342" s="249">
        <f t="shared" si="28"/>
        <v>0</v>
      </c>
      <c r="L342" s="335" t="str">
        <f t="shared" si="29"/>
        <v>0</v>
      </c>
      <c r="M342" s="249">
        <f t="shared" si="30"/>
        <v>0</v>
      </c>
    </row>
    <row r="343" spans="11:13" hidden="1" x14ac:dyDescent="0.25">
      <c r="K343" s="249">
        <f t="shared" si="28"/>
        <v>0</v>
      </c>
      <c r="L343" s="335" t="str">
        <f t="shared" si="29"/>
        <v>0</v>
      </c>
      <c r="M343" s="249">
        <f t="shared" si="30"/>
        <v>0</v>
      </c>
    </row>
    <row r="344" spans="11:13" hidden="1" x14ac:dyDescent="0.25">
      <c r="K344" s="249">
        <f t="shared" si="28"/>
        <v>0</v>
      </c>
      <c r="L344" s="335" t="str">
        <f t="shared" si="29"/>
        <v>0</v>
      </c>
      <c r="M344" s="249">
        <f t="shared" si="30"/>
        <v>0</v>
      </c>
    </row>
    <row r="345" spans="11:13" hidden="1" x14ac:dyDescent="0.25">
      <c r="K345" s="249">
        <f t="shared" si="28"/>
        <v>0</v>
      </c>
      <c r="L345" s="335" t="str">
        <f t="shared" si="29"/>
        <v>0</v>
      </c>
      <c r="M345" s="249">
        <f t="shared" si="30"/>
        <v>0</v>
      </c>
    </row>
    <row r="346" spans="11:13" hidden="1" x14ac:dyDescent="0.25">
      <c r="K346" s="249">
        <f t="shared" si="28"/>
        <v>0</v>
      </c>
      <c r="L346" s="335" t="str">
        <f t="shared" si="29"/>
        <v>0</v>
      </c>
      <c r="M346" s="249">
        <f t="shared" si="30"/>
        <v>0</v>
      </c>
    </row>
    <row r="347" spans="11:13" hidden="1" x14ac:dyDescent="0.25">
      <c r="K347" s="249">
        <f t="shared" si="28"/>
        <v>0</v>
      </c>
      <c r="L347" s="335" t="str">
        <f t="shared" si="29"/>
        <v>0</v>
      </c>
      <c r="M347" s="249">
        <f t="shared" si="30"/>
        <v>0</v>
      </c>
    </row>
    <row r="348" spans="11:13" hidden="1" x14ac:dyDescent="0.25">
      <c r="K348" s="249">
        <f t="shared" si="28"/>
        <v>0</v>
      </c>
      <c r="L348" s="335" t="str">
        <f t="shared" si="29"/>
        <v>0</v>
      </c>
      <c r="M348" s="249">
        <f t="shared" si="30"/>
        <v>0</v>
      </c>
    </row>
    <row r="349" spans="11:13" hidden="1" x14ac:dyDescent="0.25">
      <c r="K349" s="249">
        <f t="shared" si="28"/>
        <v>0</v>
      </c>
      <c r="L349" s="335" t="str">
        <f t="shared" si="29"/>
        <v>0</v>
      </c>
      <c r="M349" s="249">
        <f t="shared" si="30"/>
        <v>0</v>
      </c>
    </row>
    <row r="350" spans="11:13" hidden="1" x14ac:dyDescent="0.25">
      <c r="K350" s="249">
        <f t="shared" si="28"/>
        <v>0</v>
      </c>
      <c r="L350" s="335" t="str">
        <f t="shared" si="29"/>
        <v>0</v>
      </c>
      <c r="M350" s="249">
        <f t="shared" si="30"/>
        <v>0</v>
      </c>
    </row>
    <row r="351" spans="11:13" hidden="1" x14ac:dyDescent="0.25">
      <c r="K351" s="249">
        <f t="shared" si="28"/>
        <v>0</v>
      </c>
      <c r="L351" s="335" t="str">
        <f t="shared" si="29"/>
        <v>0</v>
      </c>
      <c r="M351" s="249">
        <f t="shared" si="30"/>
        <v>0</v>
      </c>
    </row>
    <row r="352" spans="11:13" hidden="1" x14ac:dyDescent="0.25">
      <c r="K352" s="249">
        <f t="shared" si="28"/>
        <v>0</v>
      </c>
      <c r="L352" s="335" t="str">
        <f t="shared" si="29"/>
        <v>0</v>
      </c>
      <c r="M352" s="249">
        <f t="shared" si="30"/>
        <v>0</v>
      </c>
    </row>
    <row r="353" spans="11:13" hidden="1" x14ac:dyDescent="0.25">
      <c r="K353" s="249">
        <f t="shared" si="28"/>
        <v>0</v>
      </c>
      <c r="L353" s="335" t="str">
        <f t="shared" si="29"/>
        <v>0</v>
      </c>
      <c r="M353" s="249">
        <f t="shared" si="30"/>
        <v>0</v>
      </c>
    </row>
    <row r="354" spans="11:13" hidden="1" x14ac:dyDescent="0.25">
      <c r="K354" s="249">
        <f t="shared" si="28"/>
        <v>0</v>
      </c>
      <c r="L354" s="335" t="str">
        <f t="shared" si="29"/>
        <v>0</v>
      </c>
      <c r="M354" s="249">
        <f t="shared" si="30"/>
        <v>0</v>
      </c>
    </row>
    <row r="355" spans="11:13" hidden="1" x14ac:dyDescent="0.25">
      <c r="K355" s="249">
        <f t="shared" si="28"/>
        <v>0</v>
      </c>
      <c r="L355" s="335" t="str">
        <f t="shared" si="29"/>
        <v>0</v>
      </c>
      <c r="M355" s="249">
        <f t="shared" si="30"/>
        <v>0</v>
      </c>
    </row>
    <row r="356" spans="11:13" hidden="1" x14ac:dyDescent="0.25">
      <c r="K356" s="249">
        <f t="shared" si="28"/>
        <v>0</v>
      </c>
      <c r="L356" s="335" t="str">
        <f t="shared" si="29"/>
        <v>0</v>
      </c>
      <c r="M356" s="249">
        <f t="shared" si="30"/>
        <v>0</v>
      </c>
    </row>
    <row r="357" spans="11:13" hidden="1" x14ac:dyDescent="0.25">
      <c r="K357" s="249">
        <f t="shared" si="28"/>
        <v>0</v>
      </c>
      <c r="L357" s="335" t="str">
        <f t="shared" si="29"/>
        <v>0</v>
      </c>
      <c r="M357" s="249">
        <f t="shared" si="30"/>
        <v>0</v>
      </c>
    </row>
    <row r="358" spans="11:13" hidden="1" x14ac:dyDescent="0.25">
      <c r="K358" s="249">
        <f t="shared" si="28"/>
        <v>0</v>
      </c>
      <c r="L358" s="335" t="str">
        <f t="shared" si="29"/>
        <v>0</v>
      </c>
      <c r="M358" s="249">
        <f t="shared" si="30"/>
        <v>0</v>
      </c>
    </row>
    <row r="359" spans="11:13" hidden="1" x14ac:dyDescent="0.25">
      <c r="K359" s="249">
        <f t="shared" si="28"/>
        <v>0</v>
      </c>
      <c r="L359" s="335" t="str">
        <f t="shared" si="29"/>
        <v>0</v>
      </c>
      <c r="M359" s="249">
        <f t="shared" si="30"/>
        <v>0</v>
      </c>
    </row>
    <row r="360" spans="11:13" hidden="1" x14ac:dyDescent="0.25">
      <c r="K360" s="249">
        <f t="shared" si="28"/>
        <v>0</v>
      </c>
      <c r="L360" s="335" t="str">
        <f t="shared" si="29"/>
        <v>0</v>
      </c>
      <c r="M360" s="249">
        <f t="shared" si="30"/>
        <v>0</v>
      </c>
    </row>
    <row r="361" spans="11:13" hidden="1" x14ac:dyDescent="0.25">
      <c r="K361" s="249">
        <f t="shared" si="28"/>
        <v>0</v>
      </c>
      <c r="L361" s="335" t="str">
        <f t="shared" si="29"/>
        <v>0</v>
      </c>
      <c r="M361" s="249">
        <f t="shared" si="30"/>
        <v>0</v>
      </c>
    </row>
    <row r="362" spans="11:13" hidden="1" x14ac:dyDescent="0.25">
      <c r="K362" s="249">
        <f t="shared" si="28"/>
        <v>0</v>
      </c>
      <c r="L362" s="335" t="str">
        <f t="shared" si="29"/>
        <v>0</v>
      </c>
      <c r="M362" s="249">
        <f t="shared" si="30"/>
        <v>0</v>
      </c>
    </row>
    <row r="363" spans="11:13" hidden="1" x14ac:dyDescent="0.25">
      <c r="K363" s="249">
        <f t="shared" si="28"/>
        <v>0</v>
      </c>
      <c r="L363" s="335" t="str">
        <f t="shared" si="29"/>
        <v>0</v>
      </c>
      <c r="M363" s="249">
        <f t="shared" si="30"/>
        <v>0</v>
      </c>
    </row>
    <row r="364" spans="11:13" hidden="1" x14ac:dyDescent="0.25">
      <c r="K364" s="249">
        <f t="shared" si="28"/>
        <v>0</v>
      </c>
      <c r="L364" s="335" t="str">
        <f t="shared" si="29"/>
        <v>0</v>
      </c>
      <c r="M364" s="249">
        <f t="shared" si="30"/>
        <v>0</v>
      </c>
    </row>
    <row r="365" spans="11:13" hidden="1" x14ac:dyDescent="0.25">
      <c r="K365" s="249">
        <f t="shared" si="28"/>
        <v>0</v>
      </c>
      <c r="L365" s="335" t="str">
        <f t="shared" si="29"/>
        <v>0</v>
      </c>
      <c r="M365" s="249">
        <f t="shared" si="30"/>
        <v>0</v>
      </c>
    </row>
    <row r="366" spans="11:13" hidden="1" x14ac:dyDescent="0.25">
      <c r="K366" s="249">
        <f t="shared" si="28"/>
        <v>0</v>
      </c>
      <c r="L366" s="335" t="str">
        <f t="shared" si="29"/>
        <v>0</v>
      </c>
      <c r="M366" s="249">
        <f t="shared" si="30"/>
        <v>0</v>
      </c>
    </row>
    <row r="367" spans="11:13" hidden="1" x14ac:dyDescent="0.25">
      <c r="K367" s="249">
        <f t="shared" si="28"/>
        <v>0</v>
      </c>
      <c r="L367" s="335" t="str">
        <f t="shared" si="29"/>
        <v>0</v>
      </c>
      <c r="M367" s="249">
        <f t="shared" si="30"/>
        <v>0</v>
      </c>
    </row>
    <row r="368" spans="11:13" hidden="1" x14ac:dyDescent="0.25">
      <c r="K368" s="249">
        <f t="shared" si="28"/>
        <v>0</v>
      </c>
      <c r="L368" s="335" t="str">
        <f t="shared" si="29"/>
        <v>0</v>
      </c>
      <c r="M368" s="249">
        <f t="shared" si="30"/>
        <v>0</v>
      </c>
    </row>
    <row r="369" spans="11:13" hidden="1" x14ac:dyDescent="0.25">
      <c r="K369" s="249">
        <f t="shared" si="28"/>
        <v>0</v>
      </c>
      <c r="L369" s="335" t="str">
        <f t="shared" si="29"/>
        <v>0</v>
      </c>
      <c r="M369" s="249">
        <f t="shared" si="30"/>
        <v>0</v>
      </c>
    </row>
    <row r="370" spans="11:13" hidden="1" x14ac:dyDescent="0.25">
      <c r="K370" s="249">
        <f t="shared" si="28"/>
        <v>0</v>
      </c>
      <c r="L370" s="335" t="str">
        <f t="shared" si="29"/>
        <v>0</v>
      </c>
      <c r="M370" s="249">
        <f t="shared" si="30"/>
        <v>0</v>
      </c>
    </row>
    <row r="371" spans="11:13" hidden="1" x14ac:dyDescent="0.25">
      <c r="K371" s="249">
        <f t="shared" si="28"/>
        <v>0</v>
      </c>
      <c r="L371" s="335" t="str">
        <f t="shared" si="29"/>
        <v>0</v>
      </c>
      <c r="M371" s="249">
        <f t="shared" si="30"/>
        <v>0</v>
      </c>
    </row>
    <row r="372" spans="11:13" hidden="1" x14ac:dyDescent="0.25">
      <c r="K372" s="249">
        <f t="shared" si="28"/>
        <v>0</v>
      </c>
      <c r="L372" s="335" t="str">
        <f t="shared" si="29"/>
        <v>0</v>
      </c>
      <c r="M372" s="249">
        <f t="shared" si="30"/>
        <v>0</v>
      </c>
    </row>
    <row r="373" spans="11:13" hidden="1" x14ac:dyDescent="0.25">
      <c r="K373" s="249">
        <f t="shared" si="28"/>
        <v>0</v>
      </c>
      <c r="L373" s="335" t="str">
        <f t="shared" si="29"/>
        <v>0</v>
      </c>
      <c r="M373" s="249">
        <f t="shared" si="30"/>
        <v>0</v>
      </c>
    </row>
    <row r="374" spans="11:13" hidden="1" x14ac:dyDescent="0.25">
      <c r="K374" s="249">
        <f t="shared" si="28"/>
        <v>0</v>
      </c>
      <c r="L374" s="335" t="str">
        <f t="shared" si="29"/>
        <v>0</v>
      </c>
      <c r="M374" s="249">
        <f t="shared" si="30"/>
        <v>0</v>
      </c>
    </row>
    <row r="375" spans="11:13" hidden="1" x14ac:dyDescent="0.25">
      <c r="K375" s="249">
        <f t="shared" si="28"/>
        <v>0</v>
      </c>
      <c r="L375" s="335" t="str">
        <f t="shared" si="29"/>
        <v>0</v>
      </c>
      <c r="M375" s="249">
        <f t="shared" si="30"/>
        <v>0</v>
      </c>
    </row>
    <row r="376" spans="11:13" hidden="1" x14ac:dyDescent="0.25">
      <c r="K376" s="249">
        <f t="shared" si="28"/>
        <v>0</v>
      </c>
      <c r="L376" s="335" t="str">
        <f t="shared" si="29"/>
        <v>0</v>
      </c>
      <c r="M376" s="249">
        <f t="shared" si="30"/>
        <v>0</v>
      </c>
    </row>
    <row r="377" spans="11:13" hidden="1" x14ac:dyDescent="0.25">
      <c r="K377" s="249">
        <f t="shared" si="28"/>
        <v>0</v>
      </c>
      <c r="L377" s="335" t="str">
        <f t="shared" si="29"/>
        <v>0</v>
      </c>
      <c r="M377" s="249">
        <f t="shared" si="30"/>
        <v>0</v>
      </c>
    </row>
    <row r="378" spans="11:13" hidden="1" x14ac:dyDescent="0.25">
      <c r="K378" s="249">
        <f t="shared" si="28"/>
        <v>0</v>
      </c>
      <c r="L378" s="335" t="str">
        <f t="shared" si="29"/>
        <v>0</v>
      </c>
      <c r="M378" s="249">
        <f t="shared" si="30"/>
        <v>0</v>
      </c>
    </row>
    <row r="379" spans="11:13" hidden="1" x14ac:dyDescent="0.25">
      <c r="K379" s="249">
        <f t="shared" si="28"/>
        <v>0</v>
      </c>
      <c r="L379" s="335" t="str">
        <f t="shared" si="29"/>
        <v>0</v>
      </c>
      <c r="M379" s="249">
        <f t="shared" si="30"/>
        <v>0</v>
      </c>
    </row>
    <row r="380" spans="11:13" hidden="1" x14ac:dyDescent="0.25">
      <c r="K380" s="249">
        <f t="shared" si="28"/>
        <v>0</v>
      </c>
      <c r="L380" s="335" t="str">
        <f t="shared" si="29"/>
        <v>0</v>
      </c>
      <c r="M380" s="249">
        <f t="shared" si="30"/>
        <v>0</v>
      </c>
    </row>
    <row r="381" spans="11:13" hidden="1" x14ac:dyDescent="0.25">
      <c r="K381" s="249">
        <f t="shared" si="28"/>
        <v>0</v>
      </c>
      <c r="L381" s="335" t="str">
        <f t="shared" si="29"/>
        <v>0</v>
      </c>
      <c r="M381" s="249">
        <f t="shared" si="30"/>
        <v>0</v>
      </c>
    </row>
    <row r="382" spans="11:13" hidden="1" x14ac:dyDescent="0.25">
      <c r="K382" s="249">
        <f t="shared" si="28"/>
        <v>0</v>
      </c>
      <c r="L382" s="335" t="str">
        <f t="shared" si="29"/>
        <v>0</v>
      </c>
      <c r="M382" s="249">
        <f t="shared" si="30"/>
        <v>0</v>
      </c>
    </row>
    <row r="383" spans="11:13" hidden="1" x14ac:dyDescent="0.25">
      <c r="K383" s="249">
        <f t="shared" si="28"/>
        <v>0</v>
      </c>
      <c r="L383" s="335" t="str">
        <f t="shared" si="29"/>
        <v>0</v>
      </c>
      <c r="M383" s="249">
        <f t="shared" si="30"/>
        <v>0</v>
      </c>
    </row>
    <row r="384" spans="11:13" hidden="1" x14ac:dyDescent="0.25">
      <c r="K384" s="249">
        <f t="shared" si="28"/>
        <v>0</v>
      </c>
      <c r="L384" s="335" t="str">
        <f t="shared" si="29"/>
        <v>0</v>
      </c>
      <c r="M384" s="249">
        <f t="shared" si="30"/>
        <v>0</v>
      </c>
    </row>
    <row r="385" spans="11:13" hidden="1" x14ac:dyDescent="0.25">
      <c r="K385" s="249">
        <f t="shared" si="28"/>
        <v>0</v>
      </c>
      <c r="L385" s="335" t="str">
        <f t="shared" si="29"/>
        <v>0</v>
      </c>
      <c r="M385" s="249">
        <f t="shared" si="30"/>
        <v>0</v>
      </c>
    </row>
    <row r="386" spans="11:13" hidden="1" x14ac:dyDescent="0.25">
      <c r="K386" s="249">
        <f t="shared" si="28"/>
        <v>0</v>
      </c>
      <c r="L386" s="335" t="str">
        <f t="shared" si="29"/>
        <v>0</v>
      </c>
      <c r="M386" s="249">
        <f t="shared" si="30"/>
        <v>0</v>
      </c>
    </row>
    <row r="387" spans="11:13" hidden="1" x14ac:dyDescent="0.25">
      <c r="K387" s="249">
        <f t="shared" si="28"/>
        <v>0</v>
      </c>
      <c r="L387" s="335" t="str">
        <f t="shared" si="29"/>
        <v>0</v>
      </c>
      <c r="M387" s="249">
        <f t="shared" si="30"/>
        <v>0</v>
      </c>
    </row>
    <row r="388" spans="11:13" hidden="1" x14ac:dyDescent="0.25">
      <c r="K388" s="249">
        <f t="shared" si="28"/>
        <v>0</v>
      </c>
      <c r="L388" s="335" t="str">
        <f t="shared" si="29"/>
        <v>0</v>
      </c>
      <c r="M388" s="249">
        <f t="shared" si="30"/>
        <v>0</v>
      </c>
    </row>
    <row r="389" spans="11:13" hidden="1" x14ac:dyDescent="0.25">
      <c r="K389" s="249">
        <f t="shared" si="28"/>
        <v>0</v>
      </c>
      <c r="L389" s="335" t="str">
        <f t="shared" si="29"/>
        <v>0</v>
      </c>
      <c r="M389" s="249">
        <f t="shared" si="30"/>
        <v>0</v>
      </c>
    </row>
    <row r="390" spans="11:13" hidden="1" x14ac:dyDescent="0.25">
      <c r="K390" s="249">
        <f t="shared" si="28"/>
        <v>0</v>
      </c>
      <c r="L390" s="335" t="str">
        <f t="shared" si="29"/>
        <v>0</v>
      </c>
      <c r="M390" s="249">
        <f t="shared" si="30"/>
        <v>0</v>
      </c>
    </row>
    <row r="391" spans="11:13" hidden="1" x14ac:dyDescent="0.25">
      <c r="K391" s="249">
        <f t="shared" si="28"/>
        <v>0</v>
      </c>
      <c r="L391" s="335" t="str">
        <f t="shared" si="29"/>
        <v>0</v>
      </c>
      <c r="M391" s="249">
        <f t="shared" si="30"/>
        <v>0</v>
      </c>
    </row>
    <row r="392" spans="11:13" hidden="1" x14ac:dyDescent="0.25">
      <c r="K392" s="249">
        <f t="shared" si="28"/>
        <v>0</v>
      </c>
      <c r="L392" s="335" t="str">
        <f t="shared" si="29"/>
        <v>0</v>
      </c>
      <c r="M392" s="249">
        <f t="shared" si="30"/>
        <v>0</v>
      </c>
    </row>
    <row r="393" spans="11:13" hidden="1" x14ac:dyDescent="0.25">
      <c r="K393" s="249">
        <f t="shared" si="28"/>
        <v>0</v>
      </c>
      <c r="L393" s="335" t="str">
        <f t="shared" si="29"/>
        <v>0</v>
      </c>
      <c r="M393" s="249">
        <f t="shared" si="30"/>
        <v>0</v>
      </c>
    </row>
    <row r="394" spans="11:13" hidden="1" x14ac:dyDescent="0.25">
      <c r="K394" s="249">
        <f t="shared" si="28"/>
        <v>0</v>
      </c>
      <c r="L394" s="335" t="str">
        <f t="shared" si="29"/>
        <v>0</v>
      </c>
      <c r="M394" s="249">
        <f t="shared" si="30"/>
        <v>0</v>
      </c>
    </row>
    <row r="395" spans="11:13" hidden="1" x14ac:dyDescent="0.25">
      <c r="K395" s="249">
        <f t="shared" si="28"/>
        <v>0</v>
      </c>
      <c r="L395" s="335" t="str">
        <f t="shared" si="29"/>
        <v>0</v>
      </c>
      <c r="M395" s="249">
        <f t="shared" si="30"/>
        <v>0</v>
      </c>
    </row>
    <row r="396" spans="11:13" hidden="1" x14ac:dyDescent="0.25">
      <c r="K396" s="249">
        <f t="shared" si="28"/>
        <v>0</v>
      </c>
      <c r="L396" s="335" t="str">
        <f t="shared" si="29"/>
        <v>0</v>
      </c>
      <c r="M396" s="249">
        <f t="shared" si="30"/>
        <v>0</v>
      </c>
    </row>
    <row r="397" spans="11:13" hidden="1" x14ac:dyDescent="0.25">
      <c r="K397" s="249">
        <f t="shared" si="28"/>
        <v>0</v>
      </c>
      <c r="L397" s="335" t="str">
        <f t="shared" si="29"/>
        <v>0</v>
      </c>
      <c r="M397" s="249">
        <f t="shared" si="30"/>
        <v>0</v>
      </c>
    </row>
    <row r="398" spans="11:13" hidden="1" x14ac:dyDescent="0.25">
      <c r="K398" s="249">
        <f t="shared" si="28"/>
        <v>0</v>
      </c>
      <c r="L398" s="335" t="str">
        <f t="shared" si="29"/>
        <v>0</v>
      </c>
      <c r="M398" s="249">
        <f t="shared" si="30"/>
        <v>0</v>
      </c>
    </row>
    <row r="399" spans="11:13" hidden="1" x14ac:dyDescent="0.25">
      <c r="K399" s="249">
        <f t="shared" si="28"/>
        <v>0</v>
      </c>
      <c r="L399" s="335" t="str">
        <f t="shared" si="29"/>
        <v>0</v>
      </c>
      <c r="M399" s="249">
        <f t="shared" si="30"/>
        <v>0</v>
      </c>
    </row>
    <row r="400" spans="11:13" hidden="1" x14ac:dyDescent="0.25">
      <c r="K400" s="249">
        <f t="shared" si="28"/>
        <v>0</v>
      </c>
      <c r="L400" s="335" t="str">
        <f t="shared" si="29"/>
        <v>0</v>
      </c>
      <c r="M400" s="249">
        <f t="shared" si="30"/>
        <v>0</v>
      </c>
    </row>
    <row r="401" spans="11:13" hidden="1" x14ac:dyDescent="0.25">
      <c r="K401" s="249">
        <f t="shared" ref="K401:K464" si="31">SUM(F401:J401)</f>
        <v>0</v>
      </c>
      <c r="L401" s="335" t="str">
        <f t="shared" ref="L401:L464" si="32">IF(E401="","0",VLOOKUP(E401,$F$540:$G$554,2))</f>
        <v>0</v>
      </c>
      <c r="M401" s="249">
        <f t="shared" ref="M401:M464" si="33">SUM(K401*L401)</f>
        <v>0</v>
      </c>
    </row>
    <row r="402" spans="11:13" hidden="1" x14ac:dyDescent="0.25">
      <c r="K402" s="249">
        <f t="shared" si="31"/>
        <v>0</v>
      </c>
      <c r="L402" s="335" t="str">
        <f t="shared" si="32"/>
        <v>0</v>
      </c>
      <c r="M402" s="249">
        <f t="shared" si="33"/>
        <v>0</v>
      </c>
    </row>
    <row r="403" spans="11:13" hidden="1" x14ac:dyDescent="0.25">
      <c r="K403" s="249">
        <f t="shared" si="31"/>
        <v>0</v>
      </c>
      <c r="L403" s="335" t="str">
        <f t="shared" si="32"/>
        <v>0</v>
      </c>
      <c r="M403" s="249">
        <f t="shared" si="33"/>
        <v>0</v>
      </c>
    </row>
    <row r="404" spans="11:13" hidden="1" x14ac:dyDescent="0.25">
      <c r="K404" s="249">
        <f t="shared" si="31"/>
        <v>0</v>
      </c>
      <c r="L404" s="335" t="str">
        <f t="shared" si="32"/>
        <v>0</v>
      </c>
      <c r="M404" s="249">
        <f t="shared" si="33"/>
        <v>0</v>
      </c>
    </row>
    <row r="405" spans="11:13" hidden="1" x14ac:dyDescent="0.25">
      <c r="K405" s="249">
        <f t="shared" si="31"/>
        <v>0</v>
      </c>
      <c r="L405" s="335" t="str">
        <f t="shared" si="32"/>
        <v>0</v>
      </c>
      <c r="M405" s="249">
        <f t="shared" si="33"/>
        <v>0</v>
      </c>
    </row>
    <row r="406" spans="11:13" hidden="1" x14ac:dyDescent="0.25">
      <c r="K406" s="249">
        <f t="shared" si="31"/>
        <v>0</v>
      </c>
      <c r="L406" s="335" t="str">
        <f t="shared" si="32"/>
        <v>0</v>
      </c>
      <c r="M406" s="249">
        <f t="shared" si="33"/>
        <v>0</v>
      </c>
    </row>
    <row r="407" spans="11:13" hidden="1" x14ac:dyDescent="0.25">
      <c r="K407" s="249">
        <f t="shared" si="31"/>
        <v>0</v>
      </c>
      <c r="L407" s="335" t="str">
        <f t="shared" si="32"/>
        <v>0</v>
      </c>
      <c r="M407" s="249">
        <f t="shared" si="33"/>
        <v>0</v>
      </c>
    </row>
    <row r="408" spans="11:13" hidden="1" x14ac:dyDescent="0.25">
      <c r="K408" s="249">
        <f t="shared" si="31"/>
        <v>0</v>
      </c>
      <c r="L408" s="335" t="str">
        <f t="shared" si="32"/>
        <v>0</v>
      </c>
      <c r="M408" s="249">
        <f t="shared" si="33"/>
        <v>0</v>
      </c>
    </row>
    <row r="409" spans="11:13" hidden="1" x14ac:dyDescent="0.25">
      <c r="K409" s="249">
        <f t="shared" si="31"/>
        <v>0</v>
      </c>
      <c r="L409" s="335" t="str">
        <f t="shared" si="32"/>
        <v>0</v>
      </c>
      <c r="M409" s="249">
        <f t="shared" si="33"/>
        <v>0</v>
      </c>
    </row>
    <row r="410" spans="11:13" hidden="1" x14ac:dyDescent="0.25">
      <c r="K410" s="249">
        <f t="shared" si="31"/>
        <v>0</v>
      </c>
      <c r="L410" s="335" t="str">
        <f t="shared" si="32"/>
        <v>0</v>
      </c>
      <c r="M410" s="249">
        <f t="shared" si="33"/>
        <v>0</v>
      </c>
    </row>
    <row r="411" spans="11:13" hidden="1" x14ac:dyDescent="0.25">
      <c r="K411" s="249">
        <f t="shared" si="31"/>
        <v>0</v>
      </c>
      <c r="L411" s="335" t="str">
        <f t="shared" si="32"/>
        <v>0</v>
      </c>
      <c r="M411" s="249">
        <f t="shared" si="33"/>
        <v>0</v>
      </c>
    </row>
    <row r="412" spans="11:13" hidden="1" x14ac:dyDescent="0.25">
      <c r="K412" s="249">
        <f t="shared" si="31"/>
        <v>0</v>
      </c>
      <c r="L412" s="335" t="str">
        <f t="shared" si="32"/>
        <v>0</v>
      </c>
      <c r="M412" s="249">
        <f t="shared" si="33"/>
        <v>0</v>
      </c>
    </row>
    <row r="413" spans="11:13" hidden="1" x14ac:dyDescent="0.25">
      <c r="K413" s="249">
        <f t="shared" si="31"/>
        <v>0</v>
      </c>
      <c r="L413" s="335" t="str">
        <f t="shared" si="32"/>
        <v>0</v>
      </c>
      <c r="M413" s="249">
        <f t="shared" si="33"/>
        <v>0</v>
      </c>
    </row>
    <row r="414" spans="11:13" hidden="1" x14ac:dyDescent="0.25">
      <c r="K414" s="249">
        <f t="shared" si="31"/>
        <v>0</v>
      </c>
      <c r="L414" s="335" t="str">
        <f t="shared" si="32"/>
        <v>0</v>
      </c>
      <c r="M414" s="249">
        <f t="shared" si="33"/>
        <v>0</v>
      </c>
    </row>
    <row r="415" spans="11:13" hidden="1" x14ac:dyDescent="0.25">
      <c r="K415" s="249">
        <f t="shared" si="31"/>
        <v>0</v>
      </c>
      <c r="L415" s="335" t="str">
        <f t="shared" si="32"/>
        <v>0</v>
      </c>
      <c r="M415" s="249">
        <f t="shared" si="33"/>
        <v>0</v>
      </c>
    </row>
    <row r="416" spans="11:13" hidden="1" x14ac:dyDescent="0.25">
      <c r="K416" s="249">
        <f t="shared" si="31"/>
        <v>0</v>
      </c>
      <c r="L416" s="335" t="str">
        <f t="shared" si="32"/>
        <v>0</v>
      </c>
      <c r="M416" s="249">
        <f t="shared" si="33"/>
        <v>0</v>
      </c>
    </row>
    <row r="417" spans="11:13" hidden="1" x14ac:dyDescent="0.25">
      <c r="K417" s="249">
        <f t="shared" si="31"/>
        <v>0</v>
      </c>
      <c r="L417" s="335" t="str">
        <f t="shared" si="32"/>
        <v>0</v>
      </c>
      <c r="M417" s="249">
        <f t="shared" si="33"/>
        <v>0</v>
      </c>
    </row>
    <row r="418" spans="11:13" hidden="1" x14ac:dyDescent="0.25">
      <c r="K418" s="249">
        <f t="shared" si="31"/>
        <v>0</v>
      </c>
      <c r="L418" s="335" t="str">
        <f t="shared" si="32"/>
        <v>0</v>
      </c>
      <c r="M418" s="249">
        <f t="shared" si="33"/>
        <v>0</v>
      </c>
    </row>
    <row r="419" spans="11:13" hidden="1" x14ac:dyDescent="0.25">
      <c r="K419" s="249">
        <f t="shared" si="31"/>
        <v>0</v>
      </c>
      <c r="L419" s="335" t="str">
        <f t="shared" si="32"/>
        <v>0</v>
      </c>
      <c r="M419" s="249">
        <f t="shared" si="33"/>
        <v>0</v>
      </c>
    </row>
    <row r="420" spans="11:13" hidden="1" x14ac:dyDescent="0.25">
      <c r="K420" s="249">
        <f t="shared" si="31"/>
        <v>0</v>
      </c>
      <c r="L420" s="335" t="str">
        <f t="shared" si="32"/>
        <v>0</v>
      </c>
      <c r="M420" s="249">
        <f t="shared" si="33"/>
        <v>0</v>
      </c>
    </row>
    <row r="421" spans="11:13" hidden="1" x14ac:dyDescent="0.25">
      <c r="K421" s="249">
        <f t="shared" si="31"/>
        <v>0</v>
      </c>
      <c r="L421" s="335" t="str">
        <f t="shared" si="32"/>
        <v>0</v>
      </c>
      <c r="M421" s="249">
        <f t="shared" si="33"/>
        <v>0</v>
      </c>
    </row>
    <row r="422" spans="11:13" hidden="1" x14ac:dyDescent="0.25">
      <c r="K422" s="249">
        <f t="shared" si="31"/>
        <v>0</v>
      </c>
      <c r="L422" s="335" t="str">
        <f t="shared" si="32"/>
        <v>0</v>
      </c>
      <c r="M422" s="249">
        <f t="shared" si="33"/>
        <v>0</v>
      </c>
    </row>
    <row r="423" spans="11:13" hidden="1" x14ac:dyDescent="0.25">
      <c r="K423" s="249">
        <f t="shared" si="31"/>
        <v>0</v>
      </c>
      <c r="L423" s="335" t="str">
        <f t="shared" si="32"/>
        <v>0</v>
      </c>
      <c r="M423" s="249">
        <f t="shared" si="33"/>
        <v>0</v>
      </c>
    </row>
    <row r="424" spans="11:13" hidden="1" x14ac:dyDescent="0.25">
      <c r="K424" s="249">
        <f t="shared" si="31"/>
        <v>0</v>
      </c>
      <c r="L424" s="335" t="str">
        <f t="shared" si="32"/>
        <v>0</v>
      </c>
      <c r="M424" s="249">
        <f t="shared" si="33"/>
        <v>0</v>
      </c>
    </row>
    <row r="425" spans="11:13" hidden="1" x14ac:dyDescent="0.25">
      <c r="K425" s="249">
        <f t="shared" si="31"/>
        <v>0</v>
      </c>
      <c r="L425" s="335" t="str">
        <f t="shared" si="32"/>
        <v>0</v>
      </c>
      <c r="M425" s="249">
        <f t="shared" si="33"/>
        <v>0</v>
      </c>
    </row>
    <row r="426" spans="11:13" hidden="1" x14ac:dyDescent="0.25">
      <c r="K426" s="249">
        <f t="shared" si="31"/>
        <v>0</v>
      </c>
      <c r="L426" s="335" t="str">
        <f t="shared" si="32"/>
        <v>0</v>
      </c>
      <c r="M426" s="249">
        <f t="shared" si="33"/>
        <v>0</v>
      </c>
    </row>
    <row r="427" spans="11:13" hidden="1" x14ac:dyDescent="0.25">
      <c r="K427" s="249">
        <f t="shared" si="31"/>
        <v>0</v>
      </c>
      <c r="L427" s="335" t="str">
        <f t="shared" si="32"/>
        <v>0</v>
      </c>
      <c r="M427" s="249">
        <f t="shared" si="33"/>
        <v>0</v>
      </c>
    </row>
    <row r="428" spans="11:13" hidden="1" x14ac:dyDescent="0.25">
      <c r="K428" s="249">
        <f t="shared" si="31"/>
        <v>0</v>
      </c>
      <c r="L428" s="335" t="str">
        <f t="shared" si="32"/>
        <v>0</v>
      </c>
      <c r="M428" s="249">
        <f t="shared" si="33"/>
        <v>0</v>
      </c>
    </row>
    <row r="429" spans="11:13" hidden="1" x14ac:dyDescent="0.25">
      <c r="K429" s="249">
        <f t="shared" si="31"/>
        <v>0</v>
      </c>
      <c r="L429" s="335" t="str">
        <f t="shared" si="32"/>
        <v>0</v>
      </c>
      <c r="M429" s="249">
        <f t="shared" si="33"/>
        <v>0</v>
      </c>
    </row>
    <row r="430" spans="11:13" hidden="1" x14ac:dyDescent="0.25">
      <c r="K430" s="249">
        <f t="shared" si="31"/>
        <v>0</v>
      </c>
      <c r="L430" s="335" t="str">
        <f t="shared" si="32"/>
        <v>0</v>
      </c>
      <c r="M430" s="249">
        <f t="shared" si="33"/>
        <v>0</v>
      </c>
    </row>
    <row r="431" spans="11:13" hidden="1" x14ac:dyDescent="0.25">
      <c r="K431" s="249">
        <f t="shared" si="31"/>
        <v>0</v>
      </c>
      <c r="L431" s="335" t="str">
        <f t="shared" si="32"/>
        <v>0</v>
      </c>
      <c r="M431" s="249">
        <f t="shared" si="33"/>
        <v>0</v>
      </c>
    </row>
    <row r="432" spans="11:13" hidden="1" x14ac:dyDescent="0.25">
      <c r="K432" s="249">
        <f t="shared" si="31"/>
        <v>0</v>
      </c>
      <c r="L432" s="335" t="str">
        <f t="shared" si="32"/>
        <v>0</v>
      </c>
      <c r="M432" s="249">
        <f t="shared" si="33"/>
        <v>0</v>
      </c>
    </row>
    <row r="433" spans="11:13" hidden="1" x14ac:dyDescent="0.25">
      <c r="K433" s="249">
        <f t="shared" si="31"/>
        <v>0</v>
      </c>
      <c r="L433" s="335" t="str">
        <f t="shared" si="32"/>
        <v>0</v>
      </c>
      <c r="M433" s="249">
        <f t="shared" si="33"/>
        <v>0</v>
      </c>
    </row>
    <row r="434" spans="11:13" hidden="1" x14ac:dyDescent="0.25">
      <c r="K434" s="249">
        <f t="shared" si="31"/>
        <v>0</v>
      </c>
      <c r="L434" s="335" t="str">
        <f t="shared" si="32"/>
        <v>0</v>
      </c>
      <c r="M434" s="249">
        <f t="shared" si="33"/>
        <v>0</v>
      </c>
    </row>
    <row r="435" spans="11:13" hidden="1" x14ac:dyDescent="0.25">
      <c r="K435" s="249">
        <f t="shared" si="31"/>
        <v>0</v>
      </c>
      <c r="L435" s="335" t="str">
        <f t="shared" si="32"/>
        <v>0</v>
      </c>
      <c r="M435" s="249">
        <f t="shared" si="33"/>
        <v>0</v>
      </c>
    </row>
    <row r="436" spans="11:13" hidden="1" x14ac:dyDescent="0.25">
      <c r="K436" s="249">
        <f t="shared" si="31"/>
        <v>0</v>
      </c>
      <c r="L436" s="335" t="str">
        <f t="shared" si="32"/>
        <v>0</v>
      </c>
      <c r="M436" s="249">
        <f t="shared" si="33"/>
        <v>0</v>
      </c>
    </row>
    <row r="437" spans="11:13" hidden="1" x14ac:dyDescent="0.25">
      <c r="K437" s="249">
        <f t="shared" si="31"/>
        <v>0</v>
      </c>
      <c r="L437" s="335" t="str">
        <f t="shared" si="32"/>
        <v>0</v>
      </c>
      <c r="M437" s="249">
        <f t="shared" si="33"/>
        <v>0</v>
      </c>
    </row>
    <row r="438" spans="11:13" hidden="1" x14ac:dyDescent="0.25">
      <c r="K438" s="249">
        <f t="shared" si="31"/>
        <v>0</v>
      </c>
      <c r="L438" s="335" t="str">
        <f t="shared" si="32"/>
        <v>0</v>
      </c>
      <c r="M438" s="249">
        <f t="shared" si="33"/>
        <v>0</v>
      </c>
    </row>
    <row r="439" spans="11:13" hidden="1" x14ac:dyDescent="0.25">
      <c r="K439" s="249">
        <f t="shared" si="31"/>
        <v>0</v>
      </c>
      <c r="L439" s="335" t="str">
        <f t="shared" si="32"/>
        <v>0</v>
      </c>
      <c r="M439" s="249">
        <f t="shared" si="33"/>
        <v>0</v>
      </c>
    </row>
    <row r="440" spans="11:13" hidden="1" x14ac:dyDescent="0.25">
      <c r="K440" s="249">
        <f t="shared" si="31"/>
        <v>0</v>
      </c>
      <c r="L440" s="335" t="str">
        <f t="shared" si="32"/>
        <v>0</v>
      </c>
      <c r="M440" s="249">
        <f t="shared" si="33"/>
        <v>0</v>
      </c>
    </row>
    <row r="441" spans="11:13" hidden="1" x14ac:dyDescent="0.25">
      <c r="K441" s="249">
        <f t="shared" si="31"/>
        <v>0</v>
      </c>
      <c r="L441" s="335" t="str">
        <f t="shared" si="32"/>
        <v>0</v>
      </c>
      <c r="M441" s="249">
        <f t="shared" si="33"/>
        <v>0</v>
      </c>
    </row>
    <row r="442" spans="11:13" hidden="1" x14ac:dyDescent="0.25">
      <c r="K442" s="249">
        <f t="shared" si="31"/>
        <v>0</v>
      </c>
      <c r="L442" s="335" t="str">
        <f t="shared" si="32"/>
        <v>0</v>
      </c>
      <c r="M442" s="249">
        <f t="shared" si="33"/>
        <v>0</v>
      </c>
    </row>
    <row r="443" spans="11:13" hidden="1" x14ac:dyDescent="0.25">
      <c r="K443" s="249">
        <f t="shared" si="31"/>
        <v>0</v>
      </c>
      <c r="L443" s="335" t="str">
        <f t="shared" si="32"/>
        <v>0</v>
      </c>
      <c r="M443" s="249">
        <f t="shared" si="33"/>
        <v>0</v>
      </c>
    </row>
    <row r="444" spans="11:13" hidden="1" x14ac:dyDescent="0.25">
      <c r="K444" s="249">
        <f t="shared" si="31"/>
        <v>0</v>
      </c>
      <c r="L444" s="335" t="str">
        <f t="shared" si="32"/>
        <v>0</v>
      </c>
      <c r="M444" s="249">
        <f t="shared" si="33"/>
        <v>0</v>
      </c>
    </row>
    <row r="445" spans="11:13" hidden="1" x14ac:dyDescent="0.25">
      <c r="K445" s="249">
        <f t="shared" si="31"/>
        <v>0</v>
      </c>
      <c r="L445" s="335" t="str">
        <f t="shared" si="32"/>
        <v>0</v>
      </c>
      <c r="M445" s="249">
        <f t="shared" si="33"/>
        <v>0</v>
      </c>
    </row>
    <row r="446" spans="11:13" hidden="1" x14ac:dyDescent="0.25">
      <c r="K446" s="249">
        <f t="shared" si="31"/>
        <v>0</v>
      </c>
      <c r="L446" s="335" t="str">
        <f t="shared" si="32"/>
        <v>0</v>
      </c>
      <c r="M446" s="249">
        <f t="shared" si="33"/>
        <v>0</v>
      </c>
    </row>
    <row r="447" spans="11:13" hidden="1" x14ac:dyDescent="0.25">
      <c r="K447" s="249">
        <f t="shared" si="31"/>
        <v>0</v>
      </c>
      <c r="L447" s="335" t="str">
        <f t="shared" si="32"/>
        <v>0</v>
      </c>
      <c r="M447" s="249">
        <f t="shared" si="33"/>
        <v>0</v>
      </c>
    </row>
    <row r="448" spans="11:13" hidden="1" x14ac:dyDescent="0.25">
      <c r="K448" s="249">
        <f t="shared" si="31"/>
        <v>0</v>
      </c>
      <c r="L448" s="335" t="str">
        <f t="shared" si="32"/>
        <v>0</v>
      </c>
      <c r="M448" s="249">
        <f t="shared" si="33"/>
        <v>0</v>
      </c>
    </row>
    <row r="449" spans="11:13" hidden="1" x14ac:dyDescent="0.25">
      <c r="K449" s="249">
        <f t="shared" si="31"/>
        <v>0</v>
      </c>
      <c r="L449" s="335" t="str">
        <f t="shared" si="32"/>
        <v>0</v>
      </c>
      <c r="M449" s="249">
        <f t="shared" si="33"/>
        <v>0</v>
      </c>
    </row>
    <row r="450" spans="11:13" hidden="1" x14ac:dyDescent="0.25">
      <c r="K450" s="249">
        <f t="shared" si="31"/>
        <v>0</v>
      </c>
      <c r="L450" s="335" t="str">
        <f t="shared" si="32"/>
        <v>0</v>
      </c>
      <c r="M450" s="249">
        <f t="shared" si="33"/>
        <v>0</v>
      </c>
    </row>
    <row r="451" spans="11:13" hidden="1" x14ac:dyDescent="0.25">
      <c r="K451" s="249">
        <f t="shared" si="31"/>
        <v>0</v>
      </c>
      <c r="L451" s="335" t="str">
        <f t="shared" si="32"/>
        <v>0</v>
      </c>
      <c r="M451" s="249">
        <f t="shared" si="33"/>
        <v>0</v>
      </c>
    </row>
    <row r="452" spans="11:13" hidden="1" x14ac:dyDescent="0.25">
      <c r="K452" s="249">
        <f t="shared" si="31"/>
        <v>0</v>
      </c>
      <c r="L452" s="335" t="str">
        <f t="shared" si="32"/>
        <v>0</v>
      </c>
      <c r="M452" s="249">
        <f t="shared" si="33"/>
        <v>0</v>
      </c>
    </row>
    <row r="453" spans="11:13" hidden="1" x14ac:dyDescent="0.25">
      <c r="K453" s="249">
        <f t="shared" si="31"/>
        <v>0</v>
      </c>
      <c r="L453" s="335" t="str">
        <f t="shared" si="32"/>
        <v>0</v>
      </c>
      <c r="M453" s="249">
        <f t="shared" si="33"/>
        <v>0</v>
      </c>
    </row>
    <row r="454" spans="11:13" hidden="1" x14ac:dyDescent="0.25">
      <c r="K454" s="249">
        <f t="shared" si="31"/>
        <v>0</v>
      </c>
      <c r="L454" s="335" t="str">
        <f t="shared" si="32"/>
        <v>0</v>
      </c>
      <c r="M454" s="249">
        <f t="shared" si="33"/>
        <v>0</v>
      </c>
    </row>
    <row r="455" spans="11:13" hidden="1" x14ac:dyDescent="0.25">
      <c r="K455" s="249">
        <f t="shared" si="31"/>
        <v>0</v>
      </c>
      <c r="L455" s="335" t="str">
        <f t="shared" si="32"/>
        <v>0</v>
      </c>
      <c r="M455" s="249">
        <f t="shared" si="33"/>
        <v>0</v>
      </c>
    </row>
    <row r="456" spans="11:13" hidden="1" x14ac:dyDescent="0.25">
      <c r="K456" s="249">
        <f t="shared" si="31"/>
        <v>0</v>
      </c>
      <c r="L456" s="335" t="str">
        <f t="shared" si="32"/>
        <v>0</v>
      </c>
      <c r="M456" s="249">
        <f t="shared" si="33"/>
        <v>0</v>
      </c>
    </row>
    <row r="457" spans="11:13" hidden="1" x14ac:dyDescent="0.25">
      <c r="K457" s="249">
        <f t="shared" si="31"/>
        <v>0</v>
      </c>
      <c r="L457" s="335" t="str">
        <f t="shared" si="32"/>
        <v>0</v>
      </c>
      <c r="M457" s="249">
        <f t="shared" si="33"/>
        <v>0</v>
      </c>
    </row>
    <row r="458" spans="11:13" hidden="1" x14ac:dyDescent="0.25">
      <c r="K458" s="249">
        <f t="shared" si="31"/>
        <v>0</v>
      </c>
      <c r="L458" s="335" t="str">
        <f t="shared" si="32"/>
        <v>0</v>
      </c>
      <c r="M458" s="249">
        <f t="shared" si="33"/>
        <v>0</v>
      </c>
    </row>
    <row r="459" spans="11:13" hidden="1" x14ac:dyDescent="0.25">
      <c r="K459" s="249">
        <f t="shared" si="31"/>
        <v>0</v>
      </c>
      <c r="L459" s="335" t="str">
        <f t="shared" si="32"/>
        <v>0</v>
      </c>
      <c r="M459" s="249">
        <f t="shared" si="33"/>
        <v>0</v>
      </c>
    </row>
    <row r="460" spans="11:13" hidden="1" x14ac:dyDescent="0.25">
      <c r="K460" s="249">
        <f t="shared" si="31"/>
        <v>0</v>
      </c>
      <c r="L460" s="335" t="str">
        <f t="shared" si="32"/>
        <v>0</v>
      </c>
      <c r="M460" s="249">
        <f t="shared" si="33"/>
        <v>0</v>
      </c>
    </row>
    <row r="461" spans="11:13" hidden="1" x14ac:dyDescent="0.25">
      <c r="K461" s="249">
        <f t="shared" si="31"/>
        <v>0</v>
      </c>
      <c r="L461" s="335" t="str">
        <f t="shared" si="32"/>
        <v>0</v>
      </c>
      <c r="M461" s="249">
        <f t="shared" si="33"/>
        <v>0</v>
      </c>
    </row>
    <row r="462" spans="11:13" hidden="1" x14ac:dyDescent="0.25">
      <c r="K462" s="249">
        <f t="shared" si="31"/>
        <v>0</v>
      </c>
      <c r="L462" s="335" t="str">
        <f t="shared" si="32"/>
        <v>0</v>
      </c>
      <c r="M462" s="249">
        <f t="shared" si="33"/>
        <v>0</v>
      </c>
    </row>
    <row r="463" spans="11:13" hidden="1" x14ac:dyDescent="0.25">
      <c r="K463" s="249">
        <f t="shared" si="31"/>
        <v>0</v>
      </c>
      <c r="L463" s="335" t="str">
        <f t="shared" si="32"/>
        <v>0</v>
      </c>
      <c r="M463" s="249">
        <f t="shared" si="33"/>
        <v>0</v>
      </c>
    </row>
    <row r="464" spans="11:13" hidden="1" x14ac:dyDescent="0.25">
      <c r="K464" s="249">
        <f t="shared" si="31"/>
        <v>0</v>
      </c>
      <c r="L464" s="335" t="str">
        <f t="shared" si="32"/>
        <v>0</v>
      </c>
      <c r="M464" s="249">
        <f t="shared" si="33"/>
        <v>0</v>
      </c>
    </row>
    <row r="465" spans="11:13" hidden="1" x14ac:dyDescent="0.25">
      <c r="K465" s="249">
        <f t="shared" ref="K465:K498" si="34">SUM(F465:J465)</f>
        <v>0</v>
      </c>
      <c r="L465" s="335" t="str">
        <f t="shared" ref="L465:L498" si="35">IF(E465="","0",VLOOKUP(E465,$F$540:$G$554,2))</f>
        <v>0</v>
      </c>
      <c r="M465" s="249">
        <f t="shared" ref="M465:M498" si="36">SUM(K465*L465)</f>
        <v>0</v>
      </c>
    </row>
    <row r="466" spans="11:13" hidden="1" x14ac:dyDescent="0.25">
      <c r="K466" s="249">
        <f t="shared" si="34"/>
        <v>0</v>
      </c>
      <c r="L466" s="335" t="str">
        <f t="shared" si="35"/>
        <v>0</v>
      </c>
      <c r="M466" s="249">
        <f t="shared" si="36"/>
        <v>0</v>
      </c>
    </row>
    <row r="467" spans="11:13" hidden="1" x14ac:dyDescent="0.25">
      <c r="K467" s="249">
        <f t="shared" si="34"/>
        <v>0</v>
      </c>
      <c r="L467" s="335" t="str">
        <f t="shared" si="35"/>
        <v>0</v>
      </c>
      <c r="M467" s="249">
        <f t="shared" si="36"/>
        <v>0</v>
      </c>
    </row>
    <row r="468" spans="11:13" hidden="1" x14ac:dyDescent="0.25">
      <c r="K468" s="249">
        <f t="shared" si="34"/>
        <v>0</v>
      </c>
      <c r="L468" s="335" t="str">
        <f t="shared" si="35"/>
        <v>0</v>
      </c>
      <c r="M468" s="249">
        <f t="shared" si="36"/>
        <v>0</v>
      </c>
    </row>
    <row r="469" spans="11:13" hidden="1" x14ac:dyDescent="0.25">
      <c r="K469" s="249">
        <f t="shared" si="34"/>
        <v>0</v>
      </c>
      <c r="L469" s="335" t="str">
        <f t="shared" si="35"/>
        <v>0</v>
      </c>
      <c r="M469" s="249">
        <f t="shared" si="36"/>
        <v>0</v>
      </c>
    </row>
    <row r="470" spans="11:13" hidden="1" x14ac:dyDescent="0.25">
      <c r="K470" s="249">
        <f t="shared" si="34"/>
        <v>0</v>
      </c>
      <c r="L470" s="335" t="str">
        <f t="shared" si="35"/>
        <v>0</v>
      </c>
      <c r="M470" s="249">
        <f t="shared" si="36"/>
        <v>0</v>
      </c>
    </row>
    <row r="471" spans="11:13" hidden="1" x14ac:dyDescent="0.25">
      <c r="K471" s="249">
        <f t="shared" si="34"/>
        <v>0</v>
      </c>
      <c r="L471" s="335" t="str">
        <f t="shared" si="35"/>
        <v>0</v>
      </c>
      <c r="M471" s="249">
        <f t="shared" si="36"/>
        <v>0</v>
      </c>
    </row>
    <row r="472" spans="11:13" hidden="1" x14ac:dyDescent="0.25">
      <c r="K472" s="249">
        <f t="shared" si="34"/>
        <v>0</v>
      </c>
      <c r="L472" s="335" t="str">
        <f t="shared" si="35"/>
        <v>0</v>
      </c>
      <c r="M472" s="249">
        <f t="shared" si="36"/>
        <v>0</v>
      </c>
    </row>
    <row r="473" spans="11:13" hidden="1" x14ac:dyDescent="0.25">
      <c r="K473" s="249">
        <f t="shared" si="34"/>
        <v>0</v>
      </c>
      <c r="L473" s="335" t="str">
        <f t="shared" si="35"/>
        <v>0</v>
      </c>
      <c r="M473" s="249">
        <f t="shared" si="36"/>
        <v>0</v>
      </c>
    </row>
    <row r="474" spans="11:13" hidden="1" x14ac:dyDescent="0.25">
      <c r="K474" s="249">
        <f t="shared" si="34"/>
        <v>0</v>
      </c>
      <c r="L474" s="335" t="str">
        <f t="shared" si="35"/>
        <v>0</v>
      </c>
      <c r="M474" s="249">
        <f t="shared" si="36"/>
        <v>0</v>
      </c>
    </row>
    <row r="475" spans="11:13" hidden="1" x14ac:dyDescent="0.25">
      <c r="K475" s="249">
        <f t="shared" si="34"/>
        <v>0</v>
      </c>
      <c r="L475" s="335" t="str">
        <f t="shared" si="35"/>
        <v>0</v>
      </c>
      <c r="M475" s="249">
        <f t="shared" si="36"/>
        <v>0</v>
      </c>
    </row>
    <row r="476" spans="11:13" hidden="1" x14ac:dyDescent="0.25">
      <c r="K476" s="249">
        <f t="shared" si="34"/>
        <v>0</v>
      </c>
      <c r="L476" s="335" t="str">
        <f t="shared" si="35"/>
        <v>0</v>
      </c>
      <c r="M476" s="249">
        <f t="shared" si="36"/>
        <v>0</v>
      </c>
    </row>
    <row r="477" spans="11:13" hidden="1" x14ac:dyDescent="0.25">
      <c r="K477" s="249">
        <f t="shared" si="34"/>
        <v>0</v>
      </c>
      <c r="L477" s="335" t="str">
        <f t="shared" si="35"/>
        <v>0</v>
      </c>
      <c r="M477" s="249">
        <f t="shared" si="36"/>
        <v>0</v>
      </c>
    </row>
    <row r="478" spans="11:13" hidden="1" x14ac:dyDescent="0.25">
      <c r="K478" s="249">
        <f t="shared" si="34"/>
        <v>0</v>
      </c>
      <c r="L478" s="335" t="str">
        <f t="shared" si="35"/>
        <v>0</v>
      </c>
      <c r="M478" s="249">
        <f t="shared" si="36"/>
        <v>0</v>
      </c>
    </row>
    <row r="479" spans="11:13" hidden="1" x14ac:dyDescent="0.25">
      <c r="K479" s="249">
        <f t="shared" si="34"/>
        <v>0</v>
      </c>
      <c r="L479" s="335" t="str">
        <f t="shared" si="35"/>
        <v>0</v>
      </c>
      <c r="M479" s="249">
        <f t="shared" si="36"/>
        <v>0</v>
      </c>
    </row>
    <row r="480" spans="11:13" hidden="1" x14ac:dyDescent="0.25">
      <c r="K480" s="249">
        <f t="shared" si="34"/>
        <v>0</v>
      </c>
      <c r="L480" s="335" t="str">
        <f t="shared" si="35"/>
        <v>0</v>
      </c>
      <c r="M480" s="249">
        <f t="shared" si="36"/>
        <v>0</v>
      </c>
    </row>
    <row r="481" spans="11:13" hidden="1" x14ac:dyDescent="0.25">
      <c r="K481" s="249">
        <f t="shared" si="34"/>
        <v>0</v>
      </c>
      <c r="L481" s="335" t="str">
        <f t="shared" si="35"/>
        <v>0</v>
      </c>
      <c r="M481" s="249">
        <f t="shared" si="36"/>
        <v>0</v>
      </c>
    </row>
    <row r="482" spans="11:13" hidden="1" x14ac:dyDescent="0.25">
      <c r="K482" s="249">
        <f t="shared" si="34"/>
        <v>0</v>
      </c>
      <c r="L482" s="335" t="str">
        <f t="shared" si="35"/>
        <v>0</v>
      </c>
      <c r="M482" s="249">
        <f t="shared" si="36"/>
        <v>0</v>
      </c>
    </row>
    <row r="483" spans="11:13" hidden="1" x14ac:dyDescent="0.25">
      <c r="K483" s="249">
        <f t="shared" si="34"/>
        <v>0</v>
      </c>
      <c r="L483" s="335" t="str">
        <f t="shared" si="35"/>
        <v>0</v>
      </c>
      <c r="M483" s="249">
        <f t="shared" si="36"/>
        <v>0</v>
      </c>
    </row>
    <row r="484" spans="11:13" hidden="1" x14ac:dyDescent="0.25">
      <c r="K484" s="249">
        <f t="shared" si="34"/>
        <v>0</v>
      </c>
      <c r="L484" s="335" t="str">
        <f t="shared" si="35"/>
        <v>0</v>
      </c>
      <c r="M484" s="249">
        <f t="shared" si="36"/>
        <v>0</v>
      </c>
    </row>
    <row r="485" spans="11:13" hidden="1" x14ac:dyDescent="0.25">
      <c r="K485" s="249">
        <f t="shared" si="34"/>
        <v>0</v>
      </c>
      <c r="L485" s="335" t="str">
        <f t="shared" si="35"/>
        <v>0</v>
      </c>
      <c r="M485" s="249">
        <f t="shared" si="36"/>
        <v>0</v>
      </c>
    </row>
    <row r="486" spans="11:13" hidden="1" x14ac:dyDescent="0.25">
      <c r="K486" s="249">
        <f t="shared" si="34"/>
        <v>0</v>
      </c>
      <c r="L486" s="335" t="str">
        <f t="shared" si="35"/>
        <v>0</v>
      </c>
      <c r="M486" s="249">
        <f t="shared" si="36"/>
        <v>0</v>
      </c>
    </row>
    <row r="487" spans="11:13" hidden="1" x14ac:dyDescent="0.25">
      <c r="K487" s="249">
        <f t="shared" si="34"/>
        <v>0</v>
      </c>
      <c r="L487" s="335" t="str">
        <f t="shared" si="35"/>
        <v>0</v>
      </c>
      <c r="M487" s="249">
        <f t="shared" si="36"/>
        <v>0</v>
      </c>
    </row>
    <row r="488" spans="11:13" hidden="1" x14ac:dyDescent="0.25">
      <c r="K488" s="249">
        <f t="shared" si="34"/>
        <v>0</v>
      </c>
      <c r="L488" s="335" t="str">
        <f t="shared" si="35"/>
        <v>0</v>
      </c>
      <c r="M488" s="249">
        <f t="shared" si="36"/>
        <v>0</v>
      </c>
    </row>
    <row r="489" spans="11:13" hidden="1" x14ac:dyDescent="0.25">
      <c r="K489" s="249">
        <f t="shared" si="34"/>
        <v>0</v>
      </c>
      <c r="L489" s="335" t="str">
        <f t="shared" si="35"/>
        <v>0</v>
      </c>
      <c r="M489" s="249">
        <f t="shared" si="36"/>
        <v>0</v>
      </c>
    </row>
    <row r="490" spans="11:13" hidden="1" x14ac:dyDescent="0.25">
      <c r="K490" s="249">
        <f t="shared" si="34"/>
        <v>0</v>
      </c>
      <c r="L490" s="335" t="str">
        <f t="shared" si="35"/>
        <v>0</v>
      </c>
      <c r="M490" s="249">
        <f t="shared" si="36"/>
        <v>0</v>
      </c>
    </row>
    <row r="491" spans="11:13" hidden="1" x14ac:dyDescent="0.25">
      <c r="K491" s="249">
        <f t="shared" si="34"/>
        <v>0</v>
      </c>
      <c r="L491" s="335" t="str">
        <f t="shared" si="35"/>
        <v>0</v>
      </c>
      <c r="M491" s="249">
        <f t="shared" si="36"/>
        <v>0</v>
      </c>
    </row>
    <row r="492" spans="11:13" hidden="1" x14ac:dyDescent="0.25">
      <c r="K492" s="249">
        <f t="shared" si="34"/>
        <v>0</v>
      </c>
      <c r="L492" s="335" t="str">
        <f t="shared" si="35"/>
        <v>0</v>
      </c>
      <c r="M492" s="249">
        <f t="shared" si="36"/>
        <v>0</v>
      </c>
    </row>
    <row r="493" spans="11:13" hidden="1" x14ac:dyDescent="0.25">
      <c r="K493" s="249">
        <f t="shared" si="34"/>
        <v>0</v>
      </c>
      <c r="L493" s="335" t="str">
        <f t="shared" si="35"/>
        <v>0</v>
      </c>
      <c r="M493" s="249">
        <f t="shared" si="36"/>
        <v>0</v>
      </c>
    </row>
    <row r="494" spans="11:13" hidden="1" x14ac:dyDescent="0.25">
      <c r="K494" s="249">
        <f t="shared" si="34"/>
        <v>0</v>
      </c>
      <c r="L494" s="335" t="str">
        <f t="shared" si="35"/>
        <v>0</v>
      </c>
      <c r="M494" s="249">
        <f t="shared" si="36"/>
        <v>0</v>
      </c>
    </row>
    <row r="495" spans="11:13" hidden="1" x14ac:dyDescent="0.25">
      <c r="K495" s="249">
        <f t="shared" si="34"/>
        <v>0</v>
      </c>
      <c r="L495" s="335" t="str">
        <f t="shared" si="35"/>
        <v>0</v>
      </c>
      <c r="M495" s="249">
        <f t="shared" si="36"/>
        <v>0</v>
      </c>
    </row>
    <row r="496" spans="11:13" hidden="1" x14ac:dyDescent="0.25">
      <c r="K496" s="249">
        <f t="shared" si="34"/>
        <v>0</v>
      </c>
      <c r="L496" s="335" t="str">
        <f t="shared" si="35"/>
        <v>0</v>
      </c>
      <c r="M496" s="249">
        <f t="shared" si="36"/>
        <v>0</v>
      </c>
    </row>
    <row r="497" spans="3:13" hidden="1" x14ac:dyDescent="0.25">
      <c r="K497" s="249">
        <f t="shared" si="34"/>
        <v>0</v>
      </c>
      <c r="L497" s="335" t="str">
        <f t="shared" si="35"/>
        <v>0</v>
      </c>
      <c r="M497" s="249">
        <f t="shared" si="36"/>
        <v>0</v>
      </c>
    </row>
    <row r="498" spans="3:13" hidden="1" x14ac:dyDescent="0.25">
      <c r="K498" s="249">
        <f t="shared" si="34"/>
        <v>0</v>
      </c>
      <c r="L498" s="335" t="str">
        <f t="shared" si="35"/>
        <v>0</v>
      </c>
      <c r="M498" s="249">
        <f t="shared" si="36"/>
        <v>0</v>
      </c>
    </row>
    <row r="499" spans="3:13" x14ac:dyDescent="0.25">
      <c r="C499" s="168" t="s">
        <v>120</v>
      </c>
      <c r="D499" s="168"/>
      <c r="E499" s="168"/>
      <c r="F499" s="234"/>
      <c r="G499" s="234"/>
      <c r="H499" s="234"/>
      <c r="I499" s="234"/>
      <c r="J499" s="234"/>
      <c r="K499" s="234"/>
      <c r="L499" s="337"/>
      <c r="M499" s="234" t="s">
        <v>119</v>
      </c>
    </row>
    <row r="500" spans="3:13" x14ac:dyDescent="0.25">
      <c r="C500" s="168" t="str">
        <f t="shared" ref="C500:C505" si="37">IF(F539="","",F539)</f>
        <v>A</v>
      </c>
      <c r="D500" s="168"/>
      <c r="E500" s="168"/>
      <c r="F500" s="234">
        <f t="shared" ref="F500:F505" si="38">SUMPRODUCT(--($E$5:$E$498=C500),--($D$5:$D$498=""),$F$5:$F$498)</f>
        <v>0</v>
      </c>
      <c r="G500" s="234">
        <f t="shared" ref="G500:G505" si="39">SUMPRODUCT(--($E$5:$E$498=C500),--($D$5:$D$498=""),$G$5:$G$498)</f>
        <v>35.9</v>
      </c>
      <c r="H500" s="234">
        <f t="shared" ref="H500:H505" si="40">SUMPRODUCT(--($E$5:$E$498=C500),--($D$5:$D$498=""),$H$5:$H$498)</f>
        <v>0</v>
      </c>
      <c r="I500" s="234">
        <f t="shared" ref="I500:I505" si="41">SUMPRODUCT(--($E$5:$E$498=C500),--($D$5:$D$498=""),$I$5:$I$498)</f>
        <v>0</v>
      </c>
      <c r="J500" s="234">
        <f t="shared" ref="J500:J505" si="42">SUMPRODUCT(--($E$5:$E$498=C500),--($D$5:$D$498=""),$J$5:$J$498)</f>
        <v>0</v>
      </c>
      <c r="K500" s="234">
        <f t="shared" ref="K500:K505" si="43">SUM(F500:J500)</f>
        <v>35.9</v>
      </c>
      <c r="L500" s="337"/>
      <c r="M500" s="234">
        <f t="shared" ref="M500:M505" si="44">SUMPRODUCT(--($E$5:$E$498=C500),--($D$5:$D$498=""),$M$5:$M$498)</f>
        <v>3733.6000000000004</v>
      </c>
    </row>
    <row r="501" spans="3:13" x14ac:dyDescent="0.25">
      <c r="C501" s="168" t="str">
        <f t="shared" si="37"/>
        <v>A1</v>
      </c>
      <c r="D501" s="168"/>
      <c r="E501" s="168"/>
      <c r="F501" s="234">
        <f t="shared" si="38"/>
        <v>0</v>
      </c>
      <c r="G501" s="234">
        <f t="shared" si="39"/>
        <v>0</v>
      </c>
      <c r="H501" s="234">
        <f t="shared" si="40"/>
        <v>0</v>
      </c>
      <c r="I501" s="234">
        <f t="shared" si="41"/>
        <v>0</v>
      </c>
      <c r="J501" s="234">
        <f t="shared" si="42"/>
        <v>0</v>
      </c>
      <c r="K501" s="234">
        <f t="shared" si="43"/>
        <v>0</v>
      </c>
      <c r="L501" s="337"/>
      <c r="M501" s="234">
        <f t="shared" si="44"/>
        <v>0</v>
      </c>
    </row>
    <row r="502" spans="3:13" x14ac:dyDescent="0.25">
      <c r="C502" s="168" t="str">
        <f t="shared" si="37"/>
        <v>A2</v>
      </c>
      <c r="D502" s="168"/>
      <c r="E502" s="168"/>
      <c r="F502" s="234">
        <f t="shared" si="38"/>
        <v>0</v>
      </c>
      <c r="G502" s="234">
        <f t="shared" si="39"/>
        <v>0</v>
      </c>
      <c r="H502" s="234">
        <f t="shared" si="40"/>
        <v>0</v>
      </c>
      <c r="I502" s="234">
        <f t="shared" si="41"/>
        <v>0</v>
      </c>
      <c r="J502" s="234">
        <f t="shared" si="42"/>
        <v>0</v>
      </c>
      <c r="K502" s="234">
        <f t="shared" si="43"/>
        <v>0</v>
      </c>
      <c r="L502" s="337"/>
      <c r="M502" s="234">
        <f t="shared" si="44"/>
        <v>0</v>
      </c>
    </row>
    <row r="503" spans="3:13" x14ac:dyDescent="0.25">
      <c r="C503" s="168" t="str">
        <f t="shared" si="37"/>
        <v>B</v>
      </c>
      <c r="D503" s="168"/>
      <c r="E503" s="168"/>
      <c r="F503" s="234">
        <f t="shared" si="38"/>
        <v>0</v>
      </c>
      <c r="G503" s="234">
        <f t="shared" si="39"/>
        <v>142</v>
      </c>
      <c r="H503" s="234">
        <f t="shared" si="40"/>
        <v>0</v>
      </c>
      <c r="I503" s="234">
        <f t="shared" si="41"/>
        <v>5.4</v>
      </c>
      <c r="J503" s="234">
        <f t="shared" si="42"/>
        <v>47.6</v>
      </c>
      <c r="K503" s="234">
        <f t="shared" si="43"/>
        <v>195</v>
      </c>
      <c r="L503" s="337"/>
      <c r="M503" s="234">
        <f t="shared" si="44"/>
        <v>20280</v>
      </c>
    </row>
    <row r="504" spans="3:13" x14ac:dyDescent="0.25">
      <c r="C504" s="168" t="str">
        <f t="shared" si="37"/>
        <v>C</v>
      </c>
      <c r="D504" s="168"/>
      <c r="E504" s="168"/>
      <c r="F504" s="234">
        <f t="shared" si="38"/>
        <v>0</v>
      </c>
      <c r="G504" s="234">
        <f t="shared" si="39"/>
        <v>0</v>
      </c>
      <c r="H504" s="234">
        <f t="shared" si="40"/>
        <v>0</v>
      </c>
      <c r="I504" s="234">
        <f t="shared" si="41"/>
        <v>0</v>
      </c>
      <c r="J504" s="234">
        <f t="shared" si="42"/>
        <v>28</v>
      </c>
      <c r="K504" s="234">
        <f t="shared" si="43"/>
        <v>28</v>
      </c>
      <c r="L504" s="337"/>
      <c r="M504" s="234">
        <f t="shared" si="44"/>
        <v>2912</v>
      </c>
    </row>
    <row r="505" spans="3:13" x14ac:dyDescent="0.25">
      <c r="C505" s="168" t="str">
        <f t="shared" si="37"/>
        <v>D</v>
      </c>
      <c r="D505" s="168"/>
      <c r="E505" s="168"/>
      <c r="F505" s="234">
        <f t="shared" si="38"/>
        <v>0</v>
      </c>
      <c r="G505" s="234">
        <f t="shared" si="39"/>
        <v>0</v>
      </c>
      <c r="H505" s="234">
        <f t="shared" si="40"/>
        <v>0</v>
      </c>
      <c r="I505" s="234">
        <f t="shared" si="41"/>
        <v>0</v>
      </c>
      <c r="J505" s="234">
        <f t="shared" si="42"/>
        <v>0</v>
      </c>
      <c r="K505" s="234">
        <f t="shared" si="43"/>
        <v>0</v>
      </c>
      <c r="L505" s="337"/>
      <c r="M505" s="234">
        <f t="shared" si="44"/>
        <v>0</v>
      </c>
    </row>
    <row r="506" spans="3:13" x14ac:dyDescent="0.25">
      <c r="C506" s="168" t="str">
        <f t="shared" ref="C506:C507" si="45">IF(F545="","",F545)</f>
        <v>F</v>
      </c>
      <c r="D506" s="168"/>
      <c r="E506" s="168"/>
      <c r="F506" s="234">
        <f t="shared" ref="F506:F514" si="46">SUMPRODUCT(--($E$5:$E$498=C506),--($D$5:$D$498=""),$F$5:$F$498)</f>
        <v>0</v>
      </c>
      <c r="G506" s="234">
        <f t="shared" ref="G506:G514" si="47">SUMPRODUCT(--($E$5:$E$498=C506),--($D$5:$D$498=""),$G$5:$G$498)</f>
        <v>0</v>
      </c>
      <c r="H506" s="234">
        <f t="shared" ref="H506:H514" si="48">SUMPRODUCT(--($E$5:$E$498=C506),--($D$5:$D$498=""),$H$5:$H$498)</f>
        <v>0</v>
      </c>
      <c r="I506" s="234">
        <f t="shared" ref="I506:I514" si="49">SUMPRODUCT(--($E$5:$E$498=C506),--($D$5:$D$498=""),$I$5:$I$498)</f>
        <v>0</v>
      </c>
      <c r="J506" s="234">
        <f t="shared" ref="J506:J514" si="50">SUMPRODUCT(--($E$5:$E$498=C506),--($D$5:$D$498=""),$J$5:$J$498)</f>
        <v>0</v>
      </c>
      <c r="K506" s="234">
        <f t="shared" ref="K506:K514" si="51">SUM(F506:J506)</f>
        <v>0</v>
      </c>
      <c r="L506" s="337"/>
      <c r="M506" s="234">
        <f t="shared" ref="M506:M514" si="52">SUMPRODUCT(--($E$5:$E$498=C506),--($D$5:$D$498=""),$M$5:$M$498)</f>
        <v>0</v>
      </c>
    </row>
    <row r="507" spans="3:13" x14ac:dyDescent="0.25">
      <c r="C507" s="168" t="str">
        <f t="shared" si="45"/>
        <v>G</v>
      </c>
      <c r="D507" s="168"/>
      <c r="E507" s="168"/>
      <c r="F507" s="234">
        <f t="shared" si="46"/>
        <v>0</v>
      </c>
      <c r="G507" s="234">
        <f t="shared" si="47"/>
        <v>0</v>
      </c>
      <c r="H507" s="234">
        <f t="shared" si="48"/>
        <v>0</v>
      </c>
      <c r="I507" s="234">
        <f t="shared" si="49"/>
        <v>0</v>
      </c>
      <c r="J507" s="234">
        <f t="shared" si="50"/>
        <v>0</v>
      </c>
      <c r="K507" s="234">
        <f t="shared" si="51"/>
        <v>0</v>
      </c>
      <c r="L507" s="337"/>
      <c r="M507" s="234">
        <f t="shared" si="52"/>
        <v>0</v>
      </c>
    </row>
    <row r="508" spans="3:13" hidden="1" x14ac:dyDescent="0.25">
      <c r="C508" s="168" t="s">
        <v>319</v>
      </c>
      <c r="D508" s="168"/>
      <c r="E508" s="168"/>
      <c r="F508" s="234">
        <f t="shared" si="46"/>
        <v>0</v>
      </c>
      <c r="G508" s="234">
        <f t="shared" si="47"/>
        <v>0</v>
      </c>
      <c r="H508" s="234">
        <f t="shared" si="48"/>
        <v>0</v>
      </c>
      <c r="I508" s="234">
        <f t="shared" si="49"/>
        <v>0</v>
      </c>
      <c r="J508" s="234">
        <f t="shared" si="50"/>
        <v>0</v>
      </c>
      <c r="K508" s="234">
        <f t="shared" si="51"/>
        <v>0</v>
      </c>
      <c r="L508" s="337"/>
      <c r="M508" s="234">
        <f t="shared" si="52"/>
        <v>0</v>
      </c>
    </row>
    <row r="509" spans="3:13" hidden="1" x14ac:dyDescent="0.25">
      <c r="C509" s="168" t="s">
        <v>319</v>
      </c>
      <c r="D509" s="168"/>
      <c r="E509" s="168"/>
      <c r="F509" s="234">
        <f t="shared" si="46"/>
        <v>0</v>
      </c>
      <c r="G509" s="234">
        <f t="shared" si="47"/>
        <v>0</v>
      </c>
      <c r="H509" s="234">
        <f t="shared" si="48"/>
        <v>0</v>
      </c>
      <c r="I509" s="234">
        <f t="shared" si="49"/>
        <v>0</v>
      </c>
      <c r="J509" s="234">
        <f t="shared" si="50"/>
        <v>0</v>
      </c>
      <c r="K509" s="234">
        <f t="shared" si="51"/>
        <v>0</v>
      </c>
      <c r="L509" s="337"/>
      <c r="M509" s="234">
        <f t="shared" si="52"/>
        <v>0</v>
      </c>
    </row>
    <row r="510" spans="3:13" hidden="1" x14ac:dyDescent="0.25">
      <c r="C510" s="168" t="s">
        <v>319</v>
      </c>
      <c r="D510" s="168"/>
      <c r="E510" s="168"/>
      <c r="F510" s="234">
        <f t="shared" si="46"/>
        <v>0</v>
      </c>
      <c r="G510" s="234">
        <f t="shared" si="47"/>
        <v>0</v>
      </c>
      <c r="H510" s="234">
        <f t="shared" si="48"/>
        <v>0</v>
      </c>
      <c r="I510" s="234">
        <f t="shared" si="49"/>
        <v>0</v>
      </c>
      <c r="J510" s="234">
        <f t="shared" si="50"/>
        <v>0</v>
      </c>
      <c r="K510" s="234">
        <f t="shared" si="51"/>
        <v>0</v>
      </c>
      <c r="L510" s="337"/>
      <c r="M510" s="234">
        <f t="shared" si="52"/>
        <v>0</v>
      </c>
    </row>
    <row r="511" spans="3:13" hidden="1" x14ac:dyDescent="0.25">
      <c r="C511" s="168" t="s">
        <v>319</v>
      </c>
      <c r="D511" s="168"/>
      <c r="E511" s="168"/>
      <c r="F511" s="234">
        <f t="shared" si="46"/>
        <v>0</v>
      </c>
      <c r="G511" s="234">
        <f t="shared" si="47"/>
        <v>0</v>
      </c>
      <c r="H511" s="234">
        <f t="shared" si="48"/>
        <v>0</v>
      </c>
      <c r="I511" s="234">
        <f t="shared" si="49"/>
        <v>0</v>
      </c>
      <c r="J511" s="234">
        <f t="shared" si="50"/>
        <v>0</v>
      </c>
      <c r="K511" s="234">
        <f t="shared" si="51"/>
        <v>0</v>
      </c>
      <c r="L511" s="337"/>
      <c r="M511" s="234">
        <f t="shared" si="52"/>
        <v>0</v>
      </c>
    </row>
    <row r="512" spans="3:13" hidden="1" x14ac:dyDescent="0.25">
      <c r="C512" s="168" t="s">
        <v>319</v>
      </c>
      <c r="D512" s="168"/>
      <c r="E512" s="168"/>
      <c r="F512" s="234">
        <f t="shared" si="46"/>
        <v>0</v>
      </c>
      <c r="G512" s="234">
        <f t="shared" si="47"/>
        <v>0</v>
      </c>
      <c r="H512" s="234">
        <f t="shared" si="48"/>
        <v>0</v>
      </c>
      <c r="I512" s="234">
        <f t="shared" si="49"/>
        <v>0</v>
      </c>
      <c r="J512" s="234">
        <f t="shared" si="50"/>
        <v>0</v>
      </c>
      <c r="K512" s="234">
        <f t="shared" si="51"/>
        <v>0</v>
      </c>
      <c r="L512" s="337"/>
      <c r="M512" s="234">
        <f t="shared" si="52"/>
        <v>0</v>
      </c>
    </row>
    <row r="513" spans="3:13" hidden="1" x14ac:dyDescent="0.25">
      <c r="C513" s="168" t="s">
        <v>319</v>
      </c>
      <c r="D513" s="168"/>
      <c r="E513" s="168"/>
      <c r="F513" s="234">
        <f t="shared" si="46"/>
        <v>0</v>
      </c>
      <c r="G513" s="234">
        <f t="shared" si="47"/>
        <v>0</v>
      </c>
      <c r="H513" s="234">
        <f t="shared" si="48"/>
        <v>0</v>
      </c>
      <c r="I513" s="234">
        <f t="shared" si="49"/>
        <v>0</v>
      </c>
      <c r="J513" s="234">
        <f t="shared" si="50"/>
        <v>0</v>
      </c>
      <c r="K513" s="234">
        <f t="shared" si="51"/>
        <v>0</v>
      </c>
      <c r="L513" s="337"/>
      <c r="M513" s="234">
        <f t="shared" si="52"/>
        <v>0</v>
      </c>
    </row>
    <row r="514" spans="3:13" hidden="1" x14ac:dyDescent="0.25">
      <c r="C514" s="168" t="s">
        <v>319</v>
      </c>
      <c r="D514" s="168"/>
      <c r="E514" s="168"/>
      <c r="F514" s="234">
        <f t="shared" si="46"/>
        <v>0</v>
      </c>
      <c r="G514" s="234">
        <f t="shared" si="47"/>
        <v>0</v>
      </c>
      <c r="H514" s="234">
        <f t="shared" si="48"/>
        <v>0</v>
      </c>
      <c r="I514" s="234">
        <f t="shared" si="49"/>
        <v>0</v>
      </c>
      <c r="J514" s="234">
        <f t="shared" si="50"/>
        <v>0</v>
      </c>
      <c r="K514" s="234">
        <f t="shared" si="51"/>
        <v>0</v>
      </c>
      <c r="L514" s="337"/>
      <c r="M514" s="234">
        <f t="shared" si="52"/>
        <v>0</v>
      </c>
    </row>
    <row r="515" spans="3:13" ht="15.75" thickBot="1" x14ac:dyDescent="0.3">
      <c r="C515" s="169" t="s">
        <v>126</v>
      </c>
      <c r="D515" s="169"/>
      <c r="E515" s="169"/>
      <c r="F515" s="235">
        <f t="shared" ref="F515:K515" si="53">SUM(F499:F514)</f>
        <v>0</v>
      </c>
      <c r="G515" s="235">
        <f t="shared" si="53"/>
        <v>177.9</v>
      </c>
      <c r="H515" s="235">
        <f t="shared" si="53"/>
        <v>0</v>
      </c>
      <c r="I515" s="235">
        <f t="shared" si="53"/>
        <v>5.4</v>
      </c>
      <c r="J515" s="235">
        <f t="shared" si="53"/>
        <v>75.599999999999994</v>
      </c>
      <c r="K515" s="235">
        <f t="shared" si="53"/>
        <v>258.89999999999998</v>
      </c>
      <c r="L515" s="338"/>
      <c r="M515" s="235">
        <f>SUM(M499:M514)</f>
        <v>26925.599999999999</v>
      </c>
    </row>
    <row r="516" spans="3:13" ht="15.75" thickTop="1" x14ac:dyDescent="0.25">
      <c r="C516" s="170"/>
      <c r="D516" s="170"/>
      <c r="E516" s="170"/>
      <c r="F516" s="234"/>
      <c r="G516" s="234"/>
      <c r="H516" s="234"/>
      <c r="I516" s="234"/>
      <c r="J516" s="234"/>
      <c r="K516" s="234"/>
      <c r="L516" s="337"/>
      <c r="M516" s="234"/>
    </row>
    <row r="517" spans="3:13" ht="15.75" thickBot="1" x14ac:dyDescent="0.3">
      <c r="C517" s="169" t="s">
        <v>127</v>
      </c>
      <c r="D517" s="169"/>
      <c r="E517" s="169"/>
      <c r="F517" s="235">
        <f>SUMPRODUCT(--($E$5:$E$498="H"),$F$5:$F$498)</f>
        <v>0</v>
      </c>
      <c r="G517" s="235">
        <f>SUMPRODUCT(--($E$5:$E$498="H"),G5:G498)</f>
        <v>9.6999999999999993</v>
      </c>
      <c r="H517" s="235">
        <f>SUMPRODUCT(--($E$5:$E$498="H"),H5:H498)</f>
        <v>0</v>
      </c>
      <c r="I517" s="235">
        <f>SUMPRODUCT(--($E$5:$E$498="H"),I5:I498)</f>
        <v>0</v>
      </c>
      <c r="J517" s="235">
        <f>SUMPRODUCT(--($E$5:$E$498="H"),J5:J498)</f>
        <v>26.299999999999997</v>
      </c>
      <c r="K517" s="235">
        <f>SUM(F517:J517)</f>
        <v>36</v>
      </c>
      <c r="L517" s="339"/>
      <c r="M517" s="238"/>
    </row>
    <row r="518" spans="3:13" ht="15.75" thickTop="1" x14ac:dyDescent="0.25"/>
    <row r="519" spans="3:13" x14ac:dyDescent="0.25">
      <c r="C519" s="3" t="s">
        <v>268</v>
      </c>
      <c r="D519" s="3"/>
      <c r="E519" s="3"/>
      <c r="F519" s="239"/>
      <c r="G519" s="239"/>
      <c r="H519" s="239"/>
      <c r="I519" s="239"/>
      <c r="J519" s="239"/>
      <c r="K519" s="239"/>
    </row>
    <row r="520" spans="3:13" x14ac:dyDescent="0.25">
      <c r="C520" s="3" t="str">
        <f t="shared" ref="C520:C527" si="54">C500</f>
        <v>A</v>
      </c>
      <c r="D520" s="3"/>
      <c r="E520" s="3"/>
      <c r="F520" s="239">
        <f t="shared" ref="F520:F534" si="55">SUMPRODUCT(--($E$5:$E$498=C520),--($D$5:$D$498="X"),$F$5:$F$498)</f>
        <v>0</v>
      </c>
      <c r="G520" s="239">
        <f t="shared" ref="G520:G534" si="56">SUMPRODUCT(--($E$5:$E$498=C520),--($D$5:$D$498="X"),$G$5:$G$498)</f>
        <v>28.4</v>
      </c>
      <c r="H520" s="239">
        <f t="shared" ref="H520:H534" si="57">SUMPRODUCT(--($E$5:$E$498=C520),--($D$5:$D$498="X"),$H$5:$H$498)</f>
        <v>0</v>
      </c>
      <c r="I520" s="239">
        <f t="shared" ref="I520:I534" si="58">SUMPRODUCT(--($E$5:$E$498=C520),--($D$5:$D$498="X"),$I$5:$I$498)</f>
        <v>0</v>
      </c>
      <c r="J520" s="239">
        <f t="shared" ref="J520:J534" si="59">SUMPRODUCT(--($E$5:$E$498=C520),--($D$5:$D$498="X"),$J$5:$J$498)</f>
        <v>0</v>
      </c>
      <c r="K520" s="239">
        <f t="shared" ref="K520:K534" si="60">SUM(F520:J520)</f>
        <v>28.4</v>
      </c>
    </row>
    <row r="521" spans="3:13" x14ac:dyDescent="0.25">
      <c r="C521" s="3" t="str">
        <f t="shared" si="54"/>
        <v>A1</v>
      </c>
      <c r="D521" s="3"/>
      <c r="E521" s="3"/>
      <c r="F521" s="239">
        <f t="shared" si="55"/>
        <v>0</v>
      </c>
      <c r="G521" s="239">
        <f t="shared" si="56"/>
        <v>0</v>
      </c>
      <c r="H521" s="239">
        <f t="shared" si="57"/>
        <v>0</v>
      </c>
      <c r="I521" s="239">
        <f t="shared" si="58"/>
        <v>0</v>
      </c>
      <c r="J521" s="239">
        <f t="shared" si="59"/>
        <v>0</v>
      </c>
      <c r="K521" s="239">
        <f t="shared" si="60"/>
        <v>0</v>
      </c>
    </row>
    <row r="522" spans="3:13" x14ac:dyDescent="0.25">
      <c r="C522" s="3" t="str">
        <f t="shared" si="54"/>
        <v>A2</v>
      </c>
      <c r="D522" s="3"/>
      <c r="E522" s="3"/>
      <c r="F522" s="239">
        <f t="shared" si="55"/>
        <v>0</v>
      </c>
      <c r="G522" s="239">
        <f t="shared" si="56"/>
        <v>0</v>
      </c>
      <c r="H522" s="239">
        <f t="shared" si="57"/>
        <v>0</v>
      </c>
      <c r="I522" s="239">
        <f t="shared" si="58"/>
        <v>0</v>
      </c>
      <c r="J522" s="239">
        <f t="shared" si="59"/>
        <v>0</v>
      </c>
      <c r="K522" s="239">
        <f t="shared" si="60"/>
        <v>0</v>
      </c>
    </row>
    <row r="523" spans="3:13" x14ac:dyDescent="0.25">
      <c r="C523" s="3" t="str">
        <f t="shared" si="54"/>
        <v>B</v>
      </c>
      <c r="D523" s="3"/>
      <c r="E523" s="3"/>
      <c r="F523" s="239">
        <f t="shared" si="55"/>
        <v>0</v>
      </c>
      <c r="G523" s="239">
        <f t="shared" si="56"/>
        <v>19.100000000000001</v>
      </c>
      <c r="H523" s="239">
        <f t="shared" si="57"/>
        <v>0</v>
      </c>
      <c r="I523" s="239">
        <f t="shared" si="58"/>
        <v>0</v>
      </c>
      <c r="J523" s="239">
        <f t="shared" si="59"/>
        <v>0</v>
      </c>
      <c r="K523" s="239">
        <f t="shared" si="60"/>
        <v>19.100000000000001</v>
      </c>
    </row>
    <row r="524" spans="3:13" x14ac:dyDescent="0.25">
      <c r="C524" s="3" t="str">
        <f t="shared" si="54"/>
        <v>C</v>
      </c>
      <c r="D524" s="3"/>
      <c r="E524" s="3"/>
      <c r="F524" s="239">
        <f t="shared" si="55"/>
        <v>0</v>
      </c>
      <c r="G524" s="239">
        <f t="shared" si="56"/>
        <v>5.0999999999999996</v>
      </c>
      <c r="H524" s="239">
        <f t="shared" si="57"/>
        <v>0</v>
      </c>
      <c r="I524" s="239">
        <f t="shared" si="58"/>
        <v>0</v>
      </c>
      <c r="J524" s="239">
        <f t="shared" si="59"/>
        <v>0</v>
      </c>
      <c r="K524" s="239">
        <f t="shared" si="60"/>
        <v>5.0999999999999996</v>
      </c>
    </row>
    <row r="525" spans="3:13" x14ac:dyDescent="0.25">
      <c r="C525" s="3" t="str">
        <f t="shared" si="54"/>
        <v>D</v>
      </c>
      <c r="D525" s="3"/>
      <c r="E525" s="3"/>
      <c r="F525" s="239">
        <f t="shared" si="55"/>
        <v>0</v>
      </c>
      <c r="G525" s="239">
        <f t="shared" si="56"/>
        <v>0</v>
      </c>
      <c r="H525" s="239">
        <f t="shared" si="57"/>
        <v>0</v>
      </c>
      <c r="I525" s="239">
        <f t="shared" si="58"/>
        <v>0</v>
      </c>
      <c r="J525" s="239">
        <f t="shared" si="59"/>
        <v>0</v>
      </c>
      <c r="K525" s="239">
        <f t="shared" si="60"/>
        <v>0</v>
      </c>
    </row>
    <row r="526" spans="3:13" x14ac:dyDescent="0.25">
      <c r="C526" s="3" t="str">
        <f t="shared" si="54"/>
        <v>F</v>
      </c>
      <c r="D526" s="3"/>
      <c r="E526" s="3"/>
      <c r="F526" s="239">
        <f t="shared" si="55"/>
        <v>0</v>
      </c>
      <c r="G526" s="239">
        <f t="shared" si="56"/>
        <v>0</v>
      </c>
      <c r="H526" s="239">
        <f t="shared" si="57"/>
        <v>0</v>
      </c>
      <c r="I526" s="239">
        <f t="shared" si="58"/>
        <v>0</v>
      </c>
      <c r="J526" s="239">
        <f t="shared" si="59"/>
        <v>0</v>
      </c>
      <c r="K526" s="239">
        <f t="shared" si="60"/>
        <v>0</v>
      </c>
    </row>
    <row r="527" spans="3:13" x14ac:dyDescent="0.25">
      <c r="C527" s="3" t="str">
        <f t="shared" si="54"/>
        <v>G</v>
      </c>
      <c r="D527" s="3"/>
      <c r="E527" s="3"/>
      <c r="F527" s="239">
        <f t="shared" ref="F527" si="61">SUMPRODUCT(--($E$5:$E$498=C527),--($D$5:$D$498="X"),$F$5:$F$498)</f>
        <v>0</v>
      </c>
      <c r="G527" s="239">
        <f t="shared" ref="G527" si="62">SUMPRODUCT(--($E$5:$E$498=C527),--($D$5:$D$498="X"),$G$5:$G$498)</f>
        <v>0</v>
      </c>
      <c r="H527" s="239">
        <f t="shared" ref="H527" si="63">SUMPRODUCT(--($E$5:$E$498=C527),--($D$5:$D$498="X"),$H$5:$H$498)</f>
        <v>0</v>
      </c>
      <c r="I527" s="239">
        <f t="shared" ref="I527" si="64">SUMPRODUCT(--($E$5:$E$498=C527),--($D$5:$D$498="X"),$I$5:$I$498)</f>
        <v>0</v>
      </c>
      <c r="J527" s="239">
        <f t="shared" ref="J527" si="65">SUMPRODUCT(--($E$5:$E$498=C527),--($D$5:$D$498="X"),$J$5:$J$498)</f>
        <v>0</v>
      </c>
      <c r="K527" s="239">
        <f t="shared" ref="K527" si="66">SUM(F527:J527)</f>
        <v>0</v>
      </c>
    </row>
    <row r="528" spans="3:13" hidden="1" x14ac:dyDescent="0.25">
      <c r="C528" s="3" t="s">
        <v>197</v>
      </c>
      <c r="D528" s="3"/>
      <c r="E528" s="3"/>
      <c r="F528" s="239">
        <f t="shared" si="55"/>
        <v>0</v>
      </c>
      <c r="G528" s="239">
        <f t="shared" si="56"/>
        <v>0</v>
      </c>
      <c r="H528" s="239">
        <f t="shared" si="57"/>
        <v>0</v>
      </c>
      <c r="I528" s="239">
        <f t="shared" si="58"/>
        <v>0</v>
      </c>
      <c r="J528" s="239">
        <f t="shared" si="59"/>
        <v>0</v>
      </c>
      <c r="K528" s="239">
        <f t="shared" si="60"/>
        <v>0</v>
      </c>
    </row>
    <row r="529" spans="3:13" hidden="1" x14ac:dyDescent="0.25">
      <c r="C529" s="3" t="s">
        <v>197</v>
      </c>
      <c r="D529" s="3"/>
      <c r="E529" s="3"/>
      <c r="F529" s="239">
        <f t="shared" si="55"/>
        <v>0</v>
      </c>
      <c r="G529" s="239">
        <f t="shared" si="56"/>
        <v>0</v>
      </c>
      <c r="H529" s="239">
        <f t="shared" si="57"/>
        <v>0</v>
      </c>
      <c r="I529" s="239">
        <f t="shared" si="58"/>
        <v>0</v>
      </c>
      <c r="J529" s="239">
        <f t="shared" si="59"/>
        <v>0</v>
      </c>
      <c r="K529" s="239">
        <f t="shared" si="60"/>
        <v>0</v>
      </c>
    </row>
    <row r="530" spans="3:13" hidden="1" x14ac:dyDescent="0.25">
      <c r="C530" s="3" t="s">
        <v>197</v>
      </c>
      <c r="D530" s="3"/>
      <c r="E530" s="3"/>
      <c r="F530" s="239">
        <f t="shared" si="55"/>
        <v>0</v>
      </c>
      <c r="G530" s="239">
        <f t="shared" si="56"/>
        <v>0</v>
      </c>
      <c r="H530" s="239">
        <f t="shared" si="57"/>
        <v>0</v>
      </c>
      <c r="I530" s="239">
        <f t="shared" si="58"/>
        <v>0</v>
      </c>
      <c r="J530" s="239">
        <f t="shared" si="59"/>
        <v>0</v>
      </c>
      <c r="K530" s="239">
        <f t="shared" si="60"/>
        <v>0</v>
      </c>
    </row>
    <row r="531" spans="3:13" hidden="1" x14ac:dyDescent="0.25">
      <c r="C531" s="3" t="s">
        <v>197</v>
      </c>
      <c r="D531" s="3"/>
      <c r="E531" s="3"/>
      <c r="F531" s="239">
        <f t="shared" si="55"/>
        <v>0</v>
      </c>
      <c r="G531" s="239">
        <f t="shared" si="56"/>
        <v>0</v>
      </c>
      <c r="H531" s="239">
        <f t="shared" si="57"/>
        <v>0</v>
      </c>
      <c r="I531" s="239">
        <f t="shared" si="58"/>
        <v>0</v>
      </c>
      <c r="J531" s="239">
        <f t="shared" si="59"/>
        <v>0</v>
      </c>
      <c r="K531" s="239">
        <f t="shared" si="60"/>
        <v>0</v>
      </c>
    </row>
    <row r="532" spans="3:13" hidden="1" x14ac:dyDescent="0.25">
      <c r="C532" s="3" t="s">
        <v>197</v>
      </c>
      <c r="D532" s="3"/>
      <c r="E532" s="3"/>
      <c r="F532" s="239">
        <f t="shared" si="55"/>
        <v>0</v>
      </c>
      <c r="G532" s="239">
        <f t="shared" si="56"/>
        <v>0</v>
      </c>
      <c r="H532" s="239">
        <f t="shared" si="57"/>
        <v>0</v>
      </c>
      <c r="I532" s="239">
        <f t="shared" si="58"/>
        <v>0</v>
      </c>
      <c r="J532" s="239">
        <f t="shared" si="59"/>
        <v>0</v>
      </c>
      <c r="K532" s="239">
        <f t="shared" si="60"/>
        <v>0</v>
      </c>
    </row>
    <row r="533" spans="3:13" hidden="1" x14ac:dyDescent="0.25">
      <c r="C533" s="3" t="s">
        <v>197</v>
      </c>
      <c r="D533" s="3"/>
      <c r="E533" s="3"/>
      <c r="F533" s="239">
        <f t="shared" si="55"/>
        <v>0</v>
      </c>
      <c r="G533" s="239">
        <f t="shared" si="56"/>
        <v>0</v>
      </c>
      <c r="H533" s="239">
        <f t="shared" si="57"/>
        <v>0</v>
      </c>
      <c r="I533" s="239">
        <f t="shared" si="58"/>
        <v>0</v>
      </c>
      <c r="J533" s="239">
        <f t="shared" si="59"/>
        <v>0</v>
      </c>
      <c r="K533" s="239">
        <f t="shared" si="60"/>
        <v>0</v>
      </c>
    </row>
    <row r="534" spans="3:13" hidden="1" x14ac:dyDescent="0.25">
      <c r="C534" s="3" t="s">
        <v>197</v>
      </c>
      <c r="D534" s="3"/>
      <c r="E534" s="3"/>
      <c r="F534" s="239">
        <f t="shared" si="55"/>
        <v>0</v>
      </c>
      <c r="G534" s="239">
        <f t="shared" si="56"/>
        <v>0</v>
      </c>
      <c r="H534" s="239">
        <f t="shared" si="57"/>
        <v>0</v>
      </c>
      <c r="I534" s="239">
        <f t="shared" si="58"/>
        <v>0</v>
      </c>
      <c r="J534" s="239">
        <f t="shared" si="59"/>
        <v>0</v>
      </c>
      <c r="K534" s="239">
        <f t="shared" si="60"/>
        <v>0</v>
      </c>
    </row>
    <row r="535" spans="3:13" ht="15.75" thickBot="1" x14ac:dyDescent="0.3">
      <c r="C535" s="4" t="s">
        <v>267</v>
      </c>
      <c r="D535" s="4"/>
      <c r="E535" s="4"/>
      <c r="F535" s="240">
        <f t="shared" ref="F535:K535" si="67">SUM(F520:F534)</f>
        <v>0</v>
      </c>
      <c r="G535" s="240">
        <f t="shared" si="67"/>
        <v>52.6</v>
      </c>
      <c r="H535" s="240">
        <f t="shared" si="67"/>
        <v>0</v>
      </c>
      <c r="I535" s="240">
        <f t="shared" si="67"/>
        <v>0</v>
      </c>
      <c r="J535" s="240">
        <f t="shared" si="67"/>
        <v>0</v>
      </c>
      <c r="K535" s="240">
        <f t="shared" si="67"/>
        <v>52.6</v>
      </c>
    </row>
    <row r="536" spans="3:13" ht="15.75" thickTop="1" x14ac:dyDescent="0.25">
      <c r="C536" s="254"/>
    </row>
    <row r="537" spans="3:13" x14ac:dyDescent="0.25">
      <c r="C537" s="254"/>
    </row>
    <row r="538" spans="3:13" x14ac:dyDescent="0.25">
      <c r="F538" s="268" t="s">
        <v>121</v>
      </c>
      <c r="G538" s="269" t="s">
        <v>122</v>
      </c>
      <c r="I538" s="401" t="s">
        <v>321</v>
      </c>
      <c r="J538" s="579"/>
      <c r="K538" s="580"/>
      <c r="L538" s="580"/>
      <c r="M538" s="581"/>
    </row>
    <row r="539" spans="3:13" x14ac:dyDescent="0.25">
      <c r="F539" s="280" t="s">
        <v>95</v>
      </c>
      <c r="G539" s="279">
        <v>104</v>
      </c>
      <c r="I539" s="403">
        <v>144</v>
      </c>
      <c r="J539" s="431" t="s">
        <v>322</v>
      </c>
      <c r="K539" s="432"/>
      <c r="L539" s="432"/>
      <c r="M539" s="433"/>
    </row>
    <row r="540" spans="3:13" x14ac:dyDescent="0.25">
      <c r="F540" s="280" t="s">
        <v>300</v>
      </c>
      <c r="G540" s="279">
        <v>104</v>
      </c>
      <c r="I540" s="403">
        <v>144</v>
      </c>
      <c r="J540" s="431" t="s">
        <v>323</v>
      </c>
      <c r="K540" s="432"/>
      <c r="L540" s="432"/>
      <c r="M540" s="433"/>
    </row>
    <row r="541" spans="3:13" x14ac:dyDescent="0.25">
      <c r="F541" s="280" t="s">
        <v>298</v>
      </c>
      <c r="G541" s="279">
        <v>104</v>
      </c>
      <c r="I541" s="403">
        <v>74</v>
      </c>
      <c r="J541" s="431" t="s">
        <v>324</v>
      </c>
      <c r="K541" s="432"/>
      <c r="L541" s="432"/>
      <c r="M541" s="433"/>
    </row>
    <row r="542" spans="3:13" x14ac:dyDescent="0.25">
      <c r="F542" s="280" t="s">
        <v>96</v>
      </c>
      <c r="G542" s="279">
        <v>104</v>
      </c>
      <c r="I542" s="403"/>
      <c r="J542" s="431" t="s">
        <v>325</v>
      </c>
      <c r="K542" s="432"/>
      <c r="L542" s="432"/>
      <c r="M542" s="433"/>
    </row>
    <row r="543" spans="3:13" x14ac:dyDescent="0.25">
      <c r="F543" s="280" t="s">
        <v>123</v>
      </c>
      <c r="G543" s="279">
        <v>104</v>
      </c>
      <c r="I543" s="403"/>
      <c r="J543" s="431" t="s">
        <v>326</v>
      </c>
      <c r="K543" s="432"/>
      <c r="L543" s="432"/>
      <c r="M543" s="433"/>
    </row>
    <row r="544" spans="3:13" x14ac:dyDescent="0.25">
      <c r="F544" s="280" t="s">
        <v>97</v>
      </c>
      <c r="G544" s="279">
        <v>104</v>
      </c>
      <c r="I544" s="404"/>
      <c r="J544" s="434" t="s">
        <v>327</v>
      </c>
      <c r="K544" s="435"/>
      <c r="L544" s="435"/>
      <c r="M544" s="436"/>
    </row>
    <row r="545" spans="6:7" x14ac:dyDescent="0.25">
      <c r="F545" s="280" t="s">
        <v>124</v>
      </c>
      <c r="G545" s="279">
        <v>6</v>
      </c>
    </row>
    <row r="546" spans="6:7" x14ac:dyDescent="0.25">
      <c r="F546" s="280" t="s">
        <v>125</v>
      </c>
      <c r="G546" s="279">
        <v>2</v>
      </c>
    </row>
    <row r="547" spans="6:7" x14ac:dyDescent="0.25">
      <c r="F547" s="482" t="s">
        <v>196</v>
      </c>
      <c r="G547" s="483">
        <v>0</v>
      </c>
    </row>
    <row r="548" spans="6:7" hidden="1" x14ac:dyDescent="0.25">
      <c r="F548" s="271"/>
      <c r="G548" s="272"/>
    </row>
    <row r="549" spans="6:7" hidden="1" x14ac:dyDescent="0.25">
      <c r="F549" s="255"/>
      <c r="G549" s="256"/>
    </row>
    <row r="550" spans="6:7" hidden="1" x14ac:dyDescent="0.25">
      <c r="F550" s="255"/>
      <c r="G550" s="256"/>
    </row>
    <row r="551" spans="6:7" hidden="1" x14ac:dyDescent="0.25">
      <c r="F551" s="255"/>
      <c r="G551" s="256"/>
    </row>
    <row r="552" spans="6:7" hidden="1" x14ac:dyDescent="0.25">
      <c r="F552" s="255"/>
      <c r="G552" s="256"/>
    </row>
    <row r="553" spans="6:7" hidden="1" x14ac:dyDescent="0.25">
      <c r="F553" s="257"/>
      <c r="G553" s="258"/>
    </row>
    <row r="554" spans="6:7" hidden="1" x14ac:dyDescent="0.25"/>
  </sheetData>
  <sheetProtection algorithmName="SHA-512" hashValue="ORxjtjKUNOlNsUOB8vF6UfIlfGZojR+eJWUquOHUGE5MSeEDklhLbLrCNdoREji3tb4KuGkeNKWYUS5gVsUv3w==" saltValue="ZthdaqN1rUpzt+ognzdKRg==" spinCount="100000" sheet="1" objects="1" scenarios="1"/>
  <mergeCells count="1">
    <mergeCell ref="J538:M538"/>
  </mergeCells>
  <printOptions gridLines="1"/>
  <pageMargins left="0.70866141732283472" right="0.70866141732283472" top="0.94488188976377963" bottom="0.74803149606299213" header="0.31496062992125984" footer="0.31496062992125984"/>
  <pageSetup paperSize="9" scale="80" orientation="portrait" cellComments="asDisplayed" r:id="rId1"/>
  <headerFooter>
    <oddHeader>&amp;L&amp;G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0">
    <tabColor rgb="FFF07512"/>
  </sheetPr>
  <dimension ref="A1:O128"/>
  <sheetViews>
    <sheetView showGridLines="0" showZeros="0" view="pageBreakPreview" topLeftCell="A8" zoomScaleNormal="100" zoomScaleSheetLayoutView="100" workbookViewId="0">
      <selection activeCell="H25" sqref="H25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5" x14ac:dyDescent="0.25"/>
    <row r="2" spans="1:13" ht="23.25" x14ac:dyDescent="0.35">
      <c r="D2" s="33" t="str">
        <f>CONCATENATE("Uitvoeringsbepaling"," ",H5,", onderdeel van ",verzamelblad!A2," ",verzamelblad!A3)</f>
        <v>Uitvoeringsbepaling 4, onderdeel van bestek 2020-SMO1800</v>
      </c>
      <c r="E2" s="6"/>
      <c r="F2" s="6"/>
      <c r="G2" s="6"/>
      <c r="H2" s="15"/>
    </row>
    <row r="3" spans="1:13" ht="15" x14ac:dyDescent="0.25">
      <c r="A3" s="10"/>
      <c r="B3" s="10"/>
      <c r="C3" s="10"/>
      <c r="D3" s="6"/>
      <c r="E3" s="6"/>
      <c r="F3" s="10"/>
      <c r="G3" s="10"/>
      <c r="H3" s="10"/>
      <c r="I3" s="8"/>
      <c r="J3" s="8"/>
      <c r="K3" s="8"/>
    </row>
    <row r="4" spans="1:13" ht="15" customHeight="1" x14ac:dyDescent="0.25">
      <c r="A4" s="94" t="s">
        <v>72</v>
      </c>
      <c r="B4" s="79" t="str">
        <f>VLOOKUP(H5,verzamelblad!A5:E54,3)</f>
        <v xml:space="preserve">Gymzaal de Hunze </v>
      </c>
      <c r="C4" s="79"/>
      <c r="D4" s="79"/>
      <c r="E4" s="80"/>
      <c r="F4" s="66"/>
      <c r="G4" s="180"/>
      <c r="H4" s="84"/>
      <c r="I4" s="8"/>
      <c r="J4" s="8"/>
      <c r="K4" s="8"/>
    </row>
    <row r="5" spans="1:13" ht="15" x14ac:dyDescent="0.25">
      <c r="A5" s="91" t="s">
        <v>71</v>
      </c>
      <c r="B5" s="79" t="str">
        <f>VLOOKUP(H5,verzamelblad!A5:E54,4)</f>
        <v>De Hunze 28</v>
      </c>
      <c r="C5" s="79"/>
      <c r="D5" s="79"/>
      <c r="E5" s="81"/>
      <c r="F5" s="66"/>
      <c r="G5" s="181" t="s">
        <v>76</v>
      </c>
      <c r="H5" s="85">
        <v>4</v>
      </c>
      <c r="I5" s="8"/>
      <c r="J5" s="8"/>
      <c r="K5" s="8"/>
    </row>
    <row r="6" spans="1:13" ht="15" x14ac:dyDescent="0.25">
      <c r="A6" s="93" t="s">
        <v>73</v>
      </c>
      <c r="B6" s="82" t="str">
        <f>VLOOKUP(H5,verzamelblad!A5:E54,5)</f>
        <v xml:space="preserve"> Hattem</v>
      </c>
      <c r="C6" s="82"/>
      <c r="D6" s="82"/>
      <c r="E6" s="83"/>
      <c r="F6" s="69"/>
      <c r="G6" s="182" t="s">
        <v>77</v>
      </c>
      <c r="H6" s="86" t="str">
        <f>CONCATENATE(H5,"a")</f>
        <v>4a</v>
      </c>
      <c r="I6" s="8"/>
      <c r="J6" s="8"/>
      <c r="K6" s="8"/>
    </row>
    <row r="7" spans="1:13" ht="15" x14ac:dyDescent="0.25">
      <c r="A7" s="16"/>
      <c r="B7" s="16"/>
      <c r="C7" s="16"/>
      <c r="D7" s="16"/>
      <c r="E7" s="16"/>
      <c r="F7" s="8"/>
      <c r="G7" s="34"/>
      <c r="H7" s="35"/>
      <c r="I7" s="8"/>
      <c r="J7" s="8"/>
      <c r="K7" s="8"/>
    </row>
    <row r="8" spans="1:13" ht="15" x14ac:dyDescent="0.25">
      <c r="A8" s="94" t="s">
        <v>74</v>
      </c>
      <c r="B8" s="95"/>
      <c r="C8" s="95"/>
      <c r="D8" s="95"/>
      <c r="E8" s="87">
        <f>VLOOKUP($H$5,verzamelblad!$A$5:$EP$54,14,0)</f>
        <v>0</v>
      </c>
      <c r="F8" s="8"/>
      <c r="G8" s="8"/>
      <c r="H8" s="8"/>
      <c r="I8" s="8"/>
      <c r="J8" s="8"/>
      <c r="K8" s="8"/>
    </row>
    <row r="9" spans="1:13" ht="15" x14ac:dyDescent="0.25">
      <c r="A9" s="93" t="s">
        <v>75</v>
      </c>
      <c r="B9" s="69"/>
      <c r="C9" s="69"/>
      <c r="D9" s="69"/>
      <c r="E9" s="88">
        <f>VLOOKUP($H$5,verzamelblad!$A$5:$EP$54,6,0)</f>
        <v>200</v>
      </c>
      <c r="F9" s="8"/>
      <c r="G9" s="8"/>
      <c r="H9" s="8"/>
      <c r="I9" s="8"/>
      <c r="J9" s="8"/>
      <c r="K9" s="8"/>
    </row>
    <row r="10" spans="1:13" ht="18.75" customHeight="1" x14ac:dyDescent="0.25">
      <c r="F10" s="1" t="s">
        <v>81</v>
      </c>
      <c r="G10" s="1" t="s">
        <v>199</v>
      </c>
      <c r="H10" s="1" t="s">
        <v>212</v>
      </c>
      <c r="I10" s="1" t="s">
        <v>82</v>
      </c>
      <c r="J10" s="202"/>
      <c r="K10" s="202"/>
      <c r="L10" s="1" t="s">
        <v>83</v>
      </c>
      <c r="M10" s="1" t="s">
        <v>84</v>
      </c>
    </row>
    <row r="11" spans="1:13" ht="15" x14ac:dyDescent="0.25">
      <c r="A11" s="89" t="s">
        <v>99</v>
      </c>
      <c r="B11" s="90"/>
      <c r="C11" s="90"/>
      <c r="D11" s="102"/>
      <c r="E11" s="67"/>
      <c r="F11" s="142">
        <f>SUM(I11/12)</f>
        <v>0</v>
      </c>
      <c r="G11" s="143" t="e">
        <f>SUM(L11/12)</f>
        <v>#DIV/0!</v>
      </c>
      <c r="H11" s="120" t="e">
        <f>SUM(L11/E9)</f>
        <v>#DIV/0!</v>
      </c>
      <c r="I11" s="142">
        <f>SUM($I$14*M11)</f>
        <v>0</v>
      </c>
      <c r="J11" s="226"/>
      <c r="K11" s="142"/>
      <c r="L11" s="143" t="e">
        <f>SUM(L14*M11)</f>
        <v>#DIV/0!</v>
      </c>
      <c r="M11" s="59"/>
    </row>
    <row r="12" spans="1:13" ht="15" x14ac:dyDescent="0.25">
      <c r="A12" s="103" t="s">
        <v>100</v>
      </c>
      <c r="B12" s="104"/>
      <c r="C12" s="104"/>
      <c r="D12" s="105"/>
      <c r="E12" s="68"/>
      <c r="F12" s="144">
        <f>SUM(I12/3)</f>
        <v>0</v>
      </c>
      <c r="G12" s="145" t="e">
        <f>SUM(L12/3)</f>
        <v>#DIV/0!</v>
      </c>
      <c r="H12" s="36"/>
      <c r="I12" s="150">
        <f t="shared" ref="I12:I13" si="0">SUM($I$14*M12)</f>
        <v>0</v>
      </c>
      <c r="J12" s="227"/>
      <c r="K12" s="150"/>
      <c r="L12" s="151" t="e">
        <f>SUM(L14*M12)</f>
        <v>#DIV/0!</v>
      </c>
      <c r="M12" s="60"/>
    </row>
    <row r="13" spans="1:13" ht="15" x14ac:dyDescent="0.25">
      <c r="A13" s="106" t="s">
        <v>101</v>
      </c>
      <c r="B13" s="107"/>
      <c r="C13" s="107"/>
      <c r="D13" s="108"/>
      <c r="E13" s="70"/>
      <c r="F13" s="146">
        <f>I13</f>
        <v>0</v>
      </c>
      <c r="G13" s="147" t="e">
        <f>L13</f>
        <v>#DIV/0!</v>
      </c>
      <c r="H13" s="37"/>
      <c r="I13" s="152">
        <f t="shared" si="0"/>
        <v>0</v>
      </c>
      <c r="J13" s="228"/>
      <c r="K13" s="152"/>
      <c r="L13" s="153" t="e">
        <f>SUM(L14*M13)</f>
        <v>#DIV/0!</v>
      </c>
      <c r="M13" s="61"/>
    </row>
    <row r="14" spans="1:13" ht="15.75" thickBot="1" x14ac:dyDescent="0.3">
      <c r="A14" s="8" t="s">
        <v>78</v>
      </c>
      <c r="B14" s="8"/>
      <c r="C14" s="8"/>
      <c r="D14" s="8"/>
      <c r="E14" s="46"/>
      <c r="F14" s="148">
        <f>SUM(F11:F13)</f>
        <v>0</v>
      </c>
      <c r="G14" s="149" t="e">
        <f t="shared" ref="G14" si="1">SUM(G11:G13)</f>
        <v>#DIV/0!</v>
      </c>
      <c r="H14" s="47"/>
      <c r="I14" s="148">
        <f>E103</f>
        <v>0</v>
      </c>
      <c r="J14" s="212"/>
      <c r="K14" s="167"/>
      <c r="L14" s="149" t="e">
        <f>SUM(I14/offertetarief)</f>
        <v>#DIV/0!</v>
      </c>
      <c r="M14" s="8" t="str">
        <f>IF(SUM(M11:M13)=100%,"","Geen 100%")</f>
        <v>Geen 100%</v>
      </c>
    </row>
    <row r="15" spans="1:13" ht="15.75" thickTop="1" x14ac:dyDescent="0.25">
      <c r="F15" s="1" t="s">
        <v>85</v>
      </c>
      <c r="G15" s="1" t="s">
        <v>86</v>
      </c>
    </row>
    <row r="16" spans="1:13" ht="15" x14ac:dyDescent="0.25">
      <c r="A16" s="99" t="s">
        <v>79</v>
      </c>
      <c r="B16" s="96"/>
      <c r="C16" s="96"/>
      <c r="D16" s="96"/>
      <c r="E16" s="101"/>
      <c r="F16" s="154" t="e">
        <f>SUM((L14*directtoezicht)/E9)</f>
        <v>#DIV/0!</v>
      </c>
      <c r="G16" s="155" t="e">
        <f>IF(L14="","",SUM(L14*directtoezicht))</f>
        <v>#DIV/0!</v>
      </c>
    </row>
    <row r="17" spans="1:14" ht="15.75" customHeight="1" x14ac:dyDescent="0.25">
      <c r="M17" t="s">
        <v>91</v>
      </c>
      <c r="N17" t="s">
        <v>93</v>
      </c>
    </row>
    <row r="18" spans="1:14" ht="15.75" customHeight="1" x14ac:dyDescent="0.25">
      <c r="A18" t="s">
        <v>216</v>
      </c>
      <c r="M18" t="s">
        <v>92</v>
      </c>
      <c r="N18" t="s">
        <v>94</v>
      </c>
    </row>
    <row r="19" spans="1:14" ht="15" x14ac:dyDescent="0.25">
      <c r="A19" s="99" t="s">
        <v>213</v>
      </c>
      <c r="B19" s="96"/>
      <c r="C19" s="100"/>
      <c r="D19" s="156">
        <f ca="1">D103</f>
        <v>91020</v>
      </c>
      <c r="E19" s="96"/>
      <c r="F19" s="97" t="s">
        <v>214</v>
      </c>
      <c r="G19" s="157">
        <f ca="1">D103/E9</f>
        <v>455.1</v>
      </c>
      <c r="H19" s="98" t="s">
        <v>215</v>
      </c>
      <c r="I19" s="158" t="e">
        <f ca="1">SUM(D19/L14)</f>
        <v>#DIV/0!</v>
      </c>
      <c r="J19" s="203"/>
      <c r="K19" s="203"/>
      <c r="M19" s="76" t="str">
        <f ca="1">INDIRECT("'" &amp; $H$6 &amp; "'!F539")</f>
        <v>A</v>
      </c>
      <c r="N19" s="56"/>
    </row>
    <row r="20" spans="1:14" ht="15" x14ac:dyDescent="0.25">
      <c r="M20" s="77" t="str">
        <f ca="1">INDIRECT("'" &amp; $H$6 &amp; "'!F540")</f>
        <v>A1</v>
      </c>
      <c r="N20" s="57"/>
    </row>
    <row r="21" spans="1:14" ht="15" x14ac:dyDescent="0.25">
      <c r="A21" t="s">
        <v>80</v>
      </c>
      <c r="B21" s="8"/>
      <c r="D21" s="1" t="s">
        <v>29</v>
      </c>
      <c r="E21" s="1" t="s">
        <v>30</v>
      </c>
      <c r="F21" s="1" t="s">
        <v>87</v>
      </c>
      <c r="G21" s="1" t="s">
        <v>88</v>
      </c>
      <c r="H21" s="1" t="s">
        <v>89</v>
      </c>
      <c r="I21" s="1" t="s">
        <v>90</v>
      </c>
      <c r="J21" s="187"/>
      <c r="K21" s="187"/>
      <c r="L21" s="186"/>
      <c r="M21" s="77" t="str">
        <f ca="1">INDIRECT("'" &amp; $H$6 &amp; "'!F541")</f>
        <v>A2</v>
      </c>
      <c r="N21" s="57"/>
    </row>
    <row r="22" spans="1:14" ht="15" x14ac:dyDescent="0.25">
      <c r="A22" s="89" t="str">
        <f>VLOOKUP($H$5,verzamelblad!$A$5:$EP$54,32,0)</f>
        <v>dieptereiniging sanitair</v>
      </c>
      <c r="B22" s="95"/>
      <c r="C22" s="67"/>
      <c r="D22" s="72" t="str">
        <f>VLOOKUP($H$5,verzamelblad!$A$5:$EP$54,33,0)</f>
        <v>m2</v>
      </c>
      <c r="E22" s="379">
        <f>'4a'!K504</f>
        <v>36.5</v>
      </c>
      <c r="F22" s="456"/>
      <c r="G22" s="142">
        <f t="shared" ref="G22:G25" si="2">IF(E22="","",SUM(E22*F22))</f>
        <v>0</v>
      </c>
      <c r="H22" s="72">
        <f>VLOOKUP($H$5,verzamelblad!$A$5:$EP$54,35,0)</f>
        <v>1</v>
      </c>
      <c r="I22" s="465">
        <f>IF(H22="op afroep","",SUM(G22*H22))</f>
        <v>0</v>
      </c>
      <c r="J22" s="186"/>
      <c r="K22" s="186"/>
      <c r="L22" s="186"/>
      <c r="M22" s="77" t="str">
        <f ca="1">INDIRECT("'" &amp; $H$6 &amp; "'!F542")</f>
        <v>B</v>
      </c>
      <c r="N22" s="57"/>
    </row>
    <row r="23" spans="1:14" ht="15" x14ac:dyDescent="0.25">
      <c r="A23" s="91" t="str">
        <f>VLOOKUP($H$5,verzamelblad!$A$5:$EP$54,36,0)</f>
        <v>reinigen trespa beplating</v>
      </c>
      <c r="B23" s="92"/>
      <c r="C23" s="68"/>
      <c r="D23" s="74" t="str">
        <f>VLOOKUP($H$5,verzamelblad!$A$5:$EP$54,37,0)</f>
        <v>m2</v>
      </c>
      <c r="E23" s="385">
        <v>1</v>
      </c>
      <c r="F23" s="457"/>
      <c r="G23" s="114">
        <f t="shared" si="2"/>
        <v>0</v>
      </c>
      <c r="H23" s="73" t="str">
        <f>VLOOKUP($H$5,verzamelblad!$A$5:$EP$54,39,0)</f>
        <v>op afroep</v>
      </c>
      <c r="I23" s="466" t="str">
        <f t="shared" ref="I23:I25" si="3">IF(H23="op afroep","",SUM(G23*H23))</f>
        <v/>
      </c>
      <c r="J23" s="186"/>
      <c r="K23" s="186"/>
      <c r="L23" s="186"/>
      <c r="M23" s="77" t="str">
        <f ca="1">INDIRECT("'" &amp; $H$6 &amp; "'!F543")</f>
        <v>C</v>
      </c>
      <c r="N23" s="57"/>
    </row>
    <row r="24" spans="1:14" ht="15" x14ac:dyDescent="0.25">
      <c r="A24" s="91" t="str">
        <f>VLOOKUP($H$5,verzamelblad!$A$5:$EP$54,40,0)</f>
        <v>Tussenbeurt van 1 uur per dag</v>
      </c>
      <c r="B24" s="92"/>
      <c r="C24" s="68"/>
      <c r="D24" s="74" t="str">
        <f>VLOOKUP($H$5,verzamelblad!$A$5:$EP$54,41,0)</f>
        <v>uur</v>
      </c>
      <c r="E24" s="385">
        <v>1</v>
      </c>
      <c r="F24" s="457"/>
      <c r="G24" s="114">
        <f t="shared" si="2"/>
        <v>0</v>
      </c>
      <c r="H24" s="73">
        <f>VLOOKUP($H$5,verzamelblad!$A$5:$EP$54,43,0)</f>
        <v>200</v>
      </c>
      <c r="I24" s="466">
        <f t="shared" si="3"/>
        <v>0</v>
      </c>
      <c r="J24" s="186"/>
      <c r="K24" s="186"/>
      <c r="L24" s="186"/>
      <c r="M24" s="77" t="str">
        <f ca="1">INDIRECT("'" &amp; $H$6 &amp; "'!F544")</f>
        <v>D</v>
      </c>
      <c r="N24" s="57"/>
    </row>
    <row r="25" spans="1:14" ht="60" customHeight="1" x14ac:dyDescent="0.25">
      <c r="A25" s="582" t="str">
        <f>VLOOKUP($H$5,verzamelblad!$A$5:$EP$54,44,0)</f>
        <v>Extra sanitairronde in de vakantie (1e maandag van de voorjaars-, zomer-, herfst- en  kerstvakantie)</v>
      </c>
      <c r="B25" s="583"/>
      <c r="C25" s="584"/>
      <c r="D25" s="509" t="str">
        <f>VLOOKUP($H$5,verzamelblad!$A$5:$EP$54,45,0)</f>
        <v>beurt</v>
      </c>
      <c r="E25" s="510">
        <v>1</v>
      </c>
      <c r="F25" s="506"/>
      <c r="G25" s="511">
        <f t="shared" si="2"/>
        <v>0</v>
      </c>
      <c r="H25" s="505">
        <f>VLOOKUP($H$5,verzamelblad!$A$5:$EP$54,47,0)</f>
        <v>4</v>
      </c>
      <c r="I25" s="512">
        <f t="shared" si="3"/>
        <v>0</v>
      </c>
      <c r="J25" s="186"/>
      <c r="K25" s="186"/>
      <c r="L25" s="186"/>
      <c r="M25" s="77" t="str">
        <f ca="1">INDIRECT("'" &amp; $H$6 &amp; "'!F545")</f>
        <v>F</v>
      </c>
      <c r="N25" s="57"/>
    </row>
    <row r="26" spans="1:14" ht="15" x14ac:dyDescent="0.25">
      <c r="A26" s="91"/>
      <c r="B26" s="92"/>
      <c r="C26" s="68"/>
      <c r="D26" s="73"/>
      <c r="E26" s="73"/>
      <c r="F26" s="457"/>
      <c r="G26" s="144"/>
      <c r="H26" s="73"/>
      <c r="I26" s="466"/>
      <c r="J26" s="186"/>
      <c r="K26" s="186"/>
      <c r="L26" s="186"/>
      <c r="M26" s="77" t="str">
        <f ca="1">INDIRECT("'" &amp; $H$6 &amp; "'!F546")</f>
        <v>G</v>
      </c>
      <c r="N26" s="57"/>
    </row>
    <row r="27" spans="1:14" ht="15" x14ac:dyDescent="0.25">
      <c r="A27" s="91"/>
      <c r="B27" s="92"/>
      <c r="C27" s="68"/>
      <c r="D27" s="73"/>
      <c r="E27" s="73"/>
      <c r="F27" s="457"/>
      <c r="G27" s="144"/>
      <c r="H27" s="73"/>
      <c r="I27" s="466"/>
      <c r="J27" s="186"/>
      <c r="K27" s="186"/>
      <c r="L27" s="186"/>
      <c r="M27" s="77"/>
      <c r="N27" s="57"/>
    </row>
    <row r="28" spans="1:14" ht="15" x14ac:dyDescent="0.25">
      <c r="A28" s="91"/>
      <c r="B28" s="92"/>
      <c r="C28" s="68"/>
      <c r="D28" s="73"/>
      <c r="E28" s="73"/>
      <c r="F28" s="457"/>
      <c r="G28" s="144"/>
      <c r="H28" s="73"/>
      <c r="I28" s="466"/>
      <c r="J28" s="186"/>
      <c r="K28" s="186"/>
      <c r="L28" s="186"/>
      <c r="M28" s="77"/>
      <c r="N28" s="57"/>
    </row>
    <row r="29" spans="1:14" ht="15" x14ac:dyDescent="0.25">
      <c r="A29" s="91"/>
      <c r="B29" s="92"/>
      <c r="C29" s="68"/>
      <c r="D29" s="73"/>
      <c r="E29" s="73"/>
      <c r="F29" s="457"/>
      <c r="G29" s="144"/>
      <c r="H29" s="73"/>
      <c r="I29" s="466"/>
      <c r="J29" s="186"/>
      <c r="K29" s="186"/>
      <c r="L29" s="186"/>
      <c r="M29" s="77"/>
      <c r="N29" s="57"/>
    </row>
    <row r="30" spans="1:14" ht="15" x14ac:dyDescent="0.25">
      <c r="A30" s="91"/>
      <c r="B30" s="92"/>
      <c r="C30" s="68"/>
      <c r="D30" s="73"/>
      <c r="E30" s="73"/>
      <c r="F30" s="457"/>
      <c r="G30" s="144"/>
      <c r="H30" s="73"/>
      <c r="I30" s="466"/>
      <c r="J30" s="186"/>
      <c r="K30" s="186"/>
      <c r="L30" s="186"/>
      <c r="M30" s="77"/>
      <c r="N30" s="57"/>
    </row>
    <row r="31" spans="1:14" ht="15" x14ac:dyDescent="0.25">
      <c r="A31" s="91"/>
      <c r="B31" s="92"/>
      <c r="C31" s="68"/>
      <c r="D31" s="73"/>
      <c r="E31" s="73"/>
      <c r="F31" s="457"/>
      <c r="G31" s="144"/>
      <c r="H31" s="73"/>
      <c r="I31" s="466"/>
      <c r="J31" s="186"/>
      <c r="K31" s="186"/>
      <c r="L31" s="186"/>
      <c r="M31" s="77"/>
      <c r="N31" s="57"/>
    </row>
    <row r="32" spans="1:14" ht="15" x14ac:dyDescent="0.25">
      <c r="A32" s="93"/>
      <c r="B32" s="69"/>
      <c r="C32" s="70"/>
      <c r="D32" s="75"/>
      <c r="E32" s="75"/>
      <c r="F32" s="458"/>
      <c r="G32" s="464"/>
      <c r="H32" s="75"/>
      <c r="I32" s="467"/>
      <c r="J32" s="186"/>
      <c r="K32" s="186"/>
      <c r="L32" s="186"/>
      <c r="M32" s="77"/>
      <c r="N32" s="57"/>
    </row>
    <row r="33" spans="1:14" ht="15.75" thickBot="1" x14ac:dyDescent="0.3">
      <c r="A33" s="8" t="s">
        <v>98</v>
      </c>
      <c r="B33" s="8"/>
      <c r="C33" s="8"/>
      <c r="D33" s="8"/>
      <c r="E33" s="8"/>
      <c r="F33" s="8"/>
      <c r="G33" s="8"/>
      <c r="H33" s="8"/>
      <c r="I33" s="468">
        <f>SUM(I22:I32)</f>
        <v>0</v>
      </c>
      <c r="J33" s="186"/>
      <c r="K33" s="186"/>
      <c r="L33" s="186"/>
      <c r="M33" s="78"/>
      <c r="N33" s="58"/>
    </row>
    <row r="34" spans="1:14" ht="15.75" thickTop="1" x14ac:dyDescent="0.25">
      <c r="J34" s="186"/>
      <c r="K34" s="186"/>
      <c r="L34" s="186"/>
    </row>
    <row r="35" spans="1:14" ht="15" x14ac:dyDescent="0.25">
      <c r="A35" t="s">
        <v>102</v>
      </c>
      <c r="E35" s="1" t="s">
        <v>70</v>
      </c>
      <c r="F35" s="1" t="s">
        <v>200</v>
      </c>
      <c r="G35" s="1" t="s">
        <v>88</v>
      </c>
      <c r="H35" s="1" t="s">
        <v>89</v>
      </c>
      <c r="I35" s="1" t="s">
        <v>90</v>
      </c>
      <c r="J35" s="187"/>
      <c r="K35" s="187"/>
      <c r="L35" s="186"/>
    </row>
    <row r="36" spans="1:14" ht="15" x14ac:dyDescent="0.25">
      <c r="A36" s="94" t="str">
        <f>VLOOKUP($H$5,verzamelblad!$A$5:$EP$54,16,0)</f>
        <v>recoaten</v>
      </c>
      <c r="B36" s="95"/>
      <c r="C36" s="95"/>
      <c r="D36" s="67"/>
      <c r="E36" s="143">
        <f>'4a'!G515</f>
        <v>0</v>
      </c>
      <c r="F36" s="456"/>
      <c r="G36" s="491">
        <f t="shared" ref="G36:G38" si="4">IF(E36="","",SUM(E36*F36))</f>
        <v>0</v>
      </c>
      <c r="H36" s="72" t="str">
        <f>VLOOKUP($H$5,verzamelblad!$A$5:$EP$54,17,0)</f>
        <v>op afroep</v>
      </c>
      <c r="I36" s="465" t="str">
        <f>IF(H36="op afroep","",SUM(G36*H36))</f>
        <v/>
      </c>
      <c r="J36" s="186"/>
      <c r="K36" s="186"/>
      <c r="L36" s="186"/>
    </row>
    <row r="37" spans="1:14" ht="15" x14ac:dyDescent="0.25">
      <c r="A37" s="91" t="str">
        <f>VLOOKUP($H$5,verzamelblad!$A$5:$EP$54,18,0)</f>
        <v>topstrippen + topcoaten</v>
      </c>
      <c r="B37" s="92"/>
      <c r="C37" s="92"/>
      <c r="D37" s="68"/>
      <c r="E37" s="151">
        <f>'4a'!G515</f>
        <v>0</v>
      </c>
      <c r="F37" s="457"/>
      <c r="G37" s="486">
        <f t="shared" si="4"/>
        <v>0</v>
      </c>
      <c r="H37" s="73" t="str">
        <f>VLOOKUP($H$5,verzamelblad!$A$5:$EP$54,19,0)</f>
        <v>op afroep</v>
      </c>
      <c r="I37" s="466" t="str">
        <f t="shared" ref="I37:I38" si="5">IF(H37="op afroep","",SUM(G37*H37))</f>
        <v/>
      </c>
      <c r="J37" s="186"/>
      <c r="K37" s="186"/>
      <c r="L37" s="186"/>
    </row>
    <row r="38" spans="1:14" ht="15" x14ac:dyDescent="0.25">
      <c r="A38" s="91" t="str">
        <f>VLOOKUP($H$5,verzamelblad!$A$5:$EP$54,20,0)</f>
        <v>volsprayen</v>
      </c>
      <c r="B38" s="92"/>
      <c r="C38" s="92"/>
      <c r="D38" s="68"/>
      <c r="E38" s="151">
        <f>'4a'!G515</f>
        <v>0</v>
      </c>
      <c r="F38" s="457"/>
      <c r="G38" s="486">
        <f t="shared" si="4"/>
        <v>0</v>
      </c>
      <c r="H38" s="73" t="str">
        <f>VLOOKUP($H$5,verzamelblad!$A$5:$EP$54,21,0)</f>
        <v>op afroep</v>
      </c>
      <c r="I38" s="466" t="str">
        <f t="shared" si="5"/>
        <v/>
      </c>
      <c r="J38" s="186"/>
      <c r="K38" s="186"/>
      <c r="L38" s="186"/>
      <c r="M38" s="8"/>
    </row>
    <row r="39" spans="1:14" ht="15" x14ac:dyDescent="0.25">
      <c r="A39" s="91"/>
      <c r="B39" s="92"/>
      <c r="C39" s="92"/>
      <c r="D39" s="68"/>
      <c r="E39" s="151"/>
      <c r="F39" s="457"/>
      <c r="G39" s="144"/>
      <c r="H39" s="73"/>
      <c r="I39" s="466"/>
      <c r="J39" s="186"/>
      <c r="K39" s="186"/>
      <c r="L39" s="186"/>
    </row>
    <row r="40" spans="1:14" ht="15" x14ac:dyDescent="0.25">
      <c r="A40" s="91"/>
      <c r="B40" s="92"/>
      <c r="C40" s="92"/>
      <c r="D40" s="68"/>
      <c r="E40" s="151"/>
      <c r="F40" s="457"/>
      <c r="G40" s="144"/>
      <c r="H40" s="73"/>
      <c r="I40" s="466"/>
      <c r="J40" s="186"/>
      <c r="K40" s="186"/>
      <c r="L40" s="186"/>
    </row>
    <row r="41" spans="1:14" ht="15" x14ac:dyDescent="0.25">
      <c r="A41" s="91"/>
      <c r="B41" s="92"/>
      <c r="C41" s="92"/>
      <c r="D41" s="68"/>
      <c r="E41" s="151"/>
      <c r="F41" s="457"/>
      <c r="G41" s="144"/>
      <c r="H41" s="73"/>
      <c r="I41" s="466"/>
      <c r="J41" s="186"/>
      <c r="K41" s="186"/>
      <c r="L41" s="186"/>
    </row>
    <row r="42" spans="1:14" ht="15" x14ac:dyDescent="0.25">
      <c r="A42" s="91"/>
      <c r="B42" s="92"/>
      <c r="C42" s="92"/>
      <c r="D42" s="68"/>
      <c r="E42" s="160"/>
      <c r="F42" s="457"/>
      <c r="G42" s="144"/>
      <c r="H42" s="73"/>
      <c r="I42" s="466"/>
      <c r="J42" s="186"/>
      <c r="K42" s="186"/>
      <c r="L42" s="186"/>
    </row>
    <row r="43" spans="1:14" ht="15" x14ac:dyDescent="0.25">
      <c r="A43" s="93"/>
      <c r="B43" s="69"/>
      <c r="C43" s="69"/>
      <c r="D43" s="70"/>
      <c r="E43" s="161"/>
      <c r="F43" s="458"/>
      <c r="G43" s="464"/>
      <c r="H43" s="75"/>
      <c r="I43" s="467"/>
      <c r="J43" s="186"/>
      <c r="K43" s="186"/>
      <c r="L43" s="186"/>
    </row>
    <row r="44" spans="1:14" ht="15.75" thickBot="1" x14ac:dyDescent="0.3">
      <c r="A44" s="48" t="s">
        <v>98</v>
      </c>
      <c r="B44" s="46"/>
      <c r="C44" s="46"/>
      <c r="D44" s="46"/>
      <c r="E44" s="46"/>
      <c r="F44" s="46"/>
      <c r="G44" s="46"/>
      <c r="H44" s="46"/>
      <c r="I44" s="167">
        <f>SUM(I36:I43)</f>
        <v>0</v>
      </c>
      <c r="J44" s="186"/>
      <c r="K44" s="186"/>
      <c r="L44" s="186"/>
    </row>
    <row r="45" spans="1:14" ht="15.75" thickTop="1" x14ac:dyDescent="0.25">
      <c r="J45" s="186"/>
      <c r="K45" s="186"/>
      <c r="L45" s="186"/>
    </row>
    <row r="46" spans="1:14" ht="15" x14ac:dyDescent="0.25">
      <c r="A46" t="s">
        <v>103</v>
      </c>
      <c r="E46" s="1" t="s">
        <v>331</v>
      </c>
      <c r="F46" s="1" t="s">
        <v>200</v>
      </c>
      <c r="G46" s="1" t="s">
        <v>88</v>
      </c>
      <c r="H46" s="1" t="s">
        <v>89</v>
      </c>
      <c r="I46" s="1" t="s">
        <v>90</v>
      </c>
      <c r="J46" s="187"/>
      <c r="K46" s="187"/>
      <c r="L46" s="186"/>
    </row>
    <row r="47" spans="1:14" ht="15" x14ac:dyDescent="0.25">
      <c r="A47" s="94" t="str">
        <f>VLOOKUP($H$5,verzamelblad!$A$5:$EP$54,76,0)</f>
        <v>gevelglas buitenzijde enkelvoudig gemeten</v>
      </c>
      <c r="B47" s="95"/>
      <c r="C47" s="95"/>
      <c r="D47" s="67"/>
      <c r="E47" s="143">
        <f>'4a'!I539</f>
        <v>75</v>
      </c>
      <c r="F47" s="456"/>
      <c r="G47" s="473">
        <f t="shared" ref="G47:G51" si="6">IF(E47="","",SUM(E47*F47))</f>
        <v>0</v>
      </c>
      <c r="H47" s="453">
        <f>VLOOKUP($H$5,verzamelblad!$A$5:$EP$54,77,0)</f>
        <v>4</v>
      </c>
      <c r="I47" s="475">
        <f t="shared" ref="I47:I51" si="7">IF(H47="op afroep","",SUM(G47*H47))</f>
        <v>0</v>
      </c>
      <c r="J47" s="186"/>
      <c r="K47" s="186"/>
      <c r="L47" s="186"/>
    </row>
    <row r="48" spans="1:14" ht="15" x14ac:dyDescent="0.25">
      <c r="A48" s="91" t="str">
        <f>VLOOKUP($H$5,verzamelblad!$A$5:$EP$54,78,0)</f>
        <v>gevelglas binnenzijde enkelvoudig gemeten</v>
      </c>
      <c r="B48" s="92"/>
      <c r="C48" s="92"/>
      <c r="D48" s="68"/>
      <c r="E48" s="151">
        <f>'4a'!I540</f>
        <v>75</v>
      </c>
      <c r="F48" s="457"/>
      <c r="G48" s="474">
        <f t="shared" si="6"/>
        <v>0</v>
      </c>
      <c r="H48" s="454">
        <f>VLOOKUP($H$5,verzamelblad!$A$5:$EP$54,79,0)</f>
        <v>4</v>
      </c>
      <c r="I48" s="476">
        <f t="shared" si="7"/>
        <v>0</v>
      </c>
      <c r="J48" s="186"/>
      <c r="K48" s="186"/>
      <c r="L48" s="186"/>
    </row>
    <row r="49" spans="1:14" ht="15" x14ac:dyDescent="0.25">
      <c r="A49" s="91" t="str">
        <f>VLOOKUP($H$5,verzamelblad!$A$5:$EP$54,80,0)</f>
        <v>separatieglas dubbelvoudig gemeten</v>
      </c>
      <c r="B49" s="92"/>
      <c r="C49" s="92"/>
      <c r="D49" s="68"/>
      <c r="E49" s="151">
        <f>'4a'!I541</f>
        <v>4</v>
      </c>
      <c r="F49" s="457"/>
      <c r="G49" s="474">
        <f t="shared" si="6"/>
        <v>0</v>
      </c>
      <c r="H49" s="455">
        <f>VLOOKUP($H$5,verzamelblad!$A$5:$EP$54,81,0)</f>
        <v>4</v>
      </c>
      <c r="I49" s="476">
        <f t="shared" si="7"/>
        <v>0</v>
      </c>
      <c r="J49" s="186"/>
      <c r="K49" s="186"/>
      <c r="L49" s="186"/>
    </row>
    <row r="50" spans="1:14" ht="15" x14ac:dyDescent="0.25">
      <c r="A50" s="91" t="str">
        <f>VLOOKUP($H$5,verzamelblad!$A$5:$EP$54,82,0)</f>
        <v>koepelglas enkelvoudig gemeten</v>
      </c>
      <c r="B50" s="92"/>
      <c r="C50" s="92"/>
      <c r="D50" s="68"/>
      <c r="E50" s="151">
        <f>'4a'!I542</f>
        <v>3.4</v>
      </c>
      <c r="F50" s="457"/>
      <c r="G50" s="144">
        <f t="shared" si="6"/>
        <v>0</v>
      </c>
      <c r="H50" s="452" t="str">
        <f>VLOOKUP($H$5,verzamelblad!$A$5:$EP$54,83,0)</f>
        <v>op afroep</v>
      </c>
      <c r="I50" s="466" t="str">
        <f t="shared" si="7"/>
        <v/>
      </c>
      <c r="J50" s="186"/>
      <c r="K50" s="186"/>
      <c r="L50" s="186"/>
    </row>
    <row r="51" spans="1:14" ht="15" x14ac:dyDescent="0.25">
      <c r="A51" s="91" t="str">
        <f>VLOOKUP($H$5,verzamelblad!$A$5:$EP$54,84,0)</f>
        <v>lichtstraten enkelvoudig</v>
      </c>
      <c r="B51" s="92"/>
      <c r="C51" s="92"/>
      <c r="D51" s="68"/>
      <c r="E51" s="151">
        <f>'4a'!I544</f>
        <v>0</v>
      </c>
      <c r="F51" s="457"/>
      <c r="G51" s="486">
        <f t="shared" si="6"/>
        <v>0</v>
      </c>
      <c r="H51" s="73" t="str">
        <f>VLOOKUP($H$5,verzamelblad!$A$5:$EP$54,85,0)</f>
        <v>op afroep</v>
      </c>
      <c r="I51" s="466" t="str">
        <f t="shared" si="7"/>
        <v/>
      </c>
      <c r="J51" s="186"/>
      <c r="K51" s="186"/>
      <c r="L51" s="186"/>
    </row>
    <row r="52" spans="1:14" ht="15" x14ac:dyDescent="0.25">
      <c r="A52" s="563"/>
      <c r="B52" s="564"/>
      <c r="C52" s="564"/>
      <c r="D52" s="565"/>
      <c r="E52" s="160"/>
      <c r="F52" s="457"/>
      <c r="G52" s="144"/>
      <c r="H52" s="73"/>
      <c r="I52" s="466"/>
      <c r="J52" s="186"/>
      <c r="K52" s="186"/>
      <c r="L52" s="186"/>
    </row>
    <row r="53" spans="1:14" ht="15" x14ac:dyDescent="0.25">
      <c r="A53" s="91"/>
      <c r="B53" s="92"/>
      <c r="C53" s="92"/>
      <c r="D53" s="68"/>
      <c r="E53" s="160"/>
      <c r="F53" s="457"/>
      <c r="G53" s="144"/>
      <c r="H53" s="73"/>
      <c r="I53" s="466"/>
      <c r="J53" s="186"/>
      <c r="K53" s="186"/>
      <c r="L53" s="186"/>
    </row>
    <row r="54" spans="1:14" ht="15" x14ac:dyDescent="0.25">
      <c r="A54" s="91"/>
      <c r="B54" s="92"/>
      <c r="C54" s="92"/>
      <c r="D54" s="68"/>
      <c r="E54" s="160"/>
      <c r="F54" s="457"/>
      <c r="G54" s="144"/>
      <c r="H54" s="73"/>
      <c r="I54" s="466"/>
      <c r="J54" s="186"/>
      <c r="K54" s="186"/>
      <c r="L54" s="186"/>
    </row>
    <row r="55" spans="1:14" ht="15" x14ac:dyDescent="0.25">
      <c r="A55" s="91"/>
      <c r="B55" s="92"/>
      <c r="C55" s="92"/>
      <c r="D55" s="68"/>
      <c r="E55" s="160"/>
      <c r="F55" s="457"/>
      <c r="G55" s="144"/>
      <c r="H55" s="73"/>
      <c r="I55" s="466"/>
      <c r="J55" s="186"/>
      <c r="K55" s="186"/>
      <c r="L55" s="186"/>
    </row>
    <row r="56" spans="1:14" ht="15" x14ac:dyDescent="0.25">
      <c r="A56" s="478" t="s">
        <v>332</v>
      </c>
      <c r="B56" s="69"/>
      <c r="C56" s="69"/>
      <c r="D56" s="70"/>
      <c r="E56" s="161">
        <v>0</v>
      </c>
      <c r="F56" s="458"/>
      <c r="G56" s="464"/>
      <c r="H56" s="75"/>
      <c r="I56" s="467"/>
      <c r="J56" s="186"/>
      <c r="K56" s="186"/>
      <c r="L56" s="186"/>
    </row>
    <row r="57" spans="1:14" ht="15.75" thickBot="1" x14ac:dyDescent="0.3">
      <c r="A57" s="46" t="s">
        <v>98</v>
      </c>
      <c r="B57" s="46"/>
      <c r="C57" s="46"/>
      <c r="D57" s="46"/>
      <c r="E57" s="46"/>
      <c r="F57" s="46"/>
      <c r="G57" s="46"/>
      <c r="H57" s="46"/>
      <c r="I57" s="167">
        <f>SUM(I47:I56)</f>
        <v>0</v>
      </c>
      <c r="J57" s="186"/>
      <c r="K57" s="186"/>
      <c r="L57" s="186"/>
    </row>
    <row r="58" spans="1:14" ht="15.75" thickTop="1" x14ac:dyDescent="0.25">
      <c r="A58" s="387" t="s">
        <v>306</v>
      </c>
      <c r="E58" s="1"/>
      <c r="F58" s="1"/>
      <c r="G58" s="1"/>
      <c r="H58" s="1"/>
      <c r="I58" s="1"/>
      <c r="J58" s="187"/>
      <c r="K58" s="187"/>
      <c r="L58" s="186"/>
    </row>
    <row r="59" spans="1:14" ht="15" x14ac:dyDescent="0.25">
      <c r="A59" t="s">
        <v>494</v>
      </c>
      <c r="E59" s="1"/>
      <c r="F59" s="1"/>
      <c r="G59" s="1"/>
      <c r="H59" s="1"/>
      <c r="I59" s="1"/>
      <c r="J59" s="186"/>
      <c r="K59" s="186"/>
      <c r="L59" s="186"/>
      <c r="M59" s="16"/>
      <c r="N59" s="16"/>
    </row>
    <row r="60" spans="1:14" ht="15" x14ac:dyDescent="0.25">
      <c r="A60" s="570" t="s">
        <v>493</v>
      </c>
      <c r="B60" s="571"/>
      <c r="C60" s="571"/>
      <c r="D60" s="571"/>
      <c r="E60" s="571"/>
      <c r="F60" s="571"/>
      <c r="G60" s="571"/>
      <c r="H60" s="571"/>
      <c r="I60" s="572"/>
      <c r="J60" s="186"/>
      <c r="K60" s="186"/>
      <c r="L60" s="186"/>
      <c r="M60" s="16"/>
      <c r="N60" s="16"/>
    </row>
    <row r="61" spans="1:14" ht="15" hidden="1" x14ac:dyDescent="0.25">
      <c r="A61" s="560"/>
      <c r="B61" s="561"/>
      <c r="C61" s="561"/>
      <c r="D61" s="561"/>
      <c r="E61" s="561"/>
      <c r="F61" s="561"/>
      <c r="G61" s="561"/>
      <c r="H61" s="561"/>
      <c r="I61" s="562"/>
      <c r="J61" s="186"/>
      <c r="K61" s="186"/>
      <c r="L61" s="186"/>
      <c r="M61" s="16"/>
      <c r="N61" s="16"/>
    </row>
    <row r="62" spans="1:14" ht="15" hidden="1" x14ac:dyDescent="0.25">
      <c r="A62" s="560"/>
      <c r="B62" s="561"/>
      <c r="C62" s="561"/>
      <c r="D62" s="561"/>
      <c r="E62" s="561"/>
      <c r="F62" s="561"/>
      <c r="G62" s="561"/>
      <c r="H62" s="561"/>
      <c r="I62" s="562"/>
      <c r="J62" s="186"/>
      <c r="K62" s="186"/>
      <c r="L62" s="186"/>
      <c r="M62" s="16"/>
      <c r="N62" s="16"/>
    </row>
    <row r="63" spans="1:14" ht="15" hidden="1" x14ac:dyDescent="0.25">
      <c r="A63" s="560"/>
      <c r="B63" s="561"/>
      <c r="C63" s="561"/>
      <c r="D63" s="561"/>
      <c r="E63" s="561"/>
      <c r="F63" s="561"/>
      <c r="G63" s="561"/>
      <c r="H63" s="561"/>
      <c r="I63" s="562"/>
      <c r="J63" s="186"/>
      <c r="K63" s="186"/>
      <c r="L63" s="186"/>
      <c r="M63" s="16"/>
      <c r="N63" s="16"/>
    </row>
    <row r="64" spans="1:14" ht="15" hidden="1" x14ac:dyDescent="0.25">
      <c r="A64" s="560"/>
      <c r="B64" s="561"/>
      <c r="C64" s="561"/>
      <c r="D64" s="561"/>
      <c r="E64" s="561"/>
      <c r="F64" s="561"/>
      <c r="G64" s="561"/>
      <c r="H64" s="561"/>
      <c r="I64" s="562"/>
      <c r="J64" s="186"/>
      <c r="K64" s="186"/>
      <c r="L64" s="186"/>
      <c r="M64" s="16"/>
      <c r="N64" s="16"/>
    </row>
    <row r="65" spans="1:14" ht="15" hidden="1" x14ac:dyDescent="0.25">
      <c r="A65" s="560"/>
      <c r="B65" s="561"/>
      <c r="C65" s="561"/>
      <c r="D65" s="561"/>
      <c r="E65" s="561"/>
      <c r="F65" s="561"/>
      <c r="G65" s="561"/>
      <c r="H65" s="561"/>
      <c r="I65" s="562"/>
      <c r="J65" s="186"/>
      <c r="K65" s="186"/>
      <c r="L65" s="186"/>
    </row>
    <row r="66" spans="1:14" ht="15" hidden="1" x14ac:dyDescent="0.25">
      <c r="A66" s="560"/>
      <c r="B66" s="561"/>
      <c r="C66" s="561"/>
      <c r="D66" s="561"/>
      <c r="E66" s="561"/>
      <c r="F66" s="561"/>
      <c r="G66" s="561"/>
      <c r="H66" s="561"/>
      <c r="I66" s="562"/>
      <c r="J66" s="186"/>
      <c r="K66" s="186"/>
      <c r="L66" s="186"/>
    </row>
    <row r="67" spans="1:14" ht="15" hidden="1" x14ac:dyDescent="0.25">
      <c r="A67" s="560"/>
      <c r="B67" s="561"/>
      <c r="C67" s="561"/>
      <c r="D67" s="561"/>
      <c r="E67" s="561"/>
      <c r="F67" s="561"/>
      <c r="G67" s="561"/>
      <c r="H67" s="561"/>
      <c r="I67" s="562"/>
    </row>
    <row r="68" spans="1:14" ht="15" hidden="1" x14ac:dyDescent="0.25">
      <c r="A68" s="560"/>
      <c r="B68" s="561"/>
      <c r="C68" s="561"/>
      <c r="D68" s="561"/>
      <c r="E68" s="561"/>
      <c r="F68" s="561"/>
      <c r="G68" s="561"/>
      <c r="H68" s="561"/>
      <c r="I68" s="562"/>
    </row>
    <row r="69" spans="1:14" ht="15" hidden="1" x14ac:dyDescent="0.25">
      <c r="A69" s="560"/>
      <c r="B69" s="561"/>
      <c r="C69" s="561"/>
      <c r="D69" s="561"/>
      <c r="E69" s="561"/>
      <c r="F69" s="561"/>
      <c r="G69" s="561"/>
      <c r="H69" s="561"/>
      <c r="I69" s="562"/>
    </row>
    <row r="70" spans="1:14" ht="15" hidden="1" x14ac:dyDescent="0.25">
      <c r="A70" s="560"/>
      <c r="B70" s="561"/>
      <c r="C70" s="561"/>
      <c r="D70" s="561"/>
      <c r="E70" s="561"/>
      <c r="F70" s="561"/>
      <c r="G70" s="561"/>
      <c r="H70" s="561"/>
      <c r="I70" s="562"/>
    </row>
    <row r="71" spans="1:14" ht="15" hidden="1" x14ac:dyDescent="0.25">
      <c r="A71" s="560"/>
      <c r="B71" s="561"/>
      <c r="C71" s="561"/>
      <c r="D71" s="561"/>
      <c r="E71" s="561"/>
      <c r="F71" s="561"/>
      <c r="G71" s="561"/>
      <c r="H71" s="561"/>
      <c r="I71" s="562"/>
    </row>
    <row r="72" spans="1:14" ht="15" hidden="1" x14ac:dyDescent="0.25">
      <c r="A72" s="560"/>
      <c r="B72" s="561"/>
      <c r="C72" s="561"/>
      <c r="D72" s="561"/>
      <c r="E72" s="561"/>
      <c r="F72" s="561"/>
      <c r="G72" s="561"/>
      <c r="H72" s="561"/>
      <c r="I72" s="562"/>
    </row>
    <row r="73" spans="1:14" ht="15" hidden="1" x14ac:dyDescent="0.25">
      <c r="A73" s="560"/>
      <c r="B73" s="561"/>
      <c r="C73" s="561"/>
      <c r="D73" s="561"/>
      <c r="E73" s="561"/>
      <c r="F73" s="561"/>
      <c r="G73" s="561"/>
      <c r="H73" s="561"/>
      <c r="I73" s="562"/>
    </row>
    <row r="74" spans="1:14" ht="15" x14ac:dyDescent="0.25">
      <c r="A74" s="567"/>
      <c r="B74" s="568"/>
      <c r="C74" s="568"/>
      <c r="D74" s="568"/>
      <c r="E74" s="568"/>
      <c r="F74" s="568"/>
      <c r="G74" s="568"/>
      <c r="H74" s="568"/>
      <c r="I74" s="569"/>
    </row>
    <row r="75" spans="1:14" ht="15" x14ac:dyDescent="0.25"/>
    <row r="76" spans="1:14" ht="15" x14ac:dyDescent="0.25">
      <c r="A76" s="99" t="s">
        <v>104</v>
      </c>
      <c r="B76" s="96"/>
      <c r="C76" s="96"/>
      <c r="D76" s="96"/>
      <c r="E76" s="96"/>
      <c r="F76" s="96"/>
      <c r="G76" s="96"/>
      <c r="H76" s="96"/>
      <c r="I76" s="479">
        <f>SUM(I14+I33+I44+I57+I74)</f>
        <v>0</v>
      </c>
      <c r="J76" s="204"/>
      <c r="K76" s="204"/>
    </row>
    <row r="77" spans="1:14" ht="15" x14ac:dyDescent="0.25">
      <c r="A77" s="16"/>
      <c r="B77" s="16"/>
      <c r="C77" s="16"/>
      <c r="D77" s="16"/>
      <c r="E77" s="16"/>
      <c r="F77" s="16"/>
      <c r="G77" s="16"/>
      <c r="H77" s="16"/>
      <c r="I77" s="204"/>
      <c r="J77" s="204"/>
      <c r="K77" s="204"/>
      <c r="L77" s="27"/>
      <c r="M77" s="27"/>
      <c r="N77" s="27"/>
    </row>
    <row r="78" spans="1:14" ht="15" x14ac:dyDescent="0.25">
      <c r="A78" s="16"/>
      <c r="B78" s="16"/>
      <c r="C78" s="16"/>
      <c r="D78" s="16"/>
      <c r="E78" s="16"/>
      <c r="F78" s="16"/>
      <c r="G78" s="16"/>
      <c r="H78" s="16"/>
      <c r="I78" s="204"/>
      <c r="J78" s="188"/>
      <c r="K78" s="188"/>
      <c r="L78" s="186"/>
      <c r="M78" s="186"/>
      <c r="N78" s="186"/>
    </row>
    <row r="79" spans="1:14" ht="15" x14ac:dyDescent="0.25">
      <c r="A79" s="213" t="s">
        <v>280</v>
      </c>
      <c r="B79" s="28"/>
      <c r="C79" s="28"/>
      <c r="D79" s="28">
        <v>12</v>
      </c>
      <c r="E79" s="28"/>
      <c r="F79" s="28" t="s">
        <v>281</v>
      </c>
      <c r="G79" s="219"/>
      <c r="H79" s="16"/>
      <c r="I79" s="204"/>
      <c r="J79" s="188"/>
      <c r="K79" s="205"/>
      <c r="L79" s="186"/>
      <c r="M79" s="186"/>
      <c r="N79" s="186"/>
    </row>
    <row r="80" spans="1:14" ht="15" x14ac:dyDescent="0.25">
      <c r="A80" s="16"/>
      <c r="B80" s="16"/>
      <c r="C80" s="16"/>
      <c r="D80" s="16"/>
      <c r="E80" s="16"/>
      <c r="F80" s="16"/>
      <c r="G80" s="232"/>
      <c r="J80" s="186"/>
      <c r="K80" s="186"/>
      <c r="L80" s="477"/>
      <c r="M80" s="186"/>
      <c r="N80" s="186"/>
    </row>
    <row r="81" spans="1:14" ht="15" x14ac:dyDescent="0.25">
      <c r="J81" s="186"/>
      <c r="K81" s="186"/>
      <c r="L81" s="477"/>
      <c r="M81" s="186"/>
      <c r="N81" s="186"/>
    </row>
    <row r="82" spans="1:14" ht="15" x14ac:dyDescent="0.25">
      <c r="K82" s="27"/>
      <c r="L82" s="207"/>
    </row>
    <row r="83" spans="1:14" ht="15" x14ac:dyDescent="0.25">
      <c r="A83" t="s">
        <v>211</v>
      </c>
      <c r="E83" t="s">
        <v>81</v>
      </c>
      <c r="F83" s="1" t="s">
        <v>30</v>
      </c>
      <c r="I83" t="s">
        <v>90</v>
      </c>
    </row>
    <row r="84" spans="1:14" ht="15.75" thickBot="1" x14ac:dyDescent="0.3">
      <c r="A84" s="110" t="str">
        <f>verzamelblad!D3</f>
        <v>VSR</v>
      </c>
      <c r="B84" s="110"/>
      <c r="C84" s="110"/>
      <c r="D84" s="110"/>
      <c r="E84" s="167">
        <f>VLOOKUP($H$5,verzamelblad!$A$5:$EP$54,100,0)</f>
        <v>100</v>
      </c>
      <c r="F84" s="111">
        <f>VLOOKUP($H$5,verzamelblad!$A$5:$EP$54,101,0)</f>
        <v>3</v>
      </c>
      <c r="G84" s="110"/>
      <c r="H84" s="110"/>
      <c r="I84" s="167">
        <f>SUM(E84*F84)</f>
        <v>300</v>
      </c>
      <c r="J84" s="204"/>
      <c r="K84" s="204"/>
    </row>
    <row r="85" spans="1:14" ht="15.75" hidden="1" thickTop="1" x14ac:dyDescent="0.25"/>
    <row r="86" spans="1:14" ht="15.75" hidden="1" thickTop="1" x14ac:dyDescent="0.25"/>
    <row r="87" spans="1:14" ht="15.75" hidden="1" thickTop="1" x14ac:dyDescent="0.25">
      <c r="A87" t="s">
        <v>105</v>
      </c>
      <c r="D87" t="s">
        <v>194</v>
      </c>
      <c r="E87" t="s">
        <v>195</v>
      </c>
    </row>
    <row r="88" spans="1:14" ht="15.75" hidden="1" thickTop="1" x14ac:dyDescent="0.25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0</v>
      </c>
      <c r="E88" t="str">
        <f>IF(N19="","",SUM(D88/N19)*uurtariefopbouw!$E$37)</f>
        <v/>
      </c>
    </row>
    <row r="89" spans="1:14" ht="15.75" hidden="1" thickTop="1" x14ac:dyDescent="0.25">
      <c r="A89" t="str">
        <f t="shared" ca="1" si="8"/>
        <v>A1</v>
      </c>
      <c r="D89">
        <f t="shared" ca="1" si="9"/>
        <v>0</v>
      </c>
      <c r="E89" t="str">
        <f>IF(N20="","",SUM(D89/N20)*uurtariefopbouw!$E$37)</f>
        <v/>
      </c>
    </row>
    <row r="90" spans="1:14" ht="15.75" hidden="1" thickTop="1" x14ac:dyDescent="0.25">
      <c r="A90" t="str">
        <f t="shared" ca="1" si="8"/>
        <v>A2</v>
      </c>
      <c r="D90">
        <f t="shared" ca="1" si="9"/>
        <v>0</v>
      </c>
      <c r="E90" t="str">
        <f>IF(N21="","",SUM(D90/N21)*uurtariefopbouw!$E$37)</f>
        <v/>
      </c>
    </row>
    <row r="91" spans="1:14" ht="15.75" hidden="1" thickTop="1" x14ac:dyDescent="0.25">
      <c r="A91" t="str">
        <f t="shared" ca="1" si="8"/>
        <v>B</v>
      </c>
      <c r="D91">
        <f t="shared" ca="1" si="9"/>
        <v>6060</v>
      </c>
      <c r="E91" t="str">
        <f>IF(N22="","",SUM(D91/N22)*uurtariefopbouw!$E$37)</f>
        <v/>
      </c>
    </row>
    <row r="92" spans="1:14" ht="15.75" hidden="1" thickTop="1" x14ac:dyDescent="0.25">
      <c r="A92" t="str">
        <f t="shared" ca="1" si="8"/>
        <v>C</v>
      </c>
      <c r="D92">
        <f t="shared" ca="1" si="9"/>
        <v>7300</v>
      </c>
      <c r="E92" t="str">
        <f>IF(N23="","",SUM(D92/N23)*uurtariefopbouw!$E$37)</f>
        <v/>
      </c>
    </row>
    <row r="93" spans="1:14" ht="15.75" hidden="1" thickTop="1" x14ac:dyDescent="0.25">
      <c r="A93" t="str">
        <f t="shared" ca="1" si="8"/>
        <v>D</v>
      </c>
      <c r="D93">
        <f t="shared" ca="1" si="9"/>
        <v>77660</v>
      </c>
      <c r="E93" t="str">
        <f>IF(N24="","",SUM(D93/N24)*uurtariefopbouw!$E$37)</f>
        <v/>
      </c>
    </row>
    <row r="94" spans="1:14" ht="15.75" hidden="1" thickTop="1" x14ac:dyDescent="0.25">
      <c r="A94" t="str">
        <f t="shared" ca="1" si="8"/>
        <v>F</v>
      </c>
      <c r="D94">
        <f t="shared" ca="1" si="9"/>
        <v>0</v>
      </c>
      <c r="E94" t="str">
        <f>IF(N25="","",SUM(D94/N25)*uurtariefopbouw!$E$37)</f>
        <v/>
      </c>
    </row>
    <row r="95" spans="1:14" ht="15.75" hidden="1" thickTop="1" x14ac:dyDescent="0.25">
      <c r="A95" t="str">
        <f t="shared" ca="1" si="8"/>
        <v>G</v>
      </c>
      <c r="D95">
        <f t="shared" ca="1" si="9"/>
        <v>0</v>
      </c>
      <c r="E95" t="str">
        <f>IF(N26="","",SUM(D95/N26)*uurtariefopbouw!$E$37)</f>
        <v/>
      </c>
    </row>
    <row r="96" spans="1:14" ht="15.75" hidden="1" thickTop="1" x14ac:dyDescent="0.25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.75" hidden="1" thickTop="1" x14ac:dyDescent="0.25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.75" hidden="1" thickTop="1" x14ac:dyDescent="0.25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.75" hidden="1" thickTop="1" x14ac:dyDescent="0.25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.75" hidden="1" thickTop="1" x14ac:dyDescent="0.25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.75" hidden="1" thickTop="1" x14ac:dyDescent="0.25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.75" hidden="1" thickTop="1" x14ac:dyDescent="0.25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6.5" hidden="1" thickTop="1" thickBot="1" x14ac:dyDescent="0.3">
      <c r="A103" s="2" t="s">
        <v>198</v>
      </c>
      <c r="B103" s="2"/>
      <c r="C103" s="2"/>
      <c r="D103" s="2">
        <f ca="1">SUM(D88:D102)</f>
        <v>91020</v>
      </c>
      <c r="E103" s="2">
        <f>SUM(E88:E102)</f>
        <v>0</v>
      </c>
    </row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2" ht="15.75" hidden="1" thickTop="1" x14ac:dyDescent="0.25"/>
    <row r="123" ht="15.75" hidden="1" thickTop="1" x14ac:dyDescent="0.25"/>
    <row r="124" ht="15.75" hidden="1" thickTop="1" x14ac:dyDescent="0.25"/>
    <row r="125" ht="0" hidden="1" customHeight="1" x14ac:dyDescent="0.25"/>
    <row r="126" ht="0" hidden="1" customHeight="1" x14ac:dyDescent="0.25"/>
    <row r="127" ht="0" hidden="1" customHeight="1" x14ac:dyDescent="0.25"/>
    <row r="128" ht="0" hidden="1" customHeight="1" x14ac:dyDescent="0.25"/>
  </sheetData>
  <sheetProtection algorithmName="SHA-512" hashValue="BlGcRFJVGn+6bAAF5HD1exU/GQqME6w/qsfwGXwnLGjvAKtyn0dthIN+JFvl9SfgggMnCfhogU4yi/szXlwxDw==" saltValue="3/Il/bOr6Shn//jywZN55g==" spinCount="100000" sheet="1" objects="1" scenarios="1"/>
  <mergeCells count="17">
    <mergeCell ref="A68:I68"/>
    <mergeCell ref="A74:I74"/>
    <mergeCell ref="A69:I69"/>
    <mergeCell ref="A70:I70"/>
    <mergeCell ref="A71:I71"/>
    <mergeCell ref="A72:I72"/>
    <mergeCell ref="A73:I73"/>
    <mergeCell ref="A63:I63"/>
    <mergeCell ref="A64:I64"/>
    <mergeCell ref="A65:I65"/>
    <mergeCell ref="A66:I66"/>
    <mergeCell ref="A67:I67"/>
    <mergeCell ref="A25:C25"/>
    <mergeCell ref="A52:D52"/>
    <mergeCell ref="A60:I60"/>
    <mergeCell ref="A61:I61"/>
    <mergeCell ref="A62:I62"/>
  </mergeCells>
  <conditionalFormatting sqref="M14">
    <cfRule type="cellIs" dxfId="23" priority="4" operator="equal">
      <formula>"Geen 100%"</formula>
    </cfRule>
  </conditionalFormatting>
  <conditionalFormatting sqref="G12">
    <cfRule type="containsText" dxfId="22" priority="2" operator="containsText" text="te laag">
      <formula>NOT(ISERROR(SEARCH("te laag",G12)))</formula>
    </cfRule>
  </conditionalFormatting>
  <conditionalFormatting sqref="G13">
    <cfRule type="containsText" dxfId="21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1">
    <tabColor rgb="FF9F9289"/>
  </sheetPr>
  <dimension ref="A1:M553"/>
  <sheetViews>
    <sheetView topLeftCell="A5" zoomScaleNormal="100" workbookViewId="0">
      <selection activeCell="K29" sqref="K29:L29"/>
    </sheetView>
  </sheetViews>
  <sheetFormatPr defaultColWidth="9.140625" defaultRowHeight="15" x14ac:dyDescent="0.25"/>
  <cols>
    <col min="1" max="1" width="5.42578125" style="250" customWidth="1"/>
    <col min="2" max="2" width="7.140625" style="250" customWidth="1"/>
    <col min="3" max="3" width="20.85546875" style="253" customWidth="1"/>
    <col min="4" max="4" width="3" style="253" customWidth="1"/>
    <col min="5" max="5" width="3.7109375" style="253" customWidth="1"/>
    <col min="6" max="6" width="9.42578125" style="201" customWidth="1"/>
    <col min="7" max="7" width="10.5703125" style="201" customWidth="1"/>
    <col min="8" max="8" width="10.28515625" style="201" bestFit="1" customWidth="1"/>
    <col min="9" max="9" width="11" style="201" customWidth="1"/>
    <col min="10" max="10" width="8.7109375" style="201" customWidth="1"/>
    <col min="11" max="11" width="10.7109375" style="286" customWidth="1"/>
    <col min="12" max="12" width="5.7109375" style="250" customWidth="1"/>
    <col min="13" max="13" width="10.7109375" style="249" customWidth="1"/>
    <col min="14" max="16384" width="9.140625" style="201"/>
  </cols>
  <sheetData>
    <row r="1" spans="1:13" x14ac:dyDescent="0.25">
      <c r="A1" s="241">
        <v>4</v>
      </c>
      <c r="B1" s="242" t="s">
        <v>72</v>
      </c>
      <c r="C1" s="243"/>
      <c r="D1" s="244" t="str">
        <f>VLOOKUP(A1,verzamelblad!A5:E54,3)</f>
        <v xml:space="preserve">Gymzaal de Hunze </v>
      </c>
      <c r="E1" s="245"/>
      <c r="F1" s="283"/>
      <c r="G1" s="283"/>
      <c r="H1" s="283"/>
      <c r="I1" s="283"/>
      <c r="J1" s="283"/>
      <c r="K1" s="284"/>
    </row>
    <row r="2" spans="1:13" x14ac:dyDescent="0.25">
      <c r="B2" s="242" t="s">
        <v>106</v>
      </c>
      <c r="C2" s="251"/>
      <c r="D2" s="244" t="str">
        <f>VLOOKUP(A1,verzamelblad!A5:E54,4)</f>
        <v>De Hunze 28</v>
      </c>
      <c r="E2" s="245"/>
      <c r="F2" s="283"/>
      <c r="G2" s="283"/>
      <c r="H2" s="283"/>
      <c r="I2" s="283" t="str">
        <f>VLOOKUP(A1,verzamelblad!A5:E54,5)</f>
        <v xml:space="preserve"> Hattem</v>
      </c>
      <c r="J2" s="283"/>
      <c r="K2" s="284"/>
    </row>
    <row r="3" spans="1:13" x14ac:dyDescent="0.25">
      <c r="A3" s="252" t="s">
        <v>107</v>
      </c>
      <c r="B3" s="252" t="s">
        <v>107</v>
      </c>
      <c r="C3" s="253" t="s">
        <v>108</v>
      </c>
      <c r="D3" s="253" t="s">
        <v>109</v>
      </c>
      <c r="E3" s="253" t="s">
        <v>110</v>
      </c>
      <c r="F3" s="253" t="s">
        <v>111</v>
      </c>
      <c r="G3" s="253" t="s">
        <v>112</v>
      </c>
      <c r="H3" s="253" t="s">
        <v>503</v>
      </c>
      <c r="I3" s="253" t="s">
        <v>504</v>
      </c>
      <c r="J3" s="253" t="s">
        <v>115</v>
      </c>
      <c r="K3" s="285" t="s">
        <v>70</v>
      </c>
      <c r="L3" s="252" t="s">
        <v>116</v>
      </c>
      <c r="M3" s="254" t="s">
        <v>117</v>
      </c>
    </row>
    <row r="4" spans="1:13" x14ac:dyDescent="0.25">
      <c r="A4" s="276"/>
      <c r="B4" s="291"/>
      <c r="C4" s="309" t="s">
        <v>283</v>
      </c>
      <c r="D4" s="291"/>
      <c r="E4" s="291"/>
      <c r="F4" s="291"/>
      <c r="G4" s="291"/>
      <c r="H4" s="291"/>
      <c r="I4" s="293"/>
      <c r="J4" s="293"/>
      <c r="K4" s="262"/>
      <c r="L4" s="294"/>
    </row>
    <row r="5" spans="1:13" x14ac:dyDescent="0.25">
      <c r="A5" s="274"/>
      <c r="B5" s="260"/>
      <c r="C5" s="393" t="s">
        <v>307</v>
      </c>
      <c r="D5" s="393"/>
      <c r="E5" s="393" t="s">
        <v>96</v>
      </c>
      <c r="F5" s="394">
        <v>3.9</v>
      </c>
      <c r="G5" s="349"/>
      <c r="H5" s="349"/>
      <c r="I5" s="349"/>
      <c r="J5" s="349"/>
      <c r="K5" s="262">
        <f>SUM(F5:J5)</f>
        <v>3.9</v>
      </c>
      <c r="L5" s="263">
        <f>IF(E5="","0",VLOOKUP(E5,$F$539:$G$554,2))</f>
        <v>200</v>
      </c>
      <c r="M5" s="262">
        <f>SUM(K5*L5)</f>
        <v>780</v>
      </c>
    </row>
    <row r="6" spans="1:13" x14ac:dyDescent="0.25">
      <c r="A6" s="274"/>
      <c r="B6" s="260"/>
      <c r="C6" s="393" t="s">
        <v>284</v>
      </c>
      <c r="D6" s="393"/>
      <c r="E6" s="393" t="s">
        <v>97</v>
      </c>
      <c r="F6" s="394">
        <v>41.4</v>
      </c>
      <c r="G6" s="394"/>
      <c r="H6" s="394"/>
      <c r="I6" s="394"/>
      <c r="J6" s="394"/>
      <c r="K6" s="262">
        <f t="shared" ref="K6:K24" si="0">SUM(F6:J6)</f>
        <v>41.4</v>
      </c>
      <c r="L6" s="263">
        <f t="shared" ref="L6:L69" si="1">IF(E6="","0",VLOOKUP(E6,$F$539:$G$554,2))</f>
        <v>200</v>
      </c>
      <c r="M6" s="262">
        <f t="shared" ref="M6:M24" si="2">SUM(K6*L6)</f>
        <v>8280</v>
      </c>
    </row>
    <row r="7" spans="1:13" x14ac:dyDescent="0.25">
      <c r="A7" s="274"/>
      <c r="B7" s="260"/>
      <c r="C7" s="393" t="s">
        <v>316</v>
      </c>
      <c r="D7" s="393"/>
      <c r="E7" s="393" t="s">
        <v>97</v>
      </c>
      <c r="F7" s="394"/>
      <c r="G7" s="394"/>
      <c r="H7" s="394"/>
      <c r="I7" s="394"/>
      <c r="J7" s="394">
        <v>5.5</v>
      </c>
      <c r="K7" s="262">
        <f t="shared" si="0"/>
        <v>5.5</v>
      </c>
      <c r="L7" s="263">
        <f t="shared" si="1"/>
        <v>200</v>
      </c>
      <c r="M7" s="262">
        <f t="shared" si="2"/>
        <v>1100</v>
      </c>
    </row>
    <row r="8" spans="1:13" x14ac:dyDescent="0.25">
      <c r="A8" s="274"/>
      <c r="B8" s="260"/>
      <c r="C8" s="393" t="s">
        <v>468</v>
      </c>
      <c r="D8" s="393"/>
      <c r="E8" s="393" t="s">
        <v>123</v>
      </c>
      <c r="F8" s="394"/>
      <c r="G8" s="394"/>
      <c r="H8" s="394"/>
      <c r="I8" s="394"/>
      <c r="J8" s="394">
        <v>2</v>
      </c>
      <c r="K8" s="262">
        <f t="shared" si="0"/>
        <v>2</v>
      </c>
      <c r="L8" s="263">
        <f t="shared" si="1"/>
        <v>200</v>
      </c>
      <c r="M8" s="262">
        <f t="shared" si="2"/>
        <v>400</v>
      </c>
    </row>
    <row r="9" spans="1:13" x14ac:dyDescent="0.25">
      <c r="A9" s="274"/>
      <c r="B9" s="260"/>
      <c r="C9" s="393" t="s">
        <v>384</v>
      </c>
      <c r="D9" s="393"/>
      <c r="E9" s="393" t="s">
        <v>123</v>
      </c>
      <c r="F9" s="394"/>
      <c r="G9" s="394"/>
      <c r="H9" s="394"/>
      <c r="I9" s="394"/>
      <c r="J9" s="394">
        <v>4.5999999999999996</v>
      </c>
      <c r="K9" s="262">
        <f t="shared" si="0"/>
        <v>4.5999999999999996</v>
      </c>
      <c r="L9" s="263">
        <f t="shared" si="1"/>
        <v>200</v>
      </c>
      <c r="M9" s="262">
        <f t="shared" si="2"/>
        <v>919.99999999999989</v>
      </c>
    </row>
    <row r="10" spans="1:13" x14ac:dyDescent="0.25">
      <c r="A10" s="274"/>
      <c r="B10" s="260"/>
      <c r="C10" s="393" t="s">
        <v>307</v>
      </c>
      <c r="D10" s="393"/>
      <c r="E10" s="393" t="s">
        <v>96</v>
      </c>
      <c r="F10" s="394">
        <v>4</v>
      </c>
      <c r="G10" s="394"/>
      <c r="H10" s="394"/>
      <c r="I10" s="394"/>
      <c r="J10" s="394"/>
      <c r="K10" s="262">
        <f t="shared" si="0"/>
        <v>4</v>
      </c>
      <c r="L10" s="263">
        <f t="shared" si="1"/>
        <v>200</v>
      </c>
      <c r="M10" s="262">
        <f t="shared" si="2"/>
        <v>800</v>
      </c>
    </row>
    <row r="11" spans="1:13" x14ac:dyDescent="0.25">
      <c r="A11" s="274"/>
      <c r="B11" s="260"/>
      <c r="C11" s="393" t="s">
        <v>284</v>
      </c>
      <c r="D11" s="393"/>
      <c r="E11" s="393" t="s">
        <v>96</v>
      </c>
      <c r="F11" s="394">
        <v>13.6</v>
      </c>
      <c r="G11" s="394"/>
      <c r="H11" s="394"/>
      <c r="I11" s="394"/>
      <c r="J11" s="394"/>
      <c r="K11" s="262">
        <f t="shared" si="0"/>
        <v>13.6</v>
      </c>
      <c r="L11" s="263">
        <f t="shared" si="1"/>
        <v>200</v>
      </c>
      <c r="M11" s="262">
        <f t="shared" si="2"/>
        <v>2720</v>
      </c>
    </row>
    <row r="12" spans="1:13" x14ac:dyDescent="0.25">
      <c r="A12" s="274"/>
      <c r="B12" s="260"/>
      <c r="C12" s="393" t="s">
        <v>469</v>
      </c>
      <c r="D12" s="393"/>
      <c r="E12" s="393" t="s">
        <v>196</v>
      </c>
      <c r="F12" s="394"/>
      <c r="G12" s="394"/>
      <c r="H12" s="394"/>
      <c r="I12" s="394"/>
      <c r="J12" s="394">
        <v>11.7</v>
      </c>
      <c r="K12" s="262">
        <f t="shared" si="0"/>
        <v>11.7</v>
      </c>
      <c r="L12" s="263">
        <f t="shared" si="1"/>
        <v>0</v>
      </c>
      <c r="M12" s="262">
        <f t="shared" si="2"/>
        <v>0</v>
      </c>
    </row>
    <row r="13" spans="1:13" x14ac:dyDescent="0.25">
      <c r="A13" s="274"/>
      <c r="B13" s="260"/>
      <c r="C13" s="393" t="s">
        <v>307</v>
      </c>
      <c r="D13" s="393"/>
      <c r="E13" s="393" t="s">
        <v>96</v>
      </c>
      <c r="F13" s="394">
        <v>4.8</v>
      </c>
      <c r="G13" s="394"/>
      <c r="H13" s="394"/>
      <c r="I13" s="394"/>
      <c r="J13" s="394"/>
      <c r="K13" s="262">
        <f t="shared" si="0"/>
        <v>4.8</v>
      </c>
      <c r="L13" s="263">
        <f t="shared" si="1"/>
        <v>200</v>
      </c>
      <c r="M13" s="262">
        <f t="shared" si="2"/>
        <v>960</v>
      </c>
    </row>
    <row r="14" spans="1:13" x14ac:dyDescent="0.25">
      <c r="A14" s="274"/>
      <c r="B14" s="260"/>
      <c r="C14" s="393" t="s">
        <v>445</v>
      </c>
      <c r="D14" s="393"/>
      <c r="E14" s="393" t="s">
        <v>97</v>
      </c>
      <c r="F14" s="394"/>
      <c r="G14" s="394"/>
      <c r="H14" s="394"/>
      <c r="I14" s="394"/>
      <c r="J14" s="394">
        <v>27.9</v>
      </c>
      <c r="K14" s="262">
        <f t="shared" si="0"/>
        <v>27.9</v>
      </c>
      <c r="L14" s="263">
        <f t="shared" si="1"/>
        <v>200</v>
      </c>
      <c r="M14" s="262">
        <f t="shared" si="2"/>
        <v>5580</v>
      </c>
    </row>
    <row r="15" spans="1:13" x14ac:dyDescent="0.25">
      <c r="A15" s="274"/>
      <c r="B15" s="260"/>
      <c r="C15" s="393" t="s">
        <v>313</v>
      </c>
      <c r="D15" s="393"/>
      <c r="E15" s="393" t="s">
        <v>123</v>
      </c>
      <c r="F15" s="394"/>
      <c r="G15" s="394"/>
      <c r="H15" s="394"/>
      <c r="I15" s="394">
        <v>2</v>
      </c>
      <c r="J15" s="394">
        <v>11.7</v>
      </c>
      <c r="K15" s="262">
        <f t="shared" si="0"/>
        <v>13.7</v>
      </c>
      <c r="L15" s="263">
        <f t="shared" si="1"/>
        <v>200</v>
      </c>
      <c r="M15" s="262">
        <f t="shared" si="2"/>
        <v>2740</v>
      </c>
    </row>
    <row r="16" spans="1:13" x14ac:dyDescent="0.25">
      <c r="A16" s="274"/>
      <c r="B16" s="260"/>
      <c r="C16" s="393" t="s">
        <v>470</v>
      </c>
      <c r="D16" s="393"/>
      <c r="E16" s="393" t="s">
        <v>123</v>
      </c>
      <c r="F16" s="394"/>
      <c r="G16" s="394"/>
      <c r="H16" s="394"/>
      <c r="I16" s="394"/>
      <c r="J16" s="394">
        <v>1.2</v>
      </c>
      <c r="K16" s="262">
        <f t="shared" si="0"/>
        <v>1.2</v>
      </c>
      <c r="L16" s="263">
        <f t="shared" si="1"/>
        <v>200</v>
      </c>
      <c r="M16" s="262">
        <f t="shared" si="2"/>
        <v>240</v>
      </c>
    </row>
    <row r="17" spans="1:13" x14ac:dyDescent="0.25">
      <c r="A17" s="274"/>
      <c r="B17" s="260"/>
      <c r="C17" s="393" t="s">
        <v>314</v>
      </c>
      <c r="D17" s="393"/>
      <c r="E17" s="393" t="s">
        <v>97</v>
      </c>
      <c r="F17" s="394"/>
      <c r="G17" s="394"/>
      <c r="H17" s="394">
        <v>249.7</v>
      </c>
      <c r="I17" s="394"/>
      <c r="J17" s="394"/>
      <c r="K17" s="262">
        <f t="shared" si="0"/>
        <v>249.7</v>
      </c>
      <c r="L17" s="263">
        <f t="shared" si="1"/>
        <v>200</v>
      </c>
      <c r="M17" s="262">
        <f t="shared" si="2"/>
        <v>49940</v>
      </c>
    </row>
    <row r="18" spans="1:13" x14ac:dyDescent="0.25">
      <c r="A18" s="274"/>
      <c r="B18" s="260"/>
      <c r="C18" s="393" t="s">
        <v>315</v>
      </c>
      <c r="D18" s="393"/>
      <c r="E18" s="393" t="s">
        <v>97</v>
      </c>
      <c r="F18" s="394"/>
      <c r="G18" s="394"/>
      <c r="H18" s="394">
        <v>35.299999999999997</v>
      </c>
      <c r="I18" s="394"/>
      <c r="J18" s="394"/>
      <c r="K18" s="262">
        <f t="shared" si="0"/>
        <v>35.299999999999997</v>
      </c>
      <c r="L18" s="263">
        <f t="shared" si="1"/>
        <v>200</v>
      </c>
      <c r="M18" s="262">
        <f t="shared" si="2"/>
        <v>7059.9999999999991</v>
      </c>
    </row>
    <row r="19" spans="1:13" x14ac:dyDescent="0.25">
      <c r="A19" s="274"/>
      <c r="B19" s="260"/>
      <c r="C19" s="393" t="s">
        <v>445</v>
      </c>
      <c r="D19" s="393"/>
      <c r="E19" s="393" t="s">
        <v>97</v>
      </c>
      <c r="F19" s="394"/>
      <c r="G19" s="394"/>
      <c r="H19" s="394"/>
      <c r="I19" s="394"/>
      <c r="J19" s="394">
        <v>28.5</v>
      </c>
      <c r="K19" s="262">
        <f t="shared" si="0"/>
        <v>28.5</v>
      </c>
      <c r="L19" s="263">
        <f t="shared" si="1"/>
        <v>200</v>
      </c>
      <c r="M19" s="262">
        <f t="shared" si="2"/>
        <v>5700</v>
      </c>
    </row>
    <row r="20" spans="1:13" x14ac:dyDescent="0.25">
      <c r="A20" s="274"/>
      <c r="B20" s="260"/>
      <c r="C20" s="393" t="s">
        <v>313</v>
      </c>
      <c r="D20" s="393"/>
      <c r="E20" s="393" t="s">
        <v>123</v>
      </c>
      <c r="F20" s="394"/>
      <c r="G20" s="394"/>
      <c r="H20" s="394"/>
      <c r="I20" s="394">
        <v>2</v>
      </c>
      <c r="J20" s="394">
        <v>11.8</v>
      </c>
      <c r="K20" s="262">
        <f t="shared" si="0"/>
        <v>13.8</v>
      </c>
      <c r="L20" s="263">
        <f t="shared" si="1"/>
        <v>200</v>
      </c>
      <c r="M20" s="262">
        <f t="shared" si="2"/>
        <v>2760</v>
      </c>
    </row>
    <row r="21" spans="1:13" x14ac:dyDescent="0.25">
      <c r="A21" s="274"/>
      <c r="B21" s="260"/>
      <c r="C21" s="393" t="s">
        <v>285</v>
      </c>
      <c r="D21" s="393"/>
      <c r="E21" s="393" t="s">
        <v>123</v>
      </c>
      <c r="F21" s="394"/>
      <c r="G21" s="394"/>
      <c r="H21" s="394"/>
      <c r="I21" s="394"/>
      <c r="J21" s="394">
        <v>1.2</v>
      </c>
      <c r="K21" s="262">
        <f t="shared" si="0"/>
        <v>1.2</v>
      </c>
      <c r="L21" s="263">
        <f t="shared" si="1"/>
        <v>200</v>
      </c>
      <c r="M21" s="262">
        <f t="shared" si="2"/>
        <v>240</v>
      </c>
    </row>
    <row r="22" spans="1:13" x14ac:dyDescent="0.25">
      <c r="A22" s="274"/>
      <c r="B22" s="260"/>
      <c r="C22" s="393" t="s">
        <v>307</v>
      </c>
      <c r="D22" s="393"/>
      <c r="E22" s="393" t="s">
        <v>96</v>
      </c>
      <c r="F22" s="394">
        <v>4</v>
      </c>
      <c r="G22" s="394"/>
      <c r="H22" s="394"/>
      <c r="I22" s="394"/>
      <c r="J22" s="394"/>
      <c r="K22" s="262">
        <f t="shared" si="0"/>
        <v>4</v>
      </c>
      <c r="L22" s="263">
        <f t="shared" si="1"/>
        <v>200</v>
      </c>
      <c r="M22" s="262">
        <f t="shared" si="2"/>
        <v>800</v>
      </c>
    </row>
    <row r="23" spans="1:13" x14ac:dyDescent="0.25">
      <c r="A23" s="274"/>
      <c r="B23" s="260"/>
      <c r="C23" s="393" t="s">
        <v>471</v>
      </c>
      <c r="D23" s="393"/>
      <c r="E23" s="393" t="s">
        <v>196</v>
      </c>
      <c r="F23" s="394"/>
      <c r="G23" s="394"/>
      <c r="H23" s="394"/>
      <c r="I23" s="394"/>
      <c r="J23" s="394">
        <v>3</v>
      </c>
      <c r="K23" s="262">
        <f t="shared" si="0"/>
        <v>3</v>
      </c>
      <c r="L23" s="263">
        <f t="shared" si="1"/>
        <v>0</v>
      </c>
      <c r="M23" s="262">
        <f t="shared" si="2"/>
        <v>0</v>
      </c>
    </row>
    <row r="24" spans="1:13" x14ac:dyDescent="0.25">
      <c r="A24" s="274"/>
      <c r="B24" s="260"/>
      <c r="C24" s="393" t="s">
        <v>292</v>
      </c>
      <c r="D24" s="393"/>
      <c r="E24" s="393" t="s">
        <v>196</v>
      </c>
      <c r="F24" s="394"/>
      <c r="G24" s="394"/>
      <c r="H24" s="394"/>
      <c r="I24" s="394"/>
      <c r="J24" s="394">
        <v>3</v>
      </c>
      <c r="K24" s="262">
        <f t="shared" si="0"/>
        <v>3</v>
      </c>
      <c r="L24" s="263">
        <f t="shared" si="1"/>
        <v>0</v>
      </c>
      <c r="M24" s="262">
        <f t="shared" si="2"/>
        <v>0</v>
      </c>
    </row>
    <row r="25" spans="1:13" ht="15.75" thickBot="1" x14ac:dyDescent="0.3">
      <c r="A25" s="274"/>
      <c r="B25" s="260"/>
      <c r="C25" s="266" t="s">
        <v>98</v>
      </c>
      <c r="D25" s="266"/>
      <c r="E25" s="266"/>
      <c r="F25" s="267">
        <f t="shared" ref="F25:K25" si="3">SUM(F5:F24)</f>
        <v>71.7</v>
      </c>
      <c r="G25" s="267">
        <f t="shared" si="3"/>
        <v>0</v>
      </c>
      <c r="H25" s="267">
        <f t="shared" si="3"/>
        <v>285</v>
      </c>
      <c r="I25" s="267">
        <f t="shared" si="3"/>
        <v>4</v>
      </c>
      <c r="J25" s="267">
        <f t="shared" si="3"/>
        <v>112.1</v>
      </c>
      <c r="K25" s="267">
        <f t="shared" si="3"/>
        <v>472.8</v>
      </c>
      <c r="L25" s="263"/>
    </row>
    <row r="26" spans="1:13" ht="15.75" hidden="1" thickTop="1" x14ac:dyDescent="0.25">
      <c r="A26" s="274"/>
      <c r="B26" s="260"/>
      <c r="C26" s="260"/>
      <c r="D26" s="260"/>
      <c r="E26" s="260"/>
      <c r="F26" s="261"/>
      <c r="G26" s="261"/>
      <c r="H26" s="261"/>
      <c r="I26" s="261"/>
      <c r="J26" s="261"/>
      <c r="K26" s="343">
        <f t="shared" ref="K26:K39" si="4">SUM(F26:J26)</f>
        <v>0</v>
      </c>
      <c r="L26" s="263" t="str">
        <f t="shared" si="1"/>
        <v>0</v>
      </c>
      <c r="M26" s="249">
        <f t="shared" ref="M26:M39" si="5">SUM(K26*L26)</f>
        <v>0</v>
      </c>
    </row>
    <row r="27" spans="1:13" hidden="1" x14ac:dyDescent="0.25">
      <c r="A27" s="274"/>
      <c r="B27" s="260"/>
      <c r="C27" s="370"/>
      <c r="D27" s="260"/>
      <c r="E27" s="260"/>
      <c r="F27" s="261"/>
      <c r="G27" s="261"/>
      <c r="H27" s="261"/>
      <c r="I27" s="261"/>
      <c r="J27" s="261"/>
      <c r="K27" s="343">
        <f t="shared" si="4"/>
        <v>0</v>
      </c>
      <c r="L27" s="263" t="str">
        <f t="shared" si="1"/>
        <v>0</v>
      </c>
      <c r="M27" s="249">
        <f t="shared" si="5"/>
        <v>0</v>
      </c>
    </row>
    <row r="28" spans="1:13" hidden="1" x14ac:dyDescent="0.25">
      <c r="A28" s="274"/>
      <c r="B28" s="260"/>
      <c r="C28" s="260"/>
      <c r="D28" s="260"/>
      <c r="E28" s="260"/>
      <c r="F28" s="261"/>
      <c r="G28" s="261"/>
      <c r="H28" s="261"/>
      <c r="I28" s="261"/>
      <c r="J28" s="261"/>
      <c r="K28" s="343">
        <f t="shared" si="4"/>
        <v>0</v>
      </c>
      <c r="L28" s="263" t="str">
        <f t="shared" si="1"/>
        <v>0</v>
      </c>
      <c r="M28" s="249">
        <f t="shared" si="5"/>
        <v>0</v>
      </c>
    </row>
    <row r="29" spans="1:13" hidden="1" x14ac:dyDescent="0.25">
      <c r="A29" s="274"/>
      <c r="B29" s="260"/>
      <c r="C29" s="260"/>
      <c r="D29" s="260"/>
      <c r="E29" s="260"/>
      <c r="F29" s="261"/>
      <c r="G29" s="261"/>
      <c r="H29" s="261"/>
      <c r="I29" s="261"/>
      <c r="J29" s="261"/>
      <c r="K29" s="343">
        <f t="shared" si="4"/>
        <v>0</v>
      </c>
      <c r="L29" s="263" t="str">
        <f t="shared" si="1"/>
        <v>0</v>
      </c>
      <c r="M29" s="249">
        <f t="shared" si="5"/>
        <v>0</v>
      </c>
    </row>
    <row r="30" spans="1:13" hidden="1" x14ac:dyDescent="0.25">
      <c r="A30" s="274"/>
      <c r="B30" s="260"/>
      <c r="C30" s="260"/>
      <c r="D30" s="260"/>
      <c r="E30" s="260"/>
      <c r="F30" s="261"/>
      <c r="G30" s="261"/>
      <c r="H30" s="261"/>
      <c r="I30" s="261"/>
      <c r="J30" s="261"/>
      <c r="K30" s="343">
        <f t="shared" si="4"/>
        <v>0</v>
      </c>
      <c r="L30" s="263" t="str">
        <f t="shared" si="1"/>
        <v>0</v>
      </c>
      <c r="M30" s="249">
        <f t="shared" si="5"/>
        <v>0</v>
      </c>
    </row>
    <row r="31" spans="1:13" hidden="1" x14ac:dyDescent="0.25">
      <c r="A31" s="274"/>
      <c r="B31" s="260"/>
      <c r="C31" s="260"/>
      <c r="D31" s="260"/>
      <c r="E31" s="260"/>
      <c r="F31" s="261"/>
      <c r="G31" s="261"/>
      <c r="H31" s="261"/>
      <c r="I31" s="261"/>
      <c r="J31" s="261"/>
      <c r="K31" s="343">
        <f t="shared" si="4"/>
        <v>0</v>
      </c>
      <c r="L31" s="263" t="str">
        <f t="shared" si="1"/>
        <v>0</v>
      </c>
      <c r="M31" s="249">
        <f t="shared" si="5"/>
        <v>0</v>
      </c>
    </row>
    <row r="32" spans="1:13" hidden="1" x14ac:dyDescent="0.25">
      <c r="A32" s="274"/>
      <c r="B32" s="260"/>
      <c r="C32" s="260"/>
      <c r="D32" s="260"/>
      <c r="E32" s="260"/>
      <c r="F32" s="261"/>
      <c r="G32" s="261"/>
      <c r="H32" s="261"/>
      <c r="I32" s="261"/>
      <c r="J32" s="261"/>
      <c r="K32" s="343">
        <f t="shared" si="4"/>
        <v>0</v>
      </c>
      <c r="L32" s="263" t="str">
        <f t="shared" si="1"/>
        <v>0</v>
      </c>
      <c r="M32" s="249">
        <f t="shared" si="5"/>
        <v>0</v>
      </c>
    </row>
    <row r="33" spans="1:13" hidden="1" x14ac:dyDescent="0.25">
      <c r="A33" s="274"/>
      <c r="B33" s="260"/>
      <c r="C33" s="260"/>
      <c r="D33" s="260"/>
      <c r="E33" s="260"/>
      <c r="F33" s="261"/>
      <c r="G33" s="261"/>
      <c r="H33" s="261"/>
      <c r="I33" s="261"/>
      <c r="J33" s="261"/>
      <c r="K33" s="343">
        <f t="shared" si="4"/>
        <v>0</v>
      </c>
      <c r="L33" s="263" t="str">
        <f t="shared" si="1"/>
        <v>0</v>
      </c>
      <c r="M33" s="249">
        <f t="shared" si="5"/>
        <v>0</v>
      </c>
    </row>
    <row r="34" spans="1:13" hidden="1" x14ac:dyDescent="0.25">
      <c r="A34" s="274"/>
      <c r="B34" s="260"/>
      <c r="C34" s="260"/>
      <c r="D34" s="260"/>
      <c r="E34" s="260"/>
      <c r="F34" s="261"/>
      <c r="G34" s="261"/>
      <c r="H34" s="261"/>
      <c r="I34" s="261"/>
      <c r="J34" s="261"/>
      <c r="K34" s="343">
        <f t="shared" si="4"/>
        <v>0</v>
      </c>
      <c r="L34" s="263" t="str">
        <f t="shared" si="1"/>
        <v>0</v>
      </c>
      <c r="M34" s="249">
        <f t="shared" si="5"/>
        <v>0</v>
      </c>
    </row>
    <row r="35" spans="1:13" hidden="1" x14ac:dyDescent="0.25">
      <c r="K35" s="286">
        <f t="shared" si="4"/>
        <v>0</v>
      </c>
      <c r="L35" s="263" t="str">
        <f t="shared" si="1"/>
        <v>0</v>
      </c>
      <c r="M35" s="249">
        <f t="shared" si="5"/>
        <v>0</v>
      </c>
    </row>
    <row r="36" spans="1:13" s="345" customFormat="1" hidden="1" x14ac:dyDescent="0.25">
      <c r="A36" s="307"/>
      <c r="B36" s="307"/>
      <c r="C36" s="367"/>
      <c r="D36" s="367"/>
      <c r="E36" s="368"/>
      <c r="F36" s="369"/>
      <c r="G36" s="369"/>
      <c r="H36" s="369"/>
      <c r="I36" s="369"/>
      <c r="J36" s="369"/>
      <c r="K36" s="286">
        <f t="shared" si="4"/>
        <v>0</v>
      </c>
      <c r="L36" s="263" t="str">
        <f t="shared" si="1"/>
        <v>0</v>
      </c>
      <c r="M36" s="249">
        <f t="shared" si="5"/>
        <v>0</v>
      </c>
    </row>
    <row r="37" spans="1:13" s="345" customFormat="1" hidden="1" x14ac:dyDescent="0.25">
      <c r="A37" s="307"/>
      <c r="B37" s="307"/>
      <c r="C37" s="367"/>
      <c r="D37" s="367"/>
      <c r="E37" s="368"/>
      <c r="F37" s="369"/>
      <c r="G37" s="369"/>
      <c r="H37" s="369"/>
      <c r="I37" s="369"/>
      <c r="J37" s="369"/>
      <c r="K37" s="286">
        <f t="shared" si="4"/>
        <v>0</v>
      </c>
      <c r="L37" s="263" t="str">
        <f t="shared" si="1"/>
        <v>0</v>
      </c>
      <c r="M37" s="249">
        <f t="shared" si="5"/>
        <v>0</v>
      </c>
    </row>
    <row r="38" spans="1:13" hidden="1" x14ac:dyDescent="0.25">
      <c r="A38" s="274"/>
      <c r="B38" s="260"/>
      <c r="C38" s="260"/>
      <c r="D38" s="260"/>
      <c r="E38" s="260"/>
      <c r="F38" s="261"/>
      <c r="G38" s="261"/>
      <c r="H38" s="261"/>
      <c r="I38" s="261"/>
      <c r="J38" s="261"/>
      <c r="K38" s="343">
        <f t="shared" si="4"/>
        <v>0</v>
      </c>
      <c r="L38" s="263" t="str">
        <f t="shared" si="1"/>
        <v>0</v>
      </c>
      <c r="M38" s="249">
        <f t="shared" si="5"/>
        <v>0</v>
      </c>
    </row>
    <row r="39" spans="1:13" hidden="1" x14ac:dyDescent="0.25">
      <c r="A39" s="274"/>
      <c r="B39" s="260"/>
      <c r="C39" s="260"/>
      <c r="D39" s="260"/>
      <c r="E39" s="260"/>
      <c r="F39" s="261"/>
      <c r="G39" s="261"/>
      <c r="H39" s="261"/>
      <c r="I39" s="261"/>
      <c r="J39" s="261"/>
      <c r="K39" s="343">
        <f t="shared" si="4"/>
        <v>0</v>
      </c>
      <c r="L39" s="263" t="str">
        <f t="shared" si="1"/>
        <v>0</v>
      </c>
      <c r="M39" s="249">
        <f t="shared" si="5"/>
        <v>0</v>
      </c>
    </row>
    <row r="40" spans="1:13" hidden="1" x14ac:dyDescent="0.25">
      <c r="K40" s="286">
        <f t="shared" ref="K40:K69" si="6">SUM(F40:J40)</f>
        <v>0</v>
      </c>
      <c r="L40" s="263" t="str">
        <f t="shared" si="1"/>
        <v>0</v>
      </c>
      <c r="M40" s="249">
        <f t="shared" ref="M40:M69" si="7">SUM(K40*L40)</f>
        <v>0</v>
      </c>
    </row>
    <row r="41" spans="1:13" hidden="1" x14ac:dyDescent="0.25">
      <c r="K41" s="286">
        <f t="shared" si="6"/>
        <v>0</v>
      </c>
      <c r="L41" s="263" t="str">
        <f t="shared" si="1"/>
        <v>0</v>
      </c>
      <c r="M41" s="249">
        <f t="shared" si="7"/>
        <v>0</v>
      </c>
    </row>
    <row r="42" spans="1:13" hidden="1" x14ac:dyDescent="0.25">
      <c r="K42" s="286">
        <f t="shared" si="6"/>
        <v>0</v>
      </c>
      <c r="L42" s="263" t="str">
        <f t="shared" si="1"/>
        <v>0</v>
      </c>
      <c r="M42" s="249">
        <f t="shared" si="7"/>
        <v>0</v>
      </c>
    </row>
    <row r="43" spans="1:13" hidden="1" x14ac:dyDescent="0.25">
      <c r="K43" s="286">
        <f t="shared" si="6"/>
        <v>0</v>
      </c>
      <c r="L43" s="263" t="str">
        <f t="shared" si="1"/>
        <v>0</v>
      </c>
      <c r="M43" s="249">
        <f t="shared" si="7"/>
        <v>0</v>
      </c>
    </row>
    <row r="44" spans="1:13" hidden="1" x14ac:dyDescent="0.25">
      <c r="K44" s="286">
        <f t="shared" si="6"/>
        <v>0</v>
      </c>
      <c r="L44" s="263" t="str">
        <f t="shared" si="1"/>
        <v>0</v>
      </c>
      <c r="M44" s="249">
        <f t="shared" si="7"/>
        <v>0</v>
      </c>
    </row>
    <row r="45" spans="1:13" hidden="1" x14ac:dyDescent="0.25">
      <c r="K45" s="286">
        <f t="shared" si="6"/>
        <v>0</v>
      </c>
      <c r="L45" s="263" t="str">
        <f t="shared" si="1"/>
        <v>0</v>
      </c>
      <c r="M45" s="249">
        <f t="shared" si="7"/>
        <v>0</v>
      </c>
    </row>
    <row r="46" spans="1:13" hidden="1" x14ac:dyDescent="0.25">
      <c r="K46" s="286">
        <f t="shared" si="6"/>
        <v>0</v>
      </c>
      <c r="L46" s="263" t="str">
        <f t="shared" si="1"/>
        <v>0</v>
      </c>
      <c r="M46" s="249">
        <f t="shared" si="7"/>
        <v>0</v>
      </c>
    </row>
    <row r="47" spans="1:13" hidden="1" x14ac:dyDescent="0.25">
      <c r="K47" s="286">
        <f t="shared" si="6"/>
        <v>0</v>
      </c>
      <c r="L47" s="263" t="str">
        <f t="shared" si="1"/>
        <v>0</v>
      </c>
      <c r="M47" s="249">
        <f t="shared" si="7"/>
        <v>0</v>
      </c>
    </row>
    <row r="48" spans="1:13" hidden="1" x14ac:dyDescent="0.25">
      <c r="K48" s="286">
        <f t="shared" si="6"/>
        <v>0</v>
      </c>
      <c r="L48" s="263" t="str">
        <f t="shared" si="1"/>
        <v>0</v>
      </c>
      <c r="M48" s="249">
        <f t="shared" si="7"/>
        <v>0</v>
      </c>
    </row>
    <row r="49" spans="11:13" hidden="1" x14ac:dyDescent="0.25">
      <c r="K49" s="286">
        <f t="shared" si="6"/>
        <v>0</v>
      </c>
      <c r="L49" s="263" t="str">
        <f t="shared" si="1"/>
        <v>0</v>
      </c>
      <c r="M49" s="249">
        <f t="shared" si="7"/>
        <v>0</v>
      </c>
    </row>
    <row r="50" spans="11:13" hidden="1" x14ac:dyDescent="0.25">
      <c r="K50" s="286">
        <f t="shared" si="6"/>
        <v>0</v>
      </c>
      <c r="L50" s="263" t="str">
        <f t="shared" si="1"/>
        <v>0</v>
      </c>
      <c r="M50" s="249">
        <f t="shared" si="7"/>
        <v>0</v>
      </c>
    </row>
    <row r="51" spans="11:13" hidden="1" x14ac:dyDescent="0.25">
      <c r="K51" s="286">
        <f t="shared" si="6"/>
        <v>0</v>
      </c>
      <c r="L51" s="263" t="str">
        <f t="shared" si="1"/>
        <v>0</v>
      </c>
      <c r="M51" s="249">
        <f t="shared" si="7"/>
        <v>0</v>
      </c>
    </row>
    <row r="52" spans="11:13" hidden="1" x14ac:dyDescent="0.25">
      <c r="K52" s="286">
        <f t="shared" si="6"/>
        <v>0</v>
      </c>
      <c r="L52" s="263" t="str">
        <f t="shared" si="1"/>
        <v>0</v>
      </c>
      <c r="M52" s="249">
        <f t="shared" si="7"/>
        <v>0</v>
      </c>
    </row>
    <row r="53" spans="11:13" hidden="1" x14ac:dyDescent="0.25">
      <c r="K53" s="286">
        <f t="shared" si="6"/>
        <v>0</v>
      </c>
      <c r="L53" s="263" t="str">
        <f t="shared" si="1"/>
        <v>0</v>
      </c>
      <c r="M53" s="249">
        <f t="shared" si="7"/>
        <v>0</v>
      </c>
    </row>
    <row r="54" spans="11:13" hidden="1" x14ac:dyDescent="0.25">
      <c r="K54" s="286">
        <f t="shared" si="6"/>
        <v>0</v>
      </c>
      <c r="L54" s="263" t="str">
        <f t="shared" si="1"/>
        <v>0</v>
      </c>
      <c r="M54" s="249">
        <f t="shared" si="7"/>
        <v>0</v>
      </c>
    </row>
    <row r="55" spans="11:13" hidden="1" x14ac:dyDescent="0.25">
      <c r="K55" s="286">
        <f t="shared" si="6"/>
        <v>0</v>
      </c>
      <c r="L55" s="263" t="str">
        <f t="shared" si="1"/>
        <v>0</v>
      </c>
      <c r="M55" s="249">
        <f t="shared" si="7"/>
        <v>0</v>
      </c>
    </row>
    <row r="56" spans="11:13" hidden="1" x14ac:dyDescent="0.25">
      <c r="K56" s="286">
        <f t="shared" si="6"/>
        <v>0</v>
      </c>
      <c r="L56" s="263" t="str">
        <f t="shared" si="1"/>
        <v>0</v>
      </c>
      <c r="M56" s="249">
        <f t="shared" si="7"/>
        <v>0</v>
      </c>
    </row>
    <row r="57" spans="11:13" hidden="1" x14ac:dyDescent="0.25">
      <c r="K57" s="286">
        <f t="shared" si="6"/>
        <v>0</v>
      </c>
      <c r="L57" s="263" t="str">
        <f t="shared" si="1"/>
        <v>0</v>
      </c>
      <c r="M57" s="249">
        <f t="shared" si="7"/>
        <v>0</v>
      </c>
    </row>
    <row r="58" spans="11:13" hidden="1" x14ac:dyDescent="0.25">
      <c r="K58" s="286">
        <f t="shared" si="6"/>
        <v>0</v>
      </c>
      <c r="L58" s="263" t="str">
        <f t="shared" si="1"/>
        <v>0</v>
      </c>
      <c r="M58" s="249">
        <f t="shared" si="7"/>
        <v>0</v>
      </c>
    </row>
    <row r="59" spans="11:13" hidden="1" x14ac:dyDescent="0.25">
      <c r="K59" s="286">
        <f t="shared" si="6"/>
        <v>0</v>
      </c>
      <c r="L59" s="263" t="str">
        <f t="shared" si="1"/>
        <v>0</v>
      </c>
      <c r="M59" s="249">
        <f t="shared" si="7"/>
        <v>0</v>
      </c>
    </row>
    <row r="60" spans="11:13" hidden="1" x14ac:dyDescent="0.25">
      <c r="K60" s="286">
        <f t="shared" si="6"/>
        <v>0</v>
      </c>
      <c r="L60" s="263" t="str">
        <f t="shared" si="1"/>
        <v>0</v>
      </c>
      <c r="M60" s="249">
        <f t="shared" si="7"/>
        <v>0</v>
      </c>
    </row>
    <row r="61" spans="11:13" hidden="1" x14ac:dyDescent="0.25">
      <c r="K61" s="286">
        <f t="shared" si="6"/>
        <v>0</v>
      </c>
      <c r="L61" s="263" t="str">
        <f t="shared" si="1"/>
        <v>0</v>
      </c>
      <c r="M61" s="249">
        <f t="shared" si="7"/>
        <v>0</v>
      </c>
    </row>
    <row r="62" spans="11:13" hidden="1" x14ac:dyDescent="0.25">
      <c r="K62" s="286">
        <f t="shared" si="6"/>
        <v>0</v>
      </c>
      <c r="L62" s="263" t="str">
        <f t="shared" si="1"/>
        <v>0</v>
      </c>
      <c r="M62" s="249">
        <f t="shared" si="7"/>
        <v>0</v>
      </c>
    </row>
    <row r="63" spans="11:13" hidden="1" x14ac:dyDescent="0.25">
      <c r="K63" s="286">
        <f t="shared" si="6"/>
        <v>0</v>
      </c>
      <c r="L63" s="263" t="str">
        <f t="shared" si="1"/>
        <v>0</v>
      </c>
      <c r="M63" s="249">
        <f t="shared" si="7"/>
        <v>0</v>
      </c>
    </row>
    <row r="64" spans="11:13" hidden="1" x14ac:dyDescent="0.25">
      <c r="K64" s="286">
        <f t="shared" si="6"/>
        <v>0</v>
      </c>
      <c r="L64" s="263" t="str">
        <f t="shared" si="1"/>
        <v>0</v>
      </c>
      <c r="M64" s="249">
        <f t="shared" si="7"/>
        <v>0</v>
      </c>
    </row>
    <row r="65" spans="11:13" hidden="1" x14ac:dyDescent="0.25">
      <c r="K65" s="286">
        <f t="shared" si="6"/>
        <v>0</v>
      </c>
      <c r="L65" s="263" t="str">
        <f t="shared" si="1"/>
        <v>0</v>
      </c>
      <c r="M65" s="249">
        <f t="shared" si="7"/>
        <v>0</v>
      </c>
    </row>
    <row r="66" spans="11:13" hidden="1" x14ac:dyDescent="0.25">
      <c r="K66" s="286">
        <f t="shared" si="6"/>
        <v>0</v>
      </c>
      <c r="L66" s="263" t="str">
        <f t="shared" si="1"/>
        <v>0</v>
      </c>
      <c r="M66" s="249">
        <f t="shared" si="7"/>
        <v>0</v>
      </c>
    </row>
    <row r="67" spans="11:13" hidden="1" x14ac:dyDescent="0.25">
      <c r="K67" s="286">
        <f t="shared" si="6"/>
        <v>0</v>
      </c>
      <c r="L67" s="263" t="str">
        <f t="shared" si="1"/>
        <v>0</v>
      </c>
      <c r="M67" s="249">
        <f t="shared" si="7"/>
        <v>0</v>
      </c>
    </row>
    <row r="68" spans="11:13" hidden="1" x14ac:dyDescent="0.25">
      <c r="K68" s="286">
        <f t="shared" si="6"/>
        <v>0</v>
      </c>
      <c r="L68" s="263" t="str">
        <f t="shared" si="1"/>
        <v>0</v>
      </c>
      <c r="M68" s="249">
        <f t="shared" si="7"/>
        <v>0</v>
      </c>
    </row>
    <row r="69" spans="11:13" hidden="1" x14ac:dyDescent="0.25">
      <c r="K69" s="286">
        <f t="shared" si="6"/>
        <v>0</v>
      </c>
      <c r="L69" s="263" t="str">
        <f t="shared" si="1"/>
        <v>0</v>
      </c>
      <c r="M69" s="249">
        <f t="shared" si="7"/>
        <v>0</v>
      </c>
    </row>
    <row r="70" spans="11:13" hidden="1" x14ac:dyDescent="0.25">
      <c r="K70" s="286">
        <f t="shared" ref="K70:K133" si="8">SUM(F70:J70)</f>
        <v>0</v>
      </c>
      <c r="L70" s="263" t="str">
        <f t="shared" ref="L70:L133" si="9">IF(E70="","0",VLOOKUP(E70,$F$539:$G$554,2))</f>
        <v>0</v>
      </c>
      <c r="M70" s="249">
        <f t="shared" ref="M70:M133" si="10">SUM(K70*L70)</f>
        <v>0</v>
      </c>
    </row>
    <row r="71" spans="11:13" hidden="1" x14ac:dyDescent="0.25">
      <c r="K71" s="286">
        <f t="shared" si="8"/>
        <v>0</v>
      </c>
      <c r="L71" s="263" t="str">
        <f t="shared" si="9"/>
        <v>0</v>
      </c>
      <c r="M71" s="249">
        <f t="shared" si="10"/>
        <v>0</v>
      </c>
    </row>
    <row r="72" spans="11:13" hidden="1" x14ac:dyDescent="0.25">
      <c r="K72" s="286">
        <f t="shared" si="8"/>
        <v>0</v>
      </c>
      <c r="L72" s="263" t="str">
        <f t="shared" si="9"/>
        <v>0</v>
      </c>
      <c r="M72" s="249">
        <f t="shared" si="10"/>
        <v>0</v>
      </c>
    </row>
    <row r="73" spans="11:13" hidden="1" x14ac:dyDescent="0.25">
      <c r="K73" s="286">
        <f t="shared" si="8"/>
        <v>0</v>
      </c>
      <c r="L73" s="263" t="str">
        <f t="shared" si="9"/>
        <v>0</v>
      </c>
      <c r="M73" s="249">
        <f t="shared" si="10"/>
        <v>0</v>
      </c>
    </row>
    <row r="74" spans="11:13" hidden="1" x14ac:dyDescent="0.25">
      <c r="K74" s="286">
        <f t="shared" si="8"/>
        <v>0</v>
      </c>
      <c r="L74" s="263" t="str">
        <f t="shared" si="9"/>
        <v>0</v>
      </c>
      <c r="M74" s="249">
        <f t="shared" si="10"/>
        <v>0</v>
      </c>
    </row>
    <row r="75" spans="11:13" hidden="1" x14ac:dyDescent="0.25">
      <c r="K75" s="286">
        <f t="shared" si="8"/>
        <v>0</v>
      </c>
      <c r="L75" s="263" t="str">
        <f t="shared" si="9"/>
        <v>0</v>
      </c>
      <c r="M75" s="249">
        <f t="shared" si="10"/>
        <v>0</v>
      </c>
    </row>
    <row r="76" spans="11:13" hidden="1" x14ac:dyDescent="0.25">
      <c r="K76" s="286">
        <f t="shared" si="8"/>
        <v>0</v>
      </c>
      <c r="L76" s="263" t="str">
        <f t="shared" si="9"/>
        <v>0</v>
      </c>
      <c r="M76" s="249">
        <f t="shared" si="10"/>
        <v>0</v>
      </c>
    </row>
    <row r="77" spans="11:13" hidden="1" x14ac:dyDescent="0.25">
      <c r="K77" s="286">
        <f t="shared" si="8"/>
        <v>0</v>
      </c>
      <c r="L77" s="263" t="str">
        <f t="shared" si="9"/>
        <v>0</v>
      </c>
      <c r="M77" s="249">
        <f t="shared" si="10"/>
        <v>0</v>
      </c>
    </row>
    <row r="78" spans="11:13" hidden="1" x14ac:dyDescent="0.25">
      <c r="K78" s="286">
        <f t="shared" si="8"/>
        <v>0</v>
      </c>
      <c r="L78" s="263" t="str">
        <f t="shared" si="9"/>
        <v>0</v>
      </c>
      <c r="M78" s="249">
        <f t="shared" si="10"/>
        <v>0</v>
      </c>
    </row>
    <row r="79" spans="11:13" hidden="1" x14ac:dyDescent="0.25">
      <c r="K79" s="286">
        <f t="shared" si="8"/>
        <v>0</v>
      </c>
      <c r="L79" s="263" t="str">
        <f t="shared" si="9"/>
        <v>0</v>
      </c>
      <c r="M79" s="249">
        <f t="shared" si="10"/>
        <v>0</v>
      </c>
    </row>
    <row r="80" spans="11:13" hidden="1" x14ac:dyDescent="0.25">
      <c r="K80" s="286">
        <f t="shared" si="8"/>
        <v>0</v>
      </c>
      <c r="L80" s="263" t="str">
        <f t="shared" si="9"/>
        <v>0</v>
      </c>
      <c r="M80" s="249">
        <f t="shared" si="10"/>
        <v>0</v>
      </c>
    </row>
    <row r="81" spans="11:13" hidden="1" x14ac:dyDescent="0.25">
      <c r="K81" s="286">
        <f t="shared" si="8"/>
        <v>0</v>
      </c>
      <c r="L81" s="263" t="str">
        <f t="shared" si="9"/>
        <v>0</v>
      </c>
      <c r="M81" s="249">
        <f t="shared" si="10"/>
        <v>0</v>
      </c>
    </row>
    <row r="82" spans="11:13" hidden="1" x14ac:dyDescent="0.25">
      <c r="K82" s="286">
        <f t="shared" si="8"/>
        <v>0</v>
      </c>
      <c r="L82" s="263" t="str">
        <f t="shared" si="9"/>
        <v>0</v>
      </c>
      <c r="M82" s="249">
        <f t="shared" si="10"/>
        <v>0</v>
      </c>
    </row>
    <row r="83" spans="11:13" hidden="1" x14ac:dyDescent="0.25">
      <c r="K83" s="286">
        <f t="shared" si="8"/>
        <v>0</v>
      </c>
      <c r="L83" s="263" t="str">
        <f t="shared" si="9"/>
        <v>0</v>
      </c>
      <c r="M83" s="249">
        <f t="shared" si="10"/>
        <v>0</v>
      </c>
    </row>
    <row r="84" spans="11:13" hidden="1" x14ac:dyDescent="0.25">
      <c r="K84" s="286">
        <f t="shared" si="8"/>
        <v>0</v>
      </c>
      <c r="L84" s="263" t="str">
        <f t="shared" si="9"/>
        <v>0</v>
      </c>
      <c r="M84" s="249">
        <f t="shared" si="10"/>
        <v>0</v>
      </c>
    </row>
    <row r="85" spans="11:13" hidden="1" x14ac:dyDescent="0.25">
      <c r="K85" s="286">
        <f t="shared" si="8"/>
        <v>0</v>
      </c>
      <c r="L85" s="263" t="str">
        <f t="shared" si="9"/>
        <v>0</v>
      </c>
      <c r="M85" s="249">
        <f t="shared" si="10"/>
        <v>0</v>
      </c>
    </row>
    <row r="86" spans="11:13" hidden="1" x14ac:dyDescent="0.25">
      <c r="K86" s="286">
        <f t="shared" si="8"/>
        <v>0</v>
      </c>
      <c r="L86" s="263" t="str">
        <f t="shared" si="9"/>
        <v>0</v>
      </c>
      <c r="M86" s="249">
        <f t="shared" si="10"/>
        <v>0</v>
      </c>
    </row>
    <row r="87" spans="11:13" hidden="1" x14ac:dyDescent="0.25">
      <c r="K87" s="286">
        <f t="shared" si="8"/>
        <v>0</v>
      </c>
      <c r="L87" s="263" t="str">
        <f t="shared" si="9"/>
        <v>0</v>
      </c>
      <c r="M87" s="249">
        <f t="shared" si="10"/>
        <v>0</v>
      </c>
    </row>
    <row r="88" spans="11:13" hidden="1" x14ac:dyDescent="0.25">
      <c r="K88" s="286">
        <f t="shared" si="8"/>
        <v>0</v>
      </c>
      <c r="L88" s="263" t="str">
        <f t="shared" si="9"/>
        <v>0</v>
      </c>
      <c r="M88" s="249">
        <f t="shared" si="10"/>
        <v>0</v>
      </c>
    </row>
    <row r="89" spans="11:13" hidden="1" x14ac:dyDescent="0.25">
      <c r="K89" s="286">
        <f t="shared" si="8"/>
        <v>0</v>
      </c>
      <c r="L89" s="263" t="str">
        <f t="shared" si="9"/>
        <v>0</v>
      </c>
      <c r="M89" s="249">
        <f t="shared" si="10"/>
        <v>0</v>
      </c>
    </row>
    <row r="90" spans="11:13" hidden="1" x14ac:dyDescent="0.25">
      <c r="K90" s="286">
        <f t="shared" si="8"/>
        <v>0</v>
      </c>
      <c r="L90" s="263" t="str">
        <f t="shared" si="9"/>
        <v>0</v>
      </c>
      <c r="M90" s="249">
        <f t="shared" si="10"/>
        <v>0</v>
      </c>
    </row>
    <row r="91" spans="11:13" hidden="1" x14ac:dyDescent="0.25">
      <c r="K91" s="286">
        <f t="shared" si="8"/>
        <v>0</v>
      </c>
      <c r="L91" s="263" t="str">
        <f t="shared" si="9"/>
        <v>0</v>
      </c>
      <c r="M91" s="249">
        <f t="shared" si="10"/>
        <v>0</v>
      </c>
    </row>
    <row r="92" spans="11:13" hidden="1" x14ac:dyDescent="0.25">
      <c r="K92" s="286">
        <f t="shared" si="8"/>
        <v>0</v>
      </c>
      <c r="L92" s="263" t="str">
        <f t="shared" si="9"/>
        <v>0</v>
      </c>
      <c r="M92" s="249">
        <f t="shared" si="10"/>
        <v>0</v>
      </c>
    </row>
    <row r="93" spans="11:13" hidden="1" x14ac:dyDescent="0.25">
      <c r="K93" s="286">
        <f t="shared" si="8"/>
        <v>0</v>
      </c>
      <c r="L93" s="263" t="str">
        <f t="shared" si="9"/>
        <v>0</v>
      </c>
      <c r="M93" s="249">
        <f t="shared" si="10"/>
        <v>0</v>
      </c>
    </row>
    <row r="94" spans="11:13" hidden="1" x14ac:dyDescent="0.25">
      <c r="K94" s="286">
        <f t="shared" si="8"/>
        <v>0</v>
      </c>
      <c r="L94" s="263" t="str">
        <f t="shared" si="9"/>
        <v>0</v>
      </c>
      <c r="M94" s="249">
        <f t="shared" si="10"/>
        <v>0</v>
      </c>
    </row>
    <row r="95" spans="11:13" hidden="1" x14ac:dyDescent="0.25">
      <c r="K95" s="286">
        <f t="shared" si="8"/>
        <v>0</v>
      </c>
      <c r="L95" s="263" t="str">
        <f t="shared" si="9"/>
        <v>0</v>
      </c>
      <c r="M95" s="249">
        <f t="shared" si="10"/>
        <v>0</v>
      </c>
    </row>
    <row r="96" spans="11:13" hidden="1" x14ac:dyDescent="0.25">
      <c r="K96" s="286">
        <f t="shared" si="8"/>
        <v>0</v>
      </c>
      <c r="L96" s="263" t="str">
        <f t="shared" si="9"/>
        <v>0</v>
      </c>
      <c r="M96" s="249">
        <f t="shared" si="10"/>
        <v>0</v>
      </c>
    </row>
    <row r="97" spans="11:13" hidden="1" x14ac:dyDescent="0.25">
      <c r="K97" s="286">
        <f t="shared" si="8"/>
        <v>0</v>
      </c>
      <c r="L97" s="263" t="str">
        <f t="shared" si="9"/>
        <v>0</v>
      </c>
      <c r="M97" s="249">
        <f t="shared" si="10"/>
        <v>0</v>
      </c>
    </row>
    <row r="98" spans="11:13" hidden="1" x14ac:dyDescent="0.25">
      <c r="K98" s="286">
        <f t="shared" si="8"/>
        <v>0</v>
      </c>
      <c r="L98" s="263" t="str">
        <f t="shared" si="9"/>
        <v>0</v>
      </c>
      <c r="M98" s="249">
        <f t="shared" si="10"/>
        <v>0</v>
      </c>
    </row>
    <row r="99" spans="11:13" hidden="1" x14ac:dyDescent="0.25">
      <c r="K99" s="286">
        <f t="shared" si="8"/>
        <v>0</v>
      </c>
      <c r="L99" s="263" t="str">
        <f t="shared" si="9"/>
        <v>0</v>
      </c>
      <c r="M99" s="249">
        <f t="shared" si="10"/>
        <v>0</v>
      </c>
    </row>
    <row r="100" spans="11:13" hidden="1" x14ac:dyDescent="0.25">
      <c r="K100" s="286">
        <f t="shared" si="8"/>
        <v>0</v>
      </c>
      <c r="L100" s="263" t="str">
        <f t="shared" si="9"/>
        <v>0</v>
      </c>
      <c r="M100" s="249">
        <f t="shared" si="10"/>
        <v>0</v>
      </c>
    </row>
    <row r="101" spans="11:13" hidden="1" x14ac:dyDescent="0.25">
      <c r="K101" s="286">
        <f t="shared" si="8"/>
        <v>0</v>
      </c>
      <c r="L101" s="263" t="str">
        <f t="shared" si="9"/>
        <v>0</v>
      </c>
      <c r="M101" s="249">
        <f t="shared" si="10"/>
        <v>0</v>
      </c>
    </row>
    <row r="102" spans="11:13" hidden="1" x14ac:dyDescent="0.25">
      <c r="K102" s="286">
        <f t="shared" si="8"/>
        <v>0</v>
      </c>
      <c r="L102" s="263" t="str">
        <f t="shared" si="9"/>
        <v>0</v>
      </c>
      <c r="M102" s="249">
        <f t="shared" si="10"/>
        <v>0</v>
      </c>
    </row>
    <row r="103" spans="11:13" hidden="1" x14ac:dyDescent="0.25">
      <c r="K103" s="286">
        <f t="shared" si="8"/>
        <v>0</v>
      </c>
      <c r="L103" s="263" t="str">
        <f t="shared" si="9"/>
        <v>0</v>
      </c>
      <c r="M103" s="249">
        <f t="shared" si="10"/>
        <v>0</v>
      </c>
    </row>
    <row r="104" spans="11:13" hidden="1" x14ac:dyDescent="0.25">
      <c r="K104" s="286">
        <f t="shared" si="8"/>
        <v>0</v>
      </c>
      <c r="L104" s="263" t="str">
        <f t="shared" si="9"/>
        <v>0</v>
      </c>
      <c r="M104" s="249">
        <f t="shared" si="10"/>
        <v>0</v>
      </c>
    </row>
    <row r="105" spans="11:13" hidden="1" x14ac:dyDescent="0.25">
      <c r="K105" s="286">
        <f t="shared" si="8"/>
        <v>0</v>
      </c>
      <c r="L105" s="263" t="str">
        <f t="shared" si="9"/>
        <v>0</v>
      </c>
      <c r="M105" s="249">
        <f t="shared" si="10"/>
        <v>0</v>
      </c>
    </row>
    <row r="106" spans="11:13" hidden="1" x14ac:dyDescent="0.25">
      <c r="K106" s="286">
        <f t="shared" si="8"/>
        <v>0</v>
      </c>
      <c r="L106" s="263" t="str">
        <f t="shared" si="9"/>
        <v>0</v>
      </c>
      <c r="M106" s="249">
        <f t="shared" si="10"/>
        <v>0</v>
      </c>
    </row>
    <row r="107" spans="11:13" hidden="1" x14ac:dyDescent="0.25">
      <c r="K107" s="286">
        <f t="shared" si="8"/>
        <v>0</v>
      </c>
      <c r="L107" s="263" t="str">
        <f t="shared" si="9"/>
        <v>0</v>
      </c>
      <c r="M107" s="249">
        <f t="shared" si="10"/>
        <v>0</v>
      </c>
    </row>
    <row r="108" spans="11:13" hidden="1" x14ac:dyDescent="0.25">
      <c r="K108" s="286">
        <f t="shared" si="8"/>
        <v>0</v>
      </c>
      <c r="L108" s="263" t="str">
        <f t="shared" si="9"/>
        <v>0</v>
      </c>
      <c r="M108" s="249">
        <f t="shared" si="10"/>
        <v>0</v>
      </c>
    </row>
    <row r="109" spans="11:13" hidden="1" x14ac:dyDescent="0.25">
      <c r="K109" s="286">
        <f t="shared" si="8"/>
        <v>0</v>
      </c>
      <c r="L109" s="263" t="str">
        <f t="shared" si="9"/>
        <v>0</v>
      </c>
      <c r="M109" s="249">
        <f t="shared" si="10"/>
        <v>0</v>
      </c>
    </row>
    <row r="110" spans="11:13" hidden="1" x14ac:dyDescent="0.25">
      <c r="K110" s="286">
        <f t="shared" si="8"/>
        <v>0</v>
      </c>
      <c r="L110" s="263" t="str">
        <f t="shared" si="9"/>
        <v>0</v>
      </c>
      <c r="M110" s="249">
        <f t="shared" si="10"/>
        <v>0</v>
      </c>
    </row>
    <row r="111" spans="11:13" hidden="1" x14ac:dyDescent="0.25">
      <c r="K111" s="286">
        <f t="shared" si="8"/>
        <v>0</v>
      </c>
      <c r="L111" s="263" t="str">
        <f t="shared" si="9"/>
        <v>0</v>
      </c>
      <c r="M111" s="249">
        <f t="shared" si="10"/>
        <v>0</v>
      </c>
    </row>
    <row r="112" spans="11:13" hidden="1" x14ac:dyDescent="0.25">
      <c r="K112" s="286">
        <f t="shared" si="8"/>
        <v>0</v>
      </c>
      <c r="L112" s="263" t="str">
        <f t="shared" si="9"/>
        <v>0</v>
      </c>
      <c r="M112" s="249">
        <f t="shared" si="10"/>
        <v>0</v>
      </c>
    </row>
    <row r="113" spans="11:13" hidden="1" x14ac:dyDescent="0.25">
      <c r="K113" s="286">
        <f t="shared" si="8"/>
        <v>0</v>
      </c>
      <c r="L113" s="263" t="str">
        <f t="shared" si="9"/>
        <v>0</v>
      </c>
      <c r="M113" s="249">
        <f t="shared" si="10"/>
        <v>0</v>
      </c>
    </row>
    <row r="114" spans="11:13" hidden="1" x14ac:dyDescent="0.25">
      <c r="K114" s="286">
        <f t="shared" si="8"/>
        <v>0</v>
      </c>
      <c r="L114" s="263" t="str">
        <f t="shared" si="9"/>
        <v>0</v>
      </c>
      <c r="M114" s="249">
        <f t="shared" si="10"/>
        <v>0</v>
      </c>
    </row>
    <row r="115" spans="11:13" hidden="1" x14ac:dyDescent="0.25">
      <c r="K115" s="286">
        <f t="shared" si="8"/>
        <v>0</v>
      </c>
      <c r="L115" s="263" t="str">
        <f t="shared" si="9"/>
        <v>0</v>
      </c>
      <c r="M115" s="249">
        <f t="shared" si="10"/>
        <v>0</v>
      </c>
    </row>
    <row r="116" spans="11:13" hidden="1" x14ac:dyDescent="0.25">
      <c r="K116" s="286">
        <f t="shared" si="8"/>
        <v>0</v>
      </c>
      <c r="L116" s="263" t="str">
        <f t="shared" si="9"/>
        <v>0</v>
      </c>
      <c r="M116" s="249">
        <f t="shared" si="10"/>
        <v>0</v>
      </c>
    </row>
    <row r="117" spans="11:13" hidden="1" x14ac:dyDescent="0.25">
      <c r="K117" s="286">
        <f t="shared" si="8"/>
        <v>0</v>
      </c>
      <c r="L117" s="263" t="str">
        <f t="shared" si="9"/>
        <v>0</v>
      </c>
      <c r="M117" s="249">
        <f t="shared" si="10"/>
        <v>0</v>
      </c>
    </row>
    <row r="118" spans="11:13" hidden="1" x14ac:dyDescent="0.25">
      <c r="K118" s="286">
        <f t="shared" si="8"/>
        <v>0</v>
      </c>
      <c r="L118" s="263" t="str">
        <f t="shared" si="9"/>
        <v>0</v>
      </c>
      <c r="M118" s="249">
        <f t="shared" si="10"/>
        <v>0</v>
      </c>
    </row>
    <row r="119" spans="11:13" hidden="1" x14ac:dyDescent="0.25">
      <c r="K119" s="286">
        <f t="shared" si="8"/>
        <v>0</v>
      </c>
      <c r="L119" s="263" t="str">
        <f t="shared" si="9"/>
        <v>0</v>
      </c>
      <c r="M119" s="249">
        <f t="shared" si="10"/>
        <v>0</v>
      </c>
    </row>
    <row r="120" spans="11:13" hidden="1" x14ac:dyDescent="0.25">
      <c r="K120" s="286">
        <f t="shared" si="8"/>
        <v>0</v>
      </c>
      <c r="L120" s="263" t="str">
        <f t="shared" si="9"/>
        <v>0</v>
      </c>
      <c r="M120" s="249">
        <f t="shared" si="10"/>
        <v>0</v>
      </c>
    </row>
    <row r="121" spans="11:13" hidden="1" x14ac:dyDescent="0.25">
      <c r="K121" s="286">
        <f t="shared" si="8"/>
        <v>0</v>
      </c>
      <c r="L121" s="263" t="str">
        <f t="shared" si="9"/>
        <v>0</v>
      </c>
      <c r="M121" s="249">
        <f t="shared" si="10"/>
        <v>0</v>
      </c>
    </row>
    <row r="122" spans="11:13" hidden="1" x14ac:dyDescent="0.25">
      <c r="K122" s="286">
        <f t="shared" si="8"/>
        <v>0</v>
      </c>
      <c r="L122" s="263" t="str">
        <f t="shared" si="9"/>
        <v>0</v>
      </c>
      <c r="M122" s="249">
        <f t="shared" si="10"/>
        <v>0</v>
      </c>
    </row>
    <row r="123" spans="11:13" hidden="1" x14ac:dyDescent="0.25">
      <c r="K123" s="286">
        <f t="shared" si="8"/>
        <v>0</v>
      </c>
      <c r="L123" s="263" t="str">
        <f t="shared" si="9"/>
        <v>0</v>
      </c>
      <c r="M123" s="249">
        <f t="shared" si="10"/>
        <v>0</v>
      </c>
    </row>
    <row r="124" spans="11:13" hidden="1" x14ac:dyDescent="0.25">
      <c r="K124" s="286">
        <f t="shared" si="8"/>
        <v>0</v>
      </c>
      <c r="L124" s="263" t="str">
        <f t="shared" si="9"/>
        <v>0</v>
      </c>
      <c r="M124" s="249">
        <f t="shared" si="10"/>
        <v>0</v>
      </c>
    </row>
    <row r="125" spans="11:13" hidden="1" x14ac:dyDescent="0.25">
      <c r="K125" s="286">
        <f t="shared" si="8"/>
        <v>0</v>
      </c>
      <c r="L125" s="263" t="str">
        <f t="shared" si="9"/>
        <v>0</v>
      </c>
      <c r="M125" s="249">
        <f t="shared" si="10"/>
        <v>0</v>
      </c>
    </row>
    <row r="126" spans="11:13" hidden="1" x14ac:dyDescent="0.25">
      <c r="K126" s="286">
        <f t="shared" si="8"/>
        <v>0</v>
      </c>
      <c r="L126" s="263" t="str">
        <f t="shared" si="9"/>
        <v>0</v>
      </c>
      <c r="M126" s="249">
        <f t="shared" si="10"/>
        <v>0</v>
      </c>
    </row>
    <row r="127" spans="11:13" hidden="1" x14ac:dyDescent="0.25">
      <c r="K127" s="286">
        <f t="shared" si="8"/>
        <v>0</v>
      </c>
      <c r="L127" s="263" t="str">
        <f t="shared" si="9"/>
        <v>0</v>
      </c>
      <c r="M127" s="249">
        <f t="shared" si="10"/>
        <v>0</v>
      </c>
    </row>
    <row r="128" spans="11:13" hidden="1" x14ac:dyDescent="0.25">
      <c r="K128" s="286">
        <f t="shared" si="8"/>
        <v>0</v>
      </c>
      <c r="L128" s="263" t="str">
        <f t="shared" si="9"/>
        <v>0</v>
      </c>
      <c r="M128" s="249">
        <f t="shared" si="10"/>
        <v>0</v>
      </c>
    </row>
    <row r="129" spans="11:13" hidden="1" x14ac:dyDescent="0.25">
      <c r="K129" s="286">
        <f t="shared" si="8"/>
        <v>0</v>
      </c>
      <c r="L129" s="263" t="str">
        <f t="shared" si="9"/>
        <v>0</v>
      </c>
      <c r="M129" s="249">
        <f t="shared" si="10"/>
        <v>0</v>
      </c>
    </row>
    <row r="130" spans="11:13" hidden="1" x14ac:dyDescent="0.25">
      <c r="K130" s="286">
        <f t="shared" si="8"/>
        <v>0</v>
      </c>
      <c r="L130" s="263" t="str">
        <f t="shared" si="9"/>
        <v>0</v>
      </c>
      <c r="M130" s="249">
        <f t="shared" si="10"/>
        <v>0</v>
      </c>
    </row>
    <row r="131" spans="11:13" hidden="1" x14ac:dyDescent="0.25">
      <c r="K131" s="286">
        <f t="shared" si="8"/>
        <v>0</v>
      </c>
      <c r="L131" s="263" t="str">
        <f t="shared" si="9"/>
        <v>0</v>
      </c>
      <c r="M131" s="249">
        <f t="shared" si="10"/>
        <v>0</v>
      </c>
    </row>
    <row r="132" spans="11:13" hidden="1" x14ac:dyDescent="0.25">
      <c r="K132" s="286">
        <f t="shared" si="8"/>
        <v>0</v>
      </c>
      <c r="L132" s="263" t="str">
        <f t="shared" si="9"/>
        <v>0</v>
      </c>
      <c r="M132" s="249">
        <f t="shared" si="10"/>
        <v>0</v>
      </c>
    </row>
    <row r="133" spans="11:13" hidden="1" x14ac:dyDescent="0.25">
      <c r="K133" s="286">
        <f t="shared" si="8"/>
        <v>0</v>
      </c>
      <c r="L133" s="263" t="str">
        <f t="shared" si="9"/>
        <v>0</v>
      </c>
      <c r="M133" s="249">
        <f t="shared" si="10"/>
        <v>0</v>
      </c>
    </row>
    <row r="134" spans="11:13" hidden="1" x14ac:dyDescent="0.25">
      <c r="K134" s="286">
        <f t="shared" ref="K134:K197" si="11">SUM(F134:J134)</f>
        <v>0</v>
      </c>
      <c r="L134" s="263" t="str">
        <f t="shared" ref="L134:L197" si="12">IF(E134="","0",VLOOKUP(E134,$F$539:$G$554,2))</f>
        <v>0</v>
      </c>
      <c r="M134" s="249">
        <f t="shared" ref="M134:M197" si="13">SUM(K134*L134)</f>
        <v>0</v>
      </c>
    </row>
    <row r="135" spans="11:13" hidden="1" x14ac:dyDescent="0.25">
      <c r="K135" s="286">
        <f t="shared" si="11"/>
        <v>0</v>
      </c>
      <c r="L135" s="263" t="str">
        <f t="shared" si="12"/>
        <v>0</v>
      </c>
      <c r="M135" s="249">
        <f t="shared" si="13"/>
        <v>0</v>
      </c>
    </row>
    <row r="136" spans="11:13" hidden="1" x14ac:dyDescent="0.25">
      <c r="K136" s="286">
        <f t="shared" si="11"/>
        <v>0</v>
      </c>
      <c r="L136" s="263" t="str">
        <f t="shared" si="12"/>
        <v>0</v>
      </c>
      <c r="M136" s="249">
        <f t="shared" si="13"/>
        <v>0</v>
      </c>
    </row>
    <row r="137" spans="11:13" hidden="1" x14ac:dyDescent="0.25">
      <c r="K137" s="286">
        <f t="shared" si="11"/>
        <v>0</v>
      </c>
      <c r="L137" s="263" t="str">
        <f t="shared" si="12"/>
        <v>0</v>
      </c>
      <c r="M137" s="249">
        <f t="shared" si="13"/>
        <v>0</v>
      </c>
    </row>
    <row r="138" spans="11:13" hidden="1" x14ac:dyDescent="0.25">
      <c r="K138" s="286">
        <f t="shared" si="11"/>
        <v>0</v>
      </c>
      <c r="L138" s="263" t="str">
        <f t="shared" si="12"/>
        <v>0</v>
      </c>
      <c r="M138" s="249">
        <f t="shared" si="13"/>
        <v>0</v>
      </c>
    </row>
    <row r="139" spans="11:13" hidden="1" x14ac:dyDescent="0.25">
      <c r="K139" s="286">
        <f t="shared" si="11"/>
        <v>0</v>
      </c>
      <c r="L139" s="263" t="str">
        <f t="shared" si="12"/>
        <v>0</v>
      </c>
      <c r="M139" s="249">
        <f t="shared" si="13"/>
        <v>0</v>
      </c>
    </row>
    <row r="140" spans="11:13" hidden="1" x14ac:dyDescent="0.25">
      <c r="K140" s="286">
        <f t="shared" si="11"/>
        <v>0</v>
      </c>
      <c r="L140" s="263" t="str">
        <f t="shared" si="12"/>
        <v>0</v>
      </c>
      <c r="M140" s="249">
        <f t="shared" si="13"/>
        <v>0</v>
      </c>
    </row>
    <row r="141" spans="11:13" hidden="1" x14ac:dyDescent="0.25">
      <c r="K141" s="286">
        <f t="shared" si="11"/>
        <v>0</v>
      </c>
      <c r="L141" s="263" t="str">
        <f t="shared" si="12"/>
        <v>0</v>
      </c>
      <c r="M141" s="249">
        <f t="shared" si="13"/>
        <v>0</v>
      </c>
    </row>
    <row r="142" spans="11:13" hidden="1" x14ac:dyDescent="0.25">
      <c r="K142" s="286">
        <f t="shared" si="11"/>
        <v>0</v>
      </c>
      <c r="L142" s="263" t="str">
        <f t="shared" si="12"/>
        <v>0</v>
      </c>
      <c r="M142" s="249">
        <f t="shared" si="13"/>
        <v>0</v>
      </c>
    </row>
    <row r="143" spans="11:13" hidden="1" x14ac:dyDescent="0.25">
      <c r="K143" s="286">
        <f t="shared" si="11"/>
        <v>0</v>
      </c>
      <c r="L143" s="263" t="str">
        <f t="shared" si="12"/>
        <v>0</v>
      </c>
      <c r="M143" s="249">
        <f t="shared" si="13"/>
        <v>0</v>
      </c>
    </row>
    <row r="144" spans="11:13" hidden="1" x14ac:dyDescent="0.25">
      <c r="K144" s="286">
        <f t="shared" si="11"/>
        <v>0</v>
      </c>
      <c r="L144" s="263" t="str">
        <f t="shared" si="12"/>
        <v>0</v>
      </c>
      <c r="M144" s="249">
        <f t="shared" si="13"/>
        <v>0</v>
      </c>
    </row>
    <row r="145" spans="11:13" hidden="1" x14ac:dyDescent="0.25">
      <c r="K145" s="286">
        <f t="shared" si="11"/>
        <v>0</v>
      </c>
      <c r="L145" s="263" t="str">
        <f t="shared" si="12"/>
        <v>0</v>
      </c>
      <c r="M145" s="249">
        <f t="shared" si="13"/>
        <v>0</v>
      </c>
    </row>
    <row r="146" spans="11:13" hidden="1" x14ac:dyDescent="0.25">
      <c r="K146" s="286">
        <f t="shared" si="11"/>
        <v>0</v>
      </c>
      <c r="L146" s="263" t="str">
        <f t="shared" si="12"/>
        <v>0</v>
      </c>
      <c r="M146" s="249">
        <f t="shared" si="13"/>
        <v>0</v>
      </c>
    </row>
    <row r="147" spans="11:13" hidden="1" x14ac:dyDescent="0.25">
      <c r="K147" s="286">
        <f t="shared" si="11"/>
        <v>0</v>
      </c>
      <c r="L147" s="263" t="str">
        <f t="shared" si="12"/>
        <v>0</v>
      </c>
      <c r="M147" s="249">
        <f t="shared" si="13"/>
        <v>0</v>
      </c>
    </row>
    <row r="148" spans="11:13" hidden="1" x14ac:dyDescent="0.25">
      <c r="K148" s="286">
        <f t="shared" si="11"/>
        <v>0</v>
      </c>
      <c r="L148" s="263" t="str">
        <f t="shared" si="12"/>
        <v>0</v>
      </c>
      <c r="M148" s="249">
        <f t="shared" si="13"/>
        <v>0</v>
      </c>
    </row>
    <row r="149" spans="11:13" hidden="1" x14ac:dyDescent="0.25">
      <c r="K149" s="286">
        <f t="shared" si="11"/>
        <v>0</v>
      </c>
      <c r="L149" s="263" t="str">
        <f t="shared" si="12"/>
        <v>0</v>
      </c>
      <c r="M149" s="249">
        <f t="shared" si="13"/>
        <v>0</v>
      </c>
    </row>
    <row r="150" spans="11:13" hidden="1" x14ac:dyDescent="0.25">
      <c r="K150" s="286">
        <f t="shared" si="11"/>
        <v>0</v>
      </c>
      <c r="L150" s="263" t="str">
        <f t="shared" si="12"/>
        <v>0</v>
      </c>
      <c r="M150" s="249">
        <f t="shared" si="13"/>
        <v>0</v>
      </c>
    </row>
    <row r="151" spans="11:13" hidden="1" x14ac:dyDescent="0.25">
      <c r="K151" s="286">
        <f t="shared" si="11"/>
        <v>0</v>
      </c>
      <c r="L151" s="263" t="str">
        <f t="shared" si="12"/>
        <v>0</v>
      </c>
      <c r="M151" s="249">
        <f t="shared" si="13"/>
        <v>0</v>
      </c>
    </row>
    <row r="152" spans="11:13" hidden="1" x14ac:dyDescent="0.25">
      <c r="K152" s="286">
        <f t="shared" si="11"/>
        <v>0</v>
      </c>
      <c r="L152" s="263" t="str">
        <f t="shared" si="12"/>
        <v>0</v>
      </c>
      <c r="M152" s="249">
        <f t="shared" si="13"/>
        <v>0</v>
      </c>
    </row>
    <row r="153" spans="11:13" hidden="1" x14ac:dyDescent="0.25">
      <c r="K153" s="286">
        <f t="shared" si="11"/>
        <v>0</v>
      </c>
      <c r="L153" s="263" t="str">
        <f t="shared" si="12"/>
        <v>0</v>
      </c>
      <c r="M153" s="249">
        <f t="shared" si="13"/>
        <v>0</v>
      </c>
    </row>
    <row r="154" spans="11:13" hidden="1" x14ac:dyDescent="0.25">
      <c r="K154" s="286">
        <f t="shared" si="11"/>
        <v>0</v>
      </c>
      <c r="L154" s="263" t="str">
        <f t="shared" si="12"/>
        <v>0</v>
      </c>
      <c r="M154" s="249">
        <f t="shared" si="13"/>
        <v>0</v>
      </c>
    </row>
    <row r="155" spans="11:13" hidden="1" x14ac:dyDescent="0.25">
      <c r="K155" s="286">
        <f t="shared" si="11"/>
        <v>0</v>
      </c>
      <c r="L155" s="263" t="str">
        <f t="shared" si="12"/>
        <v>0</v>
      </c>
      <c r="M155" s="249">
        <f t="shared" si="13"/>
        <v>0</v>
      </c>
    </row>
    <row r="156" spans="11:13" hidden="1" x14ac:dyDescent="0.25">
      <c r="K156" s="286">
        <f t="shared" si="11"/>
        <v>0</v>
      </c>
      <c r="L156" s="263" t="str">
        <f t="shared" si="12"/>
        <v>0</v>
      </c>
      <c r="M156" s="249">
        <f t="shared" si="13"/>
        <v>0</v>
      </c>
    </row>
    <row r="157" spans="11:13" hidden="1" x14ac:dyDescent="0.25">
      <c r="K157" s="286">
        <f t="shared" si="11"/>
        <v>0</v>
      </c>
      <c r="L157" s="263" t="str">
        <f t="shared" si="12"/>
        <v>0</v>
      </c>
      <c r="M157" s="249">
        <f t="shared" si="13"/>
        <v>0</v>
      </c>
    </row>
    <row r="158" spans="11:13" hidden="1" x14ac:dyDescent="0.25">
      <c r="K158" s="286">
        <f t="shared" si="11"/>
        <v>0</v>
      </c>
      <c r="L158" s="263" t="str">
        <f t="shared" si="12"/>
        <v>0</v>
      </c>
      <c r="M158" s="249">
        <f t="shared" si="13"/>
        <v>0</v>
      </c>
    </row>
    <row r="159" spans="11:13" hidden="1" x14ac:dyDescent="0.25">
      <c r="K159" s="286">
        <f t="shared" si="11"/>
        <v>0</v>
      </c>
      <c r="L159" s="263" t="str">
        <f t="shared" si="12"/>
        <v>0</v>
      </c>
      <c r="M159" s="249">
        <f t="shared" si="13"/>
        <v>0</v>
      </c>
    </row>
    <row r="160" spans="11:13" hidden="1" x14ac:dyDescent="0.25">
      <c r="K160" s="286">
        <f t="shared" si="11"/>
        <v>0</v>
      </c>
      <c r="L160" s="263" t="str">
        <f t="shared" si="12"/>
        <v>0</v>
      </c>
      <c r="M160" s="249">
        <f t="shared" si="13"/>
        <v>0</v>
      </c>
    </row>
    <row r="161" spans="11:13" hidden="1" x14ac:dyDescent="0.25">
      <c r="K161" s="286">
        <f t="shared" si="11"/>
        <v>0</v>
      </c>
      <c r="L161" s="263" t="str">
        <f t="shared" si="12"/>
        <v>0</v>
      </c>
      <c r="M161" s="249">
        <f t="shared" si="13"/>
        <v>0</v>
      </c>
    </row>
    <row r="162" spans="11:13" hidden="1" x14ac:dyDescent="0.25">
      <c r="K162" s="286">
        <f t="shared" si="11"/>
        <v>0</v>
      </c>
      <c r="L162" s="263" t="str">
        <f t="shared" si="12"/>
        <v>0</v>
      </c>
      <c r="M162" s="249">
        <f t="shared" si="13"/>
        <v>0</v>
      </c>
    </row>
    <row r="163" spans="11:13" hidden="1" x14ac:dyDescent="0.25">
      <c r="K163" s="286">
        <f t="shared" si="11"/>
        <v>0</v>
      </c>
      <c r="L163" s="263" t="str">
        <f t="shared" si="12"/>
        <v>0</v>
      </c>
      <c r="M163" s="249">
        <f t="shared" si="13"/>
        <v>0</v>
      </c>
    </row>
    <row r="164" spans="11:13" hidden="1" x14ac:dyDescent="0.25">
      <c r="K164" s="286">
        <f t="shared" si="11"/>
        <v>0</v>
      </c>
      <c r="L164" s="263" t="str">
        <f t="shared" si="12"/>
        <v>0</v>
      </c>
      <c r="M164" s="249">
        <f t="shared" si="13"/>
        <v>0</v>
      </c>
    </row>
    <row r="165" spans="11:13" hidden="1" x14ac:dyDescent="0.25">
      <c r="K165" s="286">
        <f t="shared" si="11"/>
        <v>0</v>
      </c>
      <c r="L165" s="263" t="str">
        <f t="shared" si="12"/>
        <v>0</v>
      </c>
      <c r="M165" s="249">
        <f t="shared" si="13"/>
        <v>0</v>
      </c>
    </row>
    <row r="166" spans="11:13" hidden="1" x14ac:dyDescent="0.25">
      <c r="K166" s="286">
        <f t="shared" si="11"/>
        <v>0</v>
      </c>
      <c r="L166" s="263" t="str">
        <f t="shared" si="12"/>
        <v>0</v>
      </c>
      <c r="M166" s="249">
        <f t="shared" si="13"/>
        <v>0</v>
      </c>
    </row>
    <row r="167" spans="11:13" hidden="1" x14ac:dyDescent="0.25">
      <c r="K167" s="286">
        <f t="shared" si="11"/>
        <v>0</v>
      </c>
      <c r="L167" s="263" t="str">
        <f t="shared" si="12"/>
        <v>0</v>
      </c>
      <c r="M167" s="249">
        <f t="shared" si="13"/>
        <v>0</v>
      </c>
    </row>
    <row r="168" spans="11:13" hidden="1" x14ac:dyDescent="0.25">
      <c r="K168" s="286">
        <f t="shared" si="11"/>
        <v>0</v>
      </c>
      <c r="L168" s="263" t="str">
        <f t="shared" si="12"/>
        <v>0</v>
      </c>
      <c r="M168" s="249">
        <f t="shared" si="13"/>
        <v>0</v>
      </c>
    </row>
    <row r="169" spans="11:13" hidden="1" x14ac:dyDescent="0.25">
      <c r="K169" s="286">
        <f t="shared" si="11"/>
        <v>0</v>
      </c>
      <c r="L169" s="263" t="str">
        <f t="shared" si="12"/>
        <v>0</v>
      </c>
      <c r="M169" s="249">
        <f t="shared" si="13"/>
        <v>0</v>
      </c>
    </row>
    <row r="170" spans="11:13" hidden="1" x14ac:dyDescent="0.25">
      <c r="K170" s="286">
        <f t="shared" si="11"/>
        <v>0</v>
      </c>
      <c r="L170" s="263" t="str">
        <f t="shared" si="12"/>
        <v>0</v>
      </c>
      <c r="M170" s="249">
        <f t="shared" si="13"/>
        <v>0</v>
      </c>
    </row>
    <row r="171" spans="11:13" hidden="1" x14ac:dyDescent="0.25">
      <c r="K171" s="286">
        <f t="shared" si="11"/>
        <v>0</v>
      </c>
      <c r="L171" s="263" t="str">
        <f t="shared" si="12"/>
        <v>0</v>
      </c>
      <c r="M171" s="249">
        <f t="shared" si="13"/>
        <v>0</v>
      </c>
    </row>
    <row r="172" spans="11:13" hidden="1" x14ac:dyDescent="0.25">
      <c r="K172" s="286">
        <f t="shared" si="11"/>
        <v>0</v>
      </c>
      <c r="L172" s="263" t="str">
        <f t="shared" si="12"/>
        <v>0</v>
      </c>
      <c r="M172" s="249">
        <f t="shared" si="13"/>
        <v>0</v>
      </c>
    </row>
    <row r="173" spans="11:13" hidden="1" x14ac:dyDescent="0.25">
      <c r="K173" s="286">
        <f t="shared" si="11"/>
        <v>0</v>
      </c>
      <c r="L173" s="263" t="str">
        <f t="shared" si="12"/>
        <v>0</v>
      </c>
      <c r="M173" s="249">
        <f t="shared" si="13"/>
        <v>0</v>
      </c>
    </row>
    <row r="174" spans="11:13" hidden="1" x14ac:dyDescent="0.25">
      <c r="K174" s="286">
        <f t="shared" si="11"/>
        <v>0</v>
      </c>
      <c r="L174" s="263" t="str">
        <f t="shared" si="12"/>
        <v>0</v>
      </c>
      <c r="M174" s="249">
        <f t="shared" si="13"/>
        <v>0</v>
      </c>
    </row>
    <row r="175" spans="11:13" hidden="1" x14ac:dyDescent="0.25">
      <c r="K175" s="286">
        <f t="shared" si="11"/>
        <v>0</v>
      </c>
      <c r="L175" s="263" t="str">
        <f t="shared" si="12"/>
        <v>0</v>
      </c>
      <c r="M175" s="249">
        <f t="shared" si="13"/>
        <v>0</v>
      </c>
    </row>
    <row r="176" spans="11:13" hidden="1" x14ac:dyDescent="0.25">
      <c r="K176" s="286">
        <f t="shared" si="11"/>
        <v>0</v>
      </c>
      <c r="L176" s="263" t="str">
        <f t="shared" si="12"/>
        <v>0</v>
      </c>
      <c r="M176" s="249">
        <f t="shared" si="13"/>
        <v>0</v>
      </c>
    </row>
    <row r="177" spans="11:13" hidden="1" x14ac:dyDescent="0.25">
      <c r="K177" s="286">
        <f t="shared" si="11"/>
        <v>0</v>
      </c>
      <c r="L177" s="263" t="str">
        <f t="shared" si="12"/>
        <v>0</v>
      </c>
      <c r="M177" s="249">
        <f t="shared" si="13"/>
        <v>0</v>
      </c>
    </row>
    <row r="178" spans="11:13" hidden="1" x14ac:dyDescent="0.25">
      <c r="K178" s="286">
        <f t="shared" si="11"/>
        <v>0</v>
      </c>
      <c r="L178" s="263" t="str">
        <f t="shared" si="12"/>
        <v>0</v>
      </c>
      <c r="M178" s="249">
        <f t="shared" si="13"/>
        <v>0</v>
      </c>
    </row>
    <row r="179" spans="11:13" hidden="1" x14ac:dyDescent="0.25">
      <c r="K179" s="286">
        <f t="shared" si="11"/>
        <v>0</v>
      </c>
      <c r="L179" s="263" t="str">
        <f t="shared" si="12"/>
        <v>0</v>
      </c>
      <c r="M179" s="249">
        <f t="shared" si="13"/>
        <v>0</v>
      </c>
    </row>
    <row r="180" spans="11:13" hidden="1" x14ac:dyDescent="0.25">
      <c r="K180" s="286">
        <f t="shared" si="11"/>
        <v>0</v>
      </c>
      <c r="L180" s="263" t="str">
        <f t="shared" si="12"/>
        <v>0</v>
      </c>
      <c r="M180" s="249">
        <f t="shared" si="13"/>
        <v>0</v>
      </c>
    </row>
    <row r="181" spans="11:13" hidden="1" x14ac:dyDescent="0.25">
      <c r="K181" s="286">
        <f t="shared" si="11"/>
        <v>0</v>
      </c>
      <c r="L181" s="263" t="str">
        <f t="shared" si="12"/>
        <v>0</v>
      </c>
      <c r="M181" s="249">
        <f t="shared" si="13"/>
        <v>0</v>
      </c>
    </row>
    <row r="182" spans="11:13" hidden="1" x14ac:dyDescent="0.25">
      <c r="K182" s="286">
        <f t="shared" si="11"/>
        <v>0</v>
      </c>
      <c r="L182" s="263" t="str">
        <f t="shared" si="12"/>
        <v>0</v>
      </c>
      <c r="M182" s="249">
        <f t="shared" si="13"/>
        <v>0</v>
      </c>
    </row>
    <row r="183" spans="11:13" hidden="1" x14ac:dyDescent="0.25">
      <c r="K183" s="286">
        <f t="shared" si="11"/>
        <v>0</v>
      </c>
      <c r="L183" s="263" t="str">
        <f t="shared" si="12"/>
        <v>0</v>
      </c>
      <c r="M183" s="249">
        <f t="shared" si="13"/>
        <v>0</v>
      </c>
    </row>
    <row r="184" spans="11:13" hidden="1" x14ac:dyDescent="0.25">
      <c r="K184" s="286">
        <f t="shared" si="11"/>
        <v>0</v>
      </c>
      <c r="L184" s="263" t="str">
        <f t="shared" si="12"/>
        <v>0</v>
      </c>
      <c r="M184" s="249">
        <f t="shared" si="13"/>
        <v>0</v>
      </c>
    </row>
    <row r="185" spans="11:13" hidden="1" x14ac:dyDescent="0.25">
      <c r="K185" s="286">
        <f t="shared" si="11"/>
        <v>0</v>
      </c>
      <c r="L185" s="263" t="str">
        <f t="shared" si="12"/>
        <v>0</v>
      </c>
      <c r="M185" s="249">
        <f t="shared" si="13"/>
        <v>0</v>
      </c>
    </row>
    <row r="186" spans="11:13" hidden="1" x14ac:dyDescent="0.25">
      <c r="K186" s="286">
        <f t="shared" si="11"/>
        <v>0</v>
      </c>
      <c r="L186" s="263" t="str">
        <f t="shared" si="12"/>
        <v>0</v>
      </c>
      <c r="M186" s="249">
        <f t="shared" si="13"/>
        <v>0</v>
      </c>
    </row>
    <row r="187" spans="11:13" hidden="1" x14ac:dyDescent="0.25">
      <c r="K187" s="286">
        <f t="shared" si="11"/>
        <v>0</v>
      </c>
      <c r="L187" s="263" t="str">
        <f t="shared" si="12"/>
        <v>0</v>
      </c>
      <c r="M187" s="249">
        <f t="shared" si="13"/>
        <v>0</v>
      </c>
    </row>
    <row r="188" spans="11:13" hidden="1" x14ac:dyDescent="0.25">
      <c r="K188" s="286">
        <f t="shared" si="11"/>
        <v>0</v>
      </c>
      <c r="L188" s="263" t="str">
        <f t="shared" si="12"/>
        <v>0</v>
      </c>
      <c r="M188" s="249">
        <f t="shared" si="13"/>
        <v>0</v>
      </c>
    </row>
    <row r="189" spans="11:13" hidden="1" x14ac:dyDescent="0.25">
      <c r="K189" s="286">
        <f t="shared" si="11"/>
        <v>0</v>
      </c>
      <c r="L189" s="263" t="str">
        <f t="shared" si="12"/>
        <v>0</v>
      </c>
      <c r="M189" s="249">
        <f t="shared" si="13"/>
        <v>0</v>
      </c>
    </row>
    <row r="190" spans="11:13" hidden="1" x14ac:dyDescent="0.25">
      <c r="K190" s="286">
        <f t="shared" si="11"/>
        <v>0</v>
      </c>
      <c r="L190" s="263" t="str">
        <f t="shared" si="12"/>
        <v>0</v>
      </c>
      <c r="M190" s="249">
        <f t="shared" si="13"/>
        <v>0</v>
      </c>
    </row>
    <row r="191" spans="11:13" hidden="1" x14ac:dyDescent="0.25">
      <c r="K191" s="286">
        <f t="shared" si="11"/>
        <v>0</v>
      </c>
      <c r="L191" s="263" t="str">
        <f t="shared" si="12"/>
        <v>0</v>
      </c>
      <c r="M191" s="249">
        <f t="shared" si="13"/>
        <v>0</v>
      </c>
    </row>
    <row r="192" spans="11:13" hidden="1" x14ac:dyDescent="0.25">
      <c r="K192" s="286">
        <f t="shared" si="11"/>
        <v>0</v>
      </c>
      <c r="L192" s="263" t="str">
        <f t="shared" si="12"/>
        <v>0</v>
      </c>
      <c r="M192" s="249">
        <f t="shared" si="13"/>
        <v>0</v>
      </c>
    </row>
    <row r="193" spans="11:13" hidden="1" x14ac:dyDescent="0.25">
      <c r="K193" s="286">
        <f t="shared" si="11"/>
        <v>0</v>
      </c>
      <c r="L193" s="263" t="str">
        <f t="shared" si="12"/>
        <v>0</v>
      </c>
      <c r="M193" s="249">
        <f t="shared" si="13"/>
        <v>0</v>
      </c>
    </row>
    <row r="194" spans="11:13" hidden="1" x14ac:dyDescent="0.25">
      <c r="K194" s="286">
        <f t="shared" si="11"/>
        <v>0</v>
      </c>
      <c r="L194" s="263" t="str">
        <f t="shared" si="12"/>
        <v>0</v>
      </c>
      <c r="M194" s="249">
        <f t="shared" si="13"/>
        <v>0</v>
      </c>
    </row>
    <row r="195" spans="11:13" hidden="1" x14ac:dyDescent="0.25">
      <c r="K195" s="286">
        <f t="shared" si="11"/>
        <v>0</v>
      </c>
      <c r="L195" s="263" t="str">
        <f t="shared" si="12"/>
        <v>0</v>
      </c>
      <c r="M195" s="249">
        <f t="shared" si="13"/>
        <v>0</v>
      </c>
    </row>
    <row r="196" spans="11:13" hidden="1" x14ac:dyDescent="0.25">
      <c r="K196" s="286">
        <f t="shared" si="11"/>
        <v>0</v>
      </c>
      <c r="L196" s="263" t="str">
        <f t="shared" si="12"/>
        <v>0</v>
      </c>
      <c r="M196" s="249">
        <f t="shared" si="13"/>
        <v>0</v>
      </c>
    </row>
    <row r="197" spans="11:13" hidden="1" x14ac:dyDescent="0.25">
      <c r="K197" s="286">
        <f t="shared" si="11"/>
        <v>0</v>
      </c>
      <c r="L197" s="263" t="str">
        <f t="shared" si="12"/>
        <v>0</v>
      </c>
      <c r="M197" s="249">
        <f t="shared" si="13"/>
        <v>0</v>
      </c>
    </row>
    <row r="198" spans="11:13" hidden="1" x14ac:dyDescent="0.25">
      <c r="K198" s="286">
        <f t="shared" ref="K198:K261" si="14">SUM(F198:J198)</f>
        <v>0</v>
      </c>
      <c r="L198" s="263" t="str">
        <f t="shared" ref="L198:L261" si="15">IF(E198="","0",VLOOKUP(E198,$F$539:$G$554,2))</f>
        <v>0</v>
      </c>
      <c r="M198" s="249">
        <f t="shared" ref="M198:M261" si="16">SUM(K198*L198)</f>
        <v>0</v>
      </c>
    </row>
    <row r="199" spans="11:13" hidden="1" x14ac:dyDescent="0.25">
      <c r="K199" s="286">
        <f t="shared" si="14"/>
        <v>0</v>
      </c>
      <c r="L199" s="263" t="str">
        <f t="shared" si="15"/>
        <v>0</v>
      </c>
      <c r="M199" s="249">
        <f t="shared" si="16"/>
        <v>0</v>
      </c>
    </row>
    <row r="200" spans="11:13" hidden="1" x14ac:dyDescent="0.25">
      <c r="K200" s="286">
        <f t="shared" si="14"/>
        <v>0</v>
      </c>
      <c r="L200" s="263" t="str">
        <f t="shared" si="15"/>
        <v>0</v>
      </c>
      <c r="M200" s="249">
        <f t="shared" si="16"/>
        <v>0</v>
      </c>
    </row>
    <row r="201" spans="11:13" hidden="1" x14ac:dyDescent="0.25">
      <c r="K201" s="286">
        <f t="shared" si="14"/>
        <v>0</v>
      </c>
      <c r="L201" s="263" t="str">
        <f t="shared" si="15"/>
        <v>0</v>
      </c>
      <c r="M201" s="249">
        <f t="shared" si="16"/>
        <v>0</v>
      </c>
    </row>
    <row r="202" spans="11:13" hidden="1" x14ac:dyDescent="0.25">
      <c r="K202" s="286">
        <f t="shared" si="14"/>
        <v>0</v>
      </c>
      <c r="L202" s="263" t="str">
        <f t="shared" si="15"/>
        <v>0</v>
      </c>
      <c r="M202" s="249">
        <f t="shared" si="16"/>
        <v>0</v>
      </c>
    </row>
    <row r="203" spans="11:13" hidden="1" x14ac:dyDescent="0.25">
      <c r="K203" s="286">
        <f t="shared" si="14"/>
        <v>0</v>
      </c>
      <c r="L203" s="263" t="str">
        <f t="shared" si="15"/>
        <v>0</v>
      </c>
      <c r="M203" s="249">
        <f t="shared" si="16"/>
        <v>0</v>
      </c>
    </row>
    <row r="204" spans="11:13" hidden="1" x14ac:dyDescent="0.25">
      <c r="K204" s="286">
        <f t="shared" si="14"/>
        <v>0</v>
      </c>
      <c r="L204" s="263" t="str">
        <f t="shared" si="15"/>
        <v>0</v>
      </c>
      <c r="M204" s="249">
        <f t="shared" si="16"/>
        <v>0</v>
      </c>
    </row>
    <row r="205" spans="11:13" hidden="1" x14ac:dyDescent="0.25">
      <c r="K205" s="286">
        <f t="shared" si="14"/>
        <v>0</v>
      </c>
      <c r="L205" s="263" t="str">
        <f t="shared" si="15"/>
        <v>0</v>
      </c>
      <c r="M205" s="249">
        <f t="shared" si="16"/>
        <v>0</v>
      </c>
    </row>
    <row r="206" spans="11:13" hidden="1" x14ac:dyDescent="0.25">
      <c r="K206" s="286">
        <f t="shared" si="14"/>
        <v>0</v>
      </c>
      <c r="L206" s="263" t="str">
        <f t="shared" si="15"/>
        <v>0</v>
      </c>
      <c r="M206" s="249">
        <f t="shared" si="16"/>
        <v>0</v>
      </c>
    </row>
    <row r="207" spans="11:13" hidden="1" x14ac:dyDescent="0.25">
      <c r="K207" s="286">
        <f t="shared" si="14"/>
        <v>0</v>
      </c>
      <c r="L207" s="263" t="str">
        <f t="shared" si="15"/>
        <v>0</v>
      </c>
      <c r="M207" s="249">
        <f t="shared" si="16"/>
        <v>0</v>
      </c>
    </row>
    <row r="208" spans="11:13" hidden="1" x14ac:dyDescent="0.25">
      <c r="K208" s="286">
        <f t="shared" si="14"/>
        <v>0</v>
      </c>
      <c r="L208" s="263" t="str">
        <f t="shared" si="15"/>
        <v>0</v>
      </c>
      <c r="M208" s="249">
        <f t="shared" si="16"/>
        <v>0</v>
      </c>
    </row>
    <row r="209" spans="11:13" hidden="1" x14ac:dyDescent="0.25">
      <c r="K209" s="286">
        <f t="shared" si="14"/>
        <v>0</v>
      </c>
      <c r="L209" s="263" t="str">
        <f t="shared" si="15"/>
        <v>0</v>
      </c>
      <c r="M209" s="249">
        <f t="shared" si="16"/>
        <v>0</v>
      </c>
    </row>
    <row r="210" spans="11:13" hidden="1" x14ac:dyDescent="0.25">
      <c r="K210" s="286">
        <f t="shared" si="14"/>
        <v>0</v>
      </c>
      <c r="L210" s="263" t="str">
        <f t="shared" si="15"/>
        <v>0</v>
      </c>
      <c r="M210" s="249">
        <f t="shared" si="16"/>
        <v>0</v>
      </c>
    </row>
    <row r="211" spans="11:13" hidden="1" x14ac:dyDescent="0.25">
      <c r="K211" s="286">
        <f t="shared" si="14"/>
        <v>0</v>
      </c>
      <c r="L211" s="263" t="str">
        <f t="shared" si="15"/>
        <v>0</v>
      </c>
      <c r="M211" s="249">
        <f t="shared" si="16"/>
        <v>0</v>
      </c>
    </row>
    <row r="212" spans="11:13" hidden="1" x14ac:dyDescent="0.25">
      <c r="K212" s="286">
        <f t="shared" si="14"/>
        <v>0</v>
      </c>
      <c r="L212" s="263" t="str">
        <f t="shared" si="15"/>
        <v>0</v>
      </c>
      <c r="M212" s="249">
        <f t="shared" si="16"/>
        <v>0</v>
      </c>
    </row>
    <row r="213" spans="11:13" hidden="1" x14ac:dyDescent="0.25">
      <c r="K213" s="286">
        <f t="shared" si="14"/>
        <v>0</v>
      </c>
      <c r="L213" s="263" t="str">
        <f t="shared" si="15"/>
        <v>0</v>
      </c>
      <c r="M213" s="249">
        <f t="shared" si="16"/>
        <v>0</v>
      </c>
    </row>
    <row r="214" spans="11:13" hidden="1" x14ac:dyDescent="0.25">
      <c r="K214" s="286">
        <f t="shared" si="14"/>
        <v>0</v>
      </c>
      <c r="L214" s="263" t="str">
        <f t="shared" si="15"/>
        <v>0</v>
      </c>
      <c r="M214" s="249">
        <f t="shared" si="16"/>
        <v>0</v>
      </c>
    </row>
    <row r="215" spans="11:13" hidden="1" x14ac:dyDescent="0.25">
      <c r="K215" s="286">
        <f t="shared" si="14"/>
        <v>0</v>
      </c>
      <c r="L215" s="263" t="str">
        <f t="shared" si="15"/>
        <v>0</v>
      </c>
      <c r="M215" s="249">
        <f t="shared" si="16"/>
        <v>0</v>
      </c>
    </row>
    <row r="216" spans="11:13" hidden="1" x14ac:dyDescent="0.25">
      <c r="K216" s="286">
        <f t="shared" si="14"/>
        <v>0</v>
      </c>
      <c r="L216" s="263" t="str">
        <f t="shared" si="15"/>
        <v>0</v>
      </c>
      <c r="M216" s="249">
        <f t="shared" si="16"/>
        <v>0</v>
      </c>
    </row>
    <row r="217" spans="11:13" hidden="1" x14ac:dyDescent="0.25">
      <c r="K217" s="286">
        <f t="shared" si="14"/>
        <v>0</v>
      </c>
      <c r="L217" s="263" t="str">
        <f t="shared" si="15"/>
        <v>0</v>
      </c>
      <c r="M217" s="249">
        <f t="shared" si="16"/>
        <v>0</v>
      </c>
    </row>
    <row r="218" spans="11:13" hidden="1" x14ac:dyDescent="0.25">
      <c r="K218" s="286">
        <f t="shared" si="14"/>
        <v>0</v>
      </c>
      <c r="L218" s="263" t="str">
        <f t="shared" si="15"/>
        <v>0</v>
      </c>
      <c r="M218" s="249">
        <f t="shared" si="16"/>
        <v>0</v>
      </c>
    </row>
    <row r="219" spans="11:13" hidden="1" x14ac:dyDescent="0.25">
      <c r="K219" s="286">
        <f t="shared" si="14"/>
        <v>0</v>
      </c>
      <c r="L219" s="263" t="str">
        <f t="shared" si="15"/>
        <v>0</v>
      </c>
      <c r="M219" s="249">
        <f t="shared" si="16"/>
        <v>0</v>
      </c>
    </row>
    <row r="220" spans="11:13" hidden="1" x14ac:dyDescent="0.25">
      <c r="K220" s="286">
        <f t="shared" si="14"/>
        <v>0</v>
      </c>
      <c r="L220" s="263" t="str">
        <f t="shared" si="15"/>
        <v>0</v>
      </c>
      <c r="M220" s="249">
        <f t="shared" si="16"/>
        <v>0</v>
      </c>
    </row>
    <row r="221" spans="11:13" hidden="1" x14ac:dyDescent="0.25">
      <c r="K221" s="286">
        <f t="shared" si="14"/>
        <v>0</v>
      </c>
      <c r="L221" s="263" t="str">
        <f t="shared" si="15"/>
        <v>0</v>
      </c>
      <c r="M221" s="249">
        <f t="shared" si="16"/>
        <v>0</v>
      </c>
    </row>
    <row r="222" spans="11:13" hidden="1" x14ac:dyDescent="0.25">
      <c r="K222" s="286">
        <f t="shared" si="14"/>
        <v>0</v>
      </c>
      <c r="L222" s="263" t="str">
        <f t="shared" si="15"/>
        <v>0</v>
      </c>
      <c r="M222" s="249">
        <f t="shared" si="16"/>
        <v>0</v>
      </c>
    </row>
    <row r="223" spans="11:13" hidden="1" x14ac:dyDescent="0.25">
      <c r="K223" s="286">
        <f t="shared" si="14"/>
        <v>0</v>
      </c>
      <c r="L223" s="263" t="str">
        <f t="shared" si="15"/>
        <v>0</v>
      </c>
      <c r="M223" s="249">
        <f t="shared" si="16"/>
        <v>0</v>
      </c>
    </row>
    <row r="224" spans="11:13" hidden="1" x14ac:dyDescent="0.25">
      <c r="K224" s="286">
        <f t="shared" si="14"/>
        <v>0</v>
      </c>
      <c r="L224" s="263" t="str">
        <f t="shared" si="15"/>
        <v>0</v>
      </c>
      <c r="M224" s="249">
        <f t="shared" si="16"/>
        <v>0</v>
      </c>
    </row>
    <row r="225" spans="11:13" hidden="1" x14ac:dyDescent="0.25">
      <c r="K225" s="286">
        <f t="shared" si="14"/>
        <v>0</v>
      </c>
      <c r="L225" s="263" t="str">
        <f t="shared" si="15"/>
        <v>0</v>
      </c>
      <c r="M225" s="249">
        <f t="shared" si="16"/>
        <v>0</v>
      </c>
    </row>
    <row r="226" spans="11:13" hidden="1" x14ac:dyDescent="0.25">
      <c r="K226" s="286">
        <f t="shared" si="14"/>
        <v>0</v>
      </c>
      <c r="L226" s="263" t="str">
        <f t="shared" si="15"/>
        <v>0</v>
      </c>
      <c r="M226" s="249">
        <f t="shared" si="16"/>
        <v>0</v>
      </c>
    </row>
    <row r="227" spans="11:13" hidden="1" x14ac:dyDescent="0.25">
      <c r="K227" s="286">
        <f t="shared" si="14"/>
        <v>0</v>
      </c>
      <c r="L227" s="263" t="str">
        <f t="shared" si="15"/>
        <v>0</v>
      </c>
      <c r="M227" s="249">
        <f t="shared" si="16"/>
        <v>0</v>
      </c>
    </row>
    <row r="228" spans="11:13" hidden="1" x14ac:dyDescent="0.25">
      <c r="K228" s="286">
        <f t="shared" si="14"/>
        <v>0</v>
      </c>
      <c r="L228" s="263" t="str">
        <f t="shared" si="15"/>
        <v>0</v>
      </c>
      <c r="M228" s="249">
        <f t="shared" si="16"/>
        <v>0</v>
      </c>
    </row>
    <row r="229" spans="11:13" hidden="1" x14ac:dyDescent="0.25">
      <c r="K229" s="286">
        <f t="shared" si="14"/>
        <v>0</v>
      </c>
      <c r="L229" s="263" t="str">
        <f t="shared" si="15"/>
        <v>0</v>
      </c>
      <c r="M229" s="249">
        <f t="shared" si="16"/>
        <v>0</v>
      </c>
    </row>
    <row r="230" spans="11:13" hidden="1" x14ac:dyDescent="0.25">
      <c r="K230" s="286">
        <f t="shared" si="14"/>
        <v>0</v>
      </c>
      <c r="L230" s="263" t="str">
        <f t="shared" si="15"/>
        <v>0</v>
      </c>
      <c r="M230" s="249">
        <f t="shared" si="16"/>
        <v>0</v>
      </c>
    </row>
    <row r="231" spans="11:13" hidden="1" x14ac:dyDescent="0.25">
      <c r="K231" s="286">
        <f t="shared" si="14"/>
        <v>0</v>
      </c>
      <c r="L231" s="263" t="str">
        <f t="shared" si="15"/>
        <v>0</v>
      </c>
      <c r="M231" s="249">
        <f t="shared" si="16"/>
        <v>0</v>
      </c>
    </row>
    <row r="232" spans="11:13" hidden="1" x14ac:dyDescent="0.25">
      <c r="K232" s="286">
        <f t="shared" si="14"/>
        <v>0</v>
      </c>
      <c r="L232" s="263" t="str">
        <f t="shared" si="15"/>
        <v>0</v>
      </c>
      <c r="M232" s="249">
        <f t="shared" si="16"/>
        <v>0</v>
      </c>
    </row>
    <row r="233" spans="11:13" hidden="1" x14ac:dyDescent="0.25">
      <c r="K233" s="286">
        <f t="shared" si="14"/>
        <v>0</v>
      </c>
      <c r="L233" s="263" t="str">
        <f t="shared" si="15"/>
        <v>0</v>
      </c>
      <c r="M233" s="249">
        <f t="shared" si="16"/>
        <v>0</v>
      </c>
    </row>
    <row r="234" spans="11:13" hidden="1" x14ac:dyDescent="0.25">
      <c r="K234" s="286">
        <f t="shared" si="14"/>
        <v>0</v>
      </c>
      <c r="L234" s="263" t="str">
        <f t="shared" si="15"/>
        <v>0</v>
      </c>
      <c r="M234" s="249">
        <f t="shared" si="16"/>
        <v>0</v>
      </c>
    </row>
    <row r="235" spans="11:13" hidden="1" x14ac:dyDescent="0.25">
      <c r="K235" s="286">
        <f t="shared" si="14"/>
        <v>0</v>
      </c>
      <c r="L235" s="263" t="str">
        <f t="shared" si="15"/>
        <v>0</v>
      </c>
      <c r="M235" s="249">
        <f t="shared" si="16"/>
        <v>0</v>
      </c>
    </row>
    <row r="236" spans="11:13" hidden="1" x14ac:dyDescent="0.25">
      <c r="K236" s="286">
        <f t="shared" si="14"/>
        <v>0</v>
      </c>
      <c r="L236" s="263" t="str">
        <f t="shared" si="15"/>
        <v>0</v>
      </c>
      <c r="M236" s="249">
        <f t="shared" si="16"/>
        <v>0</v>
      </c>
    </row>
    <row r="237" spans="11:13" hidden="1" x14ac:dyDescent="0.25">
      <c r="K237" s="286">
        <f t="shared" si="14"/>
        <v>0</v>
      </c>
      <c r="L237" s="263" t="str">
        <f t="shared" si="15"/>
        <v>0</v>
      </c>
      <c r="M237" s="249">
        <f t="shared" si="16"/>
        <v>0</v>
      </c>
    </row>
    <row r="238" spans="11:13" hidden="1" x14ac:dyDescent="0.25">
      <c r="K238" s="286">
        <f t="shared" si="14"/>
        <v>0</v>
      </c>
      <c r="L238" s="263" t="str">
        <f t="shared" si="15"/>
        <v>0</v>
      </c>
      <c r="M238" s="249">
        <f t="shared" si="16"/>
        <v>0</v>
      </c>
    </row>
    <row r="239" spans="11:13" hidden="1" x14ac:dyDescent="0.25">
      <c r="K239" s="286">
        <f t="shared" si="14"/>
        <v>0</v>
      </c>
      <c r="L239" s="263" t="str">
        <f t="shared" si="15"/>
        <v>0</v>
      </c>
      <c r="M239" s="249">
        <f t="shared" si="16"/>
        <v>0</v>
      </c>
    </row>
    <row r="240" spans="11:13" hidden="1" x14ac:dyDescent="0.25">
      <c r="K240" s="286">
        <f t="shared" si="14"/>
        <v>0</v>
      </c>
      <c r="L240" s="263" t="str">
        <f t="shared" si="15"/>
        <v>0</v>
      </c>
      <c r="M240" s="249">
        <f t="shared" si="16"/>
        <v>0</v>
      </c>
    </row>
    <row r="241" spans="11:13" hidden="1" x14ac:dyDescent="0.25">
      <c r="K241" s="286">
        <f t="shared" si="14"/>
        <v>0</v>
      </c>
      <c r="L241" s="263" t="str">
        <f t="shared" si="15"/>
        <v>0</v>
      </c>
      <c r="M241" s="249">
        <f t="shared" si="16"/>
        <v>0</v>
      </c>
    </row>
    <row r="242" spans="11:13" hidden="1" x14ac:dyDescent="0.25">
      <c r="K242" s="286">
        <f t="shared" si="14"/>
        <v>0</v>
      </c>
      <c r="L242" s="263" t="str">
        <f t="shared" si="15"/>
        <v>0</v>
      </c>
      <c r="M242" s="249">
        <f t="shared" si="16"/>
        <v>0</v>
      </c>
    </row>
    <row r="243" spans="11:13" hidden="1" x14ac:dyDescent="0.25">
      <c r="K243" s="286">
        <f t="shared" si="14"/>
        <v>0</v>
      </c>
      <c r="L243" s="263" t="str">
        <f t="shared" si="15"/>
        <v>0</v>
      </c>
      <c r="M243" s="249">
        <f t="shared" si="16"/>
        <v>0</v>
      </c>
    </row>
    <row r="244" spans="11:13" hidden="1" x14ac:dyDescent="0.25">
      <c r="K244" s="286">
        <f t="shared" si="14"/>
        <v>0</v>
      </c>
      <c r="L244" s="263" t="str">
        <f t="shared" si="15"/>
        <v>0</v>
      </c>
      <c r="M244" s="249">
        <f t="shared" si="16"/>
        <v>0</v>
      </c>
    </row>
    <row r="245" spans="11:13" hidden="1" x14ac:dyDescent="0.25">
      <c r="K245" s="286">
        <f t="shared" si="14"/>
        <v>0</v>
      </c>
      <c r="L245" s="263" t="str">
        <f t="shared" si="15"/>
        <v>0</v>
      </c>
      <c r="M245" s="249">
        <f t="shared" si="16"/>
        <v>0</v>
      </c>
    </row>
    <row r="246" spans="11:13" hidden="1" x14ac:dyDescent="0.25">
      <c r="K246" s="286">
        <f t="shared" si="14"/>
        <v>0</v>
      </c>
      <c r="L246" s="263" t="str">
        <f t="shared" si="15"/>
        <v>0</v>
      </c>
      <c r="M246" s="249">
        <f t="shared" si="16"/>
        <v>0</v>
      </c>
    </row>
    <row r="247" spans="11:13" hidden="1" x14ac:dyDescent="0.25">
      <c r="K247" s="286">
        <f t="shared" si="14"/>
        <v>0</v>
      </c>
      <c r="L247" s="263" t="str">
        <f t="shared" si="15"/>
        <v>0</v>
      </c>
      <c r="M247" s="249">
        <f t="shared" si="16"/>
        <v>0</v>
      </c>
    </row>
    <row r="248" spans="11:13" hidden="1" x14ac:dyDescent="0.25">
      <c r="K248" s="286">
        <f t="shared" si="14"/>
        <v>0</v>
      </c>
      <c r="L248" s="263" t="str">
        <f t="shared" si="15"/>
        <v>0</v>
      </c>
      <c r="M248" s="249">
        <f t="shared" si="16"/>
        <v>0</v>
      </c>
    </row>
    <row r="249" spans="11:13" hidden="1" x14ac:dyDescent="0.25">
      <c r="K249" s="286">
        <f t="shared" si="14"/>
        <v>0</v>
      </c>
      <c r="L249" s="263" t="str">
        <f t="shared" si="15"/>
        <v>0</v>
      </c>
      <c r="M249" s="249">
        <f t="shared" si="16"/>
        <v>0</v>
      </c>
    </row>
    <row r="250" spans="11:13" hidden="1" x14ac:dyDescent="0.25">
      <c r="K250" s="286">
        <f t="shared" si="14"/>
        <v>0</v>
      </c>
      <c r="L250" s="263" t="str">
        <f t="shared" si="15"/>
        <v>0</v>
      </c>
      <c r="M250" s="249">
        <f t="shared" si="16"/>
        <v>0</v>
      </c>
    </row>
    <row r="251" spans="11:13" hidden="1" x14ac:dyDescent="0.25">
      <c r="K251" s="286">
        <f t="shared" si="14"/>
        <v>0</v>
      </c>
      <c r="L251" s="263" t="str">
        <f t="shared" si="15"/>
        <v>0</v>
      </c>
      <c r="M251" s="249">
        <f t="shared" si="16"/>
        <v>0</v>
      </c>
    </row>
    <row r="252" spans="11:13" hidden="1" x14ac:dyDescent="0.25">
      <c r="K252" s="286">
        <f t="shared" si="14"/>
        <v>0</v>
      </c>
      <c r="L252" s="263" t="str">
        <f t="shared" si="15"/>
        <v>0</v>
      </c>
      <c r="M252" s="249">
        <f t="shared" si="16"/>
        <v>0</v>
      </c>
    </row>
    <row r="253" spans="11:13" hidden="1" x14ac:dyDescent="0.25">
      <c r="K253" s="286">
        <f t="shared" si="14"/>
        <v>0</v>
      </c>
      <c r="L253" s="263" t="str">
        <f t="shared" si="15"/>
        <v>0</v>
      </c>
      <c r="M253" s="249">
        <f t="shared" si="16"/>
        <v>0</v>
      </c>
    </row>
    <row r="254" spans="11:13" hidden="1" x14ac:dyDescent="0.25">
      <c r="K254" s="286">
        <f t="shared" si="14"/>
        <v>0</v>
      </c>
      <c r="L254" s="263" t="str">
        <f t="shared" si="15"/>
        <v>0</v>
      </c>
      <c r="M254" s="249">
        <f t="shared" si="16"/>
        <v>0</v>
      </c>
    </row>
    <row r="255" spans="11:13" hidden="1" x14ac:dyDescent="0.25">
      <c r="K255" s="286">
        <f t="shared" si="14"/>
        <v>0</v>
      </c>
      <c r="L255" s="263" t="str">
        <f t="shared" si="15"/>
        <v>0</v>
      </c>
      <c r="M255" s="249">
        <f t="shared" si="16"/>
        <v>0</v>
      </c>
    </row>
    <row r="256" spans="11:13" hidden="1" x14ac:dyDescent="0.25">
      <c r="K256" s="286">
        <f t="shared" si="14"/>
        <v>0</v>
      </c>
      <c r="L256" s="263" t="str">
        <f t="shared" si="15"/>
        <v>0</v>
      </c>
      <c r="M256" s="249">
        <f t="shared" si="16"/>
        <v>0</v>
      </c>
    </row>
    <row r="257" spans="11:13" hidden="1" x14ac:dyDescent="0.25">
      <c r="K257" s="286">
        <f t="shared" si="14"/>
        <v>0</v>
      </c>
      <c r="L257" s="263" t="str">
        <f t="shared" si="15"/>
        <v>0</v>
      </c>
      <c r="M257" s="249">
        <f t="shared" si="16"/>
        <v>0</v>
      </c>
    </row>
    <row r="258" spans="11:13" hidden="1" x14ac:dyDescent="0.25">
      <c r="K258" s="286">
        <f t="shared" si="14"/>
        <v>0</v>
      </c>
      <c r="L258" s="263" t="str">
        <f t="shared" si="15"/>
        <v>0</v>
      </c>
      <c r="M258" s="249">
        <f t="shared" si="16"/>
        <v>0</v>
      </c>
    </row>
    <row r="259" spans="11:13" hidden="1" x14ac:dyDescent="0.25">
      <c r="K259" s="286">
        <f t="shared" si="14"/>
        <v>0</v>
      </c>
      <c r="L259" s="263" t="str">
        <f t="shared" si="15"/>
        <v>0</v>
      </c>
      <c r="M259" s="249">
        <f t="shared" si="16"/>
        <v>0</v>
      </c>
    </row>
    <row r="260" spans="11:13" hidden="1" x14ac:dyDescent="0.25">
      <c r="K260" s="286">
        <f t="shared" si="14"/>
        <v>0</v>
      </c>
      <c r="L260" s="263" t="str">
        <f t="shared" si="15"/>
        <v>0</v>
      </c>
      <c r="M260" s="249">
        <f t="shared" si="16"/>
        <v>0</v>
      </c>
    </row>
    <row r="261" spans="11:13" hidden="1" x14ac:dyDescent="0.25">
      <c r="K261" s="286">
        <f t="shared" si="14"/>
        <v>0</v>
      </c>
      <c r="L261" s="263" t="str">
        <f t="shared" si="15"/>
        <v>0</v>
      </c>
      <c r="M261" s="249">
        <f t="shared" si="16"/>
        <v>0</v>
      </c>
    </row>
    <row r="262" spans="11:13" hidden="1" x14ac:dyDescent="0.25">
      <c r="K262" s="286">
        <f t="shared" ref="K262:K325" si="17">SUM(F262:J262)</f>
        <v>0</v>
      </c>
      <c r="L262" s="263" t="str">
        <f t="shared" ref="L262:L325" si="18">IF(E262="","0",VLOOKUP(E262,$F$539:$G$554,2))</f>
        <v>0</v>
      </c>
      <c r="M262" s="249">
        <f t="shared" ref="M262:M325" si="19">SUM(K262*L262)</f>
        <v>0</v>
      </c>
    </row>
    <row r="263" spans="11:13" hidden="1" x14ac:dyDescent="0.25">
      <c r="K263" s="286">
        <f t="shared" si="17"/>
        <v>0</v>
      </c>
      <c r="L263" s="263" t="str">
        <f t="shared" si="18"/>
        <v>0</v>
      </c>
      <c r="M263" s="249">
        <f t="shared" si="19"/>
        <v>0</v>
      </c>
    </row>
    <row r="264" spans="11:13" hidden="1" x14ac:dyDescent="0.25">
      <c r="K264" s="286">
        <f t="shared" si="17"/>
        <v>0</v>
      </c>
      <c r="L264" s="263" t="str">
        <f t="shared" si="18"/>
        <v>0</v>
      </c>
      <c r="M264" s="249">
        <f t="shared" si="19"/>
        <v>0</v>
      </c>
    </row>
    <row r="265" spans="11:13" hidden="1" x14ac:dyDescent="0.25">
      <c r="K265" s="286">
        <f t="shared" si="17"/>
        <v>0</v>
      </c>
      <c r="L265" s="263" t="str">
        <f t="shared" si="18"/>
        <v>0</v>
      </c>
      <c r="M265" s="249">
        <f t="shared" si="19"/>
        <v>0</v>
      </c>
    </row>
    <row r="266" spans="11:13" hidden="1" x14ac:dyDescent="0.25">
      <c r="K266" s="286">
        <f t="shared" si="17"/>
        <v>0</v>
      </c>
      <c r="L266" s="263" t="str">
        <f t="shared" si="18"/>
        <v>0</v>
      </c>
      <c r="M266" s="249">
        <f t="shared" si="19"/>
        <v>0</v>
      </c>
    </row>
    <row r="267" spans="11:13" hidden="1" x14ac:dyDescent="0.25">
      <c r="K267" s="286">
        <f t="shared" si="17"/>
        <v>0</v>
      </c>
      <c r="L267" s="263" t="str">
        <f t="shared" si="18"/>
        <v>0</v>
      </c>
      <c r="M267" s="249">
        <f t="shared" si="19"/>
        <v>0</v>
      </c>
    </row>
    <row r="268" spans="11:13" hidden="1" x14ac:dyDescent="0.25">
      <c r="K268" s="286">
        <f t="shared" si="17"/>
        <v>0</v>
      </c>
      <c r="L268" s="263" t="str">
        <f t="shared" si="18"/>
        <v>0</v>
      </c>
      <c r="M268" s="249">
        <f t="shared" si="19"/>
        <v>0</v>
      </c>
    </row>
    <row r="269" spans="11:13" hidden="1" x14ac:dyDescent="0.25">
      <c r="K269" s="286">
        <f t="shared" si="17"/>
        <v>0</v>
      </c>
      <c r="L269" s="263" t="str">
        <f t="shared" si="18"/>
        <v>0</v>
      </c>
      <c r="M269" s="249">
        <f t="shared" si="19"/>
        <v>0</v>
      </c>
    </row>
    <row r="270" spans="11:13" hidden="1" x14ac:dyDescent="0.25">
      <c r="K270" s="286">
        <f t="shared" si="17"/>
        <v>0</v>
      </c>
      <c r="L270" s="263" t="str">
        <f t="shared" si="18"/>
        <v>0</v>
      </c>
      <c r="M270" s="249">
        <f t="shared" si="19"/>
        <v>0</v>
      </c>
    </row>
    <row r="271" spans="11:13" hidden="1" x14ac:dyDescent="0.25">
      <c r="K271" s="286">
        <f t="shared" si="17"/>
        <v>0</v>
      </c>
      <c r="L271" s="263" t="str">
        <f t="shared" si="18"/>
        <v>0</v>
      </c>
      <c r="M271" s="249">
        <f t="shared" si="19"/>
        <v>0</v>
      </c>
    </row>
    <row r="272" spans="11:13" hidden="1" x14ac:dyDescent="0.25">
      <c r="K272" s="286">
        <f t="shared" si="17"/>
        <v>0</v>
      </c>
      <c r="L272" s="263" t="str">
        <f t="shared" si="18"/>
        <v>0</v>
      </c>
      <c r="M272" s="249">
        <f t="shared" si="19"/>
        <v>0</v>
      </c>
    </row>
    <row r="273" spans="11:13" hidden="1" x14ac:dyDescent="0.25">
      <c r="K273" s="286">
        <f t="shared" si="17"/>
        <v>0</v>
      </c>
      <c r="L273" s="263" t="str">
        <f t="shared" si="18"/>
        <v>0</v>
      </c>
      <c r="M273" s="249">
        <f t="shared" si="19"/>
        <v>0</v>
      </c>
    </row>
    <row r="274" spans="11:13" hidden="1" x14ac:dyDescent="0.25">
      <c r="K274" s="286">
        <f t="shared" si="17"/>
        <v>0</v>
      </c>
      <c r="L274" s="263" t="str">
        <f t="shared" si="18"/>
        <v>0</v>
      </c>
      <c r="M274" s="249">
        <f t="shared" si="19"/>
        <v>0</v>
      </c>
    </row>
    <row r="275" spans="11:13" hidden="1" x14ac:dyDescent="0.25">
      <c r="K275" s="286">
        <f t="shared" si="17"/>
        <v>0</v>
      </c>
      <c r="L275" s="263" t="str">
        <f t="shared" si="18"/>
        <v>0</v>
      </c>
      <c r="M275" s="249">
        <f t="shared" si="19"/>
        <v>0</v>
      </c>
    </row>
    <row r="276" spans="11:13" hidden="1" x14ac:dyDescent="0.25">
      <c r="K276" s="286">
        <f t="shared" si="17"/>
        <v>0</v>
      </c>
      <c r="L276" s="263" t="str">
        <f t="shared" si="18"/>
        <v>0</v>
      </c>
      <c r="M276" s="249">
        <f t="shared" si="19"/>
        <v>0</v>
      </c>
    </row>
    <row r="277" spans="11:13" hidden="1" x14ac:dyDescent="0.25">
      <c r="K277" s="286">
        <f t="shared" si="17"/>
        <v>0</v>
      </c>
      <c r="L277" s="263" t="str">
        <f t="shared" si="18"/>
        <v>0</v>
      </c>
      <c r="M277" s="249">
        <f t="shared" si="19"/>
        <v>0</v>
      </c>
    </row>
    <row r="278" spans="11:13" hidden="1" x14ac:dyDescent="0.25">
      <c r="K278" s="286">
        <f t="shared" si="17"/>
        <v>0</v>
      </c>
      <c r="L278" s="263" t="str">
        <f t="shared" si="18"/>
        <v>0</v>
      </c>
      <c r="M278" s="249">
        <f t="shared" si="19"/>
        <v>0</v>
      </c>
    </row>
    <row r="279" spans="11:13" hidden="1" x14ac:dyDescent="0.25">
      <c r="K279" s="286">
        <f t="shared" si="17"/>
        <v>0</v>
      </c>
      <c r="L279" s="263" t="str">
        <f t="shared" si="18"/>
        <v>0</v>
      </c>
      <c r="M279" s="249">
        <f t="shared" si="19"/>
        <v>0</v>
      </c>
    </row>
    <row r="280" spans="11:13" hidden="1" x14ac:dyDescent="0.25">
      <c r="K280" s="286">
        <f t="shared" si="17"/>
        <v>0</v>
      </c>
      <c r="L280" s="263" t="str">
        <f t="shared" si="18"/>
        <v>0</v>
      </c>
      <c r="M280" s="249">
        <f t="shared" si="19"/>
        <v>0</v>
      </c>
    </row>
    <row r="281" spans="11:13" hidden="1" x14ac:dyDescent="0.25">
      <c r="K281" s="286">
        <f t="shared" si="17"/>
        <v>0</v>
      </c>
      <c r="L281" s="263" t="str">
        <f t="shared" si="18"/>
        <v>0</v>
      </c>
      <c r="M281" s="249">
        <f t="shared" si="19"/>
        <v>0</v>
      </c>
    </row>
    <row r="282" spans="11:13" hidden="1" x14ac:dyDescent="0.25">
      <c r="K282" s="286">
        <f t="shared" si="17"/>
        <v>0</v>
      </c>
      <c r="L282" s="263" t="str">
        <f t="shared" si="18"/>
        <v>0</v>
      </c>
      <c r="M282" s="249">
        <f t="shared" si="19"/>
        <v>0</v>
      </c>
    </row>
    <row r="283" spans="11:13" hidden="1" x14ac:dyDescent="0.25">
      <c r="K283" s="286">
        <f t="shared" si="17"/>
        <v>0</v>
      </c>
      <c r="L283" s="263" t="str">
        <f t="shared" si="18"/>
        <v>0</v>
      </c>
      <c r="M283" s="249">
        <f t="shared" si="19"/>
        <v>0</v>
      </c>
    </row>
    <row r="284" spans="11:13" hidden="1" x14ac:dyDescent="0.25">
      <c r="K284" s="286">
        <f t="shared" si="17"/>
        <v>0</v>
      </c>
      <c r="L284" s="263" t="str">
        <f t="shared" si="18"/>
        <v>0</v>
      </c>
      <c r="M284" s="249">
        <f t="shared" si="19"/>
        <v>0</v>
      </c>
    </row>
    <row r="285" spans="11:13" hidden="1" x14ac:dyDescent="0.25">
      <c r="K285" s="286">
        <f t="shared" si="17"/>
        <v>0</v>
      </c>
      <c r="L285" s="263" t="str">
        <f t="shared" si="18"/>
        <v>0</v>
      </c>
      <c r="M285" s="249">
        <f t="shared" si="19"/>
        <v>0</v>
      </c>
    </row>
    <row r="286" spans="11:13" hidden="1" x14ac:dyDescent="0.25">
      <c r="K286" s="286">
        <f t="shared" si="17"/>
        <v>0</v>
      </c>
      <c r="L286" s="263" t="str">
        <f t="shared" si="18"/>
        <v>0</v>
      </c>
      <c r="M286" s="249">
        <f t="shared" si="19"/>
        <v>0</v>
      </c>
    </row>
    <row r="287" spans="11:13" hidden="1" x14ac:dyDescent="0.25">
      <c r="K287" s="286">
        <f t="shared" si="17"/>
        <v>0</v>
      </c>
      <c r="L287" s="263" t="str">
        <f t="shared" si="18"/>
        <v>0</v>
      </c>
      <c r="M287" s="249">
        <f t="shared" si="19"/>
        <v>0</v>
      </c>
    </row>
    <row r="288" spans="11:13" hidden="1" x14ac:dyDescent="0.25">
      <c r="K288" s="286">
        <f t="shared" si="17"/>
        <v>0</v>
      </c>
      <c r="L288" s="263" t="str">
        <f t="shared" si="18"/>
        <v>0</v>
      </c>
      <c r="M288" s="249">
        <f t="shared" si="19"/>
        <v>0</v>
      </c>
    </row>
    <row r="289" spans="11:13" hidden="1" x14ac:dyDescent="0.25">
      <c r="K289" s="286">
        <f t="shared" si="17"/>
        <v>0</v>
      </c>
      <c r="L289" s="263" t="str">
        <f t="shared" si="18"/>
        <v>0</v>
      </c>
      <c r="M289" s="249">
        <f t="shared" si="19"/>
        <v>0</v>
      </c>
    </row>
    <row r="290" spans="11:13" hidden="1" x14ac:dyDescent="0.25">
      <c r="K290" s="286">
        <f t="shared" si="17"/>
        <v>0</v>
      </c>
      <c r="L290" s="263" t="str">
        <f t="shared" si="18"/>
        <v>0</v>
      </c>
      <c r="M290" s="249">
        <f t="shared" si="19"/>
        <v>0</v>
      </c>
    </row>
    <row r="291" spans="11:13" hidden="1" x14ac:dyDescent="0.25">
      <c r="K291" s="286">
        <f t="shared" si="17"/>
        <v>0</v>
      </c>
      <c r="L291" s="263" t="str">
        <f t="shared" si="18"/>
        <v>0</v>
      </c>
      <c r="M291" s="249">
        <f t="shared" si="19"/>
        <v>0</v>
      </c>
    </row>
    <row r="292" spans="11:13" hidden="1" x14ac:dyDescent="0.25">
      <c r="K292" s="286">
        <f t="shared" si="17"/>
        <v>0</v>
      </c>
      <c r="L292" s="263" t="str">
        <f t="shared" si="18"/>
        <v>0</v>
      </c>
      <c r="M292" s="249">
        <f t="shared" si="19"/>
        <v>0</v>
      </c>
    </row>
    <row r="293" spans="11:13" hidden="1" x14ac:dyDescent="0.25">
      <c r="K293" s="286">
        <f t="shared" si="17"/>
        <v>0</v>
      </c>
      <c r="L293" s="263" t="str">
        <f t="shared" si="18"/>
        <v>0</v>
      </c>
      <c r="M293" s="249">
        <f t="shared" si="19"/>
        <v>0</v>
      </c>
    </row>
    <row r="294" spans="11:13" hidden="1" x14ac:dyDescent="0.25">
      <c r="K294" s="286">
        <f t="shared" si="17"/>
        <v>0</v>
      </c>
      <c r="L294" s="263" t="str">
        <f t="shared" si="18"/>
        <v>0</v>
      </c>
      <c r="M294" s="249">
        <f t="shared" si="19"/>
        <v>0</v>
      </c>
    </row>
    <row r="295" spans="11:13" hidden="1" x14ac:dyDescent="0.25">
      <c r="K295" s="286">
        <f t="shared" si="17"/>
        <v>0</v>
      </c>
      <c r="L295" s="263" t="str">
        <f t="shared" si="18"/>
        <v>0</v>
      </c>
      <c r="M295" s="249">
        <f t="shared" si="19"/>
        <v>0</v>
      </c>
    </row>
    <row r="296" spans="11:13" hidden="1" x14ac:dyDescent="0.25">
      <c r="K296" s="286">
        <f t="shared" si="17"/>
        <v>0</v>
      </c>
      <c r="L296" s="263" t="str">
        <f t="shared" si="18"/>
        <v>0</v>
      </c>
      <c r="M296" s="249">
        <f t="shared" si="19"/>
        <v>0</v>
      </c>
    </row>
    <row r="297" spans="11:13" hidden="1" x14ac:dyDescent="0.25">
      <c r="K297" s="286">
        <f t="shared" si="17"/>
        <v>0</v>
      </c>
      <c r="L297" s="263" t="str">
        <f t="shared" si="18"/>
        <v>0</v>
      </c>
      <c r="M297" s="249">
        <f t="shared" si="19"/>
        <v>0</v>
      </c>
    </row>
    <row r="298" spans="11:13" hidden="1" x14ac:dyDescent="0.25">
      <c r="K298" s="286">
        <f t="shared" si="17"/>
        <v>0</v>
      </c>
      <c r="L298" s="263" t="str">
        <f t="shared" si="18"/>
        <v>0</v>
      </c>
      <c r="M298" s="249">
        <f t="shared" si="19"/>
        <v>0</v>
      </c>
    </row>
    <row r="299" spans="11:13" hidden="1" x14ac:dyDescent="0.25">
      <c r="K299" s="286">
        <f t="shared" si="17"/>
        <v>0</v>
      </c>
      <c r="L299" s="263" t="str">
        <f t="shared" si="18"/>
        <v>0</v>
      </c>
      <c r="M299" s="249">
        <f t="shared" si="19"/>
        <v>0</v>
      </c>
    </row>
    <row r="300" spans="11:13" hidden="1" x14ac:dyDescent="0.25">
      <c r="K300" s="286">
        <f t="shared" si="17"/>
        <v>0</v>
      </c>
      <c r="L300" s="263" t="str">
        <f t="shared" si="18"/>
        <v>0</v>
      </c>
      <c r="M300" s="249">
        <f t="shared" si="19"/>
        <v>0</v>
      </c>
    </row>
    <row r="301" spans="11:13" hidden="1" x14ac:dyDescent="0.25">
      <c r="K301" s="286">
        <f t="shared" si="17"/>
        <v>0</v>
      </c>
      <c r="L301" s="263" t="str">
        <f t="shared" si="18"/>
        <v>0</v>
      </c>
      <c r="M301" s="249">
        <f t="shared" si="19"/>
        <v>0</v>
      </c>
    </row>
    <row r="302" spans="11:13" hidden="1" x14ac:dyDescent="0.25">
      <c r="K302" s="286">
        <f t="shared" si="17"/>
        <v>0</v>
      </c>
      <c r="L302" s="263" t="str">
        <f t="shared" si="18"/>
        <v>0</v>
      </c>
      <c r="M302" s="249">
        <f t="shared" si="19"/>
        <v>0</v>
      </c>
    </row>
    <row r="303" spans="11:13" hidden="1" x14ac:dyDescent="0.25">
      <c r="K303" s="286">
        <f t="shared" si="17"/>
        <v>0</v>
      </c>
      <c r="L303" s="263" t="str">
        <f t="shared" si="18"/>
        <v>0</v>
      </c>
      <c r="M303" s="249">
        <f t="shared" si="19"/>
        <v>0</v>
      </c>
    </row>
    <row r="304" spans="11:13" hidden="1" x14ac:dyDescent="0.25">
      <c r="K304" s="286">
        <f t="shared" si="17"/>
        <v>0</v>
      </c>
      <c r="L304" s="263" t="str">
        <f t="shared" si="18"/>
        <v>0</v>
      </c>
      <c r="M304" s="249">
        <f t="shared" si="19"/>
        <v>0</v>
      </c>
    </row>
    <row r="305" spans="11:13" hidden="1" x14ac:dyDescent="0.25">
      <c r="K305" s="286">
        <f t="shared" si="17"/>
        <v>0</v>
      </c>
      <c r="L305" s="263" t="str">
        <f t="shared" si="18"/>
        <v>0</v>
      </c>
      <c r="M305" s="249">
        <f t="shared" si="19"/>
        <v>0</v>
      </c>
    </row>
    <row r="306" spans="11:13" hidden="1" x14ac:dyDescent="0.25">
      <c r="K306" s="286">
        <f t="shared" si="17"/>
        <v>0</v>
      </c>
      <c r="L306" s="263" t="str">
        <f t="shared" si="18"/>
        <v>0</v>
      </c>
      <c r="M306" s="249">
        <f t="shared" si="19"/>
        <v>0</v>
      </c>
    </row>
    <row r="307" spans="11:13" hidden="1" x14ac:dyDescent="0.25">
      <c r="K307" s="286">
        <f t="shared" si="17"/>
        <v>0</v>
      </c>
      <c r="L307" s="263" t="str">
        <f t="shared" si="18"/>
        <v>0</v>
      </c>
      <c r="M307" s="249">
        <f t="shared" si="19"/>
        <v>0</v>
      </c>
    </row>
    <row r="308" spans="11:13" hidden="1" x14ac:dyDescent="0.25">
      <c r="K308" s="286">
        <f t="shared" si="17"/>
        <v>0</v>
      </c>
      <c r="L308" s="263" t="str">
        <f t="shared" si="18"/>
        <v>0</v>
      </c>
      <c r="M308" s="249">
        <f t="shared" si="19"/>
        <v>0</v>
      </c>
    </row>
    <row r="309" spans="11:13" hidden="1" x14ac:dyDescent="0.25">
      <c r="K309" s="286">
        <f t="shared" si="17"/>
        <v>0</v>
      </c>
      <c r="L309" s="263" t="str">
        <f t="shared" si="18"/>
        <v>0</v>
      </c>
      <c r="M309" s="249">
        <f t="shared" si="19"/>
        <v>0</v>
      </c>
    </row>
    <row r="310" spans="11:13" hidden="1" x14ac:dyDescent="0.25">
      <c r="K310" s="286">
        <f t="shared" si="17"/>
        <v>0</v>
      </c>
      <c r="L310" s="263" t="str">
        <f t="shared" si="18"/>
        <v>0</v>
      </c>
      <c r="M310" s="249">
        <f t="shared" si="19"/>
        <v>0</v>
      </c>
    </row>
    <row r="311" spans="11:13" hidden="1" x14ac:dyDescent="0.25">
      <c r="K311" s="286">
        <f t="shared" si="17"/>
        <v>0</v>
      </c>
      <c r="L311" s="263" t="str">
        <f t="shared" si="18"/>
        <v>0</v>
      </c>
      <c r="M311" s="249">
        <f t="shared" si="19"/>
        <v>0</v>
      </c>
    </row>
    <row r="312" spans="11:13" hidden="1" x14ac:dyDescent="0.25">
      <c r="K312" s="286">
        <f t="shared" si="17"/>
        <v>0</v>
      </c>
      <c r="L312" s="263" t="str">
        <f t="shared" si="18"/>
        <v>0</v>
      </c>
      <c r="M312" s="249">
        <f t="shared" si="19"/>
        <v>0</v>
      </c>
    </row>
    <row r="313" spans="11:13" hidden="1" x14ac:dyDescent="0.25">
      <c r="K313" s="286">
        <f t="shared" si="17"/>
        <v>0</v>
      </c>
      <c r="L313" s="263" t="str">
        <f t="shared" si="18"/>
        <v>0</v>
      </c>
      <c r="M313" s="249">
        <f t="shared" si="19"/>
        <v>0</v>
      </c>
    </row>
    <row r="314" spans="11:13" hidden="1" x14ac:dyDescent="0.25">
      <c r="K314" s="286">
        <f t="shared" si="17"/>
        <v>0</v>
      </c>
      <c r="L314" s="263" t="str">
        <f t="shared" si="18"/>
        <v>0</v>
      </c>
      <c r="M314" s="249">
        <f t="shared" si="19"/>
        <v>0</v>
      </c>
    </row>
    <row r="315" spans="11:13" hidden="1" x14ac:dyDescent="0.25">
      <c r="K315" s="286">
        <f t="shared" si="17"/>
        <v>0</v>
      </c>
      <c r="L315" s="263" t="str">
        <f t="shared" si="18"/>
        <v>0</v>
      </c>
      <c r="M315" s="249">
        <f t="shared" si="19"/>
        <v>0</v>
      </c>
    </row>
    <row r="316" spans="11:13" hidden="1" x14ac:dyDescent="0.25">
      <c r="K316" s="286">
        <f t="shared" si="17"/>
        <v>0</v>
      </c>
      <c r="L316" s="263" t="str">
        <f t="shared" si="18"/>
        <v>0</v>
      </c>
      <c r="M316" s="249">
        <f t="shared" si="19"/>
        <v>0</v>
      </c>
    </row>
    <row r="317" spans="11:13" hidden="1" x14ac:dyDescent="0.25">
      <c r="K317" s="286">
        <f t="shared" si="17"/>
        <v>0</v>
      </c>
      <c r="L317" s="263" t="str">
        <f t="shared" si="18"/>
        <v>0</v>
      </c>
      <c r="M317" s="249">
        <f t="shared" si="19"/>
        <v>0</v>
      </c>
    </row>
    <row r="318" spans="11:13" hidden="1" x14ac:dyDescent="0.25">
      <c r="K318" s="286">
        <f t="shared" si="17"/>
        <v>0</v>
      </c>
      <c r="L318" s="263" t="str">
        <f t="shared" si="18"/>
        <v>0</v>
      </c>
      <c r="M318" s="249">
        <f t="shared" si="19"/>
        <v>0</v>
      </c>
    </row>
    <row r="319" spans="11:13" hidden="1" x14ac:dyDescent="0.25">
      <c r="K319" s="286">
        <f t="shared" si="17"/>
        <v>0</v>
      </c>
      <c r="L319" s="263" t="str">
        <f t="shared" si="18"/>
        <v>0</v>
      </c>
      <c r="M319" s="249">
        <f t="shared" si="19"/>
        <v>0</v>
      </c>
    </row>
    <row r="320" spans="11:13" hidden="1" x14ac:dyDescent="0.25">
      <c r="K320" s="286">
        <f t="shared" si="17"/>
        <v>0</v>
      </c>
      <c r="L320" s="263" t="str">
        <f t="shared" si="18"/>
        <v>0</v>
      </c>
      <c r="M320" s="249">
        <f t="shared" si="19"/>
        <v>0</v>
      </c>
    </row>
    <row r="321" spans="11:13" hidden="1" x14ac:dyDescent="0.25">
      <c r="K321" s="286">
        <f t="shared" si="17"/>
        <v>0</v>
      </c>
      <c r="L321" s="263" t="str">
        <f t="shared" si="18"/>
        <v>0</v>
      </c>
      <c r="M321" s="249">
        <f t="shared" si="19"/>
        <v>0</v>
      </c>
    </row>
    <row r="322" spans="11:13" hidden="1" x14ac:dyDescent="0.25">
      <c r="K322" s="286">
        <f t="shared" si="17"/>
        <v>0</v>
      </c>
      <c r="L322" s="263" t="str">
        <f t="shared" si="18"/>
        <v>0</v>
      </c>
      <c r="M322" s="249">
        <f t="shared" si="19"/>
        <v>0</v>
      </c>
    </row>
    <row r="323" spans="11:13" hidden="1" x14ac:dyDescent="0.25">
      <c r="K323" s="286">
        <f t="shared" si="17"/>
        <v>0</v>
      </c>
      <c r="L323" s="263" t="str">
        <f t="shared" si="18"/>
        <v>0</v>
      </c>
      <c r="M323" s="249">
        <f t="shared" si="19"/>
        <v>0</v>
      </c>
    </row>
    <row r="324" spans="11:13" hidden="1" x14ac:dyDescent="0.25">
      <c r="K324" s="286">
        <f t="shared" si="17"/>
        <v>0</v>
      </c>
      <c r="L324" s="263" t="str">
        <f t="shared" si="18"/>
        <v>0</v>
      </c>
      <c r="M324" s="249">
        <f t="shared" si="19"/>
        <v>0</v>
      </c>
    </row>
    <row r="325" spans="11:13" hidden="1" x14ac:dyDescent="0.25">
      <c r="K325" s="286">
        <f t="shared" si="17"/>
        <v>0</v>
      </c>
      <c r="L325" s="263" t="str">
        <f t="shared" si="18"/>
        <v>0</v>
      </c>
      <c r="M325" s="249">
        <f t="shared" si="19"/>
        <v>0</v>
      </c>
    </row>
    <row r="326" spans="11:13" hidden="1" x14ac:dyDescent="0.25">
      <c r="K326" s="286">
        <f t="shared" ref="K326:K389" si="20">SUM(F326:J326)</f>
        <v>0</v>
      </c>
      <c r="L326" s="263" t="str">
        <f t="shared" ref="L326:L389" si="21">IF(E326="","0",VLOOKUP(E326,$F$539:$G$554,2))</f>
        <v>0</v>
      </c>
      <c r="M326" s="249">
        <f t="shared" ref="M326:M389" si="22">SUM(K326*L326)</f>
        <v>0</v>
      </c>
    </row>
    <row r="327" spans="11:13" hidden="1" x14ac:dyDescent="0.25">
      <c r="K327" s="286">
        <f t="shared" si="20"/>
        <v>0</v>
      </c>
      <c r="L327" s="263" t="str">
        <f t="shared" si="21"/>
        <v>0</v>
      </c>
      <c r="M327" s="249">
        <f t="shared" si="22"/>
        <v>0</v>
      </c>
    </row>
    <row r="328" spans="11:13" hidden="1" x14ac:dyDescent="0.25">
      <c r="K328" s="286">
        <f t="shared" si="20"/>
        <v>0</v>
      </c>
      <c r="L328" s="263" t="str">
        <f t="shared" si="21"/>
        <v>0</v>
      </c>
      <c r="M328" s="249">
        <f t="shared" si="22"/>
        <v>0</v>
      </c>
    </row>
    <row r="329" spans="11:13" hidden="1" x14ac:dyDescent="0.25">
      <c r="K329" s="286">
        <f t="shared" si="20"/>
        <v>0</v>
      </c>
      <c r="L329" s="263" t="str">
        <f t="shared" si="21"/>
        <v>0</v>
      </c>
      <c r="M329" s="249">
        <f t="shared" si="22"/>
        <v>0</v>
      </c>
    </row>
    <row r="330" spans="11:13" hidden="1" x14ac:dyDescent="0.25">
      <c r="K330" s="286">
        <f t="shared" si="20"/>
        <v>0</v>
      </c>
      <c r="L330" s="263" t="str">
        <f t="shared" si="21"/>
        <v>0</v>
      </c>
      <c r="M330" s="249">
        <f t="shared" si="22"/>
        <v>0</v>
      </c>
    </row>
    <row r="331" spans="11:13" hidden="1" x14ac:dyDescent="0.25">
      <c r="K331" s="286">
        <f t="shared" si="20"/>
        <v>0</v>
      </c>
      <c r="L331" s="263" t="str">
        <f t="shared" si="21"/>
        <v>0</v>
      </c>
      <c r="M331" s="249">
        <f t="shared" si="22"/>
        <v>0</v>
      </c>
    </row>
    <row r="332" spans="11:13" hidden="1" x14ac:dyDescent="0.25">
      <c r="K332" s="286">
        <f t="shared" si="20"/>
        <v>0</v>
      </c>
      <c r="L332" s="263" t="str">
        <f t="shared" si="21"/>
        <v>0</v>
      </c>
      <c r="M332" s="249">
        <f t="shared" si="22"/>
        <v>0</v>
      </c>
    </row>
    <row r="333" spans="11:13" hidden="1" x14ac:dyDescent="0.25">
      <c r="K333" s="286">
        <f t="shared" si="20"/>
        <v>0</v>
      </c>
      <c r="L333" s="263" t="str">
        <f t="shared" si="21"/>
        <v>0</v>
      </c>
      <c r="M333" s="249">
        <f t="shared" si="22"/>
        <v>0</v>
      </c>
    </row>
    <row r="334" spans="11:13" hidden="1" x14ac:dyDescent="0.25">
      <c r="K334" s="286">
        <f t="shared" si="20"/>
        <v>0</v>
      </c>
      <c r="L334" s="263" t="str">
        <f t="shared" si="21"/>
        <v>0</v>
      </c>
      <c r="M334" s="249">
        <f t="shared" si="22"/>
        <v>0</v>
      </c>
    </row>
    <row r="335" spans="11:13" hidden="1" x14ac:dyDescent="0.25">
      <c r="K335" s="286">
        <f t="shared" si="20"/>
        <v>0</v>
      </c>
      <c r="L335" s="263" t="str">
        <f t="shared" si="21"/>
        <v>0</v>
      </c>
      <c r="M335" s="249">
        <f t="shared" si="22"/>
        <v>0</v>
      </c>
    </row>
    <row r="336" spans="11:13" hidden="1" x14ac:dyDescent="0.25">
      <c r="K336" s="286">
        <f t="shared" si="20"/>
        <v>0</v>
      </c>
      <c r="L336" s="263" t="str">
        <f t="shared" si="21"/>
        <v>0</v>
      </c>
      <c r="M336" s="249">
        <f t="shared" si="22"/>
        <v>0</v>
      </c>
    </row>
    <row r="337" spans="11:13" hidden="1" x14ac:dyDescent="0.25">
      <c r="K337" s="286">
        <f t="shared" si="20"/>
        <v>0</v>
      </c>
      <c r="L337" s="263" t="str">
        <f t="shared" si="21"/>
        <v>0</v>
      </c>
      <c r="M337" s="249">
        <f t="shared" si="22"/>
        <v>0</v>
      </c>
    </row>
    <row r="338" spans="11:13" hidden="1" x14ac:dyDescent="0.25">
      <c r="K338" s="286">
        <f t="shared" si="20"/>
        <v>0</v>
      </c>
      <c r="L338" s="263" t="str">
        <f t="shared" si="21"/>
        <v>0</v>
      </c>
      <c r="M338" s="249">
        <f t="shared" si="22"/>
        <v>0</v>
      </c>
    </row>
    <row r="339" spans="11:13" hidden="1" x14ac:dyDescent="0.25">
      <c r="K339" s="286">
        <f t="shared" si="20"/>
        <v>0</v>
      </c>
      <c r="L339" s="263" t="str">
        <f t="shared" si="21"/>
        <v>0</v>
      </c>
      <c r="M339" s="249">
        <f t="shared" si="22"/>
        <v>0</v>
      </c>
    </row>
    <row r="340" spans="11:13" hidden="1" x14ac:dyDescent="0.25">
      <c r="K340" s="286">
        <f t="shared" si="20"/>
        <v>0</v>
      </c>
      <c r="L340" s="263" t="str">
        <f t="shared" si="21"/>
        <v>0</v>
      </c>
      <c r="M340" s="249">
        <f t="shared" si="22"/>
        <v>0</v>
      </c>
    </row>
    <row r="341" spans="11:13" hidden="1" x14ac:dyDescent="0.25">
      <c r="K341" s="286">
        <f t="shared" si="20"/>
        <v>0</v>
      </c>
      <c r="L341" s="263" t="str">
        <f t="shared" si="21"/>
        <v>0</v>
      </c>
      <c r="M341" s="249">
        <f t="shared" si="22"/>
        <v>0</v>
      </c>
    </row>
    <row r="342" spans="11:13" hidden="1" x14ac:dyDescent="0.25">
      <c r="K342" s="286">
        <f t="shared" si="20"/>
        <v>0</v>
      </c>
      <c r="L342" s="263" t="str">
        <f t="shared" si="21"/>
        <v>0</v>
      </c>
      <c r="M342" s="249">
        <f t="shared" si="22"/>
        <v>0</v>
      </c>
    </row>
    <row r="343" spans="11:13" hidden="1" x14ac:dyDescent="0.25">
      <c r="K343" s="286">
        <f t="shared" si="20"/>
        <v>0</v>
      </c>
      <c r="L343" s="263" t="str">
        <f t="shared" si="21"/>
        <v>0</v>
      </c>
      <c r="M343" s="249">
        <f t="shared" si="22"/>
        <v>0</v>
      </c>
    </row>
    <row r="344" spans="11:13" hidden="1" x14ac:dyDescent="0.25">
      <c r="K344" s="286">
        <f t="shared" si="20"/>
        <v>0</v>
      </c>
      <c r="L344" s="263" t="str">
        <f t="shared" si="21"/>
        <v>0</v>
      </c>
      <c r="M344" s="249">
        <f t="shared" si="22"/>
        <v>0</v>
      </c>
    </row>
    <row r="345" spans="11:13" hidden="1" x14ac:dyDescent="0.25">
      <c r="K345" s="286">
        <f t="shared" si="20"/>
        <v>0</v>
      </c>
      <c r="L345" s="263" t="str">
        <f t="shared" si="21"/>
        <v>0</v>
      </c>
      <c r="M345" s="249">
        <f t="shared" si="22"/>
        <v>0</v>
      </c>
    </row>
    <row r="346" spans="11:13" hidden="1" x14ac:dyDescent="0.25">
      <c r="K346" s="286">
        <f t="shared" si="20"/>
        <v>0</v>
      </c>
      <c r="L346" s="263" t="str">
        <f t="shared" si="21"/>
        <v>0</v>
      </c>
      <c r="M346" s="249">
        <f t="shared" si="22"/>
        <v>0</v>
      </c>
    </row>
    <row r="347" spans="11:13" hidden="1" x14ac:dyDescent="0.25">
      <c r="K347" s="286">
        <f t="shared" si="20"/>
        <v>0</v>
      </c>
      <c r="L347" s="263" t="str">
        <f t="shared" si="21"/>
        <v>0</v>
      </c>
      <c r="M347" s="249">
        <f t="shared" si="22"/>
        <v>0</v>
      </c>
    </row>
    <row r="348" spans="11:13" hidden="1" x14ac:dyDescent="0.25">
      <c r="K348" s="286">
        <f t="shared" si="20"/>
        <v>0</v>
      </c>
      <c r="L348" s="263" t="str">
        <f t="shared" si="21"/>
        <v>0</v>
      </c>
      <c r="M348" s="249">
        <f t="shared" si="22"/>
        <v>0</v>
      </c>
    </row>
    <row r="349" spans="11:13" hidden="1" x14ac:dyDescent="0.25">
      <c r="K349" s="286">
        <f t="shared" si="20"/>
        <v>0</v>
      </c>
      <c r="L349" s="263" t="str">
        <f t="shared" si="21"/>
        <v>0</v>
      </c>
      <c r="M349" s="249">
        <f t="shared" si="22"/>
        <v>0</v>
      </c>
    </row>
    <row r="350" spans="11:13" hidden="1" x14ac:dyDescent="0.25">
      <c r="K350" s="286">
        <f t="shared" si="20"/>
        <v>0</v>
      </c>
      <c r="L350" s="263" t="str">
        <f t="shared" si="21"/>
        <v>0</v>
      </c>
      <c r="M350" s="249">
        <f t="shared" si="22"/>
        <v>0</v>
      </c>
    </row>
    <row r="351" spans="11:13" hidden="1" x14ac:dyDescent="0.25">
      <c r="K351" s="286">
        <f t="shared" si="20"/>
        <v>0</v>
      </c>
      <c r="L351" s="263" t="str">
        <f t="shared" si="21"/>
        <v>0</v>
      </c>
      <c r="M351" s="249">
        <f t="shared" si="22"/>
        <v>0</v>
      </c>
    </row>
    <row r="352" spans="11:13" hidden="1" x14ac:dyDescent="0.25">
      <c r="K352" s="286">
        <f t="shared" si="20"/>
        <v>0</v>
      </c>
      <c r="L352" s="263" t="str">
        <f t="shared" si="21"/>
        <v>0</v>
      </c>
      <c r="M352" s="249">
        <f t="shared" si="22"/>
        <v>0</v>
      </c>
    </row>
    <row r="353" spans="11:13" hidden="1" x14ac:dyDescent="0.25">
      <c r="K353" s="286">
        <f t="shared" si="20"/>
        <v>0</v>
      </c>
      <c r="L353" s="263" t="str">
        <f t="shared" si="21"/>
        <v>0</v>
      </c>
      <c r="M353" s="249">
        <f t="shared" si="22"/>
        <v>0</v>
      </c>
    </row>
    <row r="354" spans="11:13" hidden="1" x14ac:dyDescent="0.25">
      <c r="K354" s="286">
        <f t="shared" si="20"/>
        <v>0</v>
      </c>
      <c r="L354" s="263" t="str">
        <f t="shared" si="21"/>
        <v>0</v>
      </c>
      <c r="M354" s="249">
        <f t="shared" si="22"/>
        <v>0</v>
      </c>
    </row>
    <row r="355" spans="11:13" hidden="1" x14ac:dyDescent="0.25">
      <c r="K355" s="286">
        <f t="shared" si="20"/>
        <v>0</v>
      </c>
      <c r="L355" s="263" t="str">
        <f t="shared" si="21"/>
        <v>0</v>
      </c>
      <c r="M355" s="249">
        <f t="shared" si="22"/>
        <v>0</v>
      </c>
    </row>
    <row r="356" spans="11:13" hidden="1" x14ac:dyDescent="0.25">
      <c r="K356" s="286">
        <f t="shared" si="20"/>
        <v>0</v>
      </c>
      <c r="L356" s="263" t="str">
        <f t="shared" si="21"/>
        <v>0</v>
      </c>
      <c r="M356" s="249">
        <f t="shared" si="22"/>
        <v>0</v>
      </c>
    </row>
    <row r="357" spans="11:13" hidden="1" x14ac:dyDescent="0.25">
      <c r="K357" s="286">
        <f t="shared" si="20"/>
        <v>0</v>
      </c>
      <c r="L357" s="263" t="str">
        <f t="shared" si="21"/>
        <v>0</v>
      </c>
      <c r="M357" s="249">
        <f t="shared" si="22"/>
        <v>0</v>
      </c>
    </row>
    <row r="358" spans="11:13" hidden="1" x14ac:dyDescent="0.25">
      <c r="K358" s="286">
        <f t="shared" si="20"/>
        <v>0</v>
      </c>
      <c r="L358" s="263" t="str">
        <f t="shared" si="21"/>
        <v>0</v>
      </c>
      <c r="M358" s="249">
        <f t="shared" si="22"/>
        <v>0</v>
      </c>
    </row>
    <row r="359" spans="11:13" hidden="1" x14ac:dyDescent="0.25">
      <c r="K359" s="286">
        <f t="shared" si="20"/>
        <v>0</v>
      </c>
      <c r="L359" s="263" t="str">
        <f t="shared" si="21"/>
        <v>0</v>
      </c>
      <c r="M359" s="249">
        <f t="shared" si="22"/>
        <v>0</v>
      </c>
    </row>
    <row r="360" spans="11:13" hidden="1" x14ac:dyDescent="0.25">
      <c r="K360" s="286">
        <f t="shared" si="20"/>
        <v>0</v>
      </c>
      <c r="L360" s="263" t="str">
        <f t="shared" si="21"/>
        <v>0</v>
      </c>
      <c r="M360" s="249">
        <f t="shared" si="22"/>
        <v>0</v>
      </c>
    </row>
    <row r="361" spans="11:13" hidden="1" x14ac:dyDescent="0.25">
      <c r="K361" s="286">
        <f t="shared" si="20"/>
        <v>0</v>
      </c>
      <c r="L361" s="263" t="str">
        <f t="shared" si="21"/>
        <v>0</v>
      </c>
      <c r="M361" s="249">
        <f t="shared" si="22"/>
        <v>0</v>
      </c>
    </row>
    <row r="362" spans="11:13" hidden="1" x14ac:dyDescent="0.25">
      <c r="K362" s="286">
        <f t="shared" si="20"/>
        <v>0</v>
      </c>
      <c r="L362" s="263" t="str">
        <f t="shared" si="21"/>
        <v>0</v>
      </c>
      <c r="M362" s="249">
        <f t="shared" si="22"/>
        <v>0</v>
      </c>
    </row>
    <row r="363" spans="11:13" hidden="1" x14ac:dyDescent="0.25">
      <c r="K363" s="286">
        <f t="shared" si="20"/>
        <v>0</v>
      </c>
      <c r="L363" s="263" t="str">
        <f t="shared" si="21"/>
        <v>0</v>
      </c>
      <c r="M363" s="249">
        <f t="shared" si="22"/>
        <v>0</v>
      </c>
    </row>
    <row r="364" spans="11:13" hidden="1" x14ac:dyDescent="0.25">
      <c r="K364" s="286">
        <f t="shared" si="20"/>
        <v>0</v>
      </c>
      <c r="L364" s="263" t="str">
        <f t="shared" si="21"/>
        <v>0</v>
      </c>
      <c r="M364" s="249">
        <f t="shared" si="22"/>
        <v>0</v>
      </c>
    </row>
    <row r="365" spans="11:13" hidden="1" x14ac:dyDescent="0.25">
      <c r="K365" s="286">
        <f t="shared" si="20"/>
        <v>0</v>
      </c>
      <c r="L365" s="263" t="str">
        <f t="shared" si="21"/>
        <v>0</v>
      </c>
      <c r="M365" s="249">
        <f t="shared" si="22"/>
        <v>0</v>
      </c>
    </row>
    <row r="366" spans="11:13" hidden="1" x14ac:dyDescent="0.25">
      <c r="K366" s="286">
        <f t="shared" si="20"/>
        <v>0</v>
      </c>
      <c r="L366" s="263" t="str">
        <f t="shared" si="21"/>
        <v>0</v>
      </c>
      <c r="M366" s="249">
        <f t="shared" si="22"/>
        <v>0</v>
      </c>
    </row>
    <row r="367" spans="11:13" hidden="1" x14ac:dyDescent="0.25">
      <c r="K367" s="286">
        <f t="shared" si="20"/>
        <v>0</v>
      </c>
      <c r="L367" s="263" t="str">
        <f t="shared" si="21"/>
        <v>0</v>
      </c>
      <c r="M367" s="249">
        <f t="shared" si="22"/>
        <v>0</v>
      </c>
    </row>
    <row r="368" spans="11:13" hidden="1" x14ac:dyDescent="0.25">
      <c r="K368" s="286">
        <f t="shared" si="20"/>
        <v>0</v>
      </c>
      <c r="L368" s="263" t="str">
        <f t="shared" si="21"/>
        <v>0</v>
      </c>
      <c r="M368" s="249">
        <f t="shared" si="22"/>
        <v>0</v>
      </c>
    </row>
    <row r="369" spans="11:13" hidden="1" x14ac:dyDescent="0.25">
      <c r="K369" s="286">
        <f t="shared" si="20"/>
        <v>0</v>
      </c>
      <c r="L369" s="263" t="str">
        <f t="shared" si="21"/>
        <v>0</v>
      </c>
      <c r="M369" s="249">
        <f t="shared" si="22"/>
        <v>0</v>
      </c>
    </row>
    <row r="370" spans="11:13" hidden="1" x14ac:dyDescent="0.25">
      <c r="K370" s="286">
        <f t="shared" si="20"/>
        <v>0</v>
      </c>
      <c r="L370" s="263" t="str">
        <f t="shared" si="21"/>
        <v>0</v>
      </c>
      <c r="M370" s="249">
        <f t="shared" si="22"/>
        <v>0</v>
      </c>
    </row>
    <row r="371" spans="11:13" hidden="1" x14ac:dyDescent="0.25">
      <c r="K371" s="286">
        <f t="shared" si="20"/>
        <v>0</v>
      </c>
      <c r="L371" s="263" t="str">
        <f t="shared" si="21"/>
        <v>0</v>
      </c>
      <c r="M371" s="249">
        <f t="shared" si="22"/>
        <v>0</v>
      </c>
    </row>
    <row r="372" spans="11:13" hidden="1" x14ac:dyDescent="0.25">
      <c r="K372" s="286">
        <f t="shared" si="20"/>
        <v>0</v>
      </c>
      <c r="L372" s="263" t="str">
        <f t="shared" si="21"/>
        <v>0</v>
      </c>
      <c r="M372" s="249">
        <f t="shared" si="22"/>
        <v>0</v>
      </c>
    </row>
    <row r="373" spans="11:13" hidden="1" x14ac:dyDescent="0.25">
      <c r="K373" s="286">
        <f t="shared" si="20"/>
        <v>0</v>
      </c>
      <c r="L373" s="263" t="str">
        <f t="shared" si="21"/>
        <v>0</v>
      </c>
      <c r="M373" s="249">
        <f t="shared" si="22"/>
        <v>0</v>
      </c>
    </row>
    <row r="374" spans="11:13" hidden="1" x14ac:dyDescent="0.25">
      <c r="K374" s="286">
        <f t="shared" si="20"/>
        <v>0</v>
      </c>
      <c r="L374" s="263" t="str">
        <f t="shared" si="21"/>
        <v>0</v>
      </c>
      <c r="M374" s="249">
        <f t="shared" si="22"/>
        <v>0</v>
      </c>
    </row>
    <row r="375" spans="11:13" hidden="1" x14ac:dyDescent="0.25">
      <c r="K375" s="286">
        <f t="shared" si="20"/>
        <v>0</v>
      </c>
      <c r="L375" s="263" t="str">
        <f t="shared" si="21"/>
        <v>0</v>
      </c>
      <c r="M375" s="249">
        <f t="shared" si="22"/>
        <v>0</v>
      </c>
    </row>
    <row r="376" spans="11:13" hidden="1" x14ac:dyDescent="0.25">
      <c r="K376" s="286">
        <f t="shared" si="20"/>
        <v>0</v>
      </c>
      <c r="L376" s="263" t="str">
        <f t="shared" si="21"/>
        <v>0</v>
      </c>
      <c r="M376" s="249">
        <f t="shared" si="22"/>
        <v>0</v>
      </c>
    </row>
    <row r="377" spans="11:13" hidden="1" x14ac:dyDescent="0.25">
      <c r="K377" s="286">
        <f t="shared" si="20"/>
        <v>0</v>
      </c>
      <c r="L377" s="263" t="str">
        <f t="shared" si="21"/>
        <v>0</v>
      </c>
      <c r="M377" s="249">
        <f t="shared" si="22"/>
        <v>0</v>
      </c>
    </row>
    <row r="378" spans="11:13" hidden="1" x14ac:dyDescent="0.25">
      <c r="K378" s="286">
        <f t="shared" si="20"/>
        <v>0</v>
      </c>
      <c r="L378" s="263" t="str">
        <f t="shared" si="21"/>
        <v>0</v>
      </c>
      <c r="M378" s="249">
        <f t="shared" si="22"/>
        <v>0</v>
      </c>
    </row>
    <row r="379" spans="11:13" hidden="1" x14ac:dyDescent="0.25">
      <c r="K379" s="286">
        <f t="shared" si="20"/>
        <v>0</v>
      </c>
      <c r="L379" s="263" t="str">
        <f t="shared" si="21"/>
        <v>0</v>
      </c>
      <c r="M379" s="249">
        <f t="shared" si="22"/>
        <v>0</v>
      </c>
    </row>
    <row r="380" spans="11:13" hidden="1" x14ac:dyDescent="0.25">
      <c r="K380" s="286">
        <f t="shared" si="20"/>
        <v>0</v>
      </c>
      <c r="L380" s="263" t="str">
        <f t="shared" si="21"/>
        <v>0</v>
      </c>
      <c r="M380" s="249">
        <f t="shared" si="22"/>
        <v>0</v>
      </c>
    </row>
    <row r="381" spans="11:13" hidden="1" x14ac:dyDescent="0.25">
      <c r="K381" s="286">
        <f t="shared" si="20"/>
        <v>0</v>
      </c>
      <c r="L381" s="263" t="str">
        <f t="shared" si="21"/>
        <v>0</v>
      </c>
      <c r="M381" s="249">
        <f t="shared" si="22"/>
        <v>0</v>
      </c>
    </row>
    <row r="382" spans="11:13" hidden="1" x14ac:dyDescent="0.25">
      <c r="K382" s="286">
        <f t="shared" si="20"/>
        <v>0</v>
      </c>
      <c r="L382" s="263" t="str">
        <f t="shared" si="21"/>
        <v>0</v>
      </c>
      <c r="M382" s="249">
        <f t="shared" si="22"/>
        <v>0</v>
      </c>
    </row>
    <row r="383" spans="11:13" hidden="1" x14ac:dyDescent="0.25">
      <c r="K383" s="286">
        <f t="shared" si="20"/>
        <v>0</v>
      </c>
      <c r="L383" s="263" t="str">
        <f t="shared" si="21"/>
        <v>0</v>
      </c>
      <c r="M383" s="249">
        <f t="shared" si="22"/>
        <v>0</v>
      </c>
    </row>
    <row r="384" spans="11:13" hidden="1" x14ac:dyDescent="0.25">
      <c r="K384" s="286">
        <f t="shared" si="20"/>
        <v>0</v>
      </c>
      <c r="L384" s="263" t="str">
        <f t="shared" si="21"/>
        <v>0</v>
      </c>
      <c r="M384" s="249">
        <f t="shared" si="22"/>
        <v>0</v>
      </c>
    </row>
    <row r="385" spans="11:13" hidden="1" x14ac:dyDescent="0.25">
      <c r="K385" s="286">
        <f t="shared" si="20"/>
        <v>0</v>
      </c>
      <c r="L385" s="263" t="str">
        <f t="shared" si="21"/>
        <v>0</v>
      </c>
      <c r="M385" s="249">
        <f t="shared" si="22"/>
        <v>0</v>
      </c>
    </row>
    <row r="386" spans="11:13" hidden="1" x14ac:dyDescent="0.25">
      <c r="K386" s="286">
        <f t="shared" si="20"/>
        <v>0</v>
      </c>
      <c r="L386" s="263" t="str">
        <f t="shared" si="21"/>
        <v>0</v>
      </c>
      <c r="M386" s="249">
        <f t="shared" si="22"/>
        <v>0</v>
      </c>
    </row>
    <row r="387" spans="11:13" hidden="1" x14ac:dyDescent="0.25">
      <c r="K387" s="286">
        <f t="shared" si="20"/>
        <v>0</v>
      </c>
      <c r="L387" s="263" t="str">
        <f t="shared" si="21"/>
        <v>0</v>
      </c>
      <c r="M387" s="249">
        <f t="shared" si="22"/>
        <v>0</v>
      </c>
    </row>
    <row r="388" spans="11:13" hidden="1" x14ac:dyDescent="0.25">
      <c r="K388" s="286">
        <f t="shared" si="20"/>
        <v>0</v>
      </c>
      <c r="L388" s="263" t="str">
        <f t="shared" si="21"/>
        <v>0</v>
      </c>
      <c r="M388" s="249">
        <f t="shared" si="22"/>
        <v>0</v>
      </c>
    </row>
    <row r="389" spans="11:13" hidden="1" x14ac:dyDescent="0.25">
      <c r="K389" s="286">
        <f t="shared" si="20"/>
        <v>0</v>
      </c>
      <c r="L389" s="263" t="str">
        <f t="shared" si="21"/>
        <v>0</v>
      </c>
      <c r="M389" s="249">
        <f t="shared" si="22"/>
        <v>0</v>
      </c>
    </row>
    <row r="390" spans="11:13" hidden="1" x14ac:dyDescent="0.25">
      <c r="K390" s="286">
        <f t="shared" ref="K390:K453" si="23">SUM(F390:J390)</f>
        <v>0</v>
      </c>
      <c r="L390" s="263" t="str">
        <f t="shared" ref="L390:L453" si="24">IF(E390="","0",VLOOKUP(E390,$F$539:$G$554,2))</f>
        <v>0</v>
      </c>
      <c r="M390" s="249">
        <f t="shared" ref="M390:M453" si="25">SUM(K390*L390)</f>
        <v>0</v>
      </c>
    </row>
    <row r="391" spans="11:13" hidden="1" x14ac:dyDescent="0.25">
      <c r="K391" s="286">
        <f t="shared" si="23"/>
        <v>0</v>
      </c>
      <c r="L391" s="263" t="str">
        <f t="shared" si="24"/>
        <v>0</v>
      </c>
      <c r="M391" s="249">
        <f t="shared" si="25"/>
        <v>0</v>
      </c>
    </row>
    <row r="392" spans="11:13" hidden="1" x14ac:dyDescent="0.25">
      <c r="K392" s="286">
        <f t="shared" si="23"/>
        <v>0</v>
      </c>
      <c r="L392" s="263" t="str">
        <f t="shared" si="24"/>
        <v>0</v>
      </c>
      <c r="M392" s="249">
        <f t="shared" si="25"/>
        <v>0</v>
      </c>
    </row>
    <row r="393" spans="11:13" hidden="1" x14ac:dyDescent="0.25">
      <c r="K393" s="286">
        <f t="shared" si="23"/>
        <v>0</v>
      </c>
      <c r="L393" s="263" t="str">
        <f t="shared" si="24"/>
        <v>0</v>
      </c>
      <c r="M393" s="249">
        <f t="shared" si="25"/>
        <v>0</v>
      </c>
    </row>
    <row r="394" spans="11:13" hidden="1" x14ac:dyDescent="0.25">
      <c r="K394" s="286">
        <f t="shared" si="23"/>
        <v>0</v>
      </c>
      <c r="L394" s="263" t="str">
        <f t="shared" si="24"/>
        <v>0</v>
      </c>
      <c r="M394" s="249">
        <f t="shared" si="25"/>
        <v>0</v>
      </c>
    </row>
    <row r="395" spans="11:13" hidden="1" x14ac:dyDescent="0.25">
      <c r="K395" s="286">
        <f t="shared" si="23"/>
        <v>0</v>
      </c>
      <c r="L395" s="263" t="str">
        <f t="shared" si="24"/>
        <v>0</v>
      </c>
      <c r="M395" s="249">
        <f t="shared" si="25"/>
        <v>0</v>
      </c>
    </row>
    <row r="396" spans="11:13" hidden="1" x14ac:dyDescent="0.25">
      <c r="K396" s="286">
        <f t="shared" si="23"/>
        <v>0</v>
      </c>
      <c r="L396" s="263" t="str">
        <f t="shared" si="24"/>
        <v>0</v>
      </c>
      <c r="M396" s="249">
        <f t="shared" si="25"/>
        <v>0</v>
      </c>
    </row>
    <row r="397" spans="11:13" hidden="1" x14ac:dyDescent="0.25">
      <c r="K397" s="286">
        <f t="shared" si="23"/>
        <v>0</v>
      </c>
      <c r="L397" s="263" t="str">
        <f t="shared" si="24"/>
        <v>0</v>
      </c>
      <c r="M397" s="249">
        <f t="shared" si="25"/>
        <v>0</v>
      </c>
    </row>
    <row r="398" spans="11:13" hidden="1" x14ac:dyDescent="0.25">
      <c r="K398" s="286">
        <f t="shared" si="23"/>
        <v>0</v>
      </c>
      <c r="L398" s="263" t="str">
        <f t="shared" si="24"/>
        <v>0</v>
      </c>
      <c r="M398" s="249">
        <f t="shared" si="25"/>
        <v>0</v>
      </c>
    </row>
    <row r="399" spans="11:13" hidden="1" x14ac:dyDescent="0.25">
      <c r="K399" s="286">
        <f t="shared" si="23"/>
        <v>0</v>
      </c>
      <c r="L399" s="263" t="str">
        <f t="shared" si="24"/>
        <v>0</v>
      </c>
      <c r="M399" s="249">
        <f t="shared" si="25"/>
        <v>0</v>
      </c>
    </row>
    <row r="400" spans="11:13" hidden="1" x14ac:dyDescent="0.25">
      <c r="K400" s="286">
        <f t="shared" si="23"/>
        <v>0</v>
      </c>
      <c r="L400" s="263" t="str">
        <f t="shared" si="24"/>
        <v>0</v>
      </c>
      <c r="M400" s="249">
        <f t="shared" si="25"/>
        <v>0</v>
      </c>
    </row>
    <row r="401" spans="11:13" hidden="1" x14ac:dyDescent="0.25">
      <c r="K401" s="286">
        <f t="shared" si="23"/>
        <v>0</v>
      </c>
      <c r="L401" s="263" t="str">
        <f t="shared" si="24"/>
        <v>0</v>
      </c>
      <c r="M401" s="249">
        <f t="shared" si="25"/>
        <v>0</v>
      </c>
    </row>
    <row r="402" spans="11:13" hidden="1" x14ac:dyDescent="0.25">
      <c r="K402" s="286">
        <f t="shared" si="23"/>
        <v>0</v>
      </c>
      <c r="L402" s="263" t="str">
        <f t="shared" si="24"/>
        <v>0</v>
      </c>
      <c r="M402" s="249">
        <f t="shared" si="25"/>
        <v>0</v>
      </c>
    </row>
    <row r="403" spans="11:13" hidden="1" x14ac:dyDescent="0.25">
      <c r="K403" s="286">
        <f t="shared" si="23"/>
        <v>0</v>
      </c>
      <c r="L403" s="263" t="str">
        <f t="shared" si="24"/>
        <v>0</v>
      </c>
      <c r="M403" s="249">
        <f t="shared" si="25"/>
        <v>0</v>
      </c>
    </row>
    <row r="404" spans="11:13" hidden="1" x14ac:dyDescent="0.25">
      <c r="K404" s="286">
        <f t="shared" si="23"/>
        <v>0</v>
      </c>
      <c r="L404" s="263" t="str">
        <f t="shared" si="24"/>
        <v>0</v>
      </c>
      <c r="M404" s="249">
        <f t="shared" si="25"/>
        <v>0</v>
      </c>
    </row>
    <row r="405" spans="11:13" hidden="1" x14ac:dyDescent="0.25">
      <c r="K405" s="286">
        <f t="shared" si="23"/>
        <v>0</v>
      </c>
      <c r="L405" s="263" t="str">
        <f t="shared" si="24"/>
        <v>0</v>
      </c>
      <c r="M405" s="249">
        <f t="shared" si="25"/>
        <v>0</v>
      </c>
    </row>
    <row r="406" spans="11:13" hidden="1" x14ac:dyDescent="0.25">
      <c r="K406" s="286">
        <f t="shared" si="23"/>
        <v>0</v>
      </c>
      <c r="L406" s="263" t="str">
        <f t="shared" si="24"/>
        <v>0</v>
      </c>
      <c r="M406" s="249">
        <f t="shared" si="25"/>
        <v>0</v>
      </c>
    </row>
    <row r="407" spans="11:13" hidden="1" x14ac:dyDescent="0.25">
      <c r="K407" s="286">
        <f t="shared" si="23"/>
        <v>0</v>
      </c>
      <c r="L407" s="263" t="str">
        <f t="shared" si="24"/>
        <v>0</v>
      </c>
      <c r="M407" s="249">
        <f t="shared" si="25"/>
        <v>0</v>
      </c>
    </row>
    <row r="408" spans="11:13" hidden="1" x14ac:dyDescent="0.25">
      <c r="K408" s="286">
        <f t="shared" si="23"/>
        <v>0</v>
      </c>
      <c r="L408" s="263" t="str">
        <f t="shared" si="24"/>
        <v>0</v>
      </c>
      <c r="M408" s="249">
        <f t="shared" si="25"/>
        <v>0</v>
      </c>
    </row>
    <row r="409" spans="11:13" hidden="1" x14ac:dyDescent="0.25">
      <c r="K409" s="286">
        <f t="shared" si="23"/>
        <v>0</v>
      </c>
      <c r="L409" s="263" t="str">
        <f t="shared" si="24"/>
        <v>0</v>
      </c>
      <c r="M409" s="249">
        <f t="shared" si="25"/>
        <v>0</v>
      </c>
    </row>
    <row r="410" spans="11:13" hidden="1" x14ac:dyDescent="0.25">
      <c r="K410" s="286">
        <f t="shared" si="23"/>
        <v>0</v>
      </c>
      <c r="L410" s="263" t="str">
        <f t="shared" si="24"/>
        <v>0</v>
      </c>
      <c r="M410" s="249">
        <f t="shared" si="25"/>
        <v>0</v>
      </c>
    </row>
    <row r="411" spans="11:13" hidden="1" x14ac:dyDescent="0.25">
      <c r="K411" s="286">
        <f t="shared" si="23"/>
        <v>0</v>
      </c>
      <c r="L411" s="263" t="str">
        <f t="shared" si="24"/>
        <v>0</v>
      </c>
      <c r="M411" s="249">
        <f t="shared" si="25"/>
        <v>0</v>
      </c>
    </row>
    <row r="412" spans="11:13" hidden="1" x14ac:dyDescent="0.25">
      <c r="K412" s="286">
        <f t="shared" si="23"/>
        <v>0</v>
      </c>
      <c r="L412" s="263" t="str">
        <f t="shared" si="24"/>
        <v>0</v>
      </c>
      <c r="M412" s="249">
        <f t="shared" si="25"/>
        <v>0</v>
      </c>
    </row>
    <row r="413" spans="11:13" hidden="1" x14ac:dyDescent="0.25">
      <c r="K413" s="286">
        <f t="shared" si="23"/>
        <v>0</v>
      </c>
      <c r="L413" s="263" t="str">
        <f t="shared" si="24"/>
        <v>0</v>
      </c>
      <c r="M413" s="249">
        <f t="shared" si="25"/>
        <v>0</v>
      </c>
    </row>
    <row r="414" spans="11:13" hidden="1" x14ac:dyDescent="0.25">
      <c r="K414" s="286">
        <f t="shared" si="23"/>
        <v>0</v>
      </c>
      <c r="L414" s="263" t="str">
        <f t="shared" si="24"/>
        <v>0</v>
      </c>
      <c r="M414" s="249">
        <f t="shared" si="25"/>
        <v>0</v>
      </c>
    </row>
    <row r="415" spans="11:13" hidden="1" x14ac:dyDescent="0.25">
      <c r="K415" s="286">
        <f t="shared" si="23"/>
        <v>0</v>
      </c>
      <c r="L415" s="263" t="str">
        <f t="shared" si="24"/>
        <v>0</v>
      </c>
      <c r="M415" s="249">
        <f t="shared" si="25"/>
        <v>0</v>
      </c>
    </row>
    <row r="416" spans="11:13" hidden="1" x14ac:dyDescent="0.25">
      <c r="K416" s="286">
        <f t="shared" si="23"/>
        <v>0</v>
      </c>
      <c r="L416" s="263" t="str">
        <f t="shared" si="24"/>
        <v>0</v>
      </c>
      <c r="M416" s="249">
        <f t="shared" si="25"/>
        <v>0</v>
      </c>
    </row>
    <row r="417" spans="11:13" hidden="1" x14ac:dyDescent="0.25">
      <c r="K417" s="286">
        <f t="shared" si="23"/>
        <v>0</v>
      </c>
      <c r="L417" s="263" t="str">
        <f t="shared" si="24"/>
        <v>0</v>
      </c>
      <c r="M417" s="249">
        <f t="shared" si="25"/>
        <v>0</v>
      </c>
    </row>
    <row r="418" spans="11:13" hidden="1" x14ac:dyDescent="0.25">
      <c r="K418" s="286">
        <f t="shared" si="23"/>
        <v>0</v>
      </c>
      <c r="L418" s="263" t="str">
        <f t="shared" si="24"/>
        <v>0</v>
      </c>
      <c r="M418" s="249">
        <f t="shared" si="25"/>
        <v>0</v>
      </c>
    </row>
    <row r="419" spans="11:13" hidden="1" x14ac:dyDescent="0.25">
      <c r="K419" s="286">
        <f t="shared" si="23"/>
        <v>0</v>
      </c>
      <c r="L419" s="263" t="str">
        <f t="shared" si="24"/>
        <v>0</v>
      </c>
      <c r="M419" s="249">
        <f t="shared" si="25"/>
        <v>0</v>
      </c>
    </row>
    <row r="420" spans="11:13" hidden="1" x14ac:dyDescent="0.25">
      <c r="K420" s="286">
        <f t="shared" si="23"/>
        <v>0</v>
      </c>
      <c r="L420" s="263" t="str">
        <f t="shared" si="24"/>
        <v>0</v>
      </c>
      <c r="M420" s="249">
        <f t="shared" si="25"/>
        <v>0</v>
      </c>
    </row>
    <row r="421" spans="11:13" hidden="1" x14ac:dyDescent="0.25">
      <c r="K421" s="286">
        <f t="shared" si="23"/>
        <v>0</v>
      </c>
      <c r="L421" s="263" t="str">
        <f t="shared" si="24"/>
        <v>0</v>
      </c>
      <c r="M421" s="249">
        <f t="shared" si="25"/>
        <v>0</v>
      </c>
    </row>
    <row r="422" spans="11:13" hidden="1" x14ac:dyDescent="0.25">
      <c r="K422" s="286">
        <f t="shared" si="23"/>
        <v>0</v>
      </c>
      <c r="L422" s="263" t="str">
        <f t="shared" si="24"/>
        <v>0</v>
      </c>
      <c r="M422" s="249">
        <f t="shared" si="25"/>
        <v>0</v>
      </c>
    </row>
    <row r="423" spans="11:13" hidden="1" x14ac:dyDescent="0.25">
      <c r="K423" s="286">
        <f t="shared" si="23"/>
        <v>0</v>
      </c>
      <c r="L423" s="263" t="str">
        <f t="shared" si="24"/>
        <v>0</v>
      </c>
      <c r="M423" s="249">
        <f t="shared" si="25"/>
        <v>0</v>
      </c>
    </row>
    <row r="424" spans="11:13" hidden="1" x14ac:dyDescent="0.25">
      <c r="K424" s="286">
        <f t="shared" si="23"/>
        <v>0</v>
      </c>
      <c r="L424" s="263" t="str">
        <f t="shared" si="24"/>
        <v>0</v>
      </c>
      <c r="M424" s="249">
        <f t="shared" si="25"/>
        <v>0</v>
      </c>
    </row>
    <row r="425" spans="11:13" hidden="1" x14ac:dyDescent="0.25">
      <c r="K425" s="286">
        <f t="shared" si="23"/>
        <v>0</v>
      </c>
      <c r="L425" s="263" t="str">
        <f t="shared" si="24"/>
        <v>0</v>
      </c>
      <c r="M425" s="249">
        <f t="shared" si="25"/>
        <v>0</v>
      </c>
    </row>
    <row r="426" spans="11:13" hidden="1" x14ac:dyDescent="0.25">
      <c r="K426" s="286">
        <f t="shared" si="23"/>
        <v>0</v>
      </c>
      <c r="L426" s="263" t="str">
        <f t="shared" si="24"/>
        <v>0</v>
      </c>
      <c r="M426" s="249">
        <f t="shared" si="25"/>
        <v>0</v>
      </c>
    </row>
    <row r="427" spans="11:13" hidden="1" x14ac:dyDescent="0.25">
      <c r="K427" s="286">
        <f t="shared" si="23"/>
        <v>0</v>
      </c>
      <c r="L427" s="263" t="str">
        <f t="shared" si="24"/>
        <v>0</v>
      </c>
      <c r="M427" s="249">
        <f t="shared" si="25"/>
        <v>0</v>
      </c>
    </row>
    <row r="428" spans="11:13" hidden="1" x14ac:dyDescent="0.25">
      <c r="K428" s="286">
        <f t="shared" si="23"/>
        <v>0</v>
      </c>
      <c r="L428" s="263" t="str">
        <f t="shared" si="24"/>
        <v>0</v>
      </c>
      <c r="M428" s="249">
        <f t="shared" si="25"/>
        <v>0</v>
      </c>
    </row>
    <row r="429" spans="11:13" hidden="1" x14ac:dyDescent="0.25">
      <c r="K429" s="286">
        <f t="shared" si="23"/>
        <v>0</v>
      </c>
      <c r="L429" s="263" t="str">
        <f t="shared" si="24"/>
        <v>0</v>
      </c>
      <c r="M429" s="249">
        <f t="shared" si="25"/>
        <v>0</v>
      </c>
    </row>
    <row r="430" spans="11:13" hidden="1" x14ac:dyDescent="0.25">
      <c r="K430" s="286">
        <f t="shared" si="23"/>
        <v>0</v>
      </c>
      <c r="L430" s="263" t="str">
        <f t="shared" si="24"/>
        <v>0</v>
      </c>
      <c r="M430" s="249">
        <f t="shared" si="25"/>
        <v>0</v>
      </c>
    </row>
    <row r="431" spans="11:13" hidden="1" x14ac:dyDescent="0.25">
      <c r="K431" s="286">
        <f t="shared" si="23"/>
        <v>0</v>
      </c>
      <c r="L431" s="263" t="str">
        <f t="shared" si="24"/>
        <v>0</v>
      </c>
      <c r="M431" s="249">
        <f t="shared" si="25"/>
        <v>0</v>
      </c>
    </row>
    <row r="432" spans="11:13" hidden="1" x14ac:dyDescent="0.25">
      <c r="K432" s="286">
        <f t="shared" si="23"/>
        <v>0</v>
      </c>
      <c r="L432" s="263" t="str">
        <f t="shared" si="24"/>
        <v>0</v>
      </c>
      <c r="M432" s="249">
        <f t="shared" si="25"/>
        <v>0</v>
      </c>
    </row>
    <row r="433" spans="11:13" hidden="1" x14ac:dyDescent="0.25">
      <c r="K433" s="286">
        <f t="shared" si="23"/>
        <v>0</v>
      </c>
      <c r="L433" s="263" t="str">
        <f t="shared" si="24"/>
        <v>0</v>
      </c>
      <c r="M433" s="249">
        <f t="shared" si="25"/>
        <v>0</v>
      </c>
    </row>
    <row r="434" spans="11:13" hidden="1" x14ac:dyDescent="0.25">
      <c r="K434" s="286">
        <f t="shared" si="23"/>
        <v>0</v>
      </c>
      <c r="L434" s="263" t="str">
        <f t="shared" si="24"/>
        <v>0</v>
      </c>
      <c r="M434" s="249">
        <f t="shared" si="25"/>
        <v>0</v>
      </c>
    </row>
    <row r="435" spans="11:13" hidden="1" x14ac:dyDescent="0.25">
      <c r="K435" s="286">
        <f t="shared" si="23"/>
        <v>0</v>
      </c>
      <c r="L435" s="263" t="str">
        <f t="shared" si="24"/>
        <v>0</v>
      </c>
      <c r="M435" s="249">
        <f t="shared" si="25"/>
        <v>0</v>
      </c>
    </row>
    <row r="436" spans="11:13" hidden="1" x14ac:dyDescent="0.25">
      <c r="K436" s="286">
        <f t="shared" si="23"/>
        <v>0</v>
      </c>
      <c r="L436" s="263" t="str">
        <f t="shared" si="24"/>
        <v>0</v>
      </c>
      <c r="M436" s="249">
        <f t="shared" si="25"/>
        <v>0</v>
      </c>
    </row>
    <row r="437" spans="11:13" hidden="1" x14ac:dyDescent="0.25">
      <c r="K437" s="286">
        <f t="shared" si="23"/>
        <v>0</v>
      </c>
      <c r="L437" s="263" t="str">
        <f t="shared" si="24"/>
        <v>0</v>
      </c>
      <c r="M437" s="249">
        <f t="shared" si="25"/>
        <v>0</v>
      </c>
    </row>
    <row r="438" spans="11:13" hidden="1" x14ac:dyDescent="0.25">
      <c r="K438" s="286">
        <f t="shared" si="23"/>
        <v>0</v>
      </c>
      <c r="L438" s="263" t="str">
        <f t="shared" si="24"/>
        <v>0</v>
      </c>
      <c r="M438" s="249">
        <f t="shared" si="25"/>
        <v>0</v>
      </c>
    </row>
    <row r="439" spans="11:13" hidden="1" x14ac:dyDescent="0.25">
      <c r="K439" s="286">
        <f t="shared" si="23"/>
        <v>0</v>
      </c>
      <c r="L439" s="263" t="str">
        <f t="shared" si="24"/>
        <v>0</v>
      </c>
      <c r="M439" s="249">
        <f t="shared" si="25"/>
        <v>0</v>
      </c>
    </row>
    <row r="440" spans="11:13" hidden="1" x14ac:dyDescent="0.25">
      <c r="K440" s="286">
        <f t="shared" si="23"/>
        <v>0</v>
      </c>
      <c r="L440" s="263" t="str">
        <f t="shared" si="24"/>
        <v>0</v>
      </c>
      <c r="M440" s="249">
        <f t="shared" si="25"/>
        <v>0</v>
      </c>
    </row>
    <row r="441" spans="11:13" hidden="1" x14ac:dyDescent="0.25">
      <c r="K441" s="286">
        <f t="shared" si="23"/>
        <v>0</v>
      </c>
      <c r="L441" s="263" t="str">
        <f t="shared" si="24"/>
        <v>0</v>
      </c>
      <c r="M441" s="249">
        <f t="shared" si="25"/>
        <v>0</v>
      </c>
    </row>
    <row r="442" spans="11:13" hidden="1" x14ac:dyDescent="0.25">
      <c r="K442" s="286">
        <f t="shared" si="23"/>
        <v>0</v>
      </c>
      <c r="L442" s="263" t="str">
        <f t="shared" si="24"/>
        <v>0</v>
      </c>
      <c r="M442" s="249">
        <f t="shared" si="25"/>
        <v>0</v>
      </c>
    </row>
    <row r="443" spans="11:13" hidden="1" x14ac:dyDescent="0.25">
      <c r="K443" s="286">
        <f t="shared" si="23"/>
        <v>0</v>
      </c>
      <c r="L443" s="263" t="str">
        <f t="shared" si="24"/>
        <v>0</v>
      </c>
      <c r="M443" s="249">
        <f t="shared" si="25"/>
        <v>0</v>
      </c>
    </row>
    <row r="444" spans="11:13" hidden="1" x14ac:dyDescent="0.25">
      <c r="K444" s="286">
        <f t="shared" si="23"/>
        <v>0</v>
      </c>
      <c r="L444" s="263" t="str">
        <f t="shared" si="24"/>
        <v>0</v>
      </c>
      <c r="M444" s="249">
        <f t="shared" si="25"/>
        <v>0</v>
      </c>
    </row>
    <row r="445" spans="11:13" hidden="1" x14ac:dyDescent="0.25">
      <c r="K445" s="286">
        <f t="shared" si="23"/>
        <v>0</v>
      </c>
      <c r="L445" s="263" t="str">
        <f t="shared" si="24"/>
        <v>0</v>
      </c>
      <c r="M445" s="249">
        <f t="shared" si="25"/>
        <v>0</v>
      </c>
    </row>
    <row r="446" spans="11:13" hidden="1" x14ac:dyDescent="0.25">
      <c r="K446" s="286">
        <f t="shared" si="23"/>
        <v>0</v>
      </c>
      <c r="L446" s="263" t="str">
        <f t="shared" si="24"/>
        <v>0</v>
      </c>
      <c r="M446" s="249">
        <f t="shared" si="25"/>
        <v>0</v>
      </c>
    </row>
    <row r="447" spans="11:13" hidden="1" x14ac:dyDescent="0.25">
      <c r="K447" s="286">
        <f t="shared" si="23"/>
        <v>0</v>
      </c>
      <c r="L447" s="263" t="str">
        <f t="shared" si="24"/>
        <v>0</v>
      </c>
      <c r="M447" s="249">
        <f t="shared" si="25"/>
        <v>0</v>
      </c>
    </row>
    <row r="448" spans="11:13" hidden="1" x14ac:dyDescent="0.25">
      <c r="K448" s="286">
        <f t="shared" si="23"/>
        <v>0</v>
      </c>
      <c r="L448" s="263" t="str">
        <f t="shared" si="24"/>
        <v>0</v>
      </c>
      <c r="M448" s="249">
        <f t="shared" si="25"/>
        <v>0</v>
      </c>
    </row>
    <row r="449" spans="11:13" hidden="1" x14ac:dyDescent="0.25">
      <c r="K449" s="286">
        <f t="shared" si="23"/>
        <v>0</v>
      </c>
      <c r="L449" s="263" t="str">
        <f t="shared" si="24"/>
        <v>0</v>
      </c>
      <c r="M449" s="249">
        <f t="shared" si="25"/>
        <v>0</v>
      </c>
    </row>
    <row r="450" spans="11:13" hidden="1" x14ac:dyDescent="0.25">
      <c r="K450" s="286">
        <f t="shared" si="23"/>
        <v>0</v>
      </c>
      <c r="L450" s="263" t="str">
        <f t="shared" si="24"/>
        <v>0</v>
      </c>
      <c r="M450" s="249">
        <f t="shared" si="25"/>
        <v>0</v>
      </c>
    </row>
    <row r="451" spans="11:13" hidden="1" x14ac:dyDescent="0.25">
      <c r="K451" s="286">
        <f t="shared" si="23"/>
        <v>0</v>
      </c>
      <c r="L451" s="263" t="str">
        <f t="shared" si="24"/>
        <v>0</v>
      </c>
      <c r="M451" s="249">
        <f t="shared" si="25"/>
        <v>0</v>
      </c>
    </row>
    <row r="452" spans="11:13" hidden="1" x14ac:dyDescent="0.25">
      <c r="K452" s="286">
        <f t="shared" si="23"/>
        <v>0</v>
      </c>
      <c r="L452" s="263" t="str">
        <f t="shared" si="24"/>
        <v>0</v>
      </c>
      <c r="M452" s="249">
        <f t="shared" si="25"/>
        <v>0</v>
      </c>
    </row>
    <row r="453" spans="11:13" hidden="1" x14ac:dyDescent="0.25">
      <c r="K453" s="286">
        <f t="shared" si="23"/>
        <v>0</v>
      </c>
      <c r="L453" s="263" t="str">
        <f t="shared" si="24"/>
        <v>0</v>
      </c>
      <c r="M453" s="249">
        <f t="shared" si="25"/>
        <v>0</v>
      </c>
    </row>
    <row r="454" spans="11:13" hidden="1" x14ac:dyDescent="0.25">
      <c r="K454" s="286">
        <f t="shared" ref="K454:K497" si="26">SUM(F454:J454)</f>
        <v>0</v>
      </c>
      <c r="L454" s="263" t="str">
        <f t="shared" ref="L454:L497" si="27">IF(E454="","0",VLOOKUP(E454,$F$539:$G$554,2))</f>
        <v>0</v>
      </c>
      <c r="M454" s="249">
        <f t="shared" ref="M454:M497" si="28">SUM(K454*L454)</f>
        <v>0</v>
      </c>
    </row>
    <row r="455" spans="11:13" hidden="1" x14ac:dyDescent="0.25">
      <c r="K455" s="286">
        <f t="shared" si="26"/>
        <v>0</v>
      </c>
      <c r="L455" s="263" t="str">
        <f t="shared" si="27"/>
        <v>0</v>
      </c>
      <c r="M455" s="249">
        <f t="shared" si="28"/>
        <v>0</v>
      </c>
    </row>
    <row r="456" spans="11:13" hidden="1" x14ac:dyDescent="0.25">
      <c r="K456" s="286">
        <f t="shared" si="26"/>
        <v>0</v>
      </c>
      <c r="L456" s="263" t="str">
        <f t="shared" si="27"/>
        <v>0</v>
      </c>
      <c r="M456" s="249">
        <f t="shared" si="28"/>
        <v>0</v>
      </c>
    </row>
    <row r="457" spans="11:13" hidden="1" x14ac:dyDescent="0.25">
      <c r="K457" s="286">
        <f t="shared" si="26"/>
        <v>0</v>
      </c>
      <c r="L457" s="263" t="str">
        <f t="shared" si="27"/>
        <v>0</v>
      </c>
      <c r="M457" s="249">
        <f t="shared" si="28"/>
        <v>0</v>
      </c>
    </row>
    <row r="458" spans="11:13" hidden="1" x14ac:dyDescent="0.25">
      <c r="K458" s="286">
        <f t="shared" si="26"/>
        <v>0</v>
      </c>
      <c r="L458" s="263" t="str">
        <f t="shared" si="27"/>
        <v>0</v>
      </c>
      <c r="M458" s="249">
        <f t="shared" si="28"/>
        <v>0</v>
      </c>
    </row>
    <row r="459" spans="11:13" hidden="1" x14ac:dyDescent="0.25">
      <c r="K459" s="286">
        <f t="shared" si="26"/>
        <v>0</v>
      </c>
      <c r="L459" s="263" t="str">
        <f t="shared" si="27"/>
        <v>0</v>
      </c>
      <c r="M459" s="249">
        <f t="shared" si="28"/>
        <v>0</v>
      </c>
    </row>
    <row r="460" spans="11:13" hidden="1" x14ac:dyDescent="0.25">
      <c r="K460" s="286">
        <f t="shared" si="26"/>
        <v>0</v>
      </c>
      <c r="L460" s="263" t="str">
        <f t="shared" si="27"/>
        <v>0</v>
      </c>
      <c r="M460" s="249">
        <f t="shared" si="28"/>
        <v>0</v>
      </c>
    </row>
    <row r="461" spans="11:13" hidden="1" x14ac:dyDescent="0.25">
      <c r="K461" s="286">
        <f t="shared" si="26"/>
        <v>0</v>
      </c>
      <c r="L461" s="263" t="str">
        <f t="shared" si="27"/>
        <v>0</v>
      </c>
      <c r="M461" s="249">
        <f t="shared" si="28"/>
        <v>0</v>
      </c>
    </row>
    <row r="462" spans="11:13" hidden="1" x14ac:dyDescent="0.25">
      <c r="K462" s="286">
        <f t="shared" si="26"/>
        <v>0</v>
      </c>
      <c r="L462" s="263" t="str">
        <f t="shared" si="27"/>
        <v>0</v>
      </c>
      <c r="M462" s="249">
        <f t="shared" si="28"/>
        <v>0</v>
      </c>
    </row>
    <row r="463" spans="11:13" hidden="1" x14ac:dyDescent="0.25">
      <c r="K463" s="286">
        <f t="shared" si="26"/>
        <v>0</v>
      </c>
      <c r="L463" s="263" t="str">
        <f t="shared" si="27"/>
        <v>0</v>
      </c>
      <c r="M463" s="249">
        <f t="shared" si="28"/>
        <v>0</v>
      </c>
    </row>
    <row r="464" spans="11:13" hidden="1" x14ac:dyDescent="0.25">
      <c r="K464" s="286">
        <f t="shared" si="26"/>
        <v>0</v>
      </c>
      <c r="L464" s="263" t="str">
        <f t="shared" si="27"/>
        <v>0</v>
      </c>
      <c r="M464" s="249">
        <f t="shared" si="28"/>
        <v>0</v>
      </c>
    </row>
    <row r="465" spans="11:13" hidden="1" x14ac:dyDescent="0.25">
      <c r="K465" s="286">
        <f t="shared" si="26"/>
        <v>0</v>
      </c>
      <c r="L465" s="263" t="str">
        <f t="shared" si="27"/>
        <v>0</v>
      </c>
      <c r="M465" s="249">
        <f t="shared" si="28"/>
        <v>0</v>
      </c>
    </row>
    <row r="466" spans="11:13" hidden="1" x14ac:dyDescent="0.25">
      <c r="K466" s="286">
        <f t="shared" si="26"/>
        <v>0</v>
      </c>
      <c r="L466" s="263" t="str">
        <f t="shared" si="27"/>
        <v>0</v>
      </c>
      <c r="M466" s="249">
        <f t="shared" si="28"/>
        <v>0</v>
      </c>
    </row>
    <row r="467" spans="11:13" hidden="1" x14ac:dyDescent="0.25">
      <c r="K467" s="286">
        <f t="shared" si="26"/>
        <v>0</v>
      </c>
      <c r="L467" s="263" t="str">
        <f t="shared" si="27"/>
        <v>0</v>
      </c>
      <c r="M467" s="249">
        <f t="shared" si="28"/>
        <v>0</v>
      </c>
    </row>
    <row r="468" spans="11:13" hidden="1" x14ac:dyDescent="0.25">
      <c r="K468" s="286">
        <f t="shared" si="26"/>
        <v>0</v>
      </c>
      <c r="L468" s="263" t="str">
        <f t="shared" si="27"/>
        <v>0</v>
      </c>
      <c r="M468" s="249">
        <f t="shared" si="28"/>
        <v>0</v>
      </c>
    </row>
    <row r="469" spans="11:13" hidden="1" x14ac:dyDescent="0.25">
      <c r="K469" s="286">
        <f t="shared" si="26"/>
        <v>0</v>
      </c>
      <c r="L469" s="263" t="str">
        <f t="shared" si="27"/>
        <v>0</v>
      </c>
      <c r="M469" s="249">
        <f t="shared" si="28"/>
        <v>0</v>
      </c>
    </row>
    <row r="470" spans="11:13" hidden="1" x14ac:dyDescent="0.25">
      <c r="K470" s="286">
        <f t="shared" si="26"/>
        <v>0</v>
      </c>
      <c r="L470" s="263" t="str">
        <f t="shared" si="27"/>
        <v>0</v>
      </c>
      <c r="M470" s="249">
        <f t="shared" si="28"/>
        <v>0</v>
      </c>
    </row>
    <row r="471" spans="11:13" hidden="1" x14ac:dyDescent="0.25">
      <c r="K471" s="286">
        <f t="shared" si="26"/>
        <v>0</v>
      </c>
      <c r="L471" s="263" t="str">
        <f t="shared" si="27"/>
        <v>0</v>
      </c>
      <c r="M471" s="249">
        <f t="shared" si="28"/>
        <v>0</v>
      </c>
    </row>
    <row r="472" spans="11:13" hidden="1" x14ac:dyDescent="0.25">
      <c r="K472" s="286">
        <f t="shared" si="26"/>
        <v>0</v>
      </c>
      <c r="L472" s="263" t="str">
        <f t="shared" si="27"/>
        <v>0</v>
      </c>
      <c r="M472" s="249">
        <f t="shared" si="28"/>
        <v>0</v>
      </c>
    </row>
    <row r="473" spans="11:13" hidden="1" x14ac:dyDescent="0.25">
      <c r="K473" s="286">
        <f t="shared" si="26"/>
        <v>0</v>
      </c>
      <c r="L473" s="263" t="str">
        <f t="shared" si="27"/>
        <v>0</v>
      </c>
      <c r="M473" s="249">
        <f t="shared" si="28"/>
        <v>0</v>
      </c>
    </row>
    <row r="474" spans="11:13" hidden="1" x14ac:dyDescent="0.25">
      <c r="K474" s="286">
        <f t="shared" si="26"/>
        <v>0</v>
      </c>
      <c r="L474" s="263" t="str">
        <f t="shared" si="27"/>
        <v>0</v>
      </c>
      <c r="M474" s="249">
        <f t="shared" si="28"/>
        <v>0</v>
      </c>
    </row>
    <row r="475" spans="11:13" hidden="1" x14ac:dyDescent="0.25">
      <c r="K475" s="286">
        <f t="shared" si="26"/>
        <v>0</v>
      </c>
      <c r="L475" s="263" t="str">
        <f t="shared" si="27"/>
        <v>0</v>
      </c>
      <c r="M475" s="249">
        <f t="shared" si="28"/>
        <v>0</v>
      </c>
    </row>
    <row r="476" spans="11:13" hidden="1" x14ac:dyDescent="0.25">
      <c r="K476" s="286">
        <f t="shared" si="26"/>
        <v>0</v>
      </c>
      <c r="L476" s="263" t="str">
        <f t="shared" si="27"/>
        <v>0</v>
      </c>
      <c r="M476" s="249">
        <f t="shared" si="28"/>
        <v>0</v>
      </c>
    </row>
    <row r="477" spans="11:13" hidden="1" x14ac:dyDescent="0.25">
      <c r="K477" s="286">
        <f t="shared" si="26"/>
        <v>0</v>
      </c>
      <c r="L477" s="263" t="str">
        <f t="shared" si="27"/>
        <v>0</v>
      </c>
      <c r="M477" s="249">
        <f t="shared" si="28"/>
        <v>0</v>
      </c>
    </row>
    <row r="478" spans="11:13" hidden="1" x14ac:dyDescent="0.25">
      <c r="K478" s="286">
        <f t="shared" si="26"/>
        <v>0</v>
      </c>
      <c r="L478" s="263" t="str">
        <f t="shared" si="27"/>
        <v>0</v>
      </c>
      <c r="M478" s="249">
        <f t="shared" si="28"/>
        <v>0</v>
      </c>
    </row>
    <row r="479" spans="11:13" hidden="1" x14ac:dyDescent="0.25">
      <c r="K479" s="286">
        <f t="shared" si="26"/>
        <v>0</v>
      </c>
      <c r="L479" s="263" t="str">
        <f t="shared" si="27"/>
        <v>0</v>
      </c>
      <c r="M479" s="249">
        <f t="shared" si="28"/>
        <v>0</v>
      </c>
    </row>
    <row r="480" spans="11:13" hidden="1" x14ac:dyDescent="0.25">
      <c r="K480" s="286">
        <f t="shared" si="26"/>
        <v>0</v>
      </c>
      <c r="L480" s="263" t="str">
        <f t="shared" si="27"/>
        <v>0</v>
      </c>
      <c r="M480" s="249">
        <f t="shared" si="28"/>
        <v>0</v>
      </c>
    </row>
    <row r="481" spans="11:13" hidden="1" x14ac:dyDescent="0.25">
      <c r="K481" s="286">
        <f t="shared" si="26"/>
        <v>0</v>
      </c>
      <c r="L481" s="263" t="str">
        <f t="shared" si="27"/>
        <v>0</v>
      </c>
      <c r="M481" s="249">
        <f t="shared" si="28"/>
        <v>0</v>
      </c>
    </row>
    <row r="482" spans="11:13" hidden="1" x14ac:dyDescent="0.25">
      <c r="K482" s="286">
        <f t="shared" si="26"/>
        <v>0</v>
      </c>
      <c r="L482" s="263" t="str">
        <f t="shared" si="27"/>
        <v>0</v>
      </c>
      <c r="M482" s="249">
        <f t="shared" si="28"/>
        <v>0</v>
      </c>
    </row>
    <row r="483" spans="11:13" hidden="1" x14ac:dyDescent="0.25">
      <c r="K483" s="286">
        <f t="shared" si="26"/>
        <v>0</v>
      </c>
      <c r="L483" s="263" t="str">
        <f t="shared" si="27"/>
        <v>0</v>
      </c>
      <c r="M483" s="249">
        <f t="shared" si="28"/>
        <v>0</v>
      </c>
    </row>
    <row r="484" spans="11:13" hidden="1" x14ac:dyDescent="0.25">
      <c r="K484" s="286">
        <f t="shared" si="26"/>
        <v>0</v>
      </c>
      <c r="L484" s="263" t="str">
        <f t="shared" si="27"/>
        <v>0</v>
      </c>
      <c r="M484" s="249">
        <f t="shared" si="28"/>
        <v>0</v>
      </c>
    </row>
    <row r="485" spans="11:13" hidden="1" x14ac:dyDescent="0.25">
      <c r="K485" s="286">
        <f t="shared" si="26"/>
        <v>0</v>
      </c>
      <c r="L485" s="263" t="str">
        <f t="shared" si="27"/>
        <v>0</v>
      </c>
      <c r="M485" s="249">
        <f t="shared" si="28"/>
        <v>0</v>
      </c>
    </row>
    <row r="486" spans="11:13" hidden="1" x14ac:dyDescent="0.25">
      <c r="K486" s="286">
        <f t="shared" si="26"/>
        <v>0</v>
      </c>
      <c r="L486" s="263" t="str">
        <f t="shared" si="27"/>
        <v>0</v>
      </c>
      <c r="M486" s="249">
        <f t="shared" si="28"/>
        <v>0</v>
      </c>
    </row>
    <row r="487" spans="11:13" hidden="1" x14ac:dyDescent="0.25">
      <c r="K487" s="286">
        <f t="shared" si="26"/>
        <v>0</v>
      </c>
      <c r="L487" s="263" t="str">
        <f t="shared" si="27"/>
        <v>0</v>
      </c>
      <c r="M487" s="249">
        <f t="shared" si="28"/>
        <v>0</v>
      </c>
    </row>
    <row r="488" spans="11:13" hidden="1" x14ac:dyDescent="0.25">
      <c r="K488" s="286">
        <f t="shared" si="26"/>
        <v>0</v>
      </c>
      <c r="L488" s="263" t="str">
        <f t="shared" si="27"/>
        <v>0</v>
      </c>
      <c r="M488" s="249">
        <f t="shared" si="28"/>
        <v>0</v>
      </c>
    </row>
    <row r="489" spans="11:13" hidden="1" x14ac:dyDescent="0.25">
      <c r="K489" s="286">
        <f t="shared" si="26"/>
        <v>0</v>
      </c>
      <c r="L489" s="263" t="str">
        <f t="shared" si="27"/>
        <v>0</v>
      </c>
      <c r="M489" s="249">
        <f t="shared" si="28"/>
        <v>0</v>
      </c>
    </row>
    <row r="490" spans="11:13" hidden="1" x14ac:dyDescent="0.25">
      <c r="K490" s="286">
        <f t="shared" si="26"/>
        <v>0</v>
      </c>
      <c r="L490" s="263" t="str">
        <f t="shared" si="27"/>
        <v>0</v>
      </c>
      <c r="M490" s="249">
        <f t="shared" si="28"/>
        <v>0</v>
      </c>
    </row>
    <row r="491" spans="11:13" hidden="1" x14ac:dyDescent="0.25">
      <c r="K491" s="286">
        <f t="shared" si="26"/>
        <v>0</v>
      </c>
      <c r="L491" s="263" t="str">
        <f t="shared" si="27"/>
        <v>0</v>
      </c>
      <c r="M491" s="249">
        <f t="shared" si="28"/>
        <v>0</v>
      </c>
    </row>
    <row r="492" spans="11:13" hidden="1" x14ac:dyDescent="0.25">
      <c r="K492" s="286">
        <f t="shared" si="26"/>
        <v>0</v>
      </c>
      <c r="L492" s="263" t="str">
        <f t="shared" si="27"/>
        <v>0</v>
      </c>
      <c r="M492" s="249">
        <f t="shared" si="28"/>
        <v>0</v>
      </c>
    </row>
    <row r="493" spans="11:13" hidden="1" x14ac:dyDescent="0.25">
      <c r="K493" s="286">
        <f t="shared" si="26"/>
        <v>0</v>
      </c>
      <c r="L493" s="263" t="str">
        <f t="shared" si="27"/>
        <v>0</v>
      </c>
      <c r="M493" s="249">
        <f t="shared" si="28"/>
        <v>0</v>
      </c>
    </row>
    <row r="494" spans="11:13" hidden="1" x14ac:dyDescent="0.25">
      <c r="K494" s="286">
        <f t="shared" si="26"/>
        <v>0</v>
      </c>
      <c r="L494" s="263" t="str">
        <f t="shared" si="27"/>
        <v>0</v>
      </c>
      <c r="M494" s="249">
        <f t="shared" si="28"/>
        <v>0</v>
      </c>
    </row>
    <row r="495" spans="11:13" hidden="1" x14ac:dyDescent="0.25">
      <c r="K495" s="286">
        <f t="shared" si="26"/>
        <v>0</v>
      </c>
      <c r="L495" s="263" t="str">
        <f t="shared" si="27"/>
        <v>0</v>
      </c>
      <c r="M495" s="249">
        <f t="shared" si="28"/>
        <v>0</v>
      </c>
    </row>
    <row r="496" spans="11:13" hidden="1" x14ac:dyDescent="0.25">
      <c r="K496" s="286">
        <f t="shared" si="26"/>
        <v>0</v>
      </c>
      <c r="L496" s="263" t="str">
        <f t="shared" si="27"/>
        <v>0</v>
      </c>
      <c r="M496" s="249">
        <f t="shared" si="28"/>
        <v>0</v>
      </c>
    </row>
    <row r="497" spans="3:13" hidden="1" x14ac:dyDescent="0.25">
      <c r="K497" s="286">
        <f t="shared" si="26"/>
        <v>0</v>
      </c>
      <c r="L497" s="263" t="str">
        <f t="shared" si="27"/>
        <v>0</v>
      </c>
      <c r="M497" s="249">
        <f t="shared" si="28"/>
        <v>0</v>
      </c>
    </row>
    <row r="498" spans="3:13" ht="15.75" thickTop="1" x14ac:dyDescent="0.25">
      <c r="K498" s="286" t="s">
        <v>306</v>
      </c>
      <c r="L498" s="250" t="s">
        <v>306</v>
      </c>
      <c r="M498" s="249" t="s">
        <v>306</v>
      </c>
    </row>
    <row r="499" spans="3:13" x14ac:dyDescent="0.25">
      <c r="C499" s="168" t="s">
        <v>120</v>
      </c>
      <c r="D499" s="168"/>
      <c r="E499" s="168"/>
      <c r="F499" s="168"/>
      <c r="G499" s="168"/>
      <c r="H499" s="168"/>
      <c r="I499" s="168"/>
      <c r="J499" s="168"/>
      <c r="K499" s="168"/>
      <c r="L499" s="168"/>
      <c r="M499" s="234" t="s">
        <v>119</v>
      </c>
    </row>
    <row r="500" spans="3:13" x14ac:dyDescent="0.25">
      <c r="C500" s="168" t="str">
        <f t="shared" ref="C500:C507" si="29">IF(F539="","",F539)</f>
        <v>A</v>
      </c>
      <c r="D500" s="168"/>
      <c r="E500" s="168"/>
      <c r="F500" s="234">
        <f t="shared" ref="F500:F514" si="30">SUMPRODUCT(--($E$5:$E$498=C500),--($D$5:$D$498=""),$F$5:$F$498)</f>
        <v>0</v>
      </c>
      <c r="G500" s="234">
        <f t="shared" ref="G500:G514" si="31">SUMPRODUCT(--($E$5:$E$498=C500),--($D$5:$D$498=""),$G$5:$G$498)</f>
        <v>0</v>
      </c>
      <c r="H500" s="234">
        <f t="shared" ref="H500:H514" si="32">SUMPRODUCT(--($E$5:$E$498=C500),--($D$5:$D$498=""),$H$5:$H$498)</f>
        <v>0</v>
      </c>
      <c r="I500" s="234">
        <f t="shared" ref="I500:I514" si="33">SUMPRODUCT(--($E$5:$E$498=C500),--($D$5:$D$498=""),$I$5:$I$498)</f>
        <v>0</v>
      </c>
      <c r="J500" s="234">
        <f t="shared" ref="J500:J514" si="34">SUMPRODUCT(--($E$5:$E$498=C500),--($D$5:$D$498=""),$J$5:$J$498)</f>
        <v>0</v>
      </c>
      <c r="K500" s="234">
        <f t="shared" ref="K500:K514" si="35">SUM(F500:J500)</f>
        <v>0</v>
      </c>
      <c r="L500" s="234"/>
      <c r="M500" s="234">
        <f t="shared" ref="M500:M512" si="36">SUMPRODUCT(--($E$5:$E$498=C500),--($D$5:$D$498=""),$M$5:$M$498)</f>
        <v>0</v>
      </c>
    </row>
    <row r="501" spans="3:13" x14ac:dyDescent="0.25">
      <c r="C501" s="168" t="str">
        <f t="shared" si="29"/>
        <v>A1</v>
      </c>
      <c r="D501" s="168"/>
      <c r="E501" s="168"/>
      <c r="F501" s="234">
        <f t="shared" si="30"/>
        <v>0</v>
      </c>
      <c r="G501" s="234">
        <f t="shared" si="31"/>
        <v>0</v>
      </c>
      <c r="H501" s="234">
        <f t="shared" si="32"/>
        <v>0</v>
      </c>
      <c r="I501" s="234">
        <f t="shared" si="33"/>
        <v>0</v>
      </c>
      <c r="J501" s="234">
        <f t="shared" si="34"/>
        <v>0</v>
      </c>
      <c r="K501" s="234">
        <f t="shared" si="35"/>
        <v>0</v>
      </c>
      <c r="L501" s="234"/>
      <c r="M501" s="234">
        <f t="shared" si="36"/>
        <v>0</v>
      </c>
    </row>
    <row r="502" spans="3:13" x14ac:dyDescent="0.25">
      <c r="C502" s="168" t="str">
        <f t="shared" si="29"/>
        <v>A2</v>
      </c>
      <c r="D502" s="168"/>
      <c r="E502" s="168"/>
      <c r="F502" s="234">
        <f t="shared" si="30"/>
        <v>0</v>
      </c>
      <c r="G502" s="234">
        <f t="shared" si="31"/>
        <v>0</v>
      </c>
      <c r="H502" s="234">
        <f t="shared" si="32"/>
        <v>0</v>
      </c>
      <c r="I502" s="234">
        <f t="shared" si="33"/>
        <v>0</v>
      </c>
      <c r="J502" s="234">
        <f t="shared" si="34"/>
        <v>0</v>
      </c>
      <c r="K502" s="234">
        <f t="shared" si="35"/>
        <v>0</v>
      </c>
      <c r="L502" s="234"/>
      <c r="M502" s="234">
        <f t="shared" si="36"/>
        <v>0</v>
      </c>
    </row>
    <row r="503" spans="3:13" x14ac:dyDescent="0.25">
      <c r="C503" s="168" t="str">
        <f t="shared" si="29"/>
        <v>B</v>
      </c>
      <c r="D503" s="168"/>
      <c r="E503" s="168"/>
      <c r="F503" s="234">
        <f t="shared" si="30"/>
        <v>30.3</v>
      </c>
      <c r="G503" s="234">
        <f t="shared" si="31"/>
        <v>0</v>
      </c>
      <c r="H503" s="234">
        <f t="shared" si="32"/>
        <v>0</v>
      </c>
      <c r="I503" s="234">
        <f t="shared" si="33"/>
        <v>0</v>
      </c>
      <c r="J503" s="234">
        <f t="shared" si="34"/>
        <v>0</v>
      </c>
      <c r="K503" s="234">
        <f t="shared" si="35"/>
        <v>30.3</v>
      </c>
      <c r="L503" s="234"/>
      <c r="M503" s="234">
        <f t="shared" si="36"/>
        <v>6060</v>
      </c>
    </row>
    <row r="504" spans="3:13" x14ac:dyDescent="0.25">
      <c r="C504" s="168" t="str">
        <f t="shared" si="29"/>
        <v>C</v>
      </c>
      <c r="D504" s="168"/>
      <c r="E504" s="168"/>
      <c r="F504" s="234">
        <f t="shared" si="30"/>
        <v>0</v>
      </c>
      <c r="G504" s="234">
        <f t="shared" si="31"/>
        <v>0</v>
      </c>
      <c r="H504" s="234">
        <f t="shared" si="32"/>
        <v>0</v>
      </c>
      <c r="I504" s="234">
        <f t="shared" si="33"/>
        <v>4</v>
      </c>
      <c r="J504" s="234">
        <f t="shared" si="34"/>
        <v>32.5</v>
      </c>
      <c r="K504" s="234">
        <f t="shared" si="35"/>
        <v>36.5</v>
      </c>
      <c r="L504" s="234"/>
      <c r="M504" s="234">
        <f t="shared" si="36"/>
        <v>7300</v>
      </c>
    </row>
    <row r="505" spans="3:13" x14ac:dyDescent="0.25">
      <c r="C505" s="168" t="str">
        <f t="shared" si="29"/>
        <v>D</v>
      </c>
      <c r="D505" s="168"/>
      <c r="E505" s="168"/>
      <c r="F505" s="234">
        <f t="shared" si="30"/>
        <v>41.4</v>
      </c>
      <c r="G505" s="234">
        <f t="shared" si="31"/>
        <v>0</v>
      </c>
      <c r="H505" s="234">
        <f t="shared" si="32"/>
        <v>285</v>
      </c>
      <c r="I505" s="234">
        <f t="shared" si="33"/>
        <v>0</v>
      </c>
      <c r="J505" s="234">
        <f t="shared" si="34"/>
        <v>61.9</v>
      </c>
      <c r="K505" s="234">
        <f t="shared" si="35"/>
        <v>388.29999999999995</v>
      </c>
      <c r="L505" s="234"/>
      <c r="M505" s="234">
        <f t="shared" si="36"/>
        <v>77660</v>
      </c>
    </row>
    <row r="506" spans="3:13" x14ac:dyDescent="0.25">
      <c r="C506" s="168" t="str">
        <f t="shared" si="29"/>
        <v>F</v>
      </c>
      <c r="D506" s="168"/>
      <c r="E506" s="168"/>
      <c r="F506" s="234">
        <f t="shared" si="30"/>
        <v>0</v>
      </c>
      <c r="G506" s="234">
        <f t="shared" si="31"/>
        <v>0</v>
      </c>
      <c r="H506" s="234">
        <f t="shared" si="32"/>
        <v>0</v>
      </c>
      <c r="I506" s="234">
        <f t="shared" si="33"/>
        <v>0</v>
      </c>
      <c r="J506" s="234">
        <f t="shared" si="34"/>
        <v>0</v>
      </c>
      <c r="K506" s="234">
        <f t="shared" si="35"/>
        <v>0</v>
      </c>
      <c r="L506" s="234"/>
      <c r="M506" s="234">
        <f t="shared" si="36"/>
        <v>0</v>
      </c>
    </row>
    <row r="507" spans="3:13" x14ac:dyDescent="0.25">
      <c r="C507" s="168" t="str">
        <f t="shared" si="29"/>
        <v>G</v>
      </c>
      <c r="D507" s="168"/>
      <c r="E507" s="168"/>
      <c r="F507" s="234">
        <f t="shared" si="30"/>
        <v>0</v>
      </c>
      <c r="G507" s="234">
        <f t="shared" si="31"/>
        <v>0</v>
      </c>
      <c r="H507" s="234">
        <f t="shared" si="32"/>
        <v>0</v>
      </c>
      <c r="I507" s="234">
        <f t="shared" si="33"/>
        <v>0</v>
      </c>
      <c r="J507" s="234">
        <f t="shared" si="34"/>
        <v>0</v>
      </c>
      <c r="K507" s="234">
        <f t="shared" si="35"/>
        <v>0</v>
      </c>
      <c r="L507" s="234"/>
      <c r="M507" s="234">
        <f t="shared" si="36"/>
        <v>0</v>
      </c>
    </row>
    <row r="508" spans="3:13" hidden="1" x14ac:dyDescent="0.25">
      <c r="C508" s="168" t="s">
        <v>197</v>
      </c>
      <c r="D508" s="168"/>
      <c r="E508" s="168"/>
      <c r="F508" s="234">
        <f t="shared" si="30"/>
        <v>0</v>
      </c>
      <c r="G508" s="234">
        <f t="shared" si="31"/>
        <v>0</v>
      </c>
      <c r="H508" s="234">
        <f t="shared" si="32"/>
        <v>0</v>
      </c>
      <c r="I508" s="234">
        <f t="shared" si="33"/>
        <v>0</v>
      </c>
      <c r="J508" s="234">
        <f t="shared" si="34"/>
        <v>0</v>
      </c>
      <c r="K508" s="234">
        <f t="shared" si="35"/>
        <v>0</v>
      </c>
      <c r="L508" s="234"/>
      <c r="M508" s="234">
        <f t="shared" si="36"/>
        <v>0</v>
      </c>
    </row>
    <row r="509" spans="3:13" hidden="1" x14ac:dyDescent="0.25">
      <c r="C509" s="168" t="s">
        <v>197</v>
      </c>
      <c r="D509" s="168"/>
      <c r="E509" s="168"/>
      <c r="F509" s="234">
        <f t="shared" si="30"/>
        <v>0</v>
      </c>
      <c r="G509" s="234">
        <f t="shared" si="31"/>
        <v>0</v>
      </c>
      <c r="H509" s="234">
        <f t="shared" si="32"/>
        <v>0</v>
      </c>
      <c r="I509" s="234">
        <f t="shared" si="33"/>
        <v>0</v>
      </c>
      <c r="J509" s="234">
        <f t="shared" si="34"/>
        <v>0</v>
      </c>
      <c r="K509" s="234">
        <f t="shared" si="35"/>
        <v>0</v>
      </c>
      <c r="L509" s="234"/>
      <c r="M509" s="234">
        <f t="shared" si="36"/>
        <v>0</v>
      </c>
    </row>
    <row r="510" spans="3:13" hidden="1" x14ac:dyDescent="0.25">
      <c r="C510" s="168" t="s">
        <v>197</v>
      </c>
      <c r="D510" s="168"/>
      <c r="E510" s="168"/>
      <c r="F510" s="234">
        <f t="shared" si="30"/>
        <v>0</v>
      </c>
      <c r="G510" s="234">
        <f t="shared" si="31"/>
        <v>0</v>
      </c>
      <c r="H510" s="234">
        <f t="shared" si="32"/>
        <v>0</v>
      </c>
      <c r="I510" s="234">
        <f t="shared" si="33"/>
        <v>0</v>
      </c>
      <c r="J510" s="234">
        <f t="shared" si="34"/>
        <v>0</v>
      </c>
      <c r="K510" s="234">
        <f t="shared" si="35"/>
        <v>0</v>
      </c>
      <c r="L510" s="234"/>
      <c r="M510" s="234">
        <f t="shared" si="36"/>
        <v>0</v>
      </c>
    </row>
    <row r="511" spans="3:13" hidden="1" x14ac:dyDescent="0.25">
      <c r="C511" s="168" t="s">
        <v>197</v>
      </c>
      <c r="D511" s="168"/>
      <c r="E511" s="168"/>
      <c r="F511" s="234">
        <f t="shared" si="30"/>
        <v>0</v>
      </c>
      <c r="G511" s="234">
        <f t="shared" si="31"/>
        <v>0</v>
      </c>
      <c r="H511" s="234">
        <f t="shared" si="32"/>
        <v>0</v>
      </c>
      <c r="I511" s="234">
        <f t="shared" si="33"/>
        <v>0</v>
      </c>
      <c r="J511" s="234">
        <f t="shared" si="34"/>
        <v>0</v>
      </c>
      <c r="K511" s="234">
        <f t="shared" si="35"/>
        <v>0</v>
      </c>
      <c r="L511" s="234"/>
      <c r="M511" s="234">
        <f t="shared" si="36"/>
        <v>0</v>
      </c>
    </row>
    <row r="512" spans="3:13" hidden="1" x14ac:dyDescent="0.25">
      <c r="C512" s="168" t="s">
        <v>197</v>
      </c>
      <c r="D512" s="168"/>
      <c r="E512" s="168"/>
      <c r="F512" s="234">
        <f t="shared" si="30"/>
        <v>0</v>
      </c>
      <c r="G512" s="234">
        <f t="shared" si="31"/>
        <v>0</v>
      </c>
      <c r="H512" s="234">
        <f t="shared" si="32"/>
        <v>0</v>
      </c>
      <c r="I512" s="234">
        <f t="shared" si="33"/>
        <v>0</v>
      </c>
      <c r="J512" s="234">
        <f t="shared" si="34"/>
        <v>0</v>
      </c>
      <c r="K512" s="234">
        <f t="shared" si="35"/>
        <v>0</v>
      </c>
      <c r="L512" s="234"/>
      <c r="M512" s="234">
        <f t="shared" si="36"/>
        <v>0</v>
      </c>
    </row>
    <row r="513" spans="3:13" hidden="1" x14ac:dyDescent="0.25">
      <c r="C513" s="168" t="s">
        <v>197</v>
      </c>
      <c r="D513" s="168"/>
      <c r="E513" s="168"/>
      <c r="F513" s="234">
        <f t="shared" si="30"/>
        <v>0</v>
      </c>
      <c r="G513" s="234">
        <f t="shared" si="31"/>
        <v>0</v>
      </c>
      <c r="H513" s="234">
        <f t="shared" si="32"/>
        <v>0</v>
      </c>
      <c r="I513" s="234">
        <f t="shared" si="33"/>
        <v>0</v>
      </c>
      <c r="J513" s="234">
        <f t="shared" si="34"/>
        <v>0</v>
      </c>
      <c r="K513" s="234">
        <f t="shared" si="35"/>
        <v>0</v>
      </c>
      <c r="L513" s="234"/>
      <c r="M513" s="234">
        <f>SUMPRODUCT(--($E$5:$E$498=C513),--($D$5:$D$498=""),$M$5:$M$498)</f>
        <v>0</v>
      </c>
    </row>
    <row r="514" spans="3:13" hidden="1" x14ac:dyDescent="0.25">
      <c r="C514" s="168" t="s">
        <v>197</v>
      </c>
      <c r="D514" s="168"/>
      <c r="E514" s="168"/>
      <c r="F514" s="234">
        <f t="shared" si="30"/>
        <v>0</v>
      </c>
      <c r="G514" s="234">
        <f t="shared" si="31"/>
        <v>0</v>
      </c>
      <c r="H514" s="234">
        <f t="shared" si="32"/>
        <v>0</v>
      </c>
      <c r="I514" s="234">
        <f t="shared" si="33"/>
        <v>0</v>
      </c>
      <c r="J514" s="234">
        <f t="shared" si="34"/>
        <v>0</v>
      </c>
      <c r="K514" s="234">
        <f t="shared" si="35"/>
        <v>0</v>
      </c>
      <c r="L514" s="234"/>
      <c r="M514" s="234">
        <f>SUMPRODUCT(--($E$5:$E$498=C514),--($D$5:$D$498=""),$M$5:$M$498)</f>
        <v>0</v>
      </c>
    </row>
    <row r="515" spans="3:13" ht="15.75" thickBot="1" x14ac:dyDescent="0.3">
      <c r="C515" s="169" t="s">
        <v>126</v>
      </c>
      <c r="D515" s="169"/>
      <c r="E515" s="169"/>
      <c r="F515" s="235">
        <f t="shared" ref="F515:K515" si="37">SUM(F499:F514)</f>
        <v>71.7</v>
      </c>
      <c r="G515" s="235">
        <f t="shared" si="37"/>
        <v>0</v>
      </c>
      <c r="H515" s="235">
        <f t="shared" si="37"/>
        <v>285</v>
      </c>
      <c r="I515" s="235">
        <f t="shared" si="37"/>
        <v>4</v>
      </c>
      <c r="J515" s="235">
        <f t="shared" si="37"/>
        <v>94.4</v>
      </c>
      <c r="K515" s="235">
        <f t="shared" si="37"/>
        <v>455.09999999999997</v>
      </c>
      <c r="L515" s="235"/>
      <c r="M515" s="235">
        <f>SUM(M499:M514)</f>
        <v>91020</v>
      </c>
    </row>
    <row r="516" spans="3:13" ht="15.75" thickTop="1" x14ac:dyDescent="0.25">
      <c r="C516" s="170"/>
      <c r="D516" s="170"/>
      <c r="E516" s="170"/>
      <c r="F516" s="234"/>
      <c r="G516" s="234"/>
      <c r="H516" s="234"/>
      <c r="I516" s="234"/>
      <c r="J516" s="234"/>
      <c r="K516" s="234"/>
      <c r="L516" s="234"/>
      <c r="M516" s="234"/>
    </row>
    <row r="517" spans="3:13" ht="15.75" thickBot="1" x14ac:dyDescent="0.3">
      <c r="C517" s="169" t="s">
        <v>127</v>
      </c>
      <c r="D517" s="169"/>
      <c r="E517" s="169"/>
      <c r="F517" s="235">
        <f>SUMPRODUCT(--($E$5:$E$498="H"),$F$5:$F$498)</f>
        <v>0</v>
      </c>
      <c r="G517" s="235">
        <f>SUMPRODUCT(--($E$5:$E$498="H"),G5:G498)</f>
        <v>0</v>
      </c>
      <c r="H517" s="235">
        <f>SUMPRODUCT(--($E$5:$E$498="H"),H5:H498)</f>
        <v>0</v>
      </c>
      <c r="I517" s="235">
        <f>SUMPRODUCT(--($E$5:$E$498="H"),I5:I498)</f>
        <v>0</v>
      </c>
      <c r="J517" s="235">
        <f>SUMPRODUCT(--($E$5:$E$498="H"),J5:J498)</f>
        <v>17.7</v>
      </c>
      <c r="K517" s="235">
        <f>SUM(F517:J517)</f>
        <v>17.7</v>
      </c>
      <c r="L517" s="238"/>
      <c r="M517" s="238"/>
    </row>
    <row r="518" spans="3:13" ht="15.75" thickTop="1" x14ac:dyDescent="0.25">
      <c r="F518" s="249"/>
      <c r="G518" s="249"/>
      <c r="H518" s="249"/>
      <c r="I518" s="249"/>
      <c r="J518" s="249"/>
      <c r="K518" s="249"/>
      <c r="L518" s="249"/>
    </row>
    <row r="519" spans="3:13" x14ac:dyDescent="0.25">
      <c r="C519" s="3" t="s">
        <v>268</v>
      </c>
      <c r="D519" s="3"/>
      <c r="E519" s="3"/>
      <c r="F519" s="239"/>
      <c r="G519" s="239"/>
      <c r="H519" s="239"/>
      <c r="I519" s="239"/>
      <c r="J519" s="239"/>
      <c r="K519" s="239"/>
      <c r="L519" s="249"/>
    </row>
    <row r="520" spans="3:13" x14ac:dyDescent="0.25">
      <c r="C520" s="3" t="str">
        <f t="shared" ref="C520:C526" si="38">C500</f>
        <v>A</v>
      </c>
      <c r="D520" s="3"/>
      <c r="E520" s="3"/>
      <c r="F520" s="239">
        <f t="shared" ref="F520:F534" si="39">SUMPRODUCT(--($E$5:$E$498=C520),--($D$5:$D$498="X"),$F$5:$F$498)</f>
        <v>0</v>
      </c>
      <c r="G520" s="239">
        <f t="shared" ref="G520:G534" si="40">SUMPRODUCT(--($E$5:$E$498=C520),--($D$5:$D$498="X"),$G$5:$G$498)</f>
        <v>0</v>
      </c>
      <c r="H520" s="239">
        <f t="shared" ref="H520:H534" si="41">SUMPRODUCT(--($E$5:$E$498=C520),--($D$5:$D$498="X"),$H$5:$H$498)</f>
        <v>0</v>
      </c>
      <c r="I520" s="239">
        <f t="shared" ref="I520:I534" si="42">SUMPRODUCT(--($E$5:$E$498=C520),--($D$5:$D$498="X"),$I$5:$I$498)</f>
        <v>0</v>
      </c>
      <c r="J520" s="239">
        <f t="shared" ref="J520:J534" si="43">SUMPRODUCT(--($E$5:$E$498=C520),--($D$5:$D$498="X"),$J$5:$J$498)</f>
        <v>0</v>
      </c>
      <c r="K520" s="239">
        <f t="shared" ref="K520:K534" si="44">SUM(F520:J520)</f>
        <v>0</v>
      </c>
      <c r="L520" s="249"/>
    </row>
    <row r="521" spans="3:13" x14ac:dyDescent="0.25">
      <c r="C521" s="3" t="str">
        <f t="shared" si="38"/>
        <v>A1</v>
      </c>
      <c r="D521" s="3"/>
      <c r="E521" s="3"/>
      <c r="F521" s="239">
        <f t="shared" si="39"/>
        <v>0</v>
      </c>
      <c r="G521" s="239">
        <f t="shared" si="40"/>
        <v>0</v>
      </c>
      <c r="H521" s="239">
        <f t="shared" si="41"/>
        <v>0</v>
      </c>
      <c r="I521" s="239">
        <f t="shared" si="42"/>
        <v>0</v>
      </c>
      <c r="J521" s="239">
        <f t="shared" si="43"/>
        <v>0</v>
      </c>
      <c r="K521" s="239">
        <f t="shared" si="44"/>
        <v>0</v>
      </c>
      <c r="L521" s="249"/>
    </row>
    <row r="522" spans="3:13" x14ac:dyDescent="0.25">
      <c r="C522" s="3" t="str">
        <f t="shared" si="38"/>
        <v>A2</v>
      </c>
      <c r="D522" s="3"/>
      <c r="E522" s="3"/>
      <c r="F522" s="239">
        <f t="shared" si="39"/>
        <v>0</v>
      </c>
      <c r="G522" s="239">
        <f t="shared" si="40"/>
        <v>0</v>
      </c>
      <c r="H522" s="239">
        <f t="shared" si="41"/>
        <v>0</v>
      </c>
      <c r="I522" s="239">
        <f t="shared" si="42"/>
        <v>0</v>
      </c>
      <c r="J522" s="239">
        <f t="shared" si="43"/>
        <v>0</v>
      </c>
      <c r="K522" s="239">
        <f t="shared" si="44"/>
        <v>0</v>
      </c>
      <c r="L522" s="249"/>
    </row>
    <row r="523" spans="3:13" x14ac:dyDescent="0.25">
      <c r="C523" s="3" t="str">
        <f t="shared" si="38"/>
        <v>B</v>
      </c>
      <c r="D523" s="3"/>
      <c r="E523" s="3"/>
      <c r="F523" s="239">
        <f t="shared" si="39"/>
        <v>0</v>
      </c>
      <c r="G523" s="239">
        <f t="shared" si="40"/>
        <v>0</v>
      </c>
      <c r="H523" s="239">
        <f t="shared" si="41"/>
        <v>0</v>
      </c>
      <c r="I523" s="239">
        <f t="shared" si="42"/>
        <v>0</v>
      </c>
      <c r="J523" s="239">
        <f t="shared" si="43"/>
        <v>0</v>
      </c>
      <c r="K523" s="239">
        <f t="shared" si="44"/>
        <v>0</v>
      </c>
      <c r="L523" s="249"/>
    </row>
    <row r="524" spans="3:13" x14ac:dyDescent="0.25">
      <c r="C524" s="3" t="str">
        <f t="shared" si="38"/>
        <v>C</v>
      </c>
      <c r="D524" s="3"/>
      <c r="E524" s="3"/>
      <c r="F524" s="239">
        <f t="shared" si="39"/>
        <v>0</v>
      </c>
      <c r="G524" s="239">
        <f t="shared" si="40"/>
        <v>0</v>
      </c>
      <c r="H524" s="239">
        <f t="shared" si="41"/>
        <v>0</v>
      </c>
      <c r="I524" s="239">
        <f t="shared" si="42"/>
        <v>0</v>
      </c>
      <c r="J524" s="239">
        <f t="shared" si="43"/>
        <v>0</v>
      </c>
      <c r="K524" s="239">
        <f t="shared" si="44"/>
        <v>0</v>
      </c>
      <c r="L524" s="249"/>
    </row>
    <row r="525" spans="3:13" x14ac:dyDescent="0.25">
      <c r="C525" s="3" t="str">
        <f t="shared" si="38"/>
        <v>D</v>
      </c>
      <c r="D525" s="3"/>
      <c r="E525" s="3"/>
      <c r="F525" s="239">
        <f t="shared" si="39"/>
        <v>0</v>
      </c>
      <c r="G525" s="239">
        <f t="shared" si="40"/>
        <v>0</v>
      </c>
      <c r="H525" s="239">
        <f t="shared" si="41"/>
        <v>0</v>
      </c>
      <c r="I525" s="239">
        <f t="shared" si="42"/>
        <v>0</v>
      </c>
      <c r="J525" s="239">
        <f t="shared" si="43"/>
        <v>0</v>
      </c>
      <c r="K525" s="239">
        <f t="shared" si="44"/>
        <v>0</v>
      </c>
      <c r="L525" s="249"/>
    </row>
    <row r="526" spans="3:13" x14ac:dyDescent="0.25">
      <c r="C526" s="3" t="str">
        <f t="shared" si="38"/>
        <v>F</v>
      </c>
      <c r="D526" s="3"/>
      <c r="E526" s="3"/>
      <c r="F526" s="239">
        <f t="shared" si="39"/>
        <v>0</v>
      </c>
      <c r="G526" s="239">
        <f t="shared" si="40"/>
        <v>0</v>
      </c>
      <c r="H526" s="239">
        <f t="shared" si="41"/>
        <v>0</v>
      </c>
      <c r="I526" s="239">
        <f t="shared" si="42"/>
        <v>0</v>
      </c>
      <c r="J526" s="239">
        <f t="shared" si="43"/>
        <v>0</v>
      </c>
      <c r="K526" s="239">
        <f t="shared" si="44"/>
        <v>0</v>
      </c>
      <c r="L526" s="249"/>
    </row>
    <row r="527" spans="3:13" hidden="1" x14ac:dyDescent="0.25">
      <c r="C527" s="3" t="s">
        <v>197</v>
      </c>
      <c r="D527" s="3"/>
      <c r="E527" s="3"/>
      <c r="F527" s="239">
        <f t="shared" si="39"/>
        <v>0</v>
      </c>
      <c r="G527" s="239">
        <f t="shared" si="40"/>
        <v>0</v>
      </c>
      <c r="H527" s="239">
        <f t="shared" si="41"/>
        <v>0</v>
      </c>
      <c r="I527" s="239">
        <f t="shared" si="42"/>
        <v>0</v>
      </c>
      <c r="J527" s="239">
        <f t="shared" si="43"/>
        <v>0</v>
      </c>
      <c r="K527" s="239">
        <f t="shared" si="44"/>
        <v>0</v>
      </c>
      <c r="L527" s="249"/>
    </row>
    <row r="528" spans="3:13" hidden="1" x14ac:dyDescent="0.25">
      <c r="C528" s="3" t="s">
        <v>197</v>
      </c>
      <c r="D528" s="3"/>
      <c r="E528" s="3"/>
      <c r="F528" s="239">
        <f t="shared" si="39"/>
        <v>0</v>
      </c>
      <c r="G528" s="239">
        <f t="shared" si="40"/>
        <v>0</v>
      </c>
      <c r="H528" s="239">
        <f t="shared" si="41"/>
        <v>0</v>
      </c>
      <c r="I528" s="239">
        <f t="shared" si="42"/>
        <v>0</v>
      </c>
      <c r="J528" s="239">
        <f t="shared" si="43"/>
        <v>0</v>
      </c>
      <c r="K528" s="239">
        <f t="shared" si="44"/>
        <v>0</v>
      </c>
      <c r="L528" s="249"/>
    </row>
    <row r="529" spans="3:13" hidden="1" x14ac:dyDescent="0.25">
      <c r="C529" s="3" t="s">
        <v>197</v>
      </c>
      <c r="D529" s="3"/>
      <c r="E529" s="3"/>
      <c r="F529" s="239">
        <f t="shared" si="39"/>
        <v>0</v>
      </c>
      <c r="G529" s="239">
        <f t="shared" si="40"/>
        <v>0</v>
      </c>
      <c r="H529" s="239">
        <f t="shared" si="41"/>
        <v>0</v>
      </c>
      <c r="I529" s="239">
        <f t="shared" si="42"/>
        <v>0</v>
      </c>
      <c r="J529" s="239">
        <f t="shared" si="43"/>
        <v>0</v>
      </c>
      <c r="K529" s="239">
        <f t="shared" si="44"/>
        <v>0</v>
      </c>
      <c r="L529" s="249"/>
    </row>
    <row r="530" spans="3:13" hidden="1" x14ac:dyDescent="0.25">
      <c r="C530" s="3" t="s">
        <v>197</v>
      </c>
      <c r="D530" s="3"/>
      <c r="E530" s="3"/>
      <c r="F530" s="239">
        <f t="shared" si="39"/>
        <v>0</v>
      </c>
      <c r="G530" s="239">
        <f t="shared" si="40"/>
        <v>0</v>
      </c>
      <c r="H530" s="239">
        <f t="shared" si="41"/>
        <v>0</v>
      </c>
      <c r="I530" s="239">
        <f t="shared" si="42"/>
        <v>0</v>
      </c>
      <c r="J530" s="239">
        <f t="shared" si="43"/>
        <v>0</v>
      </c>
      <c r="K530" s="239">
        <f t="shared" si="44"/>
        <v>0</v>
      </c>
      <c r="L530" s="249"/>
    </row>
    <row r="531" spans="3:13" hidden="1" x14ac:dyDescent="0.25">
      <c r="C531" s="3" t="s">
        <v>197</v>
      </c>
      <c r="D531" s="3"/>
      <c r="E531" s="3"/>
      <c r="F531" s="239">
        <f t="shared" si="39"/>
        <v>0</v>
      </c>
      <c r="G531" s="239">
        <f t="shared" si="40"/>
        <v>0</v>
      </c>
      <c r="H531" s="239">
        <f t="shared" si="41"/>
        <v>0</v>
      </c>
      <c r="I531" s="239">
        <f t="shared" si="42"/>
        <v>0</v>
      </c>
      <c r="J531" s="239">
        <f t="shared" si="43"/>
        <v>0</v>
      </c>
      <c r="K531" s="239">
        <f t="shared" si="44"/>
        <v>0</v>
      </c>
      <c r="L531" s="249"/>
    </row>
    <row r="532" spans="3:13" hidden="1" x14ac:dyDescent="0.25">
      <c r="C532" s="3" t="s">
        <v>197</v>
      </c>
      <c r="D532" s="3"/>
      <c r="E532" s="3"/>
      <c r="F532" s="239">
        <f t="shared" si="39"/>
        <v>0</v>
      </c>
      <c r="G532" s="239">
        <f t="shared" si="40"/>
        <v>0</v>
      </c>
      <c r="H532" s="239">
        <f t="shared" si="41"/>
        <v>0</v>
      </c>
      <c r="I532" s="239">
        <f t="shared" si="42"/>
        <v>0</v>
      </c>
      <c r="J532" s="239">
        <f t="shared" si="43"/>
        <v>0</v>
      </c>
      <c r="K532" s="239">
        <f t="shared" si="44"/>
        <v>0</v>
      </c>
      <c r="L532" s="249"/>
    </row>
    <row r="533" spans="3:13" hidden="1" x14ac:dyDescent="0.25">
      <c r="C533" s="3" t="s">
        <v>197</v>
      </c>
      <c r="D533" s="3"/>
      <c r="E533" s="3"/>
      <c r="F533" s="239">
        <f t="shared" si="39"/>
        <v>0</v>
      </c>
      <c r="G533" s="239">
        <f t="shared" si="40"/>
        <v>0</v>
      </c>
      <c r="H533" s="239">
        <f t="shared" si="41"/>
        <v>0</v>
      </c>
      <c r="I533" s="239">
        <f t="shared" si="42"/>
        <v>0</v>
      </c>
      <c r="J533" s="239">
        <f t="shared" si="43"/>
        <v>0</v>
      </c>
      <c r="K533" s="239">
        <f t="shared" si="44"/>
        <v>0</v>
      </c>
      <c r="L533" s="249"/>
    </row>
    <row r="534" spans="3:13" hidden="1" x14ac:dyDescent="0.25">
      <c r="C534" s="3" t="s">
        <v>197</v>
      </c>
      <c r="D534" s="3"/>
      <c r="E534" s="3"/>
      <c r="F534" s="239">
        <f t="shared" si="39"/>
        <v>0</v>
      </c>
      <c r="G534" s="239">
        <f t="shared" si="40"/>
        <v>0</v>
      </c>
      <c r="H534" s="239">
        <f t="shared" si="41"/>
        <v>0</v>
      </c>
      <c r="I534" s="239">
        <f t="shared" si="42"/>
        <v>0</v>
      </c>
      <c r="J534" s="239">
        <f t="shared" si="43"/>
        <v>0</v>
      </c>
      <c r="K534" s="239">
        <f t="shared" si="44"/>
        <v>0</v>
      </c>
      <c r="L534" s="249"/>
    </row>
    <row r="535" spans="3:13" ht="15.75" thickBot="1" x14ac:dyDescent="0.3">
      <c r="C535" s="4" t="s">
        <v>267</v>
      </c>
      <c r="D535" s="4"/>
      <c r="E535" s="4"/>
      <c r="F535" s="240">
        <f t="shared" ref="F535:K535" si="45">SUM(F520:F534)</f>
        <v>0</v>
      </c>
      <c r="G535" s="240">
        <f t="shared" si="45"/>
        <v>0</v>
      </c>
      <c r="H535" s="240">
        <f t="shared" si="45"/>
        <v>0</v>
      </c>
      <c r="I535" s="240">
        <f t="shared" si="45"/>
        <v>0</v>
      </c>
      <c r="J535" s="240">
        <f t="shared" si="45"/>
        <v>0</v>
      </c>
      <c r="K535" s="240">
        <f t="shared" si="45"/>
        <v>0</v>
      </c>
      <c r="L535" s="249"/>
    </row>
    <row r="536" spans="3:13" ht="15.75" thickTop="1" x14ac:dyDescent="0.25">
      <c r="C536" s="254"/>
    </row>
    <row r="537" spans="3:13" x14ac:dyDescent="0.25">
      <c r="C537" s="254"/>
    </row>
    <row r="538" spans="3:13" x14ac:dyDescent="0.25">
      <c r="F538" s="341" t="s">
        <v>121</v>
      </c>
      <c r="G538" s="342" t="s">
        <v>122</v>
      </c>
      <c r="I538" s="401" t="s">
        <v>321</v>
      </c>
      <c r="J538" s="579"/>
      <c r="K538" s="580"/>
      <c r="L538" s="580"/>
      <c r="M538" s="581"/>
    </row>
    <row r="539" spans="3:13" x14ac:dyDescent="0.25">
      <c r="F539" s="270" t="s">
        <v>95</v>
      </c>
      <c r="G539" s="310">
        <v>200</v>
      </c>
      <c r="I539" s="429">
        <v>75</v>
      </c>
      <c r="J539" s="431" t="s">
        <v>322</v>
      </c>
      <c r="K539" s="432"/>
      <c r="L539" s="432"/>
      <c r="M539" s="433"/>
    </row>
    <row r="540" spans="3:13" x14ac:dyDescent="0.25">
      <c r="F540" s="270" t="s">
        <v>300</v>
      </c>
      <c r="G540" s="310">
        <v>200</v>
      </c>
      <c r="I540" s="429">
        <v>75</v>
      </c>
      <c r="J540" s="431" t="s">
        <v>323</v>
      </c>
      <c r="K540" s="432"/>
      <c r="L540" s="432"/>
      <c r="M540" s="433"/>
    </row>
    <row r="541" spans="3:13" x14ac:dyDescent="0.25">
      <c r="F541" s="270" t="s">
        <v>298</v>
      </c>
      <c r="G541" s="310">
        <v>200</v>
      </c>
      <c r="I541" s="429">
        <v>4</v>
      </c>
      <c r="J541" s="431" t="s">
        <v>324</v>
      </c>
      <c r="K541" s="432"/>
      <c r="L541" s="432"/>
      <c r="M541" s="433"/>
    </row>
    <row r="542" spans="3:13" x14ac:dyDescent="0.25">
      <c r="F542" s="270" t="s">
        <v>96</v>
      </c>
      <c r="G542" s="310">
        <v>200</v>
      </c>
      <c r="I542" s="429">
        <v>3.4</v>
      </c>
      <c r="J542" s="431" t="s">
        <v>325</v>
      </c>
      <c r="K542" s="432"/>
      <c r="L542" s="432"/>
      <c r="M542" s="433"/>
    </row>
    <row r="543" spans="3:13" x14ac:dyDescent="0.25">
      <c r="F543" s="270" t="s">
        <v>123</v>
      </c>
      <c r="G543" s="310">
        <v>200</v>
      </c>
      <c r="I543" s="429"/>
      <c r="J543" s="431" t="s">
        <v>326</v>
      </c>
      <c r="K543" s="432"/>
      <c r="L543" s="432"/>
      <c r="M543" s="433"/>
    </row>
    <row r="544" spans="3:13" x14ac:dyDescent="0.25">
      <c r="F544" s="270" t="s">
        <v>97</v>
      </c>
      <c r="G544" s="310">
        <v>200</v>
      </c>
      <c r="I544" s="430"/>
      <c r="J544" s="434" t="s">
        <v>327</v>
      </c>
      <c r="K544" s="435"/>
      <c r="L544" s="435"/>
      <c r="M544" s="436"/>
    </row>
    <row r="545" spans="6:13" x14ac:dyDescent="0.25">
      <c r="F545" s="270" t="s">
        <v>124</v>
      </c>
      <c r="G545" s="310">
        <v>6</v>
      </c>
      <c r="K545" s="201"/>
      <c r="L545" s="201"/>
      <c r="M545" s="201"/>
    </row>
    <row r="546" spans="6:13" x14ac:dyDescent="0.25">
      <c r="F546" s="270" t="s">
        <v>125</v>
      </c>
      <c r="G546" s="310">
        <v>2</v>
      </c>
    </row>
    <row r="547" spans="6:13" x14ac:dyDescent="0.25">
      <c r="F547" s="273" t="s">
        <v>196</v>
      </c>
      <c r="G547" s="311">
        <v>0</v>
      </c>
    </row>
    <row r="548" spans="6:13" hidden="1" x14ac:dyDescent="0.25">
      <c r="F548" s="305"/>
      <c r="G548" s="306"/>
    </row>
    <row r="549" spans="6:13" hidden="1" x14ac:dyDescent="0.25">
      <c r="F549" s="287"/>
      <c r="G549" s="288"/>
    </row>
    <row r="550" spans="6:13" hidden="1" x14ac:dyDescent="0.25">
      <c r="F550" s="287"/>
      <c r="G550" s="288"/>
    </row>
    <row r="551" spans="6:13" hidden="1" x14ac:dyDescent="0.25">
      <c r="F551" s="287"/>
      <c r="G551" s="288"/>
    </row>
    <row r="552" spans="6:13" hidden="1" x14ac:dyDescent="0.25">
      <c r="F552" s="287"/>
      <c r="G552" s="288"/>
    </row>
    <row r="553" spans="6:13" hidden="1" x14ac:dyDescent="0.25">
      <c r="F553" s="289"/>
      <c r="G553" s="290"/>
    </row>
  </sheetData>
  <sheetProtection algorithmName="SHA-512" hashValue="Qha/vsCp2wZLh7gdndTESZWGAZFIzLKsYo15vkb1cOwNwzk3mEm82hfzJk0J1OZXI4I46tegGLTupeLF2Kr6QA==" saltValue="E13UAhPTs0dVmKeS/cKQDg==" spinCount="100000" sheet="1" objects="1" scenarios="1"/>
  <mergeCells count="1">
    <mergeCell ref="J538:M538"/>
  </mergeCells>
  <printOptions gridLines="1"/>
  <pageMargins left="0.70866141732283472" right="0.70866141732283472" top="0.94488188976377963" bottom="0.74803149606299213" header="0.31496062992125984" footer="0.31496062992125984"/>
  <pageSetup paperSize="9" scale="81" orientation="portrait" cellComments="asDisplayed" r:id="rId1"/>
  <headerFooter>
    <oddHeader>&amp;L&amp;G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2">
    <tabColor rgb="FFF07512"/>
  </sheetPr>
  <dimension ref="A1:O127"/>
  <sheetViews>
    <sheetView showGridLines="0" showZeros="0" view="pageBreakPreview" topLeftCell="A6" zoomScaleNormal="100" zoomScaleSheetLayoutView="100" workbookViewId="0">
      <selection activeCell="F84" sqref="F84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5" x14ac:dyDescent="0.25"/>
    <row r="2" spans="1:13" ht="23.25" x14ac:dyDescent="0.35">
      <c r="D2" s="33" t="str">
        <f>CONCATENATE("Uitvoeringsbepaling"," ",H5,", onderdeel van ",verzamelblad!A2," ",verzamelblad!A3)</f>
        <v>Uitvoeringsbepaling 5, onderdeel van bestek 2020-SMO1800</v>
      </c>
      <c r="E2" s="6"/>
      <c r="F2" s="6"/>
      <c r="G2" s="6"/>
      <c r="H2" s="15"/>
    </row>
    <row r="3" spans="1:13" ht="15" x14ac:dyDescent="0.25">
      <c r="A3" s="10"/>
      <c r="B3" s="10"/>
      <c r="C3" s="10"/>
      <c r="D3" s="6"/>
      <c r="E3" s="6"/>
      <c r="F3" s="10"/>
      <c r="G3" s="10"/>
      <c r="H3" s="10"/>
      <c r="I3" s="8"/>
      <c r="J3" s="8"/>
      <c r="K3" s="8"/>
    </row>
    <row r="4" spans="1:13" ht="15" customHeight="1" x14ac:dyDescent="0.25">
      <c r="A4" s="94" t="s">
        <v>72</v>
      </c>
      <c r="B4" s="79" t="str">
        <f>VLOOKUP(H5,verzamelblad!A5:E54,3)</f>
        <v xml:space="preserve">Gymzaal Spoorstraat </v>
      </c>
      <c r="C4" s="79"/>
      <c r="D4" s="79"/>
      <c r="E4" s="80"/>
      <c r="F4" s="66"/>
      <c r="G4" s="180"/>
      <c r="H4" s="84"/>
      <c r="I4" s="8"/>
      <c r="J4" s="8"/>
      <c r="K4" s="8"/>
    </row>
    <row r="5" spans="1:13" ht="15" x14ac:dyDescent="0.25">
      <c r="A5" s="91" t="s">
        <v>71</v>
      </c>
      <c r="B5" s="79" t="str">
        <f>VLOOKUP(H5,verzamelblad!A5:E54,4)</f>
        <v>Spoorstraat 24</v>
      </c>
      <c r="C5" s="79"/>
      <c r="D5" s="79"/>
      <c r="E5" s="81"/>
      <c r="F5" s="66"/>
      <c r="G5" s="181" t="s">
        <v>76</v>
      </c>
      <c r="H5" s="85">
        <v>5</v>
      </c>
      <c r="I5" s="8"/>
      <c r="J5" s="8"/>
      <c r="K5" s="8"/>
    </row>
    <row r="6" spans="1:13" ht="15" x14ac:dyDescent="0.25">
      <c r="A6" s="93" t="s">
        <v>73</v>
      </c>
      <c r="B6" s="82" t="str">
        <f>VLOOKUP(H5,verzamelblad!A5:E54,5)</f>
        <v xml:space="preserve"> Hattem</v>
      </c>
      <c r="C6" s="82"/>
      <c r="D6" s="82"/>
      <c r="E6" s="83"/>
      <c r="F6" s="69"/>
      <c r="G6" s="182" t="s">
        <v>77</v>
      </c>
      <c r="H6" s="86" t="str">
        <f>CONCATENATE(H5,"a")</f>
        <v>5a</v>
      </c>
      <c r="I6" s="8"/>
      <c r="J6" s="8"/>
      <c r="K6" s="8"/>
    </row>
    <row r="7" spans="1:13" ht="15" x14ac:dyDescent="0.25">
      <c r="A7" s="16"/>
      <c r="B7" s="16"/>
      <c r="C7" s="16"/>
      <c r="D7" s="16"/>
      <c r="E7" s="16"/>
      <c r="F7" s="8"/>
      <c r="G7" s="34"/>
      <c r="H7" s="35"/>
      <c r="I7" s="8"/>
      <c r="J7" s="8"/>
      <c r="K7" s="8"/>
    </row>
    <row r="8" spans="1:13" ht="15" x14ac:dyDescent="0.25">
      <c r="A8" s="94" t="s">
        <v>74</v>
      </c>
      <c r="B8" s="95"/>
      <c r="C8" s="95"/>
      <c r="D8" s="95"/>
      <c r="E8" s="87">
        <f>VLOOKUP($H$5,verzamelblad!$A$5:$EP$54,14,0)</f>
        <v>0</v>
      </c>
      <c r="F8" s="8"/>
      <c r="G8" s="8"/>
      <c r="H8" s="8"/>
      <c r="I8" s="8"/>
      <c r="J8" s="8"/>
      <c r="K8" s="8"/>
    </row>
    <row r="9" spans="1:13" ht="15" x14ac:dyDescent="0.25">
      <c r="A9" s="93" t="s">
        <v>75</v>
      </c>
      <c r="B9" s="69"/>
      <c r="C9" s="69"/>
      <c r="D9" s="69"/>
      <c r="E9" s="88">
        <f>VLOOKUP($H$5,verzamelblad!$A$5:$EP$54,6,0)</f>
        <v>200</v>
      </c>
      <c r="F9" s="8"/>
      <c r="G9" s="8"/>
      <c r="H9" s="8"/>
      <c r="I9" s="8"/>
      <c r="J9" s="8"/>
      <c r="K9" s="8"/>
    </row>
    <row r="10" spans="1:13" ht="18.75" customHeight="1" x14ac:dyDescent="0.25">
      <c r="F10" s="1" t="s">
        <v>81</v>
      </c>
      <c r="G10" s="1" t="s">
        <v>199</v>
      </c>
      <c r="H10" s="1" t="s">
        <v>212</v>
      </c>
      <c r="I10" s="1" t="s">
        <v>82</v>
      </c>
      <c r="J10" s="202"/>
      <c r="K10" s="202"/>
      <c r="L10" s="1" t="s">
        <v>83</v>
      </c>
      <c r="M10" s="1" t="s">
        <v>84</v>
      </c>
    </row>
    <row r="11" spans="1:13" ht="15" x14ac:dyDescent="0.25">
      <c r="A11" s="89" t="s">
        <v>99</v>
      </c>
      <c r="B11" s="90"/>
      <c r="C11" s="90"/>
      <c r="D11" s="102"/>
      <c r="E11" s="67"/>
      <c r="F11" s="142">
        <f>SUM(I11/12)</f>
        <v>0</v>
      </c>
      <c r="G11" s="143" t="e">
        <f>SUM(L11/12)</f>
        <v>#DIV/0!</v>
      </c>
      <c r="H11" s="120" t="e">
        <f>SUM(L11/E9)</f>
        <v>#DIV/0!</v>
      </c>
      <c r="I11" s="142">
        <f>SUM($I$14*M11)</f>
        <v>0</v>
      </c>
      <c r="J11" s="226"/>
      <c r="K11" s="142"/>
      <c r="L11" s="143" t="e">
        <f>SUM(L14*M11)</f>
        <v>#DIV/0!</v>
      </c>
      <c r="M11" s="59"/>
    </row>
    <row r="12" spans="1:13" ht="15" x14ac:dyDescent="0.25">
      <c r="A12" s="103" t="s">
        <v>100</v>
      </c>
      <c r="B12" s="104"/>
      <c r="C12" s="104"/>
      <c r="D12" s="105"/>
      <c r="E12" s="68"/>
      <c r="F12" s="144">
        <f>SUM(I12/3)</f>
        <v>0</v>
      </c>
      <c r="G12" s="145" t="e">
        <f>SUM(L12/3)</f>
        <v>#DIV/0!</v>
      </c>
      <c r="H12" s="36"/>
      <c r="I12" s="150">
        <f t="shared" ref="I12:I13" si="0">SUM($I$14*M12)</f>
        <v>0</v>
      </c>
      <c r="J12" s="227"/>
      <c r="K12" s="150"/>
      <c r="L12" s="151" t="e">
        <f>SUM(L14*M12)</f>
        <v>#DIV/0!</v>
      </c>
      <c r="M12" s="60"/>
    </row>
    <row r="13" spans="1:13" ht="15" x14ac:dyDescent="0.25">
      <c r="A13" s="106" t="s">
        <v>101</v>
      </c>
      <c r="B13" s="107"/>
      <c r="C13" s="107"/>
      <c r="D13" s="108"/>
      <c r="E13" s="70"/>
      <c r="F13" s="146">
        <f>I13</f>
        <v>0</v>
      </c>
      <c r="G13" s="147" t="e">
        <f>L13</f>
        <v>#DIV/0!</v>
      </c>
      <c r="H13" s="37"/>
      <c r="I13" s="152">
        <f t="shared" si="0"/>
        <v>0</v>
      </c>
      <c r="J13" s="228"/>
      <c r="K13" s="152"/>
      <c r="L13" s="153" t="e">
        <f>SUM(L14*M13)</f>
        <v>#DIV/0!</v>
      </c>
      <c r="M13" s="61"/>
    </row>
    <row r="14" spans="1:13" ht="15.75" thickBot="1" x14ac:dyDescent="0.3">
      <c r="A14" s="8" t="s">
        <v>78</v>
      </c>
      <c r="B14" s="8"/>
      <c r="C14" s="8"/>
      <c r="D14" s="8"/>
      <c r="E14" s="46"/>
      <c r="F14" s="148">
        <f>SUM(F11:F13)</f>
        <v>0</v>
      </c>
      <c r="G14" s="149" t="e">
        <f t="shared" ref="G14" si="1">SUM(G11:G13)</f>
        <v>#DIV/0!</v>
      </c>
      <c r="H14" s="47"/>
      <c r="I14" s="148">
        <f>E103</f>
        <v>0</v>
      </c>
      <c r="J14" s="212"/>
      <c r="K14" s="167"/>
      <c r="L14" s="149" t="e">
        <f>SUM(I14/offertetarief)</f>
        <v>#DIV/0!</v>
      </c>
      <c r="M14" s="8" t="str">
        <f>IF(SUM(M11:M13)=100%,"","Geen 100%")</f>
        <v>Geen 100%</v>
      </c>
    </row>
    <row r="15" spans="1:13" ht="15.75" thickTop="1" x14ac:dyDescent="0.25">
      <c r="F15" s="1" t="s">
        <v>85</v>
      </c>
      <c r="G15" s="1" t="s">
        <v>86</v>
      </c>
    </row>
    <row r="16" spans="1:13" ht="15" x14ac:dyDescent="0.25">
      <c r="A16" s="99" t="s">
        <v>79</v>
      </c>
      <c r="B16" s="96"/>
      <c r="C16" s="96"/>
      <c r="D16" s="96"/>
      <c r="E16" s="101"/>
      <c r="F16" s="154" t="e">
        <f>SUM((L14*directtoezicht)/E9)</f>
        <v>#DIV/0!</v>
      </c>
      <c r="G16" s="155" t="e">
        <f>IF(L14="","",SUM(L14*directtoezicht))</f>
        <v>#DIV/0!</v>
      </c>
    </row>
    <row r="17" spans="1:14" ht="15.75" customHeight="1" x14ac:dyDescent="0.25">
      <c r="M17" t="s">
        <v>91</v>
      </c>
      <c r="N17" t="s">
        <v>93</v>
      </c>
    </row>
    <row r="18" spans="1:14" ht="15.75" customHeight="1" x14ac:dyDescent="0.25">
      <c r="A18" t="s">
        <v>216</v>
      </c>
      <c r="M18" t="s">
        <v>92</v>
      </c>
      <c r="N18" t="s">
        <v>94</v>
      </c>
    </row>
    <row r="19" spans="1:14" ht="15" x14ac:dyDescent="0.25">
      <c r="A19" s="99" t="s">
        <v>213</v>
      </c>
      <c r="B19" s="96"/>
      <c r="C19" s="100"/>
      <c r="D19" s="156">
        <f ca="1">D103</f>
        <v>108880</v>
      </c>
      <c r="E19" s="96"/>
      <c r="F19" s="97" t="s">
        <v>214</v>
      </c>
      <c r="G19" s="157">
        <f ca="1">D103/E9</f>
        <v>544.4</v>
      </c>
      <c r="H19" s="98" t="s">
        <v>215</v>
      </c>
      <c r="I19" s="158" t="e">
        <f ca="1">SUM(D19/L14)</f>
        <v>#DIV/0!</v>
      </c>
      <c r="J19" s="203"/>
      <c r="K19" s="203"/>
      <c r="M19" s="76" t="str">
        <f ca="1">INDIRECT("'" &amp; $H$6 &amp; "'!F539")</f>
        <v>A</v>
      </c>
      <c r="N19" s="56"/>
    </row>
    <row r="20" spans="1:14" ht="15" x14ac:dyDescent="0.25">
      <c r="M20" s="77" t="str">
        <f ca="1">INDIRECT("'" &amp; $H$6 &amp; "'!F540")</f>
        <v>A1</v>
      </c>
      <c r="N20" s="57"/>
    </row>
    <row r="21" spans="1:14" ht="15" x14ac:dyDescent="0.25">
      <c r="A21" t="s">
        <v>80</v>
      </c>
      <c r="B21" s="8"/>
      <c r="D21" s="1" t="s">
        <v>29</v>
      </c>
      <c r="E21" s="1" t="s">
        <v>30</v>
      </c>
      <c r="F21" s="1" t="s">
        <v>87</v>
      </c>
      <c r="G21" s="1" t="s">
        <v>88</v>
      </c>
      <c r="H21" s="1" t="s">
        <v>89</v>
      </c>
      <c r="I21" s="1" t="s">
        <v>90</v>
      </c>
      <c r="J21" s="187"/>
      <c r="K21" s="187"/>
      <c r="L21" s="186"/>
      <c r="M21" s="77" t="str">
        <f ca="1">INDIRECT("'" &amp; $H$6 &amp; "'!F541")</f>
        <v>A2</v>
      </c>
      <c r="N21" s="57"/>
    </row>
    <row r="22" spans="1:14" ht="15" x14ac:dyDescent="0.25">
      <c r="A22" s="89" t="str">
        <f>VLOOKUP($H$5,verzamelblad!$A$5:$EP$54,32,0)</f>
        <v>dieptereiniging sanitair</v>
      </c>
      <c r="B22" s="95"/>
      <c r="C22" s="67"/>
      <c r="D22" s="72" t="str">
        <f>VLOOKUP($H$5,verzamelblad!$A$5:$EP$54,33,0)</f>
        <v>m2</v>
      </c>
      <c r="E22" s="379">
        <f>'5a'!K504</f>
        <v>27.299999999999997</v>
      </c>
      <c r="F22" s="456"/>
      <c r="G22" s="498">
        <f t="shared" ref="G22:G25" si="2">IF(E22="","",SUM(E22*F22))</f>
        <v>0</v>
      </c>
      <c r="H22" s="72">
        <f>VLOOKUP($H$5,verzamelblad!$A$5:$EP$54,35,0)</f>
        <v>1</v>
      </c>
      <c r="I22" s="499">
        <f>IF(H22="op afroep","",SUM(G22*H22))</f>
        <v>0</v>
      </c>
      <c r="J22" s="186"/>
      <c r="K22" s="186"/>
      <c r="L22" s="186"/>
      <c r="M22" s="77" t="str">
        <f ca="1">INDIRECT("'" &amp; $H$6 &amp; "'!F542")</f>
        <v>B</v>
      </c>
      <c r="N22" s="57"/>
    </row>
    <row r="23" spans="1:14" ht="15" x14ac:dyDescent="0.25">
      <c r="A23" s="91" t="str">
        <f>VLOOKUP($H$5,verzamelblad!$A$5:$EP$54,36,0)</f>
        <v>reinigen trespa beplating</v>
      </c>
      <c r="B23" s="92"/>
      <c r="C23" s="68"/>
      <c r="D23" s="74" t="str">
        <f>VLOOKUP($H$5,verzamelblad!$A$5:$EP$54,37,0)</f>
        <v>m2</v>
      </c>
      <c r="E23" s="385">
        <v>1</v>
      </c>
      <c r="F23" s="497"/>
      <c r="G23" s="144">
        <f t="shared" si="2"/>
        <v>0</v>
      </c>
      <c r="H23" s="74" t="str">
        <f>VLOOKUP($H$5,verzamelblad!$A$5:$EP$54,39,0)</f>
        <v>op afroep</v>
      </c>
      <c r="I23" s="466" t="str">
        <f t="shared" ref="I23:I25" si="3">IF(H23="op afroep","",SUM(G23*H23))</f>
        <v/>
      </c>
      <c r="J23" s="186"/>
      <c r="K23" s="186"/>
      <c r="L23" s="186"/>
      <c r="M23" s="77" t="str">
        <f ca="1">INDIRECT("'" &amp; $H$6 &amp; "'!F543")</f>
        <v>C</v>
      </c>
      <c r="N23" s="57"/>
    </row>
    <row r="24" spans="1:14" ht="15" x14ac:dyDescent="0.25">
      <c r="A24" s="91" t="str">
        <f>VLOOKUP($H$5,verzamelblad!$A$5:$EP$54,40,0)</f>
        <v>Tussenbeurt van 1 uur per dag</v>
      </c>
      <c r="B24" s="92"/>
      <c r="C24" s="68"/>
      <c r="D24" s="74" t="str">
        <f>VLOOKUP($H$5,verzamelblad!$A$5:$EP$54,41,0)</f>
        <v>uur</v>
      </c>
      <c r="E24" s="73">
        <v>1</v>
      </c>
      <c r="F24" s="457"/>
      <c r="G24" s="496">
        <f t="shared" si="2"/>
        <v>0</v>
      </c>
      <c r="H24" s="74">
        <f>VLOOKUP($H$5,verzamelblad!$A$5:$EP$54,43,0)</f>
        <v>200</v>
      </c>
      <c r="I24" s="500">
        <f t="shared" si="3"/>
        <v>0</v>
      </c>
      <c r="J24" s="186"/>
      <c r="K24" s="186"/>
      <c r="L24" s="186"/>
      <c r="M24" s="77" t="str">
        <f ca="1">INDIRECT("'" &amp; $H$6 &amp; "'!F544")</f>
        <v>D</v>
      </c>
      <c r="N24" s="57"/>
    </row>
    <row r="25" spans="1:14" ht="60" customHeight="1" x14ac:dyDescent="0.25">
      <c r="A25" s="563" t="str">
        <f>VLOOKUP($H$5,verzamelblad!$A$5:$EP$54,44,0)</f>
        <v>Extra sanitairronde in de vakantie (1e maandag van de voorjaars-, zomer-, herfst- en  kerstvakantie)</v>
      </c>
      <c r="B25" s="564"/>
      <c r="C25" s="565"/>
      <c r="D25" s="505" t="str">
        <f>VLOOKUP($H$5,verzamelblad!$A$5:$EP$54,45,0)</f>
        <v>beurt</v>
      </c>
      <c r="E25" s="505">
        <f>VLOOKUP($H$5,verzamelblad!$A$5:$EP$54,46,0)</f>
        <v>1</v>
      </c>
      <c r="F25" s="506"/>
      <c r="G25" s="507">
        <f t="shared" si="2"/>
        <v>0</v>
      </c>
      <c r="H25" s="505">
        <f>VLOOKUP($H$5,verzamelblad!$A$5:$EP$54,47,0)</f>
        <v>4</v>
      </c>
      <c r="I25" s="508">
        <f t="shared" si="3"/>
        <v>0</v>
      </c>
      <c r="J25" s="186"/>
      <c r="K25" s="186"/>
      <c r="L25" s="186"/>
      <c r="M25" s="77" t="str">
        <f ca="1">INDIRECT("'" &amp; $H$6 &amp; "'!F545")</f>
        <v>F</v>
      </c>
      <c r="N25" s="57"/>
    </row>
    <row r="26" spans="1:14" ht="15" x14ac:dyDescent="0.25">
      <c r="A26" s="91"/>
      <c r="B26" s="92"/>
      <c r="C26" s="68"/>
      <c r="D26" s="73"/>
      <c r="E26" s="73"/>
      <c r="F26" s="457"/>
      <c r="G26" s="144"/>
      <c r="H26" s="73"/>
      <c r="I26" s="466"/>
      <c r="J26" s="186"/>
      <c r="K26" s="186"/>
      <c r="L26" s="186"/>
      <c r="M26" s="77" t="str">
        <f ca="1">INDIRECT("'" &amp; $H$6 &amp; "'!F546")</f>
        <v>G</v>
      </c>
      <c r="N26" s="57"/>
    </row>
    <row r="27" spans="1:14" ht="15" x14ac:dyDescent="0.25">
      <c r="A27" s="91"/>
      <c r="B27" s="92"/>
      <c r="C27" s="68"/>
      <c r="D27" s="73"/>
      <c r="E27" s="73"/>
      <c r="F27" s="457"/>
      <c r="G27" s="144"/>
      <c r="H27" s="73"/>
      <c r="I27" s="466"/>
      <c r="J27" s="186"/>
      <c r="K27" s="186"/>
      <c r="L27" s="186"/>
      <c r="M27" s="77"/>
      <c r="N27" s="57"/>
    </row>
    <row r="28" spans="1:14" ht="15" x14ac:dyDescent="0.25">
      <c r="A28" s="91"/>
      <c r="B28" s="92"/>
      <c r="C28" s="68"/>
      <c r="D28" s="73"/>
      <c r="E28" s="73"/>
      <c r="F28" s="457"/>
      <c r="G28" s="144"/>
      <c r="H28" s="73"/>
      <c r="I28" s="466"/>
      <c r="J28" s="186"/>
      <c r="K28" s="186"/>
      <c r="L28" s="186"/>
      <c r="M28" s="77"/>
      <c r="N28" s="57"/>
    </row>
    <row r="29" spans="1:14" ht="15" x14ac:dyDescent="0.25">
      <c r="A29" s="91"/>
      <c r="B29" s="92"/>
      <c r="C29" s="68"/>
      <c r="D29" s="73"/>
      <c r="E29" s="73"/>
      <c r="F29" s="457"/>
      <c r="G29" s="144"/>
      <c r="H29" s="73"/>
      <c r="I29" s="466"/>
      <c r="J29" s="186"/>
      <c r="K29" s="186"/>
      <c r="L29" s="186"/>
      <c r="M29" s="77"/>
      <c r="N29" s="57"/>
    </row>
    <row r="30" spans="1:14" ht="15" x14ac:dyDescent="0.25">
      <c r="A30" s="91"/>
      <c r="B30" s="92"/>
      <c r="C30" s="68"/>
      <c r="D30" s="73"/>
      <c r="E30" s="73"/>
      <c r="F30" s="457"/>
      <c r="G30" s="144"/>
      <c r="H30" s="73"/>
      <c r="I30" s="466"/>
      <c r="J30" s="186"/>
      <c r="K30" s="186"/>
      <c r="L30" s="186"/>
      <c r="M30" s="77"/>
      <c r="N30" s="57"/>
    </row>
    <row r="31" spans="1:14" ht="15" x14ac:dyDescent="0.25">
      <c r="A31" s="91"/>
      <c r="B31" s="92"/>
      <c r="C31" s="68"/>
      <c r="D31" s="73"/>
      <c r="E31" s="73"/>
      <c r="F31" s="457"/>
      <c r="G31" s="144"/>
      <c r="H31" s="73"/>
      <c r="I31" s="466"/>
      <c r="J31" s="186"/>
      <c r="K31" s="186"/>
      <c r="L31" s="186"/>
      <c r="M31" s="77"/>
      <c r="N31" s="57"/>
    </row>
    <row r="32" spans="1:14" ht="15" x14ac:dyDescent="0.25">
      <c r="A32" s="93"/>
      <c r="B32" s="69"/>
      <c r="C32" s="70"/>
      <c r="D32" s="75"/>
      <c r="E32" s="75"/>
      <c r="F32" s="458"/>
      <c r="G32" s="464"/>
      <c r="H32" s="75"/>
      <c r="I32" s="467"/>
      <c r="J32" s="186"/>
      <c r="K32" s="186"/>
      <c r="L32" s="186"/>
      <c r="M32" s="77"/>
      <c r="N32" s="57"/>
    </row>
    <row r="33" spans="1:14" ht="15.75" thickBot="1" x14ac:dyDescent="0.3">
      <c r="A33" s="8" t="s">
        <v>98</v>
      </c>
      <c r="B33" s="8"/>
      <c r="C33" s="8"/>
      <c r="D33" s="8"/>
      <c r="E33" s="8"/>
      <c r="F33" s="8"/>
      <c r="G33" s="8"/>
      <c r="H33" s="8"/>
      <c r="I33" s="468">
        <f>SUM(I22:I32)</f>
        <v>0</v>
      </c>
      <c r="J33" s="186"/>
      <c r="K33" s="186"/>
      <c r="L33" s="186"/>
      <c r="M33" s="78"/>
      <c r="N33" s="58"/>
    </row>
    <row r="34" spans="1:14" ht="15.75" thickTop="1" x14ac:dyDescent="0.25">
      <c r="J34" s="186"/>
      <c r="K34" s="186"/>
      <c r="L34" s="186"/>
    </row>
    <row r="35" spans="1:14" ht="15" x14ac:dyDescent="0.25">
      <c r="A35" t="s">
        <v>102</v>
      </c>
      <c r="E35" s="1" t="s">
        <v>70</v>
      </c>
      <c r="F35" s="1" t="s">
        <v>200</v>
      </c>
      <c r="G35" s="1" t="s">
        <v>88</v>
      </c>
      <c r="H35" s="1" t="s">
        <v>89</v>
      </c>
      <c r="I35" s="1" t="s">
        <v>90</v>
      </c>
      <c r="J35" s="187"/>
      <c r="K35" s="187"/>
      <c r="L35" s="186"/>
    </row>
    <row r="36" spans="1:14" ht="15" x14ac:dyDescent="0.25">
      <c r="A36" s="94" t="str">
        <f>VLOOKUP($H$5,verzamelblad!$A$5:$EP$54,16,0)</f>
        <v>recoaten</v>
      </c>
      <c r="B36" s="95"/>
      <c r="C36" s="95"/>
      <c r="D36" s="67"/>
      <c r="E36" s="382">
        <f>'5a'!G515</f>
        <v>0</v>
      </c>
      <c r="F36" s="456"/>
      <c r="G36" s="491">
        <f t="shared" ref="G36:G38" si="4">IF(E36="","",SUM(E36*F36))</f>
        <v>0</v>
      </c>
      <c r="H36" s="72" t="str">
        <f>VLOOKUP($H$5,verzamelblad!$A$5:$EP$54,17,0)</f>
        <v>op afroep</v>
      </c>
      <c r="I36" s="465" t="str">
        <f>IF(H36="op afroep","",SUM(G36*H36))</f>
        <v/>
      </c>
      <c r="J36" s="186"/>
      <c r="K36" s="186"/>
      <c r="L36" s="186"/>
    </row>
    <row r="37" spans="1:14" ht="15" x14ac:dyDescent="0.25">
      <c r="A37" s="91" t="str">
        <f>VLOOKUP($H$5,verzamelblad!$A$5:$EP$54,18,0)</f>
        <v>topstrippen + topcoaten</v>
      </c>
      <c r="B37" s="92"/>
      <c r="C37" s="92"/>
      <c r="D37" s="68"/>
      <c r="E37" s="151">
        <f>'5a'!G515</f>
        <v>0</v>
      </c>
      <c r="F37" s="457"/>
      <c r="G37" s="486">
        <f t="shared" si="4"/>
        <v>0</v>
      </c>
      <c r="H37" s="73" t="str">
        <f>VLOOKUP($H$5,verzamelblad!$A$5:$EP$54,19,0)</f>
        <v>op afroep</v>
      </c>
      <c r="I37" s="466" t="str">
        <f t="shared" ref="I37:I38" si="5">IF(H37="op afroep","",SUM(G37*H37))</f>
        <v/>
      </c>
      <c r="J37" s="186"/>
      <c r="K37" s="186"/>
      <c r="L37" s="186"/>
    </row>
    <row r="38" spans="1:14" ht="15" x14ac:dyDescent="0.25">
      <c r="A38" s="91" t="str">
        <f>VLOOKUP($H$5,verzamelblad!$A$5:$EP$54,20,0)</f>
        <v>volsprayen</v>
      </c>
      <c r="B38" s="92"/>
      <c r="C38" s="92"/>
      <c r="D38" s="68"/>
      <c r="E38" s="151">
        <f>'5a'!G515</f>
        <v>0</v>
      </c>
      <c r="F38" s="457"/>
      <c r="G38" s="486">
        <f t="shared" si="4"/>
        <v>0</v>
      </c>
      <c r="H38" s="73" t="str">
        <f>VLOOKUP($H$5,verzamelblad!$A$5:$EP$54,21,0)</f>
        <v>op afroep</v>
      </c>
      <c r="I38" s="466" t="str">
        <f t="shared" si="5"/>
        <v/>
      </c>
      <c r="J38" s="186"/>
      <c r="K38" s="186"/>
      <c r="L38" s="186"/>
      <c r="M38" s="8"/>
    </row>
    <row r="39" spans="1:14" ht="15" x14ac:dyDescent="0.25">
      <c r="A39" s="91"/>
      <c r="B39" s="92"/>
      <c r="C39" s="92"/>
      <c r="D39" s="68"/>
      <c r="E39" s="151"/>
      <c r="F39" s="457"/>
      <c r="G39" s="144"/>
      <c r="H39" s="73"/>
      <c r="I39" s="466"/>
      <c r="J39" s="186"/>
      <c r="K39" s="186"/>
      <c r="L39" s="186"/>
    </row>
    <row r="40" spans="1:14" ht="15" x14ac:dyDescent="0.25">
      <c r="A40" s="91"/>
      <c r="B40" s="92"/>
      <c r="C40" s="92"/>
      <c r="D40" s="68"/>
      <c r="E40" s="151"/>
      <c r="F40" s="457"/>
      <c r="G40" s="144"/>
      <c r="H40" s="73"/>
      <c r="I40" s="466"/>
      <c r="J40" s="186"/>
      <c r="K40" s="186"/>
      <c r="L40" s="186"/>
    </row>
    <row r="41" spans="1:14" ht="15" x14ac:dyDescent="0.25">
      <c r="A41" s="91"/>
      <c r="B41" s="92"/>
      <c r="C41" s="92"/>
      <c r="D41" s="68"/>
      <c r="E41" s="151"/>
      <c r="F41" s="457"/>
      <c r="G41" s="144"/>
      <c r="H41" s="73"/>
      <c r="I41" s="466"/>
      <c r="J41" s="186"/>
      <c r="K41" s="186"/>
      <c r="L41" s="186"/>
    </row>
    <row r="42" spans="1:14" ht="15" x14ac:dyDescent="0.25">
      <c r="A42" s="91"/>
      <c r="B42" s="92"/>
      <c r="C42" s="92"/>
      <c r="D42" s="68"/>
      <c r="E42" s="160"/>
      <c r="F42" s="457"/>
      <c r="G42" s="144"/>
      <c r="H42" s="73"/>
      <c r="I42" s="466"/>
      <c r="J42" s="186"/>
      <c r="K42" s="186"/>
      <c r="L42" s="186"/>
    </row>
    <row r="43" spans="1:14" ht="15" x14ac:dyDescent="0.25">
      <c r="A43" s="93"/>
      <c r="B43" s="69"/>
      <c r="C43" s="69"/>
      <c r="D43" s="70"/>
      <c r="E43" s="161"/>
      <c r="F43" s="458"/>
      <c r="G43" s="464"/>
      <c r="H43" s="75"/>
      <c r="I43" s="467"/>
      <c r="J43" s="186"/>
      <c r="K43" s="186"/>
      <c r="L43" s="186"/>
    </row>
    <row r="44" spans="1:14" ht="15.75" thickBot="1" x14ac:dyDescent="0.3">
      <c r="A44" s="48" t="s">
        <v>98</v>
      </c>
      <c r="B44" s="46"/>
      <c r="C44" s="46"/>
      <c r="D44" s="46"/>
      <c r="E44" s="46"/>
      <c r="F44" s="46"/>
      <c r="G44" s="46"/>
      <c r="H44" s="46"/>
      <c r="I44" s="167">
        <f>SUM(I36:I43)</f>
        <v>0</v>
      </c>
      <c r="J44" s="186"/>
      <c r="K44" s="186"/>
      <c r="L44" s="186"/>
    </row>
    <row r="45" spans="1:14" ht="15.75" thickTop="1" x14ac:dyDescent="0.25">
      <c r="J45" s="186"/>
      <c r="K45" s="186"/>
      <c r="L45" s="186"/>
    </row>
    <row r="46" spans="1:14" ht="15" x14ac:dyDescent="0.25">
      <c r="A46" t="s">
        <v>103</v>
      </c>
      <c r="E46" s="1" t="s">
        <v>331</v>
      </c>
      <c r="F46" s="1" t="s">
        <v>200</v>
      </c>
      <c r="G46" s="1" t="s">
        <v>88</v>
      </c>
      <c r="H46" s="1" t="s">
        <v>89</v>
      </c>
      <c r="I46" s="1" t="s">
        <v>90</v>
      </c>
      <c r="J46" s="187"/>
      <c r="K46" s="187"/>
      <c r="L46" s="186"/>
    </row>
    <row r="47" spans="1:14" ht="15" x14ac:dyDescent="0.25">
      <c r="A47" s="94" t="str">
        <f>VLOOKUP($H$5,verzamelblad!$A$5:$EP$54,76,0)</f>
        <v>gevelglas buitenzijde enkelvoudig gemeten</v>
      </c>
      <c r="B47" s="95"/>
      <c r="C47" s="95"/>
      <c r="D47" s="67"/>
      <c r="E47" s="143">
        <f>'5a'!I539</f>
        <v>22.7</v>
      </c>
      <c r="F47" s="456"/>
      <c r="G47" s="473">
        <f t="shared" ref="G47:G51" si="6">IF(E47="","",SUM(E47*F47))</f>
        <v>0</v>
      </c>
      <c r="H47" s="453">
        <f>VLOOKUP($H$5,verzamelblad!$A$5:$EP$54,77,0)</f>
        <v>4</v>
      </c>
      <c r="I47" s="475">
        <f t="shared" ref="I47:I51" si="7">IF(H47="op afroep","",SUM(G47*H47))</f>
        <v>0</v>
      </c>
      <c r="J47" s="186"/>
      <c r="K47" s="186"/>
      <c r="L47" s="186"/>
    </row>
    <row r="48" spans="1:14" ht="15" x14ac:dyDescent="0.25">
      <c r="A48" s="91" t="str">
        <f>VLOOKUP($H$5,verzamelblad!$A$5:$EP$54,78,0)</f>
        <v>gevelglas binnenzijde enkelvoudig gemeten</v>
      </c>
      <c r="B48" s="92"/>
      <c r="C48" s="92"/>
      <c r="D48" s="68"/>
      <c r="E48" s="151">
        <f>'5a'!I540</f>
        <v>22.7</v>
      </c>
      <c r="F48" s="457"/>
      <c r="G48" s="474">
        <f t="shared" si="6"/>
        <v>0</v>
      </c>
      <c r="H48" s="454">
        <f>VLOOKUP($H$5,verzamelblad!$A$5:$EP$54,79,0)</f>
        <v>4</v>
      </c>
      <c r="I48" s="476">
        <f t="shared" si="7"/>
        <v>0</v>
      </c>
      <c r="J48" s="186"/>
      <c r="K48" s="186"/>
      <c r="L48" s="186"/>
    </row>
    <row r="49" spans="1:14" ht="15" x14ac:dyDescent="0.25">
      <c r="A49" s="91" t="str">
        <f>VLOOKUP($H$5,verzamelblad!$A$5:$EP$54,80,0)</f>
        <v>separatieglas dubbelvoudig gemeten</v>
      </c>
      <c r="B49" s="92"/>
      <c r="C49" s="92"/>
      <c r="D49" s="68"/>
      <c r="E49" s="151">
        <f>'5a'!I541</f>
        <v>46.2</v>
      </c>
      <c r="F49" s="457"/>
      <c r="G49" s="474">
        <f t="shared" ref="G49" si="8">IF(E49="","",SUM(E49*F49))</f>
        <v>0</v>
      </c>
      <c r="H49" s="455">
        <f>VLOOKUP($H$5,verzamelblad!$A$5:$EP$54,81,0)</f>
        <v>4</v>
      </c>
      <c r="I49" s="476">
        <f t="shared" ref="I49" si="9">IF(H49="op afroep","",SUM(G49*H49))</f>
        <v>0</v>
      </c>
      <c r="J49" s="186"/>
      <c r="K49" s="186"/>
      <c r="L49" s="186"/>
    </row>
    <row r="50" spans="1:14" ht="15" x14ac:dyDescent="0.25">
      <c r="A50" s="91" t="str">
        <f>VLOOKUP($H$5,verzamelblad!$A$5:$EP$54,82,0)</f>
        <v>koepelglas enkelvoudig gemeten</v>
      </c>
      <c r="B50" s="92"/>
      <c r="C50" s="92"/>
      <c r="D50" s="68"/>
      <c r="E50" s="151">
        <f>'5a'!I543</f>
        <v>0</v>
      </c>
      <c r="F50" s="457"/>
      <c r="G50" s="486">
        <f t="shared" si="6"/>
        <v>0</v>
      </c>
      <c r="H50" s="452" t="str">
        <f>VLOOKUP($H$5,verzamelblad!$A$5:$EP$54,83,0)</f>
        <v>op afroep</v>
      </c>
      <c r="I50" s="466" t="str">
        <f t="shared" si="7"/>
        <v/>
      </c>
      <c r="J50" s="186"/>
      <c r="K50" s="186"/>
      <c r="L50" s="186"/>
    </row>
    <row r="51" spans="1:14" ht="15" x14ac:dyDescent="0.25">
      <c r="A51" s="91" t="str">
        <f>VLOOKUP($H$5,verzamelblad!$A$5:$EP$54,84,0)</f>
        <v>lichtstraten enkelvoudig</v>
      </c>
      <c r="B51" s="92"/>
      <c r="C51" s="92"/>
      <c r="D51" s="68"/>
      <c r="E51" s="151">
        <f>'5a'!I545</f>
        <v>0</v>
      </c>
      <c r="F51" s="457"/>
      <c r="G51" s="486">
        <f t="shared" si="6"/>
        <v>0</v>
      </c>
      <c r="H51" s="73" t="str">
        <f>VLOOKUP($H$5,verzamelblad!$A$5:$EP$54,85,0)</f>
        <v>op afroep</v>
      </c>
      <c r="I51" s="466" t="str">
        <f t="shared" si="7"/>
        <v/>
      </c>
      <c r="J51" s="186"/>
      <c r="K51" s="186"/>
      <c r="L51" s="186"/>
    </row>
    <row r="52" spans="1:14" ht="15" x14ac:dyDescent="0.25">
      <c r="A52" s="563"/>
      <c r="B52" s="564"/>
      <c r="C52" s="564"/>
      <c r="D52" s="565"/>
      <c r="E52" s="160"/>
      <c r="F52" s="457"/>
      <c r="G52" s="144"/>
      <c r="H52" s="73"/>
      <c r="I52" s="466"/>
      <c r="J52" s="186"/>
      <c r="K52" s="186"/>
      <c r="L52" s="186"/>
    </row>
    <row r="53" spans="1:14" ht="15" x14ac:dyDescent="0.25">
      <c r="A53" s="91"/>
      <c r="B53" s="92"/>
      <c r="C53" s="92"/>
      <c r="D53" s="68"/>
      <c r="E53" s="160"/>
      <c r="F53" s="457"/>
      <c r="G53" s="144"/>
      <c r="H53" s="73"/>
      <c r="I53" s="466"/>
      <c r="J53" s="186"/>
      <c r="K53" s="186"/>
      <c r="L53" s="186"/>
    </row>
    <row r="54" spans="1:14" ht="15" x14ac:dyDescent="0.25">
      <c r="A54" s="91"/>
      <c r="B54" s="92"/>
      <c r="C54" s="92"/>
      <c r="D54" s="68"/>
      <c r="E54" s="160"/>
      <c r="F54" s="457"/>
      <c r="G54" s="144"/>
      <c r="H54" s="73"/>
      <c r="I54" s="466"/>
      <c r="J54" s="186"/>
      <c r="K54" s="186"/>
      <c r="L54" s="186"/>
    </row>
    <row r="55" spans="1:14" ht="15" x14ac:dyDescent="0.25">
      <c r="A55" s="91"/>
      <c r="B55" s="92"/>
      <c r="C55" s="92"/>
      <c r="D55" s="68"/>
      <c r="E55" s="160"/>
      <c r="F55" s="457"/>
      <c r="G55" s="144"/>
      <c r="H55" s="73"/>
      <c r="I55" s="466"/>
      <c r="J55" s="186"/>
      <c r="K55" s="186"/>
      <c r="L55" s="186"/>
    </row>
    <row r="56" spans="1:14" ht="15" x14ac:dyDescent="0.25">
      <c r="A56" s="478" t="s">
        <v>332</v>
      </c>
      <c r="B56" s="69"/>
      <c r="C56" s="69"/>
      <c r="D56" s="70"/>
      <c r="E56" s="161">
        <v>0</v>
      </c>
      <c r="F56" s="458"/>
      <c r="G56" s="464"/>
      <c r="H56" s="75">
        <f>VLOOKUP($H$5,verzamelblad!$A$5:$EP$54,95,0)</f>
        <v>0</v>
      </c>
      <c r="I56" s="467"/>
      <c r="J56" s="186"/>
      <c r="K56" s="186"/>
      <c r="L56" s="186"/>
    </row>
    <row r="57" spans="1:14" ht="15.75" thickBot="1" x14ac:dyDescent="0.3">
      <c r="A57" s="46" t="s">
        <v>98</v>
      </c>
      <c r="B57" s="46"/>
      <c r="C57" s="46"/>
      <c r="D57" s="46"/>
      <c r="E57" s="46"/>
      <c r="F57" s="46"/>
      <c r="G57" s="46"/>
      <c r="H57" s="46"/>
      <c r="I57" s="167">
        <f>SUM(I47:I56)</f>
        <v>0</v>
      </c>
      <c r="J57" s="186"/>
      <c r="K57" s="186"/>
      <c r="L57" s="186"/>
    </row>
    <row r="58" spans="1:14" ht="15.75" thickTop="1" x14ac:dyDescent="0.25">
      <c r="A58" s="387" t="s">
        <v>306</v>
      </c>
      <c r="E58" s="1"/>
      <c r="F58" s="1"/>
      <c r="G58" s="1"/>
      <c r="H58" s="1"/>
      <c r="I58" s="1"/>
      <c r="J58" s="187"/>
      <c r="K58" s="187"/>
      <c r="L58" s="186"/>
    </row>
    <row r="59" spans="1:14" ht="15" x14ac:dyDescent="0.25">
      <c r="A59" t="s">
        <v>494</v>
      </c>
      <c r="E59" s="1"/>
      <c r="F59" s="1"/>
      <c r="G59" s="1"/>
      <c r="H59" s="1"/>
      <c r="I59" s="1"/>
      <c r="J59" s="186"/>
      <c r="K59" s="186"/>
      <c r="L59" s="186"/>
      <c r="M59" s="16"/>
      <c r="N59" s="16"/>
    </row>
    <row r="60" spans="1:14" ht="15" x14ac:dyDescent="0.25">
      <c r="A60" s="570" t="s">
        <v>493</v>
      </c>
      <c r="B60" s="571"/>
      <c r="C60" s="571"/>
      <c r="D60" s="571"/>
      <c r="E60" s="571"/>
      <c r="F60" s="571"/>
      <c r="G60" s="571"/>
      <c r="H60" s="571"/>
      <c r="I60" s="572"/>
      <c r="J60" s="186"/>
      <c r="K60" s="186"/>
      <c r="L60" s="186"/>
      <c r="M60" s="16"/>
      <c r="N60" s="16"/>
    </row>
    <row r="61" spans="1:14" ht="15" hidden="1" x14ac:dyDescent="0.25">
      <c r="A61" s="560"/>
      <c r="B61" s="561"/>
      <c r="C61" s="561"/>
      <c r="D61" s="561"/>
      <c r="E61" s="561"/>
      <c r="F61" s="561"/>
      <c r="G61" s="561"/>
      <c r="H61" s="561"/>
      <c r="I61" s="562"/>
      <c r="J61" s="186"/>
      <c r="K61" s="186"/>
      <c r="L61" s="186"/>
      <c r="M61" s="16"/>
      <c r="N61" s="16"/>
    </row>
    <row r="62" spans="1:14" ht="15" hidden="1" x14ac:dyDescent="0.25">
      <c r="A62" s="560"/>
      <c r="B62" s="561"/>
      <c r="C62" s="561"/>
      <c r="D62" s="561"/>
      <c r="E62" s="561"/>
      <c r="F62" s="561"/>
      <c r="G62" s="561"/>
      <c r="H62" s="561"/>
      <c r="I62" s="562"/>
      <c r="J62" s="186"/>
      <c r="K62" s="186"/>
      <c r="L62" s="186"/>
      <c r="M62" s="16"/>
      <c r="N62" s="16"/>
    </row>
    <row r="63" spans="1:14" ht="15" hidden="1" x14ac:dyDescent="0.25">
      <c r="A63" s="560"/>
      <c r="B63" s="561"/>
      <c r="C63" s="561"/>
      <c r="D63" s="561"/>
      <c r="E63" s="561"/>
      <c r="F63" s="561"/>
      <c r="G63" s="561"/>
      <c r="H63" s="561"/>
      <c r="I63" s="562"/>
      <c r="J63" s="186"/>
      <c r="K63" s="186"/>
      <c r="L63" s="186"/>
      <c r="M63" s="16"/>
      <c r="N63" s="16"/>
    </row>
    <row r="64" spans="1:14" ht="15" hidden="1" x14ac:dyDescent="0.25">
      <c r="A64" s="560"/>
      <c r="B64" s="561"/>
      <c r="C64" s="561"/>
      <c r="D64" s="561"/>
      <c r="E64" s="561"/>
      <c r="F64" s="561"/>
      <c r="G64" s="561"/>
      <c r="H64" s="561"/>
      <c r="I64" s="562"/>
      <c r="J64" s="186"/>
      <c r="K64" s="186"/>
      <c r="L64" s="186"/>
      <c r="M64" s="16"/>
      <c r="N64" s="16"/>
    </row>
    <row r="65" spans="1:14" ht="15" hidden="1" x14ac:dyDescent="0.25">
      <c r="A65" s="560"/>
      <c r="B65" s="561"/>
      <c r="C65" s="561"/>
      <c r="D65" s="561"/>
      <c r="E65" s="561"/>
      <c r="F65" s="561"/>
      <c r="G65" s="561"/>
      <c r="H65" s="561"/>
      <c r="I65" s="562"/>
      <c r="J65" s="186"/>
      <c r="K65" s="186"/>
      <c r="L65" s="186"/>
    </row>
    <row r="66" spans="1:14" ht="15" hidden="1" x14ac:dyDescent="0.25">
      <c r="A66" s="560"/>
      <c r="B66" s="561"/>
      <c r="C66" s="561"/>
      <c r="D66" s="561"/>
      <c r="E66" s="561"/>
      <c r="F66" s="561"/>
      <c r="G66" s="561"/>
      <c r="H66" s="561"/>
      <c r="I66" s="562"/>
      <c r="J66" s="186"/>
      <c r="K66" s="186"/>
      <c r="L66" s="186"/>
    </row>
    <row r="67" spans="1:14" ht="15" hidden="1" x14ac:dyDescent="0.25">
      <c r="A67" s="560"/>
      <c r="B67" s="561"/>
      <c r="C67" s="561"/>
      <c r="D67" s="561"/>
      <c r="E67" s="561"/>
      <c r="F67" s="561"/>
      <c r="G67" s="561"/>
      <c r="H67" s="561"/>
      <c r="I67" s="562"/>
    </row>
    <row r="68" spans="1:14" ht="15" hidden="1" x14ac:dyDescent="0.25">
      <c r="A68" s="560"/>
      <c r="B68" s="561"/>
      <c r="C68" s="561"/>
      <c r="D68" s="561"/>
      <c r="E68" s="561"/>
      <c r="F68" s="561"/>
      <c r="G68" s="561"/>
      <c r="H68" s="561"/>
      <c r="I68" s="562"/>
    </row>
    <row r="69" spans="1:14" ht="15" hidden="1" x14ac:dyDescent="0.25">
      <c r="A69" s="560"/>
      <c r="B69" s="561"/>
      <c r="C69" s="561"/>
      <c r="D69" s="561"/>
      <c r="E69" s="561"/>
      <c r="F69" s="561"/>
      <c r="G69" s="561"/>
      <c r="H69" s="561"/>
      <c r="I69" s="562"/>
    </row>
    <row r="70" spans="1:14" ht="15" hidden="1" x14ac:dyDescent="0.25">
      <c r="A70" s="560"/>
      <c r="B70" s="561"/>
      <c r="C70" s="561"/>
      <c r="D70" s="561"/>
      <c r="E70" s="561"/>
      <c r="F70" s="561"/>
      <c r="G70" s="561"/>
      <c r="H70" s="561"/>
      <c r="I70" s="562"/>
    </row>
    <row r="71" spans="1:14" ht="15" hidden="1" x14ac:dyDescent="0.25">
      <c r="A71" s="560"/>
      <c r="B71" s="561"/>
      <c r="C71" s="561"/>
      <c r="D71" s="561"/>
      <c r="E71" s="561"/>
      <c r="F71" s="561"/>
      <c r="G71" s="561"/>
      <c r="H71" s="561"/>
      <c r="I71" s="562"/>
    </row>
    <row r="72" spans="1:14" ht="15" hidden="1" x14ac:dyDescent="0.25">
      <c r="A72" s="560"/>
      <c r="B72" s="561"/>
      <c r="C72" s="561"/>
      <c r="D72" s="561"/>
      <c r="E72" s="561"/>
      <c r="F72" s="561"/>
      <c r="G72" s="561"/>
      <c r="H72" s="561"/>
      <c r="I72" s="562"/>
    </row>
    <row r="73" spans="1:14" ht="15" hidden="1" x14ac:dyDescent="0.25">
      <c r="A73" s="560"/>
      <c r="B73" s="561"/>
      <c r="C73" s="561"/>
      <c r="D73" s="561"/>
      <c r="E73" s="561"/>
      <c r="F73" s="561"/>
      <c r="G73" s="561"/>
      <c r="H73" s="561"/>
      <c r="I73" s="562"/>
    </row>
    <row r="74" spans="1:14" ht="15" x14ac:dyDescent="0.25">
      <c r="A74" s="567"/>
      <c r="B74" s="568"/>
      <c r="C74" s="568"/>
      <c r="D74" s="568"/>
      <c r="E74" s="568"/>
      <c r="F74" s="568"/>
      <c r="G74" s="568"/>
      <c r="H74" s="568"/>
      <c r="I74" s="569"/>
    </row>
    <row r="75" spans="1:14" ht="15" x14ac:dyDescent="0.25"/>
    <row r="76" spans="1:14" ht="15" x14ac:dyDescent="0.25">
      <c r="A76" s="99" t="s">
        <v>104</v>
      </c>
      <c r="B76" s="96"/>
      <c r="C76" s="96"/>
      <c r="D76" s="96"/>
      <c r="E76" s="96"/>
      <c r="F76" s="96"/>
      <c r="G76" s="96"/>
      <c r="H76" s="96"/>
      <c r="I76" s="479">
        <f>SUM(I14+I33+I44+I57+I74)</f>
        <v>0</v>
      </c>
      <c r="J76" s="204"/>
      <c r="K76" s="204"/>
    </row>
    <row r="77" spans="1:14" ht="15" x14ac:dyDescent="0.25">
      <c r="A77" s="16"/>
      <c r="B77" s="16"/>
      <c r="C77" s="16"/>
      <c r="D77" s="16"/>
      <c r="E77" s="16"/>
      <c r="F77" s="16"/>
      <c r="G77" s="16"/>
      <c r="H77" s="16"/>
      <c r="I77" s="204"/>
      <c r="J77" s="204"/>
      <c r="K77" s="204"/>
      <c r="L77" s="27"/>
      <c r="M77" s="27"/>
      <c r="N77" s="27"/>
    </row>
    <row r="78" spans="1:14" ht="15" x14ac:dyDescent="0.25">
      <c r="A78" s="16"/>
      <c r="B78" s="16"/>
      <c r="C78" s="16"/>
      <c r="D78" s="16"/>
      <c r="E78" s="16"/>
      <c r="F78" s="16"/>
      <c r="G78" s="16"/>
      <c r="H78" s="16"/>
      <c r="I78" s="204"/>
      <c r="J78" s="188"/>
      <c r="K78" s="188"/>
      <c r="L78" s="186"/>
      <c r="M78" s="186"/>
      <c r="N78" s="186"/>
    </row>
    <row r="79" spans="1:14" ht="15" x14ac:dyDescent="0.25">
      <c r="A79" s="213" t="s">
        <v>280</v>
      </c>
      <c r="B79" s="28"/>
      <c r="C79" s="28"/>
      <c r="D79" s="28">
        <v>12</v>
      </c>
      <c r="E79" s="28"/>
      <c r="F79" s="28" t="s">
        <v>281</v>
      </c>
      <c r="G79" s="219"/>
      <c r="H79" s="16"/>
      <c r="I79" s="204"/>
      <c r="J79" s="188"/>
      <c r="K79" s="205"/>
      <c r="L79" s="186"/>
      <c r="M79" s="186"/>
      <c r="N79" s="186"/>
    </row>
    <row r="80" spans="1:14" ht="15" x14ac:dyDescent="0.25">
      <c r="A80" s="16"/>
      <c r="B80" s="16"/>
      <c r="C80" s="16"/>
      <c r="D80" s="16"/>
      <c r="E80" s="16"/>
      <c r="F80" s="16"/>
      <c r="G80" s="232"/>
      <c r="J80" s="186"/>
      <c r="K80" s="186"/>
      <c r="L80" s="477"/>
      <c r="M80" s="186"/>
      <c r="N80" s="186"/>
    </row>
    <row r="81" spans="1:14" ht="15" x14ac:dyDescent="0.25">
      <c r="J81" s="186"/>
      <c r="K81" s="186"/>
      <c r="L81" s="477"/>
      <c r="M81" s="186"/>
      <c r="N81" s="186"/>
    </row>
    <row r="82" spans="1:14" ht="15" x14ac:dyDescent="0.25">
      <c r="K82" s="27"/>
      <c r="L82" s="207"/>
    </row>
    <row r="83" spans="1:14" ht="15" x14ac:dyDescent="0.25">
      <c r="A83" t="s">
        <v>211</v>
      </c>
      <c r="E83" t="s">
        <v>81</v>
      </c>
      <c r="F83" s="1" t="s">
        <v>30</v>
      </c>
      <c r="I83" t="s">
        <v>90</v>
      </c>
    </row>
    <row r="84" spans="1:14" ht="15.75" thickBot="1" x14ac:dyDescent="0.3">
      <c r="A84" s="110" t="str">
        <f>verzamelblad!D3</f>
        <v>VSR</v>
      </c>
      <c r="B84" s="110"/>
      <c r="C84" s="110"/>
      <c r="D84" s="110"/>
      <c r="E84" s="167">
        <f>VLOOKUP($H$5,verzamelblad!$A$5:$EP$54,100,0)</f>
        <v>100</v>
      </c>
      <c r="F84" s="111">
        <f>VLOOKUP($H$5,verzamelblad!$A$5:$EP$54,101,0)</f>
        <v>3</v>
      </c>
      <c r="G84" s="110"/>
      <c r="H84" s="110"/>
      <c r="I84" s="167">
        <f>SUM(E84*F84)</f>
        <v>300</v>
      </c>
      <c r="J84" s="204"/>
      <c r="K84" s="204"/>
    </row>
    <row r="85" spans="1:14" ht="15.75" hidden="1" thickTop="1" x14ac:dyDescent="0.25"/>
    <row r="86" spans="1:14" ht="15.75" hidden="1" thickTop="1" x14ac:dyDescent="0.25"/>
    <row r="87" spans="1:14" ht="15.75" hidden="1" thickTop="1" x14ac:dyDescent="0.25">
      <c r="A87" t="s">
        <v>105</v>
      </c>
      <c r="D87" t="s">
        <v>194</v>
      </c>
      <c r="E87" t="s">
        <v>195</v>
      </c>
    </row>
    <row r="88" spans="1:14" ht="15.75" hidden="1" thickTop="1" x14ac:dyDescent="0.25">
      <c r="A88" t="str">
        <f t="shared" ref="A88:A102" ca="1" si="10">IF(M19=0,"",M19)</f>
        <v>A</v>
      </c>
      <c r="D88">
        <f t="shared" ref="D88:D102" ca="1" si="11">IF(A88="",0,VLOOKUP(A88,INDIRECT("'"&amp;$H$6&amp;"'!C500:M515"),11,0))</f>
        <v>1040</v>
      </c>
      <c r="E88" t="str">
        <f>IF(N19="","",SUM(D88/N19)*uurtariefopbouw!$E$37)</f>
        <v/>
      </c>
    </row>
    <row r="89" spans="1:14" ht="15.75" hidden="1" thickTop="1" x14ac:dyDescent="0.25">
      <c r="A89" t="str">
        <f t="shared" ca="1" si="10"/>
        <v>A1</v>
      </c>
      <c r="D89">
        <f t="shared" ca="1" si="11"/>
        <v>0</v>
      </c>
      <c r="E89" t="str">
        <f>IF(N20="","",SUM(D89/N20)*uurtariefopbouw!$E$37)</f>
        <v/>
      </c>
    </row>
    <row r="90" spans="1:14" ht="15.75" hidden="1" thickTop="1" x14ac:dyDescent="0.25">
      <c r="A90" t="str">
        <f t="shared" ca="1" si="10"/>
        <v>A2</v>
      </c>
      <c r="D90">
        <f t="shared" ca="1" si="11"/>
        <v>0</v>
      </c>
      <c r="E90" t="str">
        <f>IF(N21="","",SUM(D90/N21)*uurtariefopbouw!$E$37)</f>
        <v/>
      </c>
    </row>
    <row r="91" spans="1:14" ht="15.75" hidden="1" thickTop="1" x14ac:dyDescent="0.25">
      <c r="A91" t="str">
        <f t="shared" ca="1" si="10"/>
        <v>B</v>
      </c>
      <c r="D91">
        <f t="shared" ca="1" si="11"/>
        <v>8860</v>
      </c>
      <c r="E91" t="str">
        <f>IF(N22="","",SUM(D91/N22)*uurtariefopbouw!$E$37)</f>
        <v/>
      </c>
    </row>
    <row r="92" spans="1:14" ht="15.75" hidden="1" thickTop="1" x14ac:dyDescent="0.25">
      <c r="A92" t="str">
        <f t="shared" ca="1" si="10"/>
        <v>C</v>
      </c>
      <c r="D92">
        <f t="shared" ca="1" si="11"/>
        <v>5460</v>
      </c>
      <c r="E92" t="str">
        <f>IF(N23="","",SUM(D92/N23)*uurtariefopbouw!$E$37)</f>
        <v/>
      </c>
    </row>
    <row r="93" spans="1:14" ht="15.75" hidden="1" thickTop="1" x14ac:dyDescent="0.25">
      <c r="A93" t="str">
        <f t="shared" ca="1" si="10"/>
        <v>D</v>
      </c>
      <c r="D93">
        <f t="shared" ca="1" si="11"/>
        <v>93520</v>
      </c>
      <c r="E93" t="str">
        <f>IF(N24="","",SUM(D93/N24)*uurtariefopbouw!$E$37)</f>
        <v/>
      </c>
    </row>
    <row r="94" spans="1:14" ht="15.75" hidden="1" thickTop="1" x14ac:dyDescent="0.25">
      <c r="A94" t="str">
        <f t="shared" ca="1" si="10"/>
        <v>F</v>
      </c>
      <c r="D94">
        <f t="shared" ca="1" si="11"/>
        <v>0</v>
      </c>
      <c r="E94" t="str">
        <f>IF(N25="","",SUM(D94/N25)*uurtariefopbouw!$E$37)</f>
        <v/>
      </c>
    </row>
    <row r="95" spans="1:14" ht="15.75" hidden="1" thickTop="1" x14ac:dyDescent="0.25">
      <c r="A95" t="str">
        <f t="shared" ca="1" si="10"/>
        <v>G</v>
      </c>
      <c r="D95">
        <f t="shared" ca="1" si="11"/>
        <v>0</v>
      </c>
      <c r="E95" t="str">
        <f>IF(N26="","",SUM(D95/N26)*uurtariefopbouw!$E$37)</f>
        <v/>
      </c>
    </row>
    <row r="96" spans="1:14" ht="15.75" hidden="1" thickTop="1" x14ac:dyDescent="0.25">
      <c r="A96" t="str">
        <f t="shared" si="10"/>
        <v/>
      </c>
      <c r="D96">
        <f t="shared" ca="1" si="11"/>
        <v>0</v>
      </c>
      <c r="E96" t="str">
        <f>IF(N27="","",SUM(D96/N27)*uurtariefopbouw!$E$37)</f>
        <v/>
      </c>
    </row>
    <row r="97" spans="1:5" ht="15.75" hidden="1" thickTop="1" x14ac:dyDescent="0.25">
      <c r="A97" t="str">
        <f t="shared" si="10"/>
        <v/>
      </c>
      <c r="D97">
        <f t="shared" ca="1" si="11"/>
        <v>0</v>
      </c>
      <c r="E97" t="str">
        <f>IF(N28="","",SUM(D97/N28)*uurtariefopbouw!$E$37)</f>
        <v/>
      </c>
    </row>
    <row r="98" spans="1:5" ht="15.75" hidden="1" thickTop="1" x14ac:dyDescent="0.25">
      <c r="A98" t="str">
        <f t="shared" si="10"/>
        <v/>
      </c>
      <c r="D98">
        <f t="shared" ca="1" si="11"/>
        <v>0</v>
      </c>
      <c r="E98" t="str">
        <f>IF(N29="","",SUM(D98/N29)*uurtariefopbouw!$E$37)</f>
        <v/>
      </c>
    </row>
    <row r="99" spans="1:5" ht="15.75" hidden="1" thickTop="1" x14ac:dyDescent="0.25">
      <c r="A99" t="str">
        <f t="shared" si="10"/>
        <v/>
      </c>
      <c r="D99">
        <f t="shared" ca="1" si="11"/>
        <v>0</v>
      </c>
      <c r="E99" t="str">
        <f>IF(N30="","",SUM(D99/N30)*uurtariefopbouw!$E$37)</f>
        <v/>
      </c>
    </row>
    <row r="100" spans="1:5" ht="15.75" hidden="1" thickTop="1" x14ac:dyDescent="0.25">
      <c r="A100" t="str">
        <f t="shared" si="10"/>
        <v/>
      </c>
      <c r="D100">
        <f t="shared" ca="1" si="11"/>
        <v>0</v>
      </c>
      <c r="E100" t="str">
        <f>IF(N31="","",SUM(D100/N31)*uurtariefopbouw!$E$37)</f>
        <v/>
      </c>
    </row>
    <row r="101" spans="1:5" ht="15.75" hidden="1" thickTop="1" x14ac:dyDescent="0.25">
      <c r="A101" t="str">
        <f t="shared" si="10"/>
        <v/>
      </c>
      <c r="D101">
        <f t="shared" ca="1" si="11"/>
        <v>0</v>
      </c>
      <c r="E101" t="str">
        <f>IF(N32="","",SUM(D101/N32)*uurtariefopbouw!$E$37)</f>
        <v/>
      </c>
    </row>
    <row r="102" spans="1:5" ht="15.75" hidden="1" thickTop="1" x14ac:dyDescent="0.25">
      <c r="A102" t="str">
        <f t="shared" si="10"/>
        <v/>
      </c>
      <c r="D102">
        <f t="shared" ca="1" si="11"/>
        <v>0</v>
      </c>
      <c r="E102" t="str">
        <f>IF(N33="","",SUM(D102/N33)*uurtariefopbouw!$E$37)</f>
        <v/>
      </c>
    </row>
    <row r="103" spans="1:5" ht="16.5" hidden="1" thickTop="1" thickBot="1" x14ac:dyDescent="0.3">
      <c r="A103" s="2" t="s">
        <v>198</v>
      </c>
      <c r="B103" s="2"/>
      <c r="C103" s="2"/>
      <c r="D103" s="2">
        <f ca="1">SUM(D88:D102)</f>
        <v>108880</v>
      </c>
      <c r="E103" s="2">
        <f>SUM(E88:E102)</f>
        <v>0</v>
      </c>
    </row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2" ht="15.75" hidden="1" thickTop="1" x14ac:dyDescent="0.25"/>
    <row r="123" ht="15.75" hidden="1" thickTop="1" x14ac:dyDescent="0.25"/>
    <row r="124" ht="15.75" hidden="1" thickTop="1" x14ac:dyDescent="0.25"/>
    <row r="127" ht="0" hidden="1" customHeight="1" x14ac:dyDescent="0.25"/>
  </sheetData>
  <sheetProtection algorithmName="SHA-512" hashValue="qbi7spU3im7k9myFkPvrhJ9n+fQv1m30Nuns7+o8C3z6Gbl4fL2b4dAhMTcztIt8mbig+o0JjZmxT17m2SjSFA==" saltValue="6QtcBLU/yIJr2Y/7JgKNYA==" spinCount="100000" sheet="1" objects="1" scenarios="1"/>
  <mergeCells count="17">
    <mergeCell ref="A68:I68"/>
    <mergeCell ref="A74:I74"/>
    <mergeCell ref="A69:I69"/>
    <mergeCell ref="A70:I70"/>
    <mergeCell ref="A71:I71"/>
    <mergeCell ref="A72:I72"/>
    <mergeCell ref="A73:I73"/>
    <mergeCell ref="A63:I63"/>
    <mergeCell ref="A64:I64"/>
    <mergeCell ref="A65:I65"/>
    <mergeCell ref="A66:I66"/>
    <mergeCell ref="A67:I67"/>
    <mergeCell ref="A25:C25"/>
    <mergeCell ref="A52:D52"/>
    <mergeCell ref="A60:I60"/>
    <mergeCell ref="A61:I61"/>
    <mergeCell ref="A62:I62"/>
  </mergeCells>
  <conditionalFormatting sqref="M14">
    <cfRule type="cellIs" dxfId="19" priority="4" operator="equal">
      <formula>"Geen 100%"</formula>
    </cfRule>
  </conditionalFormatting>
  <conditionalFormatting sqref="G12">
    <cfRule type="containsText" dxfId="18" priority="2" operator="containsText" text="te laag">
      <formula>NOT(ISERROR(SEARCH("te laag",G12)))</formula>
    </cfRule>
  </conditionalFormatting>
  <conditionalFormatting sqref="G13">
    <cfRule type="containsText" dxfId="17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tabColor rgb="FF9F9289"/>
  </sheetPr>
  <dimension ref="A1:M553"/>
  <sheetViews>
    <sheetView zoomScaleNormal="100" workbookViewId="0">
      <selection activeCell="O23" sqref="O23"/>
    </sheetView>
  </sheetViews>
  <sheetFormatPr defaultColWidth="9.140625" defaultRowHeight="15" x14ac:dyDescent="0.25"/>
  <cols>
    <col min="1" max="1" width="5.42578125" style="250" customWidth="1"/>
    <col min="2" max="2" width="7.140625" style="250" customWidth="1"/>
    <col min="3" max="3" width="20.85546875" style="253" customWidth="1"/>
    <col min="4" max="4" width="3" style="253" customWidth="1"/>
    <col min="5" max="5" width="3.7109375" style="253" customWidth="1"/>
    <col min="6" max="6" width="9.42578125" style="201" customWidth="1"/>
    <col min="7" max="7" width="10.5703125" style="201" customWidth="1"/>
    <col min="8" max="8" width="10.28515625" style="201" bestFit="1" customWidth="1"/>
    <col min="9" max="9" width="11.42578125" style="201" customWidth="1"/>
    <col min="10" max="10" width="8.7109375" style="201" customWidth="1"/>
    <col min="11" max="11" width="10.7109375" style="286" customWidth="1"/>
    <col min="12" max="12" width="5.7109375" style="250" customWidth="1"/>
    <col min="13" max="13" width="10.7109375" style="201" customWidth="1"/>
    <col min="14" max="16384" width="9.140625" style="201"/>
  </cols>
  <sheetData>
    <row r="1" spans="1:13" x14ac:dyDescent="0.25">
      <c r="A1" s="241">
        <v>5</v>
      </c>
      <c r="B1" s="242" t="s">
        <v>72</v>
      </c>
      <c r="C1" s="243"/>
      <c r="D1" s="244" t="str">
        <f>VLOOKUP(A1,verzamelblad!A5:E54,3)</f>
        <v xml:space="preserve">Gymzaal Spoorstraat </v>
      </c>
      <c r="E1" s="245"/>
      <c r="F1" s="283"/>
      <c r="G1" s="283"/>
      <c r="H1" s="283"/>
      <c r="I1" s="283"/>
      <c r="J1" s="283"/>
      <c r="K1" s="284"/>
    </row>
    <row r="2" spans="1:13" x14ac:dyDescent="0.25">
      <c r="B2" s="242" t="s">
        <v>106</v>
      </c>
      <c r="C2" s="251"/>
      <c r="D2" s="244" t="str">
        <f>VLOOKUP(A1,verzamelblad!A5:E54,4)</f>
        <v>Spoorstraat 24</v>
      </c>
      <c r="E2" s="245"/>
      <c r="F2" s="283"/>
      <c r="G2" s="283"/>
      <c r="H2" s="283"/>
      <c r="I2" s="283" t="str">
        <f>VLOOKUP(A1,verzamelblad!A5:E54,5)</f>
        <v xml:space="preserve"> Hattem</v>
      </c>
      <c r="J2" s="283"/>
      <c r="K2" s="284"/>
    </row>
    <row r="3" spans="1:13" x14ac:dyDescent="0.25">
      <c r="A3" s="252" t="s">
        <v>107</v>
      </c>
      <c r="B3" s="252" t="s">
        <v>107</v>
      </c>
      <c r="C3" s="253" t="s">
        <v>108</v>
      </c>
      <c r="D3" s="253" t="s">
        <v>109</v>
      </c>
      <c r="E3" s="253" t="s">
        <v>110</v>
      </c>
      <c r="F3" s="253" t="s">
        <v>111</v>
      </c>
      <c r="G3" s="253" t="s">
        <v>112</v>
      </c>
      <c r="H3" s="253" t="s">
        <v>503</v>
      </c>
      <c r="I3" s="253" t="s">
        <v>114</v>
      </c>
      <c r="J3" s="253" t="s">
        <v>115</v>
      </c>
      <c r="K3" s="285" t="s">
        <v>70</v>
      </c>
      <c r="L3" s="252" t="s">
        <v>116</v>
      </c>
      <c r="M3" s="253" t="s">
        <v>117</v>
      </c>
    </row>
    <row r="4" spans="1:13" x14ac:dyDescent="0.25">
      <c r="A4" s="276"/>
      <c r="B4" s="291"/>
      <c r="C4" s="309" t="s">
        <v>283</v>
      </c>
      <c r="D4" s="291"/>
      <c r="E4" s="291"/>
      <c r="F4" s="291"/>
      <c r="G4" s="291"/>
      <c r="H4" s="291"/>
      <c r="I4" s="293"/>
      <c r="J4" s="293"/>
      <c r="K4" s="262"/>
      <c r="L4" s="294"/>
    </row>
    <row r="5" spans="1:13" x14ac:dyDescent="0.25">
      <c r="A5" s="481" t="s">
        <v>348</v>
      </c>
      <c r="B5" s="438"/>
      <c r="C5" s="439" t="s">
        <v>307</v>
      </c>
      <c r="D5" s="439"/>
      <c r="E5" s="439" t="s">
        <v>96</v>
      </c>
      <c r="F5" s="440">
        <v>10.199999999999999</v>
      </c>
      <c r="G5" s="440"/>
      <c r="H5" s="440"/>
      <c r="I5" s="440"/>
      <c r="J5" s="440"/>
      <c r="K5" s="437">
        <v>10.199999999999999</v>
      </c>
      <c r="L5" s="263">
        <f>IF(E5="","0",VLOOKUP(E5,$F$539:$G$554,2))</f>
        <v>200</v>
      </c>
      <c r="M5" s="314">
        <f>SUM(K5*L5)</f>
        <v>2039.9999999999998</v>
      </c>
    </row>
    <row r="6" spans="1:13" x14ac:dyDescent="0.25">
      <c r="A6" s="481" t="s">
        <v>347</v>
      </c>
      <c r="B6" s="438"/>
      <c r="C6" s="439" t="s">
        <v>286</v>
      </c>
      <c r="D6" s="439"/>
      <c r="E6" s="439" t="s">
        <v>196</v>
      </c>
      <c r="F6" s="440"/>
      <c r="G6" s="441"/>
      <c r="H6" s="441"/>
      <c r="I6" s="441"/>
      <c r="J6" s="441">
        <v>1</v>
      </c>
      <c r="K6" s="437">
        <v>1</v>
      </c>
      <c r="L6" s="263">
        <f t="shared" ref="L6:L27" si="0">IF(E6="","0",VLOOKUP(E6,$F$539:$G$554,2))</f>
        <v>0</v>
      </c>
      <c r="M6" s="314">
        <f t="shared" ref="M6:M69" si="1">SUM(K6*L6)</f>
        <v>0</v>
      </c>
    </row>
    <row r="7" spans="1:13" x14ac:dyDescent="0.25">
      <c r="A7" s="481" t="s">
        <v>349</v>
      </c>
      <c r="B7" s="438"/>
      <c r="C7" s="439" t="s">
        <v>284</v>
      </c>
      <c r="D7" s="439"/>
      <c r="E7" s="439" t="s">
        <v>96</v>
      </c>
      <c r="F7" s="441"/>
      <c r="G7" s="441"/>
      <c r="H7" s="441"/>
      <c r="I7" s="441"/>
      <c r="J7" s="441">
        <v>34.1</v>
      </c>
      <c r="K7" s="437">
        <v>34.1</v>
      </c>
      <c r="L7" s="263">
        <f t="shared" si="0"/>
        <v>200</v>
      </c>
      <c r="M7" s="314">
        <f t="shared" si="1"/>
        <v>6820</v>
      </c>
    </row>
    <row r="8" spans="1:13" x14ac:dyDescent="0.25">
      <c r="A8" s="481"/>
      <c r="B8" s="438"/>
      <c r="C8" s="439" t="s">
        <v>445</v>
      </c>
      <c r="D8" s="439"/>
      <c r="E8" s="439" t="s">
        <v>97</v>
      </c>
      <c r="F8" s="441"/>
      <c r="G8" s="441"/>
      <c r="H8" s="441"/>
      <c r="I8" s="441"/>
      <c r="J8" s="441">
        <v>29.3</v>
      </c>
      <c r="K8" s="437">
        <v>29.3</v>
      </c>
      <c r="L8" s="263">
        <f t="shared" si="0"/>
        <v>200</v>
      </c>
      <c r="M8" s="314">
        <f t="shared" si="1"/>
        <v>5860</v>
      </c>
    </row>
    <row r="9" spans="1:13" x14ac:dyDescent="0.25">
      <c r="A9" s="481"/>
      <c r="B9" s="438"/>
      <c r="C9" s="439" t="s">
        <v>285</v>
      </c>
      <c r="D9" s="439"/>
      <c r="E9" s="439" t="s">
        <v>123</v>
      </c>
      <c r="F9" s="441"/>
      <c r="G9" s="441"/>
      <c r="H9" s="441"/>
      <c r="I9" s="441"/>
      <c r="J9" s="441">
        <v>1</v>
      </c>
      <c r="K9" s="437">
        <v>1</v>
      </c>
      <c r="L9" s="263">
        <f t="shared" si="0"/>
        <v>200</v>
      </c>
      <c r="M9" s="314">
        <f t="shared" si="1"/>
        <v>200</v>
      </c>
    </row>
    <row r="10" spans="1:13" x14ac:dyDescent="0.25">
      <c r="A10" s="481"/>
      <c r="B10" s="438"/>
      <c r="C10" s="439" t="s">
        <v>313</v>
      </c>
      <c r="D10" s="439"/>
      <c r="E10" s="439" t="s">
        <v>123</v>
      </c>
      <c r="F10" s="441"/>
      <c r="G10" s="441"/>
      <c r="H10" s="441"/>
      <c r="I10" s="441"/>
      <c r="J10" s="441">
        <v>9.1</v>
      </c>
      <c r="K10" s="437">
        <v>9.1</v>
      </c>
      <c r="L10" s="263">
        <f t="shared" si="0"/>
        <v>200</v>
      </c>
      <c r="M10" s="314">
        <f t="shared" si="1"/>
        <v>1820</v>
      </c>
    </row>
    <row r="11" spans="1:13" x14ac:dyDescent="0.25">
      <c r="A11" s="481" t="s">
        <v>364</v>
      </c>
      <c r="B11" s="438"/>
      <c r="C11" s="439" t="s">
        <v>314</v>
      </c>
      <c r="D11" s="439"/>
      <c r="E11" s="439" t="s">
        <v>97</v>
      </c>
      <c r="F11" s="441"/>
      <c r="G11" s="441"/>
      <c r="H11" s="441">
        <v>352.4</v>
      </c>
      <c r="I11" s="441"/>
      <c r="J11" s="441"/>
      <c r="K11" s="437">
        <v>352.4</v>
      </c>
      <c r="L11" s="263">
        <f t="shared" si="0"/>
        <v>200</v>
      </c>
      <c r="M11" s="314">
        <f t="shared" si="1"/>
        <v>70480</v>
      </c>
    </row>
    <row r="12" spans="1:13" x14ac:dyDescent="0.25">
      <c r="A12" s="481" t="s">
        <v>365</v>
      </c>
      <c r="B12" s="438"/>
      <c r="C12" s="439" t="s">
        <v>288</v>
      </c>
      <c r="D12" s="439"/>
      <c r="E12" s="439" t="s">
        <v>196</v>
      </c>
      <c r="F12" s="441"/>
      <c r="G12" s="441"/>
      <c r="H12" s="441">
        <v>26</v>
      </c>
      <c r="I12" s="441"/>
      <c r="J12" s="441"/>
      <c r="K12" s="437">
        <v>26</v>
      </c>
      <c r="L12" s="263">
        <f t="shared" si="0"/>
        <v>0</v>
      </c>
      <c r="M12" s="314">
        <f t="shared" si="1"/>
        <v>0</v>
      </c>
    </row>
    <row r="13" spans="1:13" x14ac:dyDescent="0.25">
      <c r="A13" s="481" t="s">
        <v>364</v>
      </c>
      <c r="B13" s="438"/>
      <c r="C13" s="439" t="s">
        <v>315</v>
      </c>
      <c r="D13" s="439"/>
      <c r="E13" s="439" t="s">
        <v>97</v>
      </c>
      <c r="F13" s="441"/>
      <c r="G13" s="441"/>
      <c r="H13" s="441">
        <v>57.7</v>
      </c>
      <c r="I13" s="441"/>
      <c r="J13" s="441"/>
      <c r="K13" s="437">
        <v>57.7</v>
      </c>
      <c r="L13" s="263">
        <f t="shared" si="0"/>
        <v>200</v>
      </c>
      <c r="M13" s="314">
        <f t="shared" si="1"/>
        <v>11540</v>
      </c>
    </row>
    <row r="14" spans="1:13" x14ac:dyDescent="0.25">
      <c r="A14" s="481" t="s">
        <v>351</v>
      </c>
      <c r="B14" s="438"/>
      <c r="C14" s="439" t="s">
        <v>445</v>
      </c>
      <c r="D14" s="439"/>
      <c r="E14" s="439" t="s">
        <v>97</v>
      </c>
      <c r="F14" s="441"/>
      <c r="G14" s="441"/>
      <c r="H14" s="441"/>
      <c r="I14" s="441"/>
      <c r="J14" s="441">
        <v>28.2</v>
      </c>
      <c r="K14" s="437">
        <v>28.2</v>
      </c>
      <c r="L14" s="263">
        <f t="shared" si="0"/>
        <v>200</v>
      </c>
      <c r="M14" s="314">
        <f t="shared" si="1"/>
        <v>5640</v>
      </c>
    </row>
    <row r="15" spans="1:13" x14ac:dyDescent="0.25">
      <c r="A15" s="481" t="s">
        <v>354</v>
      </c>
      <c r="B15" s="438"/>
      <c r="C15" s="439" t="s">
        <v>285</v>
      </c>
      <c r="D15" s="439"/>
      <c r="E15" s="439" t="s">
        <v>123</v>
      </c>
      <c r="F15" s="441"/>
      <c r="G15" s="441"/>
      <c r="H15" s="441"/>
      <c r="I15" s="441"/>
      <c r="J15" s="441">
        <v>0.9</v>
      </c>
      <c r="K15" s="437">
        <v>0.9</v>
      </c>
      <c r="L15" s="263">
        <f t="shared" si="0"/>
        <v>200</v>
      </c>
      <c r="M15" s="314">
        <f t="shared" si="1"/>
        <v>180</v>
      </c>
    </row>
    <row r="16" spans="1:13" x14ac:dyDescent="0.25">
      <c r="A16" s="481" t="s">
        <v>356</v>
      </c>
      <c r="B16" s="438"/>
      <c r="C16" s="439" t="s">
        <v>313</v>
      </c>
      <c r="D16" s="439"/>
      <c r="E16" s="439" t="s">
        <v>123</v>
      </c>
      <c r="F16" s="441"/>
      <c r="G16" s="441"/>
      <c r="H16" s="441"/>
      <c r="I16" s="441"/>
      <c r="J16" s="441">
        <v>9</v>
      </c>
      <c r="K16" s="437">
        <v>9</v>
      </c>
      <c r="L16" s="263">
        <f t="shared" si="0"/>
        <v>200</v>
      </c>
      <c r="M16" s="314">
        <f t="shared" si="1"/>
        <v>1800</v>
      </c>
    </row>
    <row r="17" spans="1:13" x14ac:dyDescent="0.25">
      <c r="A17" s="481" t="s">
        <v>385</v>
      </c>
      <c r="B17" s="438"/>
      <c r="C17" s="439" t="s">
        <v>384</v>
      </c>
      <c r="D17" s="439"/>
      <c r="E17" s="439" t="s">
        <v>123</v>
      </c>
      <c r="F17" s="441"/>
      <c r="G17" s="441"/>
      <c r="H17" s="441"/>
      <c r="I17" s="441"/>
      <c r="J17" s="441">
        <v>3.4</v>
      </c>
      <c r="K17" s="437">
        <v>3.4</v>
      </c>
      <c r="L17" s="263">
        <f t="shared" si="0"/>
        <v>200</v>
      </c>
      <c r="M17" s="314">
        <f t="shared" si="1"/>
        <v>680</v>
      </c>
    </row>
    <row r="18" spans="1:13" x14ac:dyDescent="0.25">
      <c r="A18" s="481" t="s">
        <v>387</v>
      </c>
      <c r="B18" s="438"/>
      <c r="C18" s="439" t="s">
        <v>469</v>
      </c>
      <c r="D18" s="439"/>
      <c r="E18" s="439" t="s">
        <v>196</v>
      </c>
      <c r="F18" s="441"/>
      <c r="G18" s="441"/>
      <c r="H18" s="441"/>
      <c r="I18" s="441"/>
      <c r="J18" s="441">
        <v>4.9000000000000004</v>
      </c>
      <c r="K18" s="437">
        <v>4.9000000000000004</v>
      </c>
      <c r="L18" s="263">
        <f t="shared" si="0"/>
        <v>0</v>
      </c>
      <c r="M18" s="314">
        <f t="shared" si="1"/>
        <v>0</v>
      </c>
    </row>
    <row r="19" spans="1:13" x14ac:dyDescent="0.25">
      <c r="A19" s="481" t="s">
        <v>389</v>
      </c>
      <c r="B19" s="438"/>
      <c r="C19" s="439" t="s">
        <v>316</v>
      </c>
      <c r="D19" s="439"/>
      <c r="E19" s="439" t="s">
        <v>95</v>
      </c>
      <c r="F19" s="441"/>
      <c r="G19" s="441"/>
      <c r="H19" s="441"/>
      <c r="I19" s="441"/>
      <c r="J19" s="441">
        <v>5.2</v>
      </c>
      <c r="K19" s="437">
        <v>5.2</v>
      </c>
      <c r="L19" s="263">
        <f t="shared" si="0"/>
        <v>200</v>
      </c>
      <c r="M19" s="314">
        <f t="shared" si="1"/>
        <v>1040</v>
      </c>
    </row>
    <row r="20" spans="1:13" x14ac:dyDescent="0.25">
      <c r="A20" s="481" t="s">
        <v>391</v>
      </c>
      <c r="B20" s="438"/>
      <c r="C20" s="439" t="s">
        <v>468</v>
      </c>
      <c r="D20" s="439"/>
      <c r="E20" s="439" t="s">
        <v>123</v>
      </c>
      <c r="F20" s="441"/>
      <c r="G20" s="441"/>
      <c r="H20" s="441"/>
      <c r="I20" s="441"/>
      <c r="J20" s="441">
        <v>3.9</v>
      </c>
      <c r="K20" s="437">
        <v>3.9</v>
      </c>
      <c r="L20" s="263">
        <f t="shared" si="0"/>
        <v>200</v>
      </c>
      <c r="M20" s="314">
        <f t="shared" si="1"/>
        <v>780</v>
      </c>
    </row>
    <row r="21" spans="1:13" x14ac:dyDescent="0.25">
      <c r="A21" s="481" t="s">
        <v>346</v>
      </c>
      <c r="B21" s="438"/>
      <c r="C21" s="439" t="s">
        <v>292</v>
      </c>
      <c r="D21" s="439"/>
      <c r="E21" s="439" t="s">
        <v>196</v>
      </c>
      <c r="F21" s="441"/>
      <c r="G21" s="441"/>
      <c r="H21" s="441"/>
      <c r="I21" s="441"/>
      <c r="J21" s="441">
        <v>2.7</v>
      </c>
      <c r="K21" s="437">
        <v>2.7</v>
      </c>
      <c r="L21" s="263">
        <f t="shared" si="0"/>
        <v>0</v>
      </c>
      <c r="M21" s="314">
        <f t="shared" si="1"/>
        <v>0</v>
      </c>
    </row>
    <row r="22" spans="1:13" ht="15.75" thickBot="1" x14ac:dyDescent="0.3">
      <c r="A22" s="481"/>
      <c r="B22" s="438"/>
      <c r="C22" s="442" t="s">
        <v>98</v>
      </c>
      <c r="D22" s="442"/>
      <c r="E22" s="442"/>
      <c r="F22" s="443">
        <v>10.199999999999999</v>
      </c>
      <c r="G22" s="443">
        <v>0</v>
      </c>
      <c r="H22" s="443">
        <v>436.09999999999997</v>
      </c>
      <c r="I22" s="443">
        <v>0</v>
      </c>
      <c r="J22" s="443">
        <v>132.70000000000002</v>
      </c>
      <c r="K22" s="443">
        <v>579</v>
      </c>
      <c r="L22" s="263" t="str">
        <f t="shared" si="0"/>
        <v>0</v>
      </c>
      <c r="M22" s="201" t="s">
        <v>306</v>
      </c>
    </row>
    <row r="23" spans="1:13" ht="15.75" thickTop="1" x14ac:dyDescent="0.25">
      <c r="A23" s="259"/>
      <c r="B23" s="260"/>
      <c r="C23" s="393"/>
      <c r="D23" s="393"/>
      <c r="E23" s="393"/>
      <c r="F23" s="394"/>
      <c r="G23" s="394"/>
      <c r="H23" s="394"/>
      <c r="I23" s="394"/>
      <c r="J23" s="394"/>
      <c r="K23" s="262" t="s">
        <v>306</v>
      </c>
      <c r="L23" s="263" t="s">
        <v>306</v>
      </c>
      <c r="M23" s="201" t="s">
        <v>306</v>
      </c>
    </row>
    <row r="24" spans="1:13" hidden="1" x14ac:dyDescent="0.25">
      <c r="A24" s="259"/>
      <c r="B24" s="260"/>
      <c r="C24" s="393"/>
      <c r="D24" s="393"/>
      <c r="E24" s="393"/>
      <c r="F24" s="394"/>
      <c r="G24" s="394"/>
      <c r="H24" s="394"/>
      <c r="I24" s="394"/>
      <c r="J24" s="394"/>
      <c r="K24" s="262">
        <f t="shared" ref="K24:K27" si="2">SUM(F24:J24)</f>
        <v>0</v>
      </c>
      <c r="L24" s="263" t="str">
        <f t="shared" si="0"/>
        <v>0</v>
      </c>
      <c r="M24" s="201">
        <f t="shared" ref="M24:M27" si="3">SUM(K24*L24)</f>
        <v>0</v>
      </c>
    </row>
    <row r="25" spans="1:13" hidden="1" x14ac:dyDescent="0.25">
      <c r="K25" s="286">
        <f t="shared" si="2"/>
        <v>0</v>
      </c>
      <c r="L25" s="263" t="str">
        <f t="shared" si="0"/>
        <v>0</v>
      </c>
      <c r="M25" s="201">
        <f t="shared" si="3"/>
        <v>0</v>
      </c>
    </row>
    <row r="26" spans="1:13" hidden="1" x14ac:dyDescent="0.25">
      <c r="K26" s="286">
        <f t="shared" si="2"/>
        <v>0</v>
      </c>
      <c r="L26" s="263" t="str">
        <f t="shared" si="0"/>
        <v>0</v>
      </c>
      <c r="M26">
        <f t="shared" si="3"/>
        <v>0</v>
      </c>
    </row>
    <row r="27" spans="1:13" hidden="1" x14ac:dyDescent="0.25">
      <c r="K27" s="286">
        <f t="shared" si="2"/>
        <v>0</v>
      </c>
      <c r="L27" s="263" t="str">
        <f t="shared" si="0"/>
        <v>0</v>
      </c>
      <c r="M27" s="201">
        <f t="shared" si="3"/>
        <v>0</v>
      </c>
    </row>
    <row r="28" spans="1:13" hidden="1" x14ac:dyDescent="0.25">
      <c r="K28" s="286">
        <f t="shared" ref="K28:K69" si="4">SUM(F28:J28)</f>
        <v>0</v>
      </c>
      <c r="L28" s="263" t="str">
        <f t="shared" ref="L28:L89" si="5">IF(E28="","0",VLOOKUP(E28,$F$539:$G$554,2))</f>
        <v>0</v>
      </c>
      <c r="M28" s="201">
        <f t="shared" si="1"/>
        <v>0</v>
      </c>
    </row>
    <row r="29" spans="1:13" hidden="1" x14ac:dyDescent="0.25">
      <c r="K29" s="286">
        <f t="shared" si="4"/>
        <v>0</v>
      </c>
      <c r="L29" s="263" t="str">
        <f t="shared" si="5"/>
        <v>0</v>
      </c>
      <c r="M29" s="201">
        <f t="shared" si="1"/>
        <v>0</v>
      </c>
    </row>
    <row r="30" spans="1:13" hidden="1" x14ac:dyDescent="0.25">
      <c r="K30" s="286">
        <f t="shared" si="4"/>
        <v>0</v>
      </c>
      <c r="L30" s="263" t="str">
        <f t="shared" si="5"/>
        <v>0</v>
      </c>
      <c r="M30" s="201">
        <f t="shared" si="1"/>
        <v>0</v>
      </c>
    </row>
    <row r="31" spans="1:13" hidden="1" x14ac:dyDescent="0.25">
      <c r="K31" s="286">
        <f t="shared" si="4"/>
        <v>0</v>
      </c>
      <c r="L31" s="263" t="str">
        <f t="shared" si="5"/>
        <v>0</v>
      </c>
      <c r="M31" s="201">
        <f t="shared" si="1"/>
        <v>0</v>
      </c>
    </row>
    <row r="32" spans="1:13" hidden="1" x14ac:dyDescent="0.25">
      <c r="K32" s="286">
        <f t="shared" si="4"/>
        <v>0</v>
      </c>
      <c r="L32" s="263" t="str">
        <f t="shared" si="5"/>
        <v>0</v>
      </c>
      <c r="M32" s="201">
        <f t="shared" si="1"/>
        <v>0</v>
      </c>
    </row>
    <row r="33" spans="11:13" hidden="1" x14ac:dyDescent="0.25">
      <c r="K33" s="286">
        <f t="shared" si="4"/>
        <v>0</v>
      </c>
      <c r="L33" s="263" t="str">
        <f t="shared" si="5"/>
        <v>0</v>
      </c>
      <c r="M33" s="201">
        <f t="shared" si="1"/>
        <v>0</v>
      </c>
    </row>
    <row r="34" spans="11:13" hidden="1" x14ac:dyDescent="0.25">
      <c r="K34" s="286">
        <f t="shared" si="4"/>
        <v>0</v>
      </c>
      <c r="L34" s="263" t="str">
        <f t="shared" si="5"/>
        <v>0</v>
      </c>
      <c r="M34" s="201">
        <f t="shared" si="1"/>
        <v>0</v>
      </c>
    </row>
    <row r="35" spans="11:13" hidden="1" x14ac:dyDescent="0.25">
      <c r="K35" s="286">
        <f t="shared" si="4"/>
        <v>0</v>
      </c>
      <c r="L35" s="263" t="str">
        <f t="shared" si="5"/>
        <v>0</v>
      </c>
      <c r="M35" s="201">
        <f t="shared" si="1"/>
        <v>0</v>
      </c>
    </row>
    <row r="36" spans="11:13" hidden="1" x14ac:dyDescent="0.25">
      <c r="K36" s="286">
        <f t="shared" si="4"/>
        <v>0</v>
      </c>
      <c r="L36" s="263" t="str">
        <f t="shared" si="5"/>
        <v>0</v>
      </c>
      <c r="M36" s="201">
        <f t="shared" si="1"/>
        <v>0</v>
      </c>
    </row>
    <row r="37" spans="11:13" hidden="1" x14ac:dyDescent="0.25">
      <c r="K37" s="286">
        <f t="shared" si="4"/>
        <v>0</v>
      </c>
      <c r="L37" s="263" t="str">
        <f t="shared" si="5"/>
        <v>0</v>
      </c>
      <c r="M37" s="201">
        <f t="shared" si="1"/>
        <v>0</v>
      </c>
    </row>
    <row r="38" spans="11:13" hidden="1" x14ac:dyDescent="0.25">
      <c r="K38" s="286">
        <f t="shared" si="4"/>
        <v>0</v>
      </c>
      <c r="L38" s="263" t="str">
        <f t="shared" si="5"/>
        <v>0</v>
      </c>
      <c r="M38" s="201">
        <f t="shared" si="1"/>
        <v>0</v>
      </c>
    </row>
    <row r="39" spans="11:13" hidden="1" x14ac:dyDescent="0.25">
      <c r="K39" s="286">
        <f t="shared" si="4"/>
        <v>0</v>
      </c>
      <c r="L39" s="263" t="str">
        <f t="shared" si="5"/>
        <v>0</v>
      </c>
      <c r="M39" s="201">
        <f t="shared" si="1"/>
        <v>0</v>
      </c>
    </row>
    <row r="40" spans="11:13" hidden="1" x14ac:dyDescent="0.25">
      <c r="K40" s="286">
        <f t="shared" si="4"/>
        <v>0</v>
      </c>
      <c r="L40" s="263" t="str">
        <f t="shared" si="5"/>
        <v>0</v>
      </c>
      <c r="M40" s="201">
        <f t="shared" si="1"/>
        <v>0</v>
      </c>
    </row>
    <row r="41" spans="11:13" hidden="1" x14ac:dyDescent="0.25">
      <c r="K41" s="286">
        <f t="shared" si="4"/>
        <v>0</v>
      </c>
      <c r="L41" s="263" t="str">
        <f t="shared" si="5"/>
        <v>0</v>
      </c>
      <c r="M41" s="201">
        <f t="shared" si="1"/>
        <v>0</v>
      </c>
    </row>
    <row r="42" spans="11:13" hidden="1" x14ac:dyDescent="0.25">
      <c r="K42" s="286">
        <f t="shared" si="4"/>
        <v>0</v>
      </c>
      <c r="L42" s="263" t="str">
        <f t="shared" si="5"/>
        <v>0</v>
      </c>
      <c r="M42" s="201">
        <f t="shared" si="1"/>
        <v>0</v>
      </c>
    </row>
    <row r="43" spans="11:13" hidden="1" x14ac:dyDescent="0.25">
      <c r="K43" s="286">
        <f t="shared" si="4"/>
        <v>0</v>
      </c>
      <c r="L43" s="263" t="str">
        <f t="shared" si="5"/>
        <v>0</v>
      </c>
      <c r="M43" s="201">
        <f t="shared" si="1"/>
        <v>0</v>
      </c>
    </row>
    <row r="44" spans="11:13" hidden="1" x14ac:dyDescent="0.25">
      <c r="K44" s="286">
        <f t="shared" si="4"/>
        <v>0</v>
      </c>
      <c r="L44" s="263" t="str">
        <f t="shared" si="5"/>
        <v>0</v>
      </c>
      <c r="M44" s="201">
        <f t="shared" si="1"/>
        <v>0</v>
      </c>
    </row>
    <row r="45" spans="11:13" hidden="1" x14ac:dyDescent="0.25">
      <c r="K45" s="286">
        <f t="shared" si="4"/>
        <v>0</v>
      </c>
      <c r="L45" s="263" t="str">
        <f t="shared" si="5"/>
        <v>0</v>
      </c>
      <c r="M45" s="201">
        <f t="shared" si="1"/>
        <v>0</v>
      </c>
    </row>
    <row r="46" spans="11:13" hidden="1" x14ac:dyDescent="0.25">
      <c r="K46" s="286">
        <f t="shared" si="4"/>
        <v>0</v>
      </c>
      <c r="L46" s="263" t="str">
        <f t="shared" si="5"/>
        <v>0</v>
      </c>
      <c r="M46" s="201">
        <f t="shared" si="1"/>
        <v>0</v>
      </c>
    </row>
    <row r="47" spans="11:13" hidden="1" x14ac:dyDescent="0.25">
      <c r="K47" s="286">
        <f t="shared" si="4"/>
        <v>0</v>
      </c>
      <c r="L47" s="263" t="str">
        <f t="shared" si="5"/>
        <v>0</v>
      </c>
      <c r="M47" s="201">
        <f t="shared" si="1"/>
        <v>0</v>
      </c>
    </row>
    <row r="48" spans="11:13" hidden="1" x14ac:dyDescent="0.25">
      <c r="K48" s="286">
        <f t="shared" si="4"/>
        <v>0</v>
      </c>
      <c r="L48" s="263" t="str">
        <f t="shared" si="5"/>
        <v>0</v>
      </c>
      <c r="M48" s="201">
        <f t="shared" si="1"/>
        <v>0</v>
      </c>
    </row>
    <row r="49" spans="11:13" hidden="1" x14ac:dyDescent="0.25">
      <c r="K49" s="286">
        <f t="shared" si="4"/>
        <v>0</v>
      </c>
      <c r="L49" s="263" t="str">
        <f t="shared" si="5"/>
        <v>0</v>
      </c>
      <c r="M49" s="201">
        <f t="shared" si="1"/>
        <v>0</v>
      </c>
    </row>
    <row r="50" spans="11:13" hidden="1" x14ac:dyDescent="0.25">
      <c r="K50" s="286">
        <f t="shared" si="4"/>
        <v>0</v>
      </c>
      <c r="L50" s="263" t="str">
        <f t="shared" si="5"/>
        <v>0</v>
      </c>
      <c r="M50" s="201">
        <f t="shared" si="1"/>
        <v>0</v>
      </c>
    </row>
    <row r="51" spans="11:13" hidden="1" x14ac:dyDescent="0.25">
      <c r="K51" s="286">
        <f t="shared" si="4"/>
        <v>0</v>
      </c>
      <c r="L51" s="263" t="str">
        <f t="shared" si="5"/>
        <v>0</v>
      </c>
      <c r="M51" s="201">
        <f t="shared" si="1"/>
        <v>0</v>
      </c>
    </row>
    <row r="52" spans="11:13" hidden="1" x14ac:dyDescent="0.25">
      <c r="K52" s="286">
        <f t="shared" si="4"/>
        <v>0</v>
      </c>
      <c r="L52" s="263" t="str">
        <f t="shared" si="5"/>
        <v>0</v>
      </c>
      <c r="M52" s="201">
        <f t="shared" si="1"/>
        <v>0</v>
      </c>
    </row>
    <row r="53" spans="11:13" hidden="1" x14ac:dyDescent="0.25">
      <c r="K53" s="286">
        <f t="shared" si="4"/>
        <v>0</v>
      </c>
      <c r="L53" s="263" t="str">
        <f t="shared" si="5"/>
        <v>0</v>
      </c>
      <c r="M53" s="201">
        <f t="shared" si="1"/>
        <v>0</v>
      </c>
    </row>
    <row r="54" spans="11:13" hidden="1" x14ac:dyDescent="0.25">
      <c r="K54" s="286">
        <f t="shared" si="4"/>
        <v>0</v>
      </c>
      <c r="L54" s="263" t="str">
        <f t="shared" si="5"/>
        <v>0</v>
      </c>
      <c r="M54" s="201">
        <f t="shared" si="1"/>
        <v>0</v>
      </c>
    </row>
    <row r="55" spans="11:13" hidden="1" x14ac:dyDescent="0.25">
      <c r="K55" s="286">
        <f t="shared" si="4"/>
        <v>0</v>
      </c>
      <c r="L55" s="263" t="str">
        <f t="shared" si="5"/>
        <v>0</v>
      </c>
      <c r="M55" s="201">
        <f t="shared" si="1"/>
        <v>0</v>
      </c>
    </row>
    <row r="56" spans="11:13" hidden="1" x14ac:dyDescent="0.25">
      <c r="K56" s="286">
        <f t="shared" si="4"/>
        <v>0</v>
      </c>
      <c r="L56" s="263" t="str">
        <f t="shared" si="5"/>
        <v>0</v>
      </c>
      <c r="M56" s="201">
        <f t="shared" si="1"/>
        <v>0</v>
      </c>
    </row>
    <row r="57" spans="11:13" hidden="1" x14ac:dyDescent="0.25">
      <c r="K57" s="286">
        <f t="shared" si="4"/>
        <v>0</v>
      </c>
      <c r="L57" s="263" t="str">
        <f t="shared" si="5"/>
        <v>0</v>
      </c>
      <c r="M57" s="201">
        <f t="shared" si="1"/>
        <v>0</v>
      </c>
    </row>
    <row r="58" spans="11:13" hidden="1" x14ac:dyDescent="0.25">
      <c r="K58" s="286">
        <f t="shared" si="4"/>
        <v>0</v>
      </c>
      <c r="L58" s="263" t="str">
        <f t="shared" si="5"/>
        <v>0</v>
      </c>
      <c r="M58" s="201">
        <f t="shared" si="1"/>
        <v>0</v>
      </c>
    </row>
    <row r="59" spans="11:13" hidden="1" x14ac:dyDescent="0.25">
      <c r="K59" s="286">
        <f t="shared" si="4"/>
        <v>0</v>
      </c>
      <c r="L59" s="263" t="str">
        <f t="shared" si="5"/>
        <v>0</v>
      </c>
      <c r="M59" s="201">
        <f t="shared" si="1"/>
        <v>0</v>
      </c>
    </row>
    <row r="60" spans="11:13" hidden="1" x14ac:dyDescent="0.25">
      <c r="K60" s="286">
        <f t="shared" si="4"/>
        <v>0</v>
      </c>
      <c r="L60" s="263" t="str">
        <f t="shared" si="5"/>
        <v>0</v>
      </c>
      <c r="M60" s="201">
        <f t="shared" si="1"/>
        <v>0</v>
      </c>
    </row>
    <row r="61" spans="11:13" hidden="1" x14ac:dyDescent="0.25">
      <c r="K61" s="286">
        <f t="shared" si="4"/>
        <v>0</v>
      </c>
      <c r="L61" s="263" t="str">
        <f t="shared" si="5"/>
        <v>0</v>
      </c>
      <c r="M61" s="201">
        <f t="shared" si="1"/>
        <v>0</v>
      </c>
    </row>
    <row r="62" spans="11:13" hidden="1" x14ac:dyDescent="0.25">
      <c r="K62" s="286">
        <f t="shared" si="4"/>
        <v>0</v>
      </c>
      <c r="L62" s="263" t="str">
        <f t="shared" si="5"/>
        <v>0</v>
      </c>
      <c r="M62" s="201">
        <f t="shared" si="1"/>
        <v>0</v>
      </c>
    </row>
    <row r="63" spans="11:13" hidden="1" x14ac:dyDescent="0.25">
      <c r="K63" s="286">
        <f t="shared" si="4"/>
        <v>0</v>
      </c>
      <c r="L63" s="263" t="str">
        <f t="shared" si="5"/>
        <v>0</v>
      </c>
      <c r="M63" s="201">
        <f t="shared" si="1"/>
        <v>0</v>
      </c>
    </row>
    <row r="64" spans="11:13" hidden="1" x14ac:dyDescent="0.25">
      <c r="K64" s="286">
        <f t="shared" si="4"/>
        <v>0</v>
      </c>
      <c r="L64" s="263" t="str">
        <f t="shared" si="5"/>
        <v>0</v>
      </c>
      <c r="M64" s="201">
        <f t="shared" si="1"/>
        <v>0</v>
      </c>
    </row>
    <row r="65" spans="11:13" hidden="1" x14ac:dyDescent="0.25">
      <c r="K65" s="286">
        <f t="shared" si="4"/>
        <v>0</v>
      </c>
      <c r="L65" s="263" t="str">
        <f t="shared" si="5"/>
        <v>0</v>
      </c>
      <c r="M65" s="201">
        <f t="shared" si="1"/>
        <v>0</v>
      </c>
    </row>
    <row r="66" spans="11:13" hidden="1" x14ac:dyDescent="0.25">
      <c r="K66" s="286">
        <f t="shared" si="4"/>
        <v>0</v>
      </c>
      <c r="L66" s="263" t="str">
        <f t="shared" si="5"/>
        <v>0</v>
      </c>
      <c r="M66" s="201">
        <f t="shared" si="1"/>
        <v>0</v>
      </c>
    </row>
    <row r="67" spans="11:13" hidden="1" x14ac:dyDescent="0.25">
      <c r="K67" s="286">
        <f t="shared" si="4"/>
        <v>0</v>
      </c>
      <c r="L67" s="263" t="str">
        <f t="shared" si="5"/>
        <v>0</v>
      </c>
      <c r="M67" s="201">
        <f t="shared" si="1"/>
        <v>0</v>
      </c>
    </row>
    <row r="68" spans="11:13" hidden="1" x14ac:dyDescent="0.25">
      <c r="K68" s="286">
        <f t="shared" si="4"/>
        <v>0</v>
      </c>
      <c r="L68" s="263" t="str">
        <f t="shared" si="5"/>
        <v>0</v>
      </c>
      <c r="M68" s="201">
        <f t="shared" si="1"/>
        <v>0</v>
      </c>
    </row>
    <row r="69" spans="11:13" hidden="1" x14ac:dyDescent="0.25">
      <c r="K69" s="286">
        <f t="shared" si="4"/>
        <v>0</v>
      </c>
      <c r="L69" s="263" t="str">
        <f t="shared" si="5"/>
        <v>0</v>
      </c>
      <c r="M69" s="201">
        <f t="shared" si="1"/>
        <v>0</v>
      </c>
    </row>
    <row r="70" spans="11:13" hidden="1" x14ac:dyDescent="0.25">
      <c r="K70" s="286">
        <f t="shared" ref="K70:K133" si="6">SUM(F70:J70)</f>
        <v>0</v>
      </c>
      <c r="L70" s="263" t="str">
        <f t="shared" si="5"/>
        <v>0</v>
      </c>
      <c r="M70" s="201">
        <f t="shared" ref="M70:M133" si="7">SUM(K70*L70)</f>
        <v>0</v>
      </c>
    </row>
    <row r="71" spans="11:13" hidden="1" x14ac:dyDescent="0.25">
      <c r="K71" s="286">
        <f t="shared" si="6"/>
        <v>0</v>
      </c>
      <c r="L71" s="263" t="str">
        <f t="shared" si="5"/>
        <v>0</v>
      </c>
      <c r="M71" s="201">
        <f t="shared" si="7"/>
        <v>0</v>
      </c>
    </row>
    <row r="72" spans="11:13" hidden="1" x14ac:dyDescent="0.25">
      <c r="K72" s="286">
        <f t="shared" si="6"/>
        <v>0</v>
      </c>
      <c r="L72" s="263" t="str">
        <f t="shared" si="5"/>
        <v>0</v>
      </c>
      <c r="M72" s="201">
        <f t="shared" si="7"/>
        <v>0</v>
      </c>
    </row>
    <row r="73" spans="11:13" hidden="1" x14ac:dyDescent="0.25">
      <c r="K73" s="286">
        <f t="shared" si="6"/>
        <v>0</v>
      </c>
      <c r="L73" s="263" t="str">
        <f t="shared" si="5"/>
        <v>0</v>
      </c>
      <c r="M73" s="201">
        <f t="shared" si="7"/>
        <v>0</v>
      </c>
    </row>
    <row r="74" spans="11:13" hidden="1" x14ac:dyDescent="0.25">
      <c r="K74" s="286">
        <f t="shared" si="6"/>
        <v>0</v>
      </c>
      <c r="L74" s="263" t="str">
        <f t="shared" si="5"/>
        <v>0</v>
      </c>
      <c r="M74" s="201">
        <f t="shared" si="7"/>
        <v>0</v>
      </c>
    </row>
    <row r="75" spans="11:13" hidden="1" x14ac:dyDescent="0.25">
      <c r="K75" s="286">
        <f t="shared" si="6"/>
        <v>0</v>
      </c>
      <c r="L75" s="263" t="str">
        <f t="shared" si="5"/>
        <v>0</v>
      </c>
      <c r="M75" s="201">
        <f t="shared" si="7"/>
        <v>0</v>
      </c>
    </row>
    <row r="76" spans="11:13" hidden="1" x14ac:dyDescent="0.25">
      <c r="K76" s="286">
        <f t="shared" si="6"/>
        <v>0</v>
      </c>
      <c r="L76" s="263" t="str">
        <f t="shared" si="5"/>
        <v>0</v>
      </c>
      <c r="M76" s="201">
        <f t="shared" si="7"/>
        <v>0</v>
      </c>
    </row>
    <row r="77" spans="11:13" hidden="1" x14ac:dyDescent="0.25">
      <c r="K77" s="286">
        <f t="shared" si="6"/>
        <v>0</v>
      </c>
      <c r="L77" s="263" t="str">
        <f t="shared" si="5"/>
        <v>0</v>
      </c>
      <c r="M77" s="201">
        <f t="shared" si="7"/>
        <v>0</v>
      </c>
    </row>
    <row r="78" spans="11:13" hidden="1" x14ac:dyDescent="0.25">
      <c r="K78" s="286">
        <f t="shared" si="6"/>
        <v>0</v>
      </c>
      <c r="L78" s="263" t="str">
        <f t="shared" si="5"/>
        <v>0</v>
      </c>
      <c r="M78" s="201">
        <f t="shared" si="7"/>
        <v>0</v>
      </c>
    </row>
    <row r="79" spans="11:13" hidden="1" x14ac:dyDescent="0.25">
      <c r="K79" s="286">
        <f t="shared" si="6"/>
        <v>0</v>
      </c>
      <c r="L79" s="263" t="str">
        <f t="shared" si="5"/>
        <v>0</v>
      </c>
      <c r="M79" s="201">
        <f t="shared" si="7"/>
        <v>0</v>
      </c>
    </row>
    <row r="80" spans="11:13" hidden="1" x14ac:dyDescent="0.25">
      <c r="K80" s="286">
        <f t="shared" si="6"/>
        <v>0</v>
      </c>
      <c r="L80" s="263" t="str">
        <f t="shared" si="5"/>
        <v>0</v>
      </c>
      <c r="M80" s="201">
        <f t="shared" si="7"/>
        <v>0</v>
      </c>
    </row>
    <row r="81" spans="11:13" hidden="1" x14ac:dyDescent="0.25">
      <c r="K81" s="286">
        <f t="shared" si="6"/>
        <v>0</v>
      </c>
      <c r="L81" s="263" t="str">
        <f t="shared" si="5"/>
        <v>0</v>
      </c>
      <c r="M81" s="201">
        <f t="shared" si="7"/>
        <v>0</v>
      </c>
    </row>
    <row r="82" spans="11:13" hidden="1" x14ac:dyDescent="0.25">
      <c r="K82" s="286">
        <f t="shared" si="6"/>
        <v>0</v>
      </c>
      <c r="L82" s="263" t="str">
        <f t="shared" si="5"/>
        <v>0</v>
      </c>
      <c r="M82" s="201">
        <f t="shared" si="7"/>
        <v>0</v>
      </c>
    </row>
    <row r="83" spans="11:13" hidden="1" x14ac:dyDescent="0.25">
      <c r="K83" s="286">
        <f t="shared" si="6"/>
        <v>0</v>
      </c>
      <c r="L83" s="263" t="str">
        <f t="shared" si="5"/>
        <v>0</v>
      </c>
      <c r="M83" s="201">
        <f t="shared" si="7"/>
        <v>0</v>
      </c>
    </row>
    <row r="84" spans="11:13" hidden="1" x14ac:dyDescent="0.25">
      <c r="K84" s="286">
        <f t="shared" si="6"/>
        <v>0</v>
      </c>
      <c r="L84" s="263" t="str">
        <f t="shared" si="5"/>
        <v>0</v>
      </c>
      <c r="M84" s="201">
        <f t="shared" si="7"/>
        <v>0</v>
      </c>
    </row>
    <row r="85" spans="11:13" hidden="1" x14ac:dyDescent="0.25">
      <c r="K85" s="286">
        <f t="shared" si="6"/>
        <v>0</v>
      </c>
      <c r="L85" s="263" t="str">
        <f t="shared" si="5"/>
        <v>0</v>
      </c>
      <c r="M85" s="201">
        <f t="shared" si="7"/>
        <v>0</v>
      </c>
    </row>
    <row r="86" spans="11:13" hidden="1" x14ac:dyDescent="0.25">
      <c r="K86" s="286">
        <f t="shared" si="6"/>
        <v>0</v>
      </c>
      <c r="L86" s="263" t="str">
        <f t="shared" si="5"/>
        <v>0</v>
      </c>
      <c r="M86" s="201">
        <f t="shared" si="7"/>
        <v>0</v>
      </c>
    </row>
    <row r="87" spans="11:13" hidden="1" x14ac:dyDescent="0.25">
      <c r="K87" s="286">
        <f t="shared" si="6"/>
        <v>0</v>
      </c>
      <c r="L87" s="263" t="str">
        <f t="shared" si="5"/>
        <v>0</v>
      </c>
      <c r="M87" s="201">
        <f t="shared" si="7"/>
        <v>0</v>
      </c>
    </row>
    <row r="88" spans="11:13" hidden="1" x14ac:dyDescent="0.25">
      <c r="K88" s="286">
        <f t="shared" si="6"/>
        <v>0</v>
      </c>
      <c r="L88" s="263" t="str">
        <f t="shared" si="5"/>
        <v>0</v>
      </c>
      <c r="M88" s="201">
        <f t="shared" si="7"/>
        <v>0</v>
      </c>
    </row>
    <row r="89" spans="11:13" hidden="1" x14ac:dyDescent="0.25">
      <c r="K89" s="286">
        <f t="shared" si="6"/>
        <v>0</v>
      </c>
      <c r="L89" s="263" t="str">
        <f t="shared" si="5"/>
        <v>0</v>
      </c>
      <c r="M89" s="201">
        <f t="shared" si="7"/>
        <v>0</v>
      </c>
    </row>
    <row r="90" spans="11:13" hidden="1" x14ac:dyDescent="0.25">
      <c r="K90" s="286">
        <f t="shared" si="6"/>
        <v>0</v>
      </c>
      <c r="L90" s="263" t="str">
        <f t="shared" ref="L90:L153" si="8">IF(E90="","0",VLOOKUP(E90,$F$539:$G$554,2))</f>
        <v>0</v>
      </c>
      <c r="M90" s="201">
        <f t="shared" si="7"/>
        <v>0</v>
      </c>
    </row>
    <row r="91" spans="11:13" hidden="1" x14ac:dyDescent="0.25">
      <c r="K91" s="286">
        <f t="shared" si="6"/>
        <v>0</v>
      </c>
      <c r="L91" s="263" t="str">
        <f t="shared" si="8"/>
        <v>0</v>
      </c>
      <c r="M91" s="201">
        <f t="shared" si="7"/>
        <v>0</v>
      </c>
    </row>
    <row r="92" spans="11:13" hidden="1" x14ac:dyDescent="0.25">
      <c r="K92" s="286">
        <f t="shared" si="6"/>
        <v>0</v>
      </c>
      <c r="L92" s="263" t="str">
        <f t="shared" si="8"/>
        <v>0</v>
      </c>
      <c r="M92" s="201">
        <f t="shared" si="7"/>
        <v>0</v>
      </c>
    </row>
    <row r="93" spans="11:13" hidden="1" x14ac:dyDescent="0.25">
      <c r="K93" s="286">
        <f t="shared" si="6"/>
        <v>0</v>
      </c>
      <c r="L93" s="263" t="str">
        <f t="shared" si="8"/>
        <v>0</v>
      </c>
      <c r="M93" s="201">
        <f t="shared" si="7"/>
        <v>0</v>
      </c>
    </row>
    <row r="94" spans="11:13" hidden="1" x14ac:dyDescent="0.25">
      <c r="K94" s="286">
        <f t="shared" si="6"/>
        <v>0</v>
      </c>
      <c r="L94" s="263" t="str">
        <f t="shared" si="8"/>
        <v>0</v>
      </c>
      <c r="M94" s="201">
        <f t="shared" si="7"/>
        <v>0</v>
      </c>
    </row>
    <row r="95" spans="11:13" hidden="1" x14ac:dyDescent="0.25">
      <c r="K95" s="286">
        <f t="shared" si="6"/>
        <v>0</v>
      </c>
      <c r="L95" s="263" t="str">
        <f t="shared" si="8"/>
        <v>0</v>
      </c>
      <c r="M95" s="201">
        <f t="shared" si="7"/>
        <v>0</v>
      </c>
    </row>
    <row r="96" spans="11:13" hidden="1" x14ac:dyDescent="0.25">
      <c r="K96" s="286">
        <f t="shared" si="6"/>
        <v>0</v>
      </c>
      <c r="L96" s="263" t="str">
        <f t="shared" si="8"/>
        <v>0</v>
      </c>
      <c r="M96" s="201">
        <f t="shared" si="7"/>
        <v>0</v>
      </c>
    </row>
    <row r="97" spans="11:13" hidden="1" x14ac:dyDescent="0.25">
      <c r="K97" s="286">
        <f t="shared" si="6"/>
        <v>0</v>
      </c>
      <c r="L97" s="263" t="str">
        <f t="shared" si="8"/>
        <v>0</v>
      </c>
      <c r="M97" s="201">
        <f t="shared" si="7"/>
        <v>0</v>
      </c>
    </row>
    <row r="98" spans="11:13" hidden="1" x14ac:dyDescent="0.25">
      <c r="K98" s="286">
        <f t="shared" si="6"/>
        <v>0</v>
      </c>
      <c r="L98" s="263" t="str">
        <f t="shared" si="8"/>
        <v>0</v>
      </c>
      <c r="M98" s="201">
        <f t="shared" si="7"/>
        <v>0</v>
      </c>
    </row>
    <row r="99" spans="11:13" hidden="1" x14ac:dyDescent="0.25">
      <c r="K99" s="286">
        <f t="shared" si="6"/>
        <v>0</v>
      </c>
      <c r="L99" s="263" t="str">
        <f t="shared" si="8"/>
        <v>0</v>
      </c>
      <c r="M99" s="201">
        <f t="shared" si="7"/>
        <v>0</v>
      </c>
    </row>
    <row r="100" spans="11:13" hidden="1" x14ac:dyDescent="0.25">
      <c r="K100" s="286">
        <f t="shared" si="6"/>
        <v>0</v>
      </c>
      <c r="L100" s="263" t="str">
        <f t="shared" si="8"/>
        <v>0</v>
      </c>
      <c r="M100" s="201">
        <f t="shared" si="7"/>
        <v>0</v>
      </c>
    </row>
    <row r="101" spans="11:13" hidden="1" x14ac:dyDescent="0.25">
      <c r="K101" s="286">
        <f t="shared" si="6"/>
        <v>0</v>
      </c>
      <c r="L101" s="263" t="str">
        <f t="shared" si="8"/>
        <v>0</v>
      </c>
      <c r="M101" s="201">
        <f t="shared" si="7"/>
        <v>0</v>
      </c>
    </row>
    <row r="102" spans="11:13" hidden="1" x14ac:dyDescent="0.25">
      <c r="K102" s="286">
        <f t="shared" si="6"/>
        <v>0</v>
      </c>
      <c r="L102" s="263" t="str">
        <f t="shared" si="8"/>
        <v>0</v>
      </c>
      <c r="M102" s="201">
        <f t="shared" si="7"/>
        <v>0</v>
      </c>
    </row>
    <row r="103" spans="11:13" hidden="1" x14ac:dyDescent="0.25">
      <c r="K103" s="286">
        <f t="shared" si="6"/>
        <v>0</v>
      </c>
      <c r="L103" s="263" t="str">
        <f t="shared" si="8"/>
        <v>0</v>
      </c>
      <c r="M103" s="201">
        <f t="shared" si="7"/>
        <v>0</v>
      </c>
    </row>
    <row r="104" spans="11:13" hidden="1" x14ac:dyDescent="0.25">
      <c r="K104" s="286">
        <f t="shared" si="6"/>
        <v>0</v>
      </c>
      <c r="L104" s="263" t="str">
        <f t="shared" si="8"/>
        <v>0</v>
      </c>
      <c r="M104" s="201">
        <f t="shared" si="7"/>
        <v>0</v>
      </c>
    </row>
    <row r="105" spans="11:13" hidden="1" x14ac:dyDescent="0.25">
      <c r="K105" s="286">
        <f t="shared" si="6"/>
        <v>0</v>
      </c>
      <c r="L105" s="263" t="str">
        <f t="shared" si="8"/>
        <v>0</v>
      </c>
      <c r="M105" s="201">
        <f t="shared" si="7"/>
        <v>0</v>
      </c>
    </row>
    <row r="106" spans="11:13" hidden="1" x14ac:dyDescent="0.25">
      <c r="K106" s="286">
        <f t="shared" si="6"/>
        <v>0</v>
      </c>
      <c r="L106" s="263" t="str">
        <f t="shared" si="8"/>
        <v>0</v>
      </c>
      <c r="M106" s="201">
        <f t="shared" si="7"/>
        <v>0</v>
      </c>
    </row>
    <row r="107" spans="11:13" hidden="1" x14ac:dyDescent="0.25">
      <c r="K107" s="286">
        <f t="shared" si="6"/>
        <v>0</v>
      </c>
      <c r="L107" s="263" t="str">
        <f t="shared" si="8"/>
        <v>0</v>
      </c>
      <c r="M107" s="201">
        <f t="shared" si="7"/>
        <v>0</v>
      </c>
    </row>
    <row r="108" spans="11:13" hidden="1" x14ac:dyDescent="0.25">
      <c r="K108" s="286">
        <f t="shared" si="6"/>
        <v>0</v>
      </c>
      <c r="L108" s="263" t="str">
        <f t="shared" si="8"/>
        <v>0</v>
      </c>
      <c r="M108" s="201">
        <f t="shared" si="7"/>
        <v>0</v>
      </c>
    </row>
    <row r="109" spans="11:13" hidden="1" x14ac:dyDescent="0.25">
      <c r="K109" s="286">
        <f t="shared" si="6"/>
        <v>0</v>
      </c>
      <c r="L109" s="263" t="str">
        <f t="shared" si="8"/>
        <v>0</v>
      </c>
      <c r="M109" s="201">
        <f t="shared" si="7"/>
        <v>0</v>
      </c>
    </row>
    <row r="110" spans="11:13" hidden="1" x14ac:dyDescent="0.25">
      <c r="K110" s="286">
        <f t="shared" si="6"/>
        <v>0</v>
      </c>
      <c r="L110" s="263" t="str">
        <f t="shared" si="8"/>
        <v>0</v>
      </c>
      <c r="M110" s="201">
        <f t="shared" si="7"/>
        <v>0</v>
      </c>
    </row>
    <row r="111" spans="11:13" hidden="1" x14ac:dyDescent="0.25">
      <c r="K111" s="286">
        <f t="shared" si="6"/>
        <v>0</v>
      </c>
      <c r="L111" s="263" t="str">
        <f t="shared" si="8"/>
        <v>0</v>
      </c>
      <c r="M111" s="201">
        <f t="shared" si="7"/>
        <v>0</v>
      </c>
    </row>
    <row r="112" spans="11:13" hidden="1" x14ac:dyDescent="0.25">
      <c r="K112" s="286">
        <f t="shared" si="6"/>
        <v>0</v>
      </c>
      <c r="L112" s="263" t="str">
        <f t="shared" si="8"/>
        <v>0</v>
      </c>
      <c r="M112" s="201">
        <f t="shared" si="7"/>
        <v>0</v>
      </c>
    </row>
    <row r="113" spans="11:13" hidden="1" x14ac:dyDescent="0.25">
      <c r="K113" s="286">
        <f t="shared" si="6"/>
        <v>0</v>
      </c>
      <c r="L113" s="263" t="str">
        <f t="shared" si="8"/>
        <v>0</v>
      </c>
      <c r="M113" s="201">
        <f t="shared" si="7"/>
        <v>0</v>
      </c>
    </row>
    <row r="114" spans="11:13" hidden="1" x14ac:dyDescent="0.25">
      <c r="K114" s="286">
        <f t="shared" si="6"/>
        <v>0</v>
      </c>
      <c r="L114" s="263" t="str">
        <f t="shared" si="8"/>
        <v>0</v>
      </c>
      <c r="M114" s="201">
        <f t="shared" si="7"/>
        <v>0</v>
      </c>
    </row>
    <row r="115" spans="11:13" hidden="1" x14ac:dyDescent="0.25">
      <c r="K115" s="286">
        <f t="shared" si="6"/>
        <v>0</v>
      </c>
      <c r="L115" s="263" t="str">
        <f t="shared" si="8"/>
        <v>0</v>
      </c>
      <c r="M115" s="201">
        <f t="shared" si="7"/>
        <v>0</v>
      </c>
    </row>
    <row r="116" spans="11:13" hidden="1" x14ac:dyDescent="0.25">
      <c r="K116" s="286">
        <f t="shared" si="6"/>
        <v>0</v>
      </c>
      <c r="L116" s="263" t="str">
        <f t="shared" si="8"/>
        <v>0</v>
      </c>
      <c r="M116" s="201">
        <f t="shared" si="7"/>
        <v>0</v>
      </c>
    </row>
    <row r="117" spans="11:13" hidden="1" x14ac:dyDescent="0.25">
      <c r="K117" s="286">
        <f t="shared" si="6"/>
        <v>0</v>
      </c>
      <c r="L117" s="263" t="str">
        <f t="shared" si="8"/>
        <v>0</v>
      </c>
      <c r="M117" s="201">
        <f t="shared" si="7"/>
        <v>0</v>
      </c>
    </row>
    <row r="118" spans="11:13" hidden="1" x14ac:dyDescent="0.25">
      <c r="K118" s="286">
        <f t="shared" si="6"/>
        <v>0</v>
      </c>
      <c r="L118" s="263" t="str">
        <f t="shared" si="8"/>
        <v>0</v>
      </c>
      <c r="M118" s="201">
        <f t="shared" si="7"/>
        <v>0</v>
      </c>
    </row>
    <row r="119" spans="11:13" hidden="1" x14ac:dyDescent="0.25">
      <c r="K119" s="286">
        <f t="shared" si="6"/>
        <v>0</v>
      </c>
      <c r="L119" s="263" t="str">
        <f t="shared" si="8"/>
        <v>0</v>
      </c>
      <c r="M119" s="201">
        <f t="shared" si="7"/>
        <v>0</v>
      </c>
    </row>
    <row r="120" spans="11:13" hidden="1" x14ac:dyDescent="0.25">
      <c r="K120" s="286">
        <f t="shared" si="6"/>
        <v>0</v>
      </c>
      <c r="L120" s="263" t="str">
        <f t="shared" si="8"/>
        <v>0</v>
      </c>
      <c r="M120" s="201">
        <f t="shared" si="7"/>
        <v>0</v>
      </c>
    </row>
    <row r="121" spans="11:13" hidden="1" x14ac:dyDescent="0.25">
      <c r="K121" s="286">
        <f t="shared" si="6"/>
        <v>0</v>
      </c>
      <c r="L121" s="263" t="str">
        <f t="shared" si="8"/>
        <v>0</v>
      </c>
      <c r="M121" s="201">
        <f t="shared" si="7"/>
        <v>0</v>
      </c>
    </row>
    <row r="122" spans="11:13" hidden="1" x14ac:dyDescent="0.25">
      <c r="K122" s="286">
        <f t="shared" si="6"/>
        <v>0</v>
      </c>
      <c r="L122" s="263" t="str">
        <f t="shared" si="8"/>
        <v>0</v>
      </c>
      <c r="M122" s="201">
        <f t="shared" si="7"/>
        <v>0</v>
      </c>
    </row>
    <row r="123" spans="11:13" hidden="1" x14ac:dyDescent="0.25">
      <c r="K123" s="286">
        <f t="shared" si="6"/>
        <v>0</v>
      </c>
      <c r="L123" s="263" t="str">
        <f t="shared" si="8"/>
        <v>0</v>
      </c>
      <c r="M123" s="201">
        <f t="shared" si="7"/>
        <v>0</v>
      </c>
    </row>
    <row r="124" spans="11:13" hidden="1" x14ac:dyDescent="0.25">
      <c r="K124" s="286">
        <f t="shared" si="6"/>
        <v>0</v>
      </c>
      <c r="L124" s="263" t="str">
        <f t="shared" si="8"/>
        <v>0</v>
      </c>
      <c r="M124" s="201">
        <f t="shared" si="7"/>
        <v>0</v>
      </c>
    </row>
    <row r="125" spans="11:13" hidden="1" x14ac:dyDescent="0.25">
      <c r="K125" s="286">
        <f t="shared" si="6"/>
        <v>0</v>
      </c>
      <c r="L125" s="263" t="str">
        <f t="shared" si="8"/>
        <v>0</v>
      </c>
      <c r="M125" s="201">
        <f t="shared" si="7"/>
        <v>0</v>
      </c>
    </row>
    <row r="126" spans="11:13" hidden="1" x14ac:dyDescent="0.25">
      <c r="K126" s="286">
        <f t="shared" si="6"/>
        <v>0</v>
      </c>
      <c r="L126" s="263" t="str">
        <f t="shared" si="8"/>
        <v>0</v>
      </c>
      <c r="M126" s="201">
        <f t="shared" si="7"/>
        <v>0</v>
      </c>
    </row>
    <row r="127" spans="11:13" hidden="1" x14ac:dyDescent="0.25">
      <c r="K127" s="286">
        <f t="shared" si="6"/>
        <v>0</v>
      </c>
      <c r="L127" s="263" t="str">
        <f t="shared" si="8"/>
        <v>0</v>
      </c>
      <c r="M127" s="201">
        <f t="shared" si="7"/>
        <v>0</v>
      </c>
    </row>
    <row r="128" spans="11:13" hidden="1" x14ac:dyDescent="0.25">
      <c r="K128" s="286">
        <f t="shared" si="6"/>
        <v>0</v>
      </c>
      <c r="L128" s="263" t="str">
        <f t="shared" si="8"/>
        <v>0</v>
      </c>
      <c r="M128" s="201">
        <f t="shared" si="7"/>
        <v>0</v>
      </c>
    </row>
    <row r="129" spans="11:13" hidden="1" x14ac:dyDescent="0.25">
      <c r="K129" s="286">
        <f t="shared" si="6"/>
        <v>0</v>
      </c>
      <c r="L129" s="263" t="str">
        <f t="shared" si="8"/>
        <v>0</v>
      </c>
      <c r="M129" s="201">
        <f t="shared" si="7"/>
        <v>0</v>
      </c>
    </row>
    <row r="130" spans="11:13" hidden="1" x14ac:dyDescent="0.25">
      <c r="K130" s="286">
        <f t="shared" si="6"/>
        <v>0</v>
      </c>
      <c r="L130" s="263" t="str">
        <f t="shared" si="8"/>
        <v>0</v>
      </c>
      <c r="M130" s="201">
        <f t="shared" si="7"/>
        <v>0</v>
      </c>
    </row>
    <row r="131" spans="11:13" hidden="1" x14ac:dyDescent="0.25">
      <c r="K131" s="286">
        <f t="shared" si="6"/>
        <v>0</v>
      </c>
      <c r="L131" s="263" t="str">
        <f t="shared" si="8"/>
        <v>0</v>
      </c>
      <c r="M131" s="201">
        <f t="shared" si="7"/>
        <v>0</v>
      </c>
    </row>
    <row r="132" spans="11:13" hidden="1" x14ac:dyDescent="0.25">
      <c r="K132" s="286">
        <f t="shared" si="6"/>
        <v>0</v>
      </c>
      <c r="L132" s="263" t="str">
        <f t="shared" si="8"/>
        <v>0</v>
      </c>
      <c r="M132" s="201">
        <f t="shared" si="7"/>
        <v>0</v>
      </c>
    </row>
    <row r="133" spans="11:13" hidden="1" x14ac:dyDescent="0.25">
      <c r="K133" s="286">
        <f t="shared" si="6"/>
        <v>0</v>
      </c>
      <c r="L133" s="263" t="str">
        <f t="shared" si="8"/>
        <v>0</v>
      </c>
      <c r="M133" s="201">
        <f t="shared" si="7"/>
        <v>0</v>
      </c>
    </row>
    <row r="134" spans="11:13" hidden="1" x14ac:dyDescent="0.25">
      <c r="K134" s="286">
        <f t="shared" ref="K134:K197" si="9">SUM(F134:J134)</f>
        <v>0</v>
      </c>
      <c r="L134" s="263" t="str">
        <f t="shared" si="8"/>
        <v>0</v>
      </c>
      <c r="M134" s="201">
        <f t="shared" ref="M134:M197" si="10">SUM(K134*L134)</f>
        <v>0</v>
      </c>
    </row>
    <row r="135" spans="11:13" hidden="1" x14ac:dyDescent="0.25">
      <c r="K135" s="286">
        <f t="shared" si="9"/>
        <v>0</v>
      </c>
      <c r="L135" s="263" t="str">
        <f t="shared" si="8"/>
        <v>0</v>
      </c>
      <c r="M135" s="201">
        <f t="shared" si="10"/>
        <v>0</v>
      </c>
    </row>
    <row r="136" spans="11:13" hidden="1" x14ac:dyDescent="0.25">
      <c r="K136" s="286">
        <f t="shared" si="9"/>
        <v>0</v>
      </c>
      <c r="L136" s="263" t="str">
        <f t="shared" si="8"/>
        <v>0</v>
      </c>
      <c r="M136" s="201">
        <f t="shared" si="10"/>
        <v>0</v>
      </c>
    </row>
    <row r="137" spans="11:13" hidden="1" x14ac:dyDescent="0.25">
      <c r="K137" s="286">
        <f t="shared" si="9"/>
        <v>0</v>
      </c>
      <c r="L137" s="263" t="str">
        <f t="shared" si="8"/>
        <v>0</v>
      </c>
      <c r="M137" s="201">
        <f t="shared" si="10"/>
        <v>0</v>
      </c>
    </row>
    <row r="138" spans="11:13" hidden="1" x14ac:dyDescent="0.25">
      <c r="K138" s="286">
        <f t="shared" si="9"/>
        <v>0</v>
      </c>
      <c r="L138" s="263" t="str">
        <f t="shared" si="8"/>
        <v>0</v>
      </c>
      <c r="M138" s="201">
        <f t="shared" si="10"/>
        <v>0</v>
      </c>
    </row>
    <row r="139" spans="11:13" hidden="1" x14ac:dyDescent="0.25">
      <c r="K139" s="286">
        <f t="shared" si="9"/>
        <v>0</v>
      </c>
      <c r="L139" s="263" t="str">
        <f t="shared" si="8"/>
        <v>0</v>
      </c>
      <c r="M139" s="201">
        <f t="shared" si="10"/>
        <v>0</v>
      </c>
    </row>
    <row r="140" spans="11:13" hidden="1" x14ac:dyDescent="0.25">
      <c r="K140" s="286">
        <f t="shared" si="9"/>
        <v>0</v>
      </c>
      <c r="L140" s="263" t="str">
        <f t="shared" si="8"/>
        <v>0</v>
      </c>
      <c r="M140" s="201">
        <f t="shared" si="10"/>
        <v>0</v>
      </c>
    </row>
    <row r="141" spans="11:13" hidden="1" x14ac:dyDescent="0.25">
      <c r="K141" s="286">
        <f t="shared" si="9"/>
        <v>0</v>
      </c>
      <c r="L141" s="263" t="str">
        <f t="shared" si="8"/>
        <v>0</v>
      </c>
      <c r="M141" s="201">
        <f t="shared" si="10"/>
        <v>0</v>
      </c>
    </row>
    <row r="142" spans="11:13" hidden="1" x14ac:dyDescent="0.25">
      <c r="K142" s="286">
        <f t="shared" si="9"/>
        <v>0</v>
      </c>
      <c r="L142" s="263" t="str">
        <f t="shared" si="8"/>
        <v>0</v>
      </c>
      <c r="M142" s="201">
        <f t="shared" si="10"/>
        <v>0</v>
      </c>
    </row>
    <row r="143" spans="11:13" hidden="1" x14ac:dyDescent="0.25">
      <c r="K143" s="286">
        <f t="shared" si="9"/>
        <v>0</v>
      </c>
      <c r="L143" s="263" t="str">
        <f t="shared" si="8"/>
        <v>0</v>
      </c>
      <c r="M143" s="201">
        <f t="shared" si="10"/>
        <v>0</v>
      </c>
    </row>
    <row r="144" spans="11:13" hidden="1" x14ac:dyDescent="0.25">
      <c r="K144" s="286">
        <f t="shared" si="9"/>
        <v>0</v>
      </c>
      <c r="L144" s="263" t="str">
        <f t="shared" si="8"/>
        <v>0</v>
      </c>
      <c r="M144" s="201">
        <f t="shared" si="10"/>
        <v>0</v>
      </c>
    </row>
    <row r="145" spans="11:13" hidden="1" x14ac:dyDescent="0.25">
      <c r="K145" s="286">
        <f t="shared" si="9"/>
        <v>0</v>
      </c>
      <c r="L145" s="263" t="str">
        <f t="shared" si="8"/>
        <v>0</v>
      </c>
      <c r="M145" s="201">
        <f t="shared" si="10"/>
        <v>0</v>
      </c>
    </row>
    <row r="146" spans="11:13" hidden="1" x14ac:dyDescent="0.25">
      <c r="K146" s="286">
        <f t="shared" si="9"/>
        <v>0</v>
      </c>
      <c r="L146" s="263" t="str">
        <f t="shared" si="8"/>
        <v>0</v>
      </c>
      <c r="M146" s="201">
        <f t="shared" si="10"/>
        <v>0</v>
      </c>
    </row>
    <row r="147" spans="11:13" hidden="1" x14ac:dyDescent="0.25">
      <c r="K147" s="286">
        <f t="shared" si="9"/>
        <v>0</v>
      </c>
      <c r="L147" s="263" t="str">
        <f t="shared" si="8"/>
        <v>0</v>
      </c>
      <c r="M147" s="201">
        <f t="shared" si="10"/>
        <v>0</v>
      </c>
    </row>
    <row r="148" spans="11:13" hidden="1" x14ac:dyDescent="0.25">
      <c r="K148" s="286">
        <f t="shared" si="9"/>
        <v>0</v>
      </c>
      <c r="L148" s="263" t="str">
        <f t="shared" si="8"/>
        <v>0</v>
      </c>
      <c r="M148" s="201">
        <f t="shared" si="10"/>
        <v>0</v>
      </c>
    </row>
    <row r="149" spans="11:13" hidden="1" x14ac:dyDescent="0.25">
      <c r="K149" s="286">
        <f t="shared" si="9"/>
        <v>0</v>
      </c>
      <c r="L149" s="263" t="str">
        <f t="shared" si="8"/>
        <v>0</v>
      </c>
      <c r="M149" s="201">
        <f t="shared" si="10"/>
        <v>0</v>
      </c>
    </row>
    <row r="150" spans="11:13" hidden="1" x14ac:dyDescent="0.25">
      <c r="K150" s="286">
        <f t="shared" si="9"/>
        <v>0</v>
      </c>
      <c r="L150" s="263" t="str">
        <f t="shared" si="8"/>
        <v>0</v>
      </c>
      <c r="M150" s="201">
        <f t="shared" si="10"/>
        <v>0</v>
      </c>
    </row>
    <row r="151" spans="11:13" hidden="1" x14ac:dyDescent="0.25">
      <c r="K151" s="286">
        <f t="shared" si="9"/>
        <v>0</v>
      </c>
      <c r="L151" s="263" t="str">
        <f t="shared" si="8"/>
        <v>0</v>
      </c>
      <c r="M151" s="201">
        <f t="shared" si="10"/>
        <v>0</v>
      </c>
    </row>
    <row r="152" spans="11:13" hidden="1" x14ac:dyDescent="0.25">
      <c r="K152" s="286">
        <f t="shared" si="9"/>
        <v>0</v>
      </c>
      <c r="L152" s="263" t="str">
        <f t="shared" si="8"/>
        <v>0</v>
      </c>
      <c r="M152" s="201">
        <f t="shared" si="10"/>
        <v>0</v>
      </c>
    </row>
    <row r="153" spans="11:13" hidden="1" x14ac:dyDescent="0.25">
      <c r="K153" s="286">
        <f t="shared" si="9"/>
        <v>0</v>
      </c>
      <c r="L153" s="263" t="str">
        <f t="shared" si="8"/>
        <v>0</v>
      </c>
      <c r="M153" s="201">
        <f t="shared" si="10"/>
        <v>0</v>
      </c>
    </row>
    <row r="154" spans="11:13" hidden="1" x14ac:dyDescent="0.25">
      <c r="K154" s="286">
        <f t="shared" si="9"/>
        <v>0</v>
      </c>
      <c r="L154" s="263" t="str">
        <f t="shared" ref="L154:L217" si="11">IF(E154="","0",VLOOKUP(E154,$F$539:$G$554,2))</f>
        <v>0</v>
      </c>
      <c r="M154" s="201">
        <f t="shared" si="10"/>
        <v>0</v>
      </c>
    </row>
    <row r="155" spans="11:13" hidden="1" x14ac:dyDescent="0.25">
      <c r="K155" s="286">
        <f t="shared" si="9"/>
        <v>0</v>
      </c>
      <c r="L155" s="263" t="str">
        <f t="shared" si="11"/>
        <v>0</v>
      </c>
      <c r="M155" s="201">
        <f t="shared" si="10"/>
        <v>0</v>
      </c>
    </row>
    <row r="156" spans="11:13" hidden="1" x14ac:dyDescent="0.25">
      <c r="K156" s="286">
        <f t="shared" si="9"/>
        <v>0</v>
      </c>
      <c r="L156" s="263" t="str">
        <f t="shared" si="11"/>
        <v>0</v>
      </c>
      <c r="M156" s="201">
        <f t="shared" si="10"/>
        <v>0</v>
      </c>
    </row>
    <row r="157" spans="11:13" hidden="1" x14ac:dyDescent="0.25">
      <c r="K157" s="286">
        <f t="shared" si="9"/>
        <v>0</v>
      </c>
      <c r="L157" s="263" t="str">
        <f t="shared" si="11"/>
        <v>0</v>
      </c>
      <c r="M157" s="201">
        <f t="shared" si="10"/>
        <v>0</v>
      </c>
    </row>
    <row r="158" spans="11:13" hidden="1" x14ac:dyDescent="0.25">
      <c r="K158" s="286">
        <f t="shared" si="9"/>
        <v>0</v>
      </c>
      <c r="L158" s="263" t="str">
        <f t="shared" si="11"/>
        <v>0</v>
      </c>
      <c r="M158" s="201">
        <f t="shared" si="10"/>
        <v>0</v>
      </c>
    </row>
    <row r="159" spans="11:13" hidden="1" x14ac:dyDescent="0.25">
      <c r="K159" s="286">
        <f t="shared" si="9"/>
        <v>0</v>
      </c>
      <c r="L159" s="263" t="str">
        <f t="shared" si="11"/>
        <v>0</v>
      </c>
      <c r="M159" s="201">
        <f t="shared" si="10"/>
        <v>0</v>
      </c>
    </row>
    <row r="160" spans="11:13" hidden="1" x14ac:dyDescent="0.25">
      <c r="K160" s="286">
        <f t="shared" si="9"/>
        <v>0</v>
      </c>
      <c r="L160" s="263" t="str">
        <f t="shared" si="11"/>
        <v>0</v>
      </c>
      <c r="M160" s="201">
        <f t="shared" si="10"/>
        <v>0</v>
      </c>
    </row>
    <row r="161" spans="11:13" hidden="1" x14ac:dyDescent="0.25">
      <c r="K161" s="286">
        <f t="shared" si="9"/>
        <v>0</v>
      </c>
      <c r="L161" s="263" t="str">
        <f t="shared" si="11"/>
        <v>0</v>
      </c>
      <c r="M161" s="201">
        <f t="shared" si="10"/>
        <v>0</v>
      </c>
    </row>
    <row r="162" spans="11:13" hidden="1" x14ac:dyDescent="0.25">
      <c r="K162" s="286">
        <f t="shared" si="9"/>
        <v>0</v>
      </c>
      <c r="L162" s="263" t="str">
        <f t="shared" si="11"/>
        <v>0</v>
      </c>
      <c r="M162" s="201">
        <f t="shared" si="10"/>
        <v>0</v>
      </c>
    </row>
    <row r="163" spans="11:13" hidden="1" x14ac:dyDescent="0.25">
      <c r="K163" s="286">
        <f t="shared" si="9"/>
        <v>0</v>
      </c>
      <c r="L163" s="263" t="str">
        <f t="shared" si="11"/>
        <v>0</v>
      </c>
      <c r="M163" s="201">
        <f t="shared" si="10"/>
        <v>0</v>
      </c>
    </row>
    <row r="164" spans="11:13" hidden="1" x14ac:dyDescent="0.25">
      <c r="K164" s="286">
        <f t="shared" si="9"/>
        <v>0</v>
      </c>
      <c r="L164" s="263" t="str">
        <f t="shared" si="11"/>
        <v>0</v>
      </c>
      <c r="M164" s="201">
        <f t="shared" si="10"/>
        <v>0</v>
      </c>
    </row>
    <row r="165" spans="11:13" hidden="1" x14ac:dyDescent="0.25">
      <c r="K165" s="286">
        <f t="shared" si="9"/>
        <v>0</v>
      </c>
      <c r="L165" s="263" t="str">
        <f t="shared" si="11"/>
        <v>0</v>
      </c>
      <c r="M165" s="201">
        <f t="shared" si="10"/>
        <v>0</v>
      </c>
    </row>
    <row r="166" spans="11:13" hidden="1" x14ac:dyDescent="0.25">
      <c r="K166" s="286">
        <f t="shared" si="9"/>
        <v>0</v>
      </c>
      <c r="L166" s="263" t="str">
        <f t="shared" si="11"/>
        <v>0</v>
      </c>
      <c r="M166" s="201">
        <f t="shared" si="10"/>
        <v>0</v>
      </c>
    </row>
    <row r="167" spans="11:13" hidden="1" x14ac:dyDescent="0.25">
      <c r="K167" s="286">
        <f t="shared" si="9"/>
        <v>0</v>
      </c>
      <c r="L167" s="263" t="str">
        <f t="shared" si="11"/>
        <v>0</v>
      </c>
      <c r="M167" s="201">
        <f t="shared" si="10"/>
        <v>0</v>
      </c>
    </row>
    <row r="168" spans="11:13" hidden="1" x14ac:dyDescent="0.25">
      <c r="K168" s="286">
        <f t="shared" si="9"/>
        <v>0</v>
      </c>
      <c r="L168" s="263" t="str">
        <f t="shared" si="11"/>
        <v>0</v>
      </c>
      <c r="M168" s="201">
        <f t="shared" si="10"/>
        <v>0</v>
      </c>
    </row>
    <row r="169" spans="11:13" hidden="1" x14ac:dyDescent="0.25">
      <c r="K169" s="286">
        <f t="shared" si="9"/>
        <v>0</v>
      </c>
      <c r="L169" s="263" t="str">
        <f t="shared" si="11"/>
        <v>0</v>
      </c>
      <c r="M169" s="201">
        <f t="shared" si="10"/>
        <v>0</v>
      </c>
    </row>
    <row r="170" spans="11:13" hidden="1" x14ac:dyDescent="0.25">
      <c r="K170" s="286">
        <f t="shared" si="9"/>
        <v>0</v>
      </c>
      <c r="L170" s="263" t="str">
        <f t="shared" si="11"/>
        <v>0</v>
      </c>
      <c r="M170" s="201">
        <f t="shared" si="10"/>
        <v>0</v>
      </c>
    </row>
    <row r="171" spans="11:13" hidden="1" x14ac:dyDescent="0.25">
      <c r="K171" s="286">
        <f t="shared" si="9"/>
        <v>0</v>
      </c>
      <c r="L171" s="263" t="str">
        <f t="shared" si="11"/>
        <v>0</v>
      </c>
      <c r="M171" s="201">
        <f t="shared" si="10"/>
        <v>0</v>
      </c>
    </row>
    <row r="172" spans="11:13" hidden="1" x14ac:dyDescent="0.25">
      <c r="K172" s="286">
        <f t="shared" si="9"/>
        <v>0</v>
      </c>
      <c r="L172" s="263" t="str">
        <f t="shared" si="11"/>
        <v>0</v>
      </c>
      <c r="M172" s="201">
        <f t="shared" si="10"/>
        <v>0</v>
      </c>
    </row>
    <row r="173" spans="11:13" hidden="1" x14ac:dyDescent="0.25">
      <c r="K173" s="286">
        <f t="shared" si="9"/>
        <v>0</v>
      </c>
      <c r="L173" s="263" t="str">
        <f t="shared" si="11"/>
        <v>0</v>
      </c>
      <c r="M173" s="201">
        <f t="shared" si="10"/>
        <v>0</v>
      </c>
    </row>
    <row r="174" spans="11:13" hidden="1" x14ac:dyDescent="0.25">
      <c r="K174" s="286">
        <f t="shared" si="9"/>
        <v>0</v>
      </c>
      <c r="L174" s="263" t="str">
        <f t="shared" si="11"/>
        <v>0</v>
      </c>
      <c r="M174" s="201">
        <f t="shared" si="10"/>
        <v>0</v>
      </c>
    </row>
    <row r="175" spans="11:13" hidden="1" x14ac:dyDescent="0.25">
      <c r="K175" s="286">
        <f t="shared" si="9"/>
        <v>0</v>
      </c>
      <c r="L175" s="263" t="str">
        <f t="shared" si="11"/>
        <v>0</v>
      </c>
      <c r="M175" s="201">
        <f t="shared" si="10"/>
        <v>0</v>
      </c>
    </row>
    <row r="176" spans="11:13" hidden="1" x14ac:dyDescent="0.25">
      <c r="K176" s="286">
        <f t="shared" si="9"/>
        <v>0</v>
      </c>
      <c r="L176" s="263" t="str">
        <f t="shared" si="11"/>
        <v>0</v>
      </c>
      <c r="M176" s="201">
        <f t="shared" si="10"/>
        <v>0</v>
      </c>
    </row>
    <row r="177" spans="11:13" hidden="1" x14ac:dyDescent="0.25">
      <c r="K177" s="286">
        <f t="shared" si="9"/>
        <v>0</v>
      </c>
      <c r="L177" s="263" t="str">
        <f t="shared" si="11"/>
        <v>0</v>
      </c>
      <c r="M177" s="201">
        <f t="shared" si="10"/>
        <v>0</v>
      </c>
    </row>
    <row r="178" spans="11:13" hidden="1" x14ac:dyDescent="0.25">
      <c r="K178" s="286">
        <f t="shared" si="9"/>
        <v>0</v>
      </c>
      <c r="L178" s="263" t="str">
        <f t="shared" si="11"/>
        <v>0</v>
      </c>
      <c r="M178" s="201">
        <f t="shared" si="10"/>
        <v>0</v>
      </c>
    </row>
    <row r="179" spans="11:13" hidden="1" x14ac:dyDescent="0.25">
      <c r="K179" s="286">
        <f t="shared" si="9"/>
        <v>0</v>
      </c>
      <c r="L179" s="263" t="str">
        <f t="shared" si="11"/>
        <v>0</v>
      </c>
      <c r="M179" s="201">
        <f t="shared" si="10"/>
        <v>0</v>
      </c>
    </row>
    <row r="180" spans="11:13" hidden="1" x14ac:dyDescent="0.25">
      <c r="K180" s="286">
        <f t="shared" si="9"/>
        <v>0</v>
      </c>
      <c r="L180" s="263" t="str">
        <f t="shared" si="11"/>
        <v>0</v>
      </c>
      <c r="M180" s="201">
        <f t="shared" si="10"/>
        <v>0</v>
      </c>
    </row>
    <row r="181" spans="11:13" hidden="1" x14ac:dyDescent="0.25">
      <c r="K181" s="286">
        <f t="shared" si="9"/>
        <v>0</v>
      </c>
      <c r="L181" s="263" t="str">
        <f t="shared" si="11"/>
        <v>0</v>
      </c>
      <c r="M181" s="201">
        <f t="shared" si="10"/>
        <v>0</v>
      </c>
    </row>
    <row r="182" spans="11:13" hidden="1" x14ac:dyDescent="0.25">
      <c r="K182" s="286">
        <f t="shared" si="9"/>
        <v>0</v>
      </c>
      <c r="L182" s="263" t="str">
        <f t="shared" si="11"/>
        <v>0</v>
      </c>
      <c r="M182" s="201">
        <f t="shared" si="10"/>
        <v>0</v>
      </c>
    </row>
    <row r="183" spans="11:13" hidden="1" x14ac:dyDescent="0.25">
      <c r="K183" s="286">
        <f t="shared" si="9"/>
        <v>0</v>
      </c>
      <c r="L183" s="263" t="str">
        <f t="shared" si="11"/>
        <v>0</v>
      </c>
      <c r="M183" s="201">
        <f t="shared" si="10"/>
        <v>0</v>
      </c>
    </row>
    <row r="184" spans="11:13" hidden="1" x14ac:dyDescent="0.25">
      <c r="K184" s="286">
        <f t="shared" si="9"/>
        <v>0</v>
      </c>
      <c r="L184" s="263" t="str">
        <f t="shared" si="11"/>
        <v>0</v>
      </c>
      <c r="M184" s="201">
        <f t="shared" si="10"/>
        <v>0</v>
      </c>
    </row>
    <row r="185" spans="11:13" hidden="1" x14ac:dyDescent="0.25">
      <c r="K185" s="286">
        <f t="shared" si="9"/>
        <v>0</v>
      </c>
      <c r="L185" s="263" t="str">
        <f t="shared" si="11"/>
        <v>0</v>
      </c>
      <c r="M185" s="201">
        <f t="shared" si="10"/>
        <v>0</v>
      </c>
    </row>
    <row r="186" spans="11:13" hidden="1" x14ac:dyDescent="0.25">
      <c r="K186" s="286">
        <f t="shared" si="9"/>
        <v>0</v>
      </c>
      <c r="L186" s="263" t="str">
        <f t="shared" si="11"/>
        <v>0</v>
      </c>
      <c r="M186" s="201">
        <f t="shared" si="10"/>
        <v>0</v>
      </c>
    </row>
    <row r="187" spans="11:13" hidden="1" x14ac:dyDescent="0.25">
      <c r="K187" s="286">
        <f t="shared" si="9"/>
        <v>0</v>
      </c>
      <c r="L187" s="263" t="str">
        <f t="shared" si="11"/>
        <v>0</v>
      </c>
      <c r="M187" s="201">
        <f t="shared" si="10"/>
        <v>0</v>
      </c>
    </row>
    <row r="188" spans="11:13" hidden="1" x14ac:dyDescent="0.25">
      <c r="K188" s="286">
        <f t="shared" si="9"/>
        <v>0</v>
      </c>
      <c r="L188" s="263" t="str">
        <f t="shared" si="11"/>
        <v>0</v>
      </c>
      <c r="M188" s="201">
        <f t="shared" si="10"/>
        <v>0</v>
      </c>
    </row>
    <row r="189" spans="11:13" hidden="1" x14ac:dyDescent="0.25">
      <c r="K189" s="286">
        <f t="shared" si="9"/>
        <v>0</v>
      </c>
      <c r="L189" s="263" t="str">
        <f t="shared" si="11"/>
        <v>0</v>
      </c>
      <c r="M189" s="201">
        <f t="shared" si="10"/>
        <v>0</v>
      </c>
    </row>
    <row r="190" spans="11:13" hidden="1" x14ac:dyDescent="0.25">
      <c r="K190" s="286">
        <f t="shared" si="9"/>
        <v>0</v>
      </c>
      <c r="L190" s="263" t="str">
        <f t="shared" si="11"/>
        <v>0</v>
      </c>
      <c r="M190" s="201">
        <f t="shared" si="10"/>
        <v>0</v>
      </c>
    </row>
    <row r="191" spans="11:13" hidden="1" x14ac:dyDescent="0.25">
      <c r="K191" s="286">
        <f t="shared" si="9"/>
        <v>0</v>
      </c>
      <c r="L191" s="263" t="str">
        <f t="shared" si="11"/>
        <v>0</v>
      </c>
      <c r="M191" s="201">
        <f t="shared" si="10"/>
        <v>0</v>
      </c>
    </row>
    <row r="192" spans="11:13" hidden="1" x14ac:dyDescent="0.25">
      <c r="K192" s="286">
        <f t="shared" si="9"/>
        <v>0</v>
      </c>
      <c r="L192" s="263" t="str">
        <f t="shared" si="11"/>
        <v>0</v>
      </c>
      <c r="M192" s="201">
        <f t="shared" si="10"/>
        <v>0</v>
      </c>
    </row>
    <row r="193" spans="11:13" hidden="1" x14ac:dyDescent="0.25">
      <c r="K193" s="286">
        <f t="shared" si="9"/>
        <v>0</v>
      </c>
      <c r="L193" s="263" t="str">
        <f t="shared" si="11"/>
        <v>0</v>
      </c>
      <c r="M193" s="201">
        <f t="shared" si="10"/>
        <v>0</v>
      </c>
    </row>
    <row r="194" spans="11:13" hidden="1" x14ac:dyDescent="0.25">
      <c r="K194" s="286">
        <f t="shared" si="9"/>
        <v>0</v>
      </c>
      <c r="L194" s="263" t="str">
        <f t="shared" si="11"/>
        <v>0</v>
      </c>
      <c r="M194" s="201">
        <f t="shared" si="10"/>
        <v>0</v>
      </c>
    </row>
    <row r="195" spans="11:13" hidden="1" x14ac:dyDescent="0.25">
      <c r="K195" s="286">
        <f t="shared" si="9"/>
        <v>0</v>
      </c>
      <c r="L195" s="263" t="str">
        <f t="shared" si="11"/>
        <v>0</v>
      </c>
      <c r="M195" s="201">
        <f t="shared" si="10"/>
        <v>0</v>
      </c>
    </row>
    <row r="196" spans="11:13" hidden="1" x14ac:dyDescent="0.25">
      <c r="K196" s="286">
        <f t="shared" si="9"/>
        <v>0</v>
      </c>
      <c r="L196" s="263" t="str">
        <f t="shared" si="11"/>
        <v>0</v>
      </c>
      <c r="M196" s="201">
        <f t="shared" si="10"/>
        <v>0</v>
      </c>
    </row>
    <row r="197" spans="11:13" hidden="1" x14ac:dyDescent="0.25">
      <c r="K197" s="286">
        <f t="shared" si="9"/>
        <v>0</v>
      </c>
      <c r="L197" s="263" t="str">
        <f t="shared" si="11"/>
        <v>0</v>
      </c>
      <c r="M197" s="201">
        <f t="shared" si="10"/>
        <v>0</v>
      </c>
    </row>
    <row r="198" spans="11:13" hidden="1" x14ac:dyDescent="0.25">
      <c r="K198" s="286">
        <f t="shared" ref="K198:K261" si="12">SUM(F198:J198)</f>
        <v>0</v>
      </c>
      <c r="L198" s="263" t="str">
        <f t="shared" si="11"/>
        <v>0</v>
      </c>
      <c r="M198" s="201">
        <f t="shared" ref="M198:M261" si="13">SUM(K198*L198)</f>
        <v>0</v>
      </c>
    </row>
    <row r="199" spans="11:13" hidden="1" x14ac:dyDescent="0.25">
      <c r="K199" s="286">
        <f t="shared" si="12"/>
        <v>0</v>
      </c>
      <c r="L199" s="263" t="str">
        <f t="shared" si="11"/>
        <v>0</v>
      </c>
      <c r="M199" s="201">
        <f t="shared" si="13"/>
        <v>0</v>
      </c>
    </row>
    <row r="200" spans="11:13" hidden="1" x14ac:dyDescent="0.25">
      <c r="K200" s="286">
        <f t="shared" si="12"/>
        <v>0</v>
      </c>
      <c r="L200" s="263" t="str">
        <f t="shared" si="11"/>
        <v>0</v>
      </c>
      <c r="M200" s="201">
        <f t="shared" si="13"/>
        <v>0</v>
      </c>
    </row>
    <row r="201" spans="11:13" hidden="1" x14ac:dyDescent="0.25">
      <c r="K201" s="286">
        <f t="shared" si="12"/>
        <v>0</v>
      </c>
      <c r="L201" s="263" t="str">
        <f t="shared" si="11"/>
        <v>0</v>
      </c>
      <c r="M201" s="201">
        <f t="shared" si="13"/>
        <v>0</v>
      </c>
    </row>
    <row r="202" spans="11:13" hidden="1" x14ac:dyDescent="0.25">
      <c r="K202" s="286">
        <f t="shared" si="12"/>
        <v>0</v>
      </c>
      <c r="L202" s="263" t="str">
        <f t="shared" si="11"/>
        <v>0</v>
      </c>
      <c r="M202" s="201">
        <f t="shared" si="13"/>
        <v>0</v>
      </c>
    </row>
    <row r="203" spans="11:13" hidden="1" x14ac:dyDescent="0.25">
      <c r="K203" s="286">
        <f t="shared" si="12"/>
        <v>0</v>
      </c>
      <c r="L203" s="263" t="str">
        <f t="shared" si="11"/>
        <v>0</v>
      </c>
      <c r="M203" s="201">
        <f t="shared" si="13"/>
        <v>0</v>
      </c>
    </row>
    <row r="204" spans="11:13" hidden="1" x14ac:dyDescent="0.25">
      <c r="K204" s="286">
        <f t="shared" si="12"/>
        <v>0</v>
      </c>
      <c r="L204" s="263" t="str">
        <f t="shared" si="11"/>
        <v>0</v>
      </c>
      <c r="M204" s="201">
        <f t="shared" si="13"/>
        <v>0</v>
      </c>
    </row>
    <row r="205" spans="11:13" hidden="1" x14ac:dyDescent="0.25">
      <c r="K205" s="286">
        <f t="shared" si="12"/>
        <v>0</v>
      </c>
      <c r="L205" s="263" t="str">
        <f t="shared" si="11"/>
        <v>0</v>
      </c>
      <c r="M205" s="201">
        <f t="shared" si="13"/>
        <v>0</v>
      </c>
    </row>
    <row r="206" spans="11:13" hidden="1" x14ac:dyDescent="0.25">
      <c r="K206" s="286">
        <f t="shared" si="12"/>
        <v>0</v>
      </c>
      <c r="L206" s="263" t="str">
        <f t="shared" si="11"/>
        <v>0</v>
      </c>
      <c r="M206" s="201">
        <f t="shared" si="13"/>
        <v>0</v>
      </c>
    </row>
    <row r="207" spans="11:13" hidden="1" x14ac:dyDescent="0.25">
      <c r="K207" s="286">
        <f t="shared" si="12"/>
        <v>0</v>
      </c>
      <c r="L207" s="263" t="str">
        <f t="shared" si="11"/>
        <v>0</v>
      </c>
      <c r="M207" s="201">
        <f t="shared" si="13"/>
        <v>0</v>
      </c>
    </row>
    <row r="208" spans="11:13" hidden="1" x14ac:dyDescent="0.25">
      <c r="K208" s="286">
        <f t="shared" si="12"/>
        <v>0</v>
      </c>
      <c r="L208" s="263" t="str">
        <f t="shared" si="11"/>
        <v>0</v>
      </c>
      <c r="M208" s="201">
        <f t="shared" si="13"/>
        <v>0</v>
      </c>
    </row>
    <row r="209" spans="11:13" hidden="1" x14ac:dyDescent="0.25">
      <c r="K209" s="286">
        <f t="shared" si="12"/>
        <v>0</v>
      </c>
      <c r="L209" s="263" t="str">
        <f t="shared" si="11"/>
        <v>0</v>
      </c>
      <c r="M209" s="201">
        <f t="shared" si="13"/>
        <v>0</v>
      </c>
    </row>
    <row r="210" spans="11:13" hidden="1" x14ac:dyDescent="0.25">
      <c r="K210" s="286">
        <f t="shared" si="12"/>
        <v>0</v>
      </c>
      <c r="L210" s="263" t="str">
        <f t="shared" si="11"/>
        <v>0</v>
      </c>
      <c r="M210" s="201">
        <f t="shared" si="13"/>
        <v>0</v>
      </c>
    </row>
    <row r="211" spans="11:13" hidden="1" x14ac:dyDescent="0.25">
      <c r="K211" s="286">
        <f t="shared" si="12"/>
        <v>0</v>
      </c>
      <c r="L211" s="263" t="str">
        <f t="shared" si="11"/>
        <v>0</v>
      </c>
      <c r="M211" s="201">
        <f t="shared" si="13"/>
        <v>0</v>
      </c>
    </row>
    <row r="212" spans="11:13" hidden="1" x14ac:dyDescent="0.25">
      <c r="K212" s="286">
        <f t="shared" si="12"/>
        <v>0</v>
      </c>
      <c r="L212" s="263" t="str">
        <f t="shared" si="11"/>
        <v>0</v>
      </c>
      <c r="M212" s="201">
        <f t="shared" si="13"/>
        <v>0</v>
      </c>
    </row>
    <row r="213" spans="11:13" hidden="1" x14ac:dyDescent="0.25">
      <c r="K213" s="286">
        <f t="shared" si="12"/>
        <v>0</v>
      </c>
      <c r="L213" s="263" t="str">
        <f t="shared" si="11"/>
        <v>0</v>
      </c>
      <c r="M213" s="201">
        <f t="shared" si="13"/>
        <v>0</v>
      </c>
    </row>
    <row r="214" spans="11:13" hidden="1" x14ac:dyDescent="0.25">
      <c r="K214" s="286">
        <f t="shared" si="12"/>
        <v>0</v>
      </c>
      <c r="L214" s="263" t="str">
        <f t="shared" si="11"/>
        <v>0</v>
      </c>
      <c r="M214" s="201">
        <f t="shared" si="13"/>
        <v>0</v>
      </c>
    </row>
    <row r="215" spans="11:13" hidden="1" x14ac:dyDescent="0.25">
      <c r="K215" s="286">
        <f t="shared" si="12"/>
        <v>0</v>
      </c>
      <c r="L215" s="263" t="str">
        <f t="shared" si="11"/>
        <v>0</v>
      </c>
      <c r="M215" s="201">
        <f t="shared" si="13"/>
        <v>0</v>
      </c>
    </row>
    <row r="216" spans="11:13" hidden="1" x14ac:dyDescent="0.25">
      <c r="K216" s="286">
        <f t="shared" si="12"/>
        <v>0</v>
      </c>
      <c r="L216" s="263" t="str">
        <f t="shared" si="11"/>
        <v>0</v>
      </c>
      <c r="M216" s="201">
        <f t="shared" si="13"/>
        <v>0</v>
      </c>
    </row>
    <row r="217" spans="11:13" hidden="1" x14ac:dyDescent="0.25">
      <c r="K217" s="286">
        <f t="shared" si="12"/>
        <v>0</v>
      </c>
      <c r="L217" s="263" t="str">
        <f t="shared" si="11"/>
        <v>0</v>
      </c>
      <c r="M217" s="201">
        <f t="shared" si="13"/>
        <v>0</v>
      </c>
    </row>
    <row r="218" spans="11:13" hidden="1" x14ac:dyDescent="0.25">
      <c r="K218" s="286">
        <f t="shared" si="12"/>
        <v>0</v>
      </c>
      <c r="L218" s="263" t="str">
        <f t="shared" ref="L218:L281" si="14">IF(E218="","0",VLOOKUP(E218,$F$539:$G$554,2))</f>
        <v>0</v>
      </c>
      <c r="M218" s="201">
        <f t="shared" si="13"/>
        <v>0</v>
      </c>
    </row>
    <row r="219" spans="11:13" hidden="1" x14ac:dyDescent="0.25">
      <c r="K219" s="286">
        <f t="shared" si="12"/>
        <v>0</v>
      </c>
      <c r="L219" s="263" t="str">
        <f t="shared" si="14"/>
        <v>0</v>
      </c>
      <c r="M219" s="201">
        <f t="shared" si="13"/>
        <v>0</v>
      </c>
    </row>
    <row r="220" spans="11:13" hidden="1" x14ac:dyDescent="0.25">
      <c r="K220" s="286">
        <f t="shared" si="12"/>
        <v>0</v>
      </c>
      <c r="L220" s="263" t="str">
        <f t="shared" si="14"/>
        <v>0</v>
      </c>
      <c r="M220" s="201">
        <f t="shared" si="13"/>
        <v>0</v>
      </c>
    </row>
    <row r="221" spans="11:13" hidden="1" x14ac:dyDescent="0.25">
      <c r="K221" s="286">
        <f t="shared" si="12"/>
        <v>0</v>
      </c>
      <c r="L221" s="263" t="str">
        <f t="shared" si="14"/>
        <v>0</v>
      </c>
      <c r="M221" s="201">
        <f t="shared" si="13"/>
        <v>0</v>
      </c>
    </row>
    <row r="222" spans="11:13" hidden="1" x14ac:dyDescent="0.25">
      <c r="K222" s="286">
        <f t="shared" si="12"/>
        <v>0</v>
      </c>
      <c r="L222" s="263" t="str">
        <f t="shared" si="14"/>
        <v>0</v>
      </c>
      <c r="M222" s="201">
        <f t="shared" si="13"/>
        <v>0</v>
      </c>
    </row>
    <row r="223" spans="11:13" hidden="1" x14ac:dyDescent="0.25">
      <c r="K223" s="286">
        <f t="shared" si="12"/>
        <v>0</v>
      </c>
      <c r="L223" s="263" t="str">
        <f t="shared" si="14"/>
        <v>0</v>
      </c>
      <c r="M223" s="201">
        <f t="shared" si="13"/>
        <v>0</v>
      </c>
    </row>
    <row r="224" spans="11:13" hidden="1" x14ac:dyDescent="0.25">
      <c r="K224" s="286">
        <f t="shared" si="12"/>
        <v>0</v>
      </c>
      <c r="L224" s="263" t="str">
        <f t="shared" si="14"/>
        <v>0</v>
      </c>
      <c r="M224" s="201">
        <f t="shared" si="13"/>
        <v>0</v>
      </c>
    </row>
    <row r="225" spans="11:13" hidden="1" x14ac:dyDescent="0.25">
      <c r="K225" s="286">
        <f t="shared" si="12"/>
        <v>0</v>
      </c>
      <c r="L225" s="263" t="str">
        <f t="shared" si="14"/>
        <v>0</v>
      </c>
      <c r="M225" s="201">
        <f t="shared" si="13"/>
        <v>0</v>
      </c>
    </row>
    <row r="226" spans="11:13" hidden="1" x14ac:dyDescent="0.25">
      <c r="K226" s="286">
        <f t="shared" si="12"/>
        <v>0</v>
      </c>
      <c r="L226" s="263" t="str">
        <f t="shared" si="14"/>
        <v>0</v>
      </c>
      <c r="M226" s="201">
        <f t="shared" si="13"/>
        <v>0</v>
      </c>
    </row>
    <row r="227" spans="11:13" hidden="1" x14ac:dyDescent="0.25">
      <c r="K227" s="286">
        <f t="shared" si="12"/>
        <v>0</v>
      </c>
      <c r="L227" s="263" t="str">
        <f t="shared" si="14"/>
        <v>0</v>
      </c>
      <c r="M227" s="201">
        <f t="shared" si="13"/>
        <v>0</v>
      </c>
    </row>
    <row r="228" spans="11:13" hidden="1" x14ac:dyDescent="0.25">
      <c r="K228" s="286">
        <f t="shared" si="12"/>
        <v>0</v>
      </c>
      <c r="L228" s="263" t="str">
        <f t="shared" si="14"/>
        <v>0</v>
      </c>
      <c r="M228" s="201">
        <f t="shared" si="13"/>
        <v>0</v>
      </c>
    </row>
    <row r="229" spans="11:13" hidden="1" x14ac:dyDescent="0.25">
      <c r="K229" s="286">
        <f t="shared" si="12"/>
        <v>0</v>
      </c>
      <c r="L229" s="263" t="str">
        <f t="shared" si="14"/>
        <v>0</v>
      </c>
      <c r="M229" s="201">
        <f t="shared" si="13"/>
        <v>0</v>
      </c>
    </row>
    <row r="230" spans="11:13" hidden="1" x14ac:dyDescent="0.25">
      <c r="K230" s="286">
        <f t="shared" si="12"/>
        <v>0</v>
      </c>
      <c r="L230" s="263" t="str">
        <f t="shared" si="14"/>
        <v>0</v>
      </c>
      <c r="M230" s="201">
        <f t="shared" si="13"/>
        <v>0</v>
      </c>
    </row>
    <row r="231" spans="11:13" hidden="1" x14ac:dyDescent="0.25">
      <c r="K231" s="286">
        <f t="shared" si="12"/>
        <v>0</v>
      </c>
      <c r="L231" s="263" t="str">
        <f t="shared" si="14"/>
        <v>0</v>
      </c>
      <c r="M231" s="201">
        <f t="shared" si="13"/>
        <v>0</v>
      </c>
    </row>
    <row r="232" spans="11:13" hidden="1" x14ac:dyDescent="0.25">
      <c r="K232" s="286">
        <f t="shared" si="12"/>
        <v>0</v>
      </c>
      <c r="L232" s="263" t="str">
        <f t="shared" si="14"/>
        <v>0</v>
      </c>
      <c r="M232" s="201">
        <f t="shared" si="13"/>
        <v>0</v>
      </c>
    </row>
    <row r="233" spans="11:13" hidden="1" x14ac:dyDescent="0.25">
      <c r="K233" s="286">
        <f t="shared" si="12"/>
        <v>0</v>
      </c>
      <c r="L233" s="263" t="str">
        <f t="shared" si="14"/>
        <v>0</v>
      </c>
      <c r="M233" s="201">
        <f t="shared" si="13"/>
        <v>0</v>
      </c>
    </row>
    <row r="234" spans="11:13" hidden="1" x14ac:dyDescent="0.25">
      <c r="K234" s="286">
        <f t="shared" si="12"/>
        <v>0</v>
      </c>
      <c r="L234" s="263" t="str">
        <f t="shared" si="14"/>
        <v>0</v>
      </c>
      <c r="M234" s="201">
        <f t="shared" si="13"/>
        <v>0</v>
      </c>
    </row>
    <row r="235" spans="11:13" hidden="1" x14ac:dyDescent="0.25">
      <c r="K235" s="286">
        <f t="shared" si="12"/>
        <v>0</v>
      </c>
      <c r="L235" s="263" t="str">
        <f t="shared" si="14"/>
        <v>0</v>
      </c>
      <c r="M235" s="201">
        <f t="shared" si="13"/>
        <v>0</v>
      </c>
    </row>
    <row r="236" spans="11:13" hidden="1" x14ac:dyDescent="0.25">
      <c r="K236" s="286">
        <f t="shared" si="12"/>
        <v>0</v>
      </c>
      <c r="L236" s="263" t="str">
        <f t="shared" si="14"/>
        <v>0</v>
      </c>
      <c r="M236" s="201">
        <f t="shared" si="13"/>
        <v>0</v>
      </c>
    </row>
    <row r="237" spans="11:13" hidden="1" x14ac:dyDescent="0.25">
      <c r="K237" s="286">
        <f t="shared" si="12"/>
        <v>0</v>
      </c>
      <c r="L237" s="263" t="str">
        <f t="shared" si="14"/>
        <v>0</v>
      </c>
      <c r="M237" s="201">
        <f t="shared" si="13"/>
        <v>0</v>
      </c>
    </row>
    <row r="238" spans="11:13" hidden="1" x14ac:dyDescent="0.25">
      <c r="K238" s="286">
        <f t="shared" si="12"/>
        <v>0</v>
      </c>
      <c r="L238" s="263" t="str">
        <f t="shared" si="14"/>
        <v>0</v>
      </c>
      <c r="M238" s="201">
        <f t="shared" si="13"/>
        <v>0</v>
      </c>
    </row>
    <row r="239" spans="11:13" hidden="1" x14ac:dyDescent="0.25">
      <c r="K239" s="286">
        <f t="shared" si="12"/>
        <v>0</v>
      </c>
      <c r="L239" s="263" t="str">
        <f t="shared" si="14"/>
        <v>0</v>
      </c>
      <c r="M239" s="201">
        <f t="shared" si="13"/>
        <v>0</v>
      </c>
    </row>
    <row r="240" spans="11:13" hidden="1" x14ac:dyDescent="0.25">
      <c r="K240" s="286">
        <f t="shared" si="12"/>
        <v>0</v>
      </c>
      <c r="L240" s="263" t="str">
        <f t="shared" si="14"/>
        <v>0</v>
      </c>
      <c r="M240" s="201">
        <f t="shared" si="13"/>
        <v>0</v>
      </c>
    </row>
    <row r="241" spans="11:13" hidden="1" x14ac:dyDescent="0.25">
      <c r="K241" s="286">
        <f t="shared" si="12"/>
        <v>0</v>
      </c>
      <c r="L241" s="263" t="str">
        <f t="shared" si="14"/>
        <v>0</v>
      </c>
      <c r="M241" s="201">
        <f t="shared" si="13"/>
        <v>0</v>
      </c>
    </row>
    <row r="242" spans="11:13" hidden="1" x14ac:dyDescent="0.25">
      <c r="K242" s="286">
        <f t="shared" si="12"/>
        <v>0</v>
      </c>
      <c r="L242" s="263" t="str">
        <f t="shared" si="14"/>
        <v>0</v>
      </c>
      <c r="M242" s="201">
        <f t="shared" si="13"/>
        <v>0</v>
      </c>
    </row>
    <row r="243" spans="11:13" hidden="1" x14ac:dyDescent="0.25">
      <c r="K243" s="286">
        <f t="shared" si="12"/>
        <v>0</v>
      </c>
      <c r="L243" s="263" t="str">
        <f t="shared" si="14"/>
        <v>0</v>
      </c>
      <c r="M243" s="201">
        <f t="shared" si="13"/>
        <v>0</v>
      </c>
    </row>
    <row r="244" spans="11:13" hidden="1" x14ac:dyDescent="0.25">
      <c r="K244" s="286">
        <f t="shared" si="12"/>
        <v>0</v>
      </c>
      <c r="L244" s="263" t="str">
        <f t="shared" si="14"/>
        <v>0</v>
      </c>
      <c r="M244" s="201">
        <f t="shared" si="13"/>
        <v>0</v>
      </c>
    </row>
    <row r="245" spans="11:13" hidden="1" x14ac:dyDescent="0.25">
      <c r="K245" s="286">
        <f t="shared" si="12"/>
        <v>0</v>
      </c>
      <c r="L245" s="263" t="str">
        <f t="shared" si="14"/>
        <v>0</v>
      </c>
      <c r="M245" s="201">
        <f t="shared" si="13"/>
        <v>0</v>
      </c>
    </row>
    <row r="246" spans="11:13" hidden="1" x14ac:dyDescent="0.25">
      <c r="K246" s="286">
        <f t="shared" si="12"/>
        <v>0</v>
      </c>
      <c r="L246" s="263" t="str">
        <f t="shared" si="14"/>
        <v>0</v>
      </c>
      <c r="M246" s="201">
        <f t="shared" si="13"/>
        <v>0</v>
      </c>
    </row>
    <row r="247" spans="11:13" hidden="1" x14ac:dyDescent="0.25">
      <c r="K247" s="286">
        <f t="shared" si="12"/>
        <v>0</v>
      </c>
      <c r="L247" s="263" t="str">
        <f t="shared" si="14"/>
        <v>0</v>
      </c>
      <c r="M247" s="201">
        <f t="shared" si="13"/>
        <v>0</v>
      </c>
    </row>
    <row r="248" spans="11:13" hidden="1" x14ac:dyDescent="0.25">
      <c r="K248" s="286">
        <f t="shared" si="12"/>
        <v>0</v>
      </c>
      <c r="L248" s="263" t="str">
        <f t="shared" si="14"/>
        <v>0</v>
      </c>
      <c r="M248" s="201">
        <f t="shared" si="13"/>
        <v>0</v>
      </c>
    </row>
    <row r="249" spans="11:13" hidden="1" x14ac:dyDescent="0.25">
      <c r="K249" s="286">
        <f t="shared" si="12"/>
        <v>0</v>
      </c>
      <c r="L249" s="263" t="str">
        <f t="shared" si="14"/>
        <v>0</v>
      </c>
      <c r="M249" s="201">
        <f t="shared" si="13"/>
        <v>0</v>
      </c>
    </row>
    <row r="250" spans="11:13" hidden="1" x14ac:dyDescent="0.25">
      <c r="K250" s="286">
        <f t="shared" si="12"/>
        <v>0</v>
      </c>
      <c r="L250" s="263" t="str">
        <f t="shared" si="14"/>
        <v>0</v>
      </c>
      <c r="M250" s="201">
        <f t="shared" si="13"/>
        <v>0</v>
      </c>
    </row>
    <row r="251" spans="11:13" hidden="1" x14ac:dyDescent="0.25">
      <c r="K251" s="286">
        <f t="shared" si="12"/>
        <v>0</v>
      </c>
      <c r="L251" s="263" t="str">
        <f t="shared" si="14"/>
        <v>0</v>
      </c>
      <c r="M251" s="201">
        <f t="shared" si="13"/>
        <v>0</v>
      </c>
    </row>
    <row r="252" spans="11:13" hidden="1" x14ac:dyDescent="0.25">
      <c r="K252" s="286">
        <f t="shared" si="12"/>
        <v>0</v>
      </c>
      <c r="L252" s="263" t="str">
        <f t="shared" si="14"/>
        <v>0</v>
      </c>
      <c r="M252" s="201">
        <f t="shared" si="13"/>
        <v>0</v>
      </c>
    </row>
    <row r="253" spans="11:13" hidden="1" x14ac:dyDescent="0.25">
      <c r="K253" s="286">
        <f t="shared" si="12"/>
        <v>0</v>
      </c>
      <c r="L253" s="263" t="str">
        <f t="shared" si="14"/>
        <v>0</v>
      </c>
      <c r="M253" s="201">
        <f t="shared" si="13"/>
        <v>0</v>
      </c>
    </row>
    <row r="254" spans="11:13" hidden="1" x14ac:dyDescent="0.25">
      <c r="K254" s="286">
        <f t="shared" si="12"/>
        <v>0</v>
      </c>
      <c r="L254" s="263" t="str">
        <f t="shared" si="14"/>
        <v>0</v>
      </c>
      <c r="M254" s="201">
        <f t="shared" si="13"/>
        <v>0</v>
      </c>
    </row>
    <row r="255" spans="11:13" hidden="1" x14ac:dyDescent="0.25">
      <c r="K255" s="286">
        <f t="shared" si="12"/>
        <v>0</v>
      </c>
      <c r="L255" s="263" t="str">
        <f t="shared" si="14"/>
        <v>0</v>
      </c>
      <c r="M255" s="201">
        <f t="shared" si="13"/>
        <v>0</v>
      </c>
    </row>
    <row r="256" spans="11:13" hidden="1" x14ac:dyDescent="0.25">
      <c r="K256" s="286">
        <f t="shared" si="12"/>
        <v>0</v>
      </c>
      <c r="L256" s="263" t="str">
        <f t="shared" si="14"/>
        <v>0</v>
      </c>
      <c r="M256" s="201">
        <f t="shared" si="13"/>
        <v>0</v>
      </c>
    </row>
    <row r="257" spans="11:13" hidden="1" x14ac:dyDescent="0.25">
      <c r="K257" s="286">
        <f t="shared" si="12"/>
        <v>0</v>
      </c>
      <c r="L257" s="263" t="str">
        <f t="shared" si="14"/>
        <v>0</v>
      </c>
      <c r="M257" s="201">
        <f t="shared" si="13"/>
        <v>0</v>
      </c>
    </row>
    <row r="258" spans="11:13" hidden="1" x14ac:dyDescent="0.25">
      <c r="K258" s="286">
        <f t="shared" si="12"/>
        <v>0</v>
      </c>
      <c r="L258" s="263" t="str">
        <f t="shared" si="14"/>
        <v>0</v>
      </c>
      <c r="M258" s="201">
        <f t="shared" si="13"/>
        <v>0</v>
      </c>
    </row>
    <row r="259" spans="11:13" hidden="1" x14ac:dyDescent="0.25">
      <c r="K259" s="286">
        <f t="shared" si="12"/>
        <v>0</v>
      </c>
      <c r="L259" s="263" t="str">
        <f t="shared" si="14"/>
        <v>0</v>
      </c>
      <c r="M259" s="201">
        <f t="shared" si="13"/>
        <v>0</v>
      </c>
    </row>
    <row r="260" spans="11:13" hidden="1" x14ac:dyDescent="0.25">
      <c r="K260" s="286">
        <f t="shared" si="12"/>
        <v>0</v>
      </c>
      <c r="L260" s="263" t="str">
        <f t="shared" si="14"/>
        <v>0</v>
      </c>
      <c r="M260" s="201">
        <f t="shared" si="13"/>
        <v>0</v>
      </c>
    </row>
    <row r="261" spans="11:13" hidden="1" x14ac:dyDescent="0.25">
      <c r="K261" s="286">
        <f t="shared" si="12"/>
        <v>0</v>
      </c>
      <c r="L261" s="263" t="str">
        <f t="shared" si="14"/>
        <v>0</v>
      </c>
      <c r="M261" s="201">
        <f t="shared" si="13"/>
        <v>0</v>
      </c>
    </row>
    <row r="262" spans="11:13" hidden="1" x14ac:dyDescent="0.25">
      <c r="K262" s="286">
        <f t="shared" ref="K262:K325" si="15">SUM(F262:J262)</f>
        <v>0</v>
      </c>
      <c r="L262" s="263" t="str">
        <f t="shared" si="14"/>
        <v>0</v>
      </c>
      <c r="M262" s="201">
        <f t="shared" ref="M262:M325" si="16">SUM(K262*L262)</f>
        <v>0</v>
      </c>
    </row>
    <row r="263" spans="11:13" hidden="1" x14ac:dyDescent="0.25">
      <c r="K263" s="286">
        <f t="shared" si="15"/>
        <v>0</v>
      </c>
      <c r="L263" s="263" t="str">
        <f t="shared" si="14"/>
        <v>0</v>
      </c>
      <c r="M263" s="201">
        <f t="shared" si="16"/>
        <v>0</v>
      </c>
    </row>
    <row r="264" spans="11:13" hidden="1" x14ac:dyDescent="0.25">
      <c r="K264" s="286">
        <f t="shared" si="15"/>
        <v>0</v>
      </c>
      <c r="L264" s="263" t="str">
        <f t="shared" si="14"/>
        <v>0</v>
      </c>
      <c r="M264" s="201">
        <f t="shared" si="16"/>
        <v>0</v>
      </c>
    </row>
    <row r="265" spans="11:13" hidden="1" x14ac:dyDescent="0.25">
      <c r="K265" s="286">
        <f t="shared" si="15"/>
        <v>0</v>
      </c>
      <c r="L265" s="263" t="str">
        <f t="shared" si="14"/>
        <v>0</v>
      </c>
      <c r="M265" s="201">
        <f t="shared" si="16"/>
        <v>0</v>
      </c>
    </row>
    <row r="266" spans="11:13" hidden="1" x14ac:dyDescent="0.25">
      <c r="K266" s="286">
        <f t="shared" si="15"/>
        <v>0</v>
      </c>
      <c r="L266" s="263" t="str">
        <f t="shared" si="14"/>
        <v>0</v>
      </c>
      <c r="M266" s="201">
        <f t="shared" si="16"/>
        <v>0</v>
      </c>
    </row>
    <row r="267" spans="11:13" hidden="1" x14ac:dyDescent="0.25">
      <c r="K267" s="286">
        <f t="shared" si="15"/>
        <v>0</v>
      </c>
      <c r="L267" s="263" t="str">
        <f t="shared" si="14"/>
        <v>0</v>
      </c>
      <c r="M267" s="201">
        <f t="shared" si="16"/>
        <v>0</v>
      </c>
    </row>
    <row r="268" spans="11:13" hidden="1" x14ac:dyDescent="0.25">
      <c r="K268" s="286">
        <f t="shared" si="15"/>
        <v>0</v>
      </c>
      <c r="L268" s="263" t="str">
        <f t="shared" si="14"/>
        <v>0</v>
      </c>
      <c r="M268" s="201">
        <f t="shared" si="16"/>
        <v>0</v>
      </c>
    </row>
    <row r="269" spans="11:13" hidden="1" x14ac:dyDescent="0.25">
      <c r="K269" s="286">
        <f t="shared" si="15"/>
        <v>0</v>
      </c>
      <c r="L269" s="263" t="str">
        <f t="shared" si="14"/>
        <v>0</v>
      </c>
      <c r="M269" s="201">
        <f t="shared" si="16"/>
        <v>0</v>
      </c>
    </row>
    <row r="270" spans="11:13" hidden="1" x14ac:dyDescent="0.25">
      <c r="K270" s="286">
        <f t="shared" si="15"/>
        <v>0</v>
      </c>
      <c r="L270" s="263" t="str">
        <f t="shared" si="14"/>
        <v>0</v>
      </c>
      <c r="M270" s="201">
        <f t="shared" si="16"/>
        <v>0</v>
      </c>
    </row>
    <row r="271" spans="11:13" hidden="1" x14ac:dyDescent="0.25">
      <c r="K271" s="286">
        <f t="shared" si="15"/>
        <v>0</v>
      </c>
      <c r="L271" s="263" t="str">
        <f t="shared" si="14"/>
        <v>0</v>
      </c>
      <c r="M271" s="201">
        <f t="shared" si="16"/>
        <v>0</v>
      </c>
    </row>
    <row r="272" spans="11:13" hidden="1" x14ac:dyDescent="0.25">
      <c r="K272" s="286">
        <f t="shared" si="15"/>
        <v>0</v>
      </c>
      <c r="L272" s="263" t="str">
        <f t="shared" si="14"/>
        <v>0</v>
      </c>
      <c r="M272" s="201">
        <f t="shared" si="16"/>
        <v>0</v>
      </c>
    </row>
    <row r="273" spans="11:13" hidden="1" x14ac:dyDescent="0.25">
      <c r="K273" s="286">
        <f t="shared" si="15"/>
        <v>0</v>
      </c>
      <c r="L273" s="263" t="str">
        <f t="shared" si="14"/>
        <v>0</v>
      </c>
      <c r="M273" s="201">
        <f t="shared" si="16"/>
        <v>0</v>
      </c>
    </row>
    <row r="274" spans="11:13" hidden="1" x14ac:dyDescent="0.25">
      <c r="K274" s="286">
        <f t="shared" si="15"/>
        <v>0</v>
      </c>
      <c r="L274" s="263" t="str">
        <f t="shared" si="14"/>
        <v>0</v>
      </c>
      <c r="M274" s="201">
        <f t="shared" si="16"/>
        <v>0</v>
      </c>
    </row>
    <row r="275" spans="11:13" hidden="1" x14ac:dyDescent="0.25">
      <c r="K275" s="286">
        <f t="shared" si="15"/>
        <v>0</v>
      </c>
      <c r="L275" s="263" t="str">
        <f t="shared" si="14"/>
        <v>0</v>
      </c>
      <c r="M275" s="201">
        <f t="shared" si="16"/>
        <v>0</v>
      </c>
    </row>
    <row r="276" spans="11:13" hidden="1" x14ac:dyDescent="0.25">
      <c r="K276" s="286">
        <f t="shared" si="15"/>
        <v>0</v>
      </c>
      <c r="L276" s="263" t="str">
        <f t="shared" si="14"/>
        <v>0</v>
      </c>
      <c r="M276" s="201">
        <f t="shared" si="16"/>
        <v>0</v>
      </c>
    </row>
    <row r="277" spans="11:13" hidden="1" x14ac:dyDescent="0.25">
      <c r="K277" s="286">
        <f t="shared" si="15"/>
        <v>0</v>
      </c>
      <c r="L277" s="263" t="str">
        <f t="shared" si="14"/>
        <v>0</v>
      </c>
      <c r="M277" s="201">
        <f t="shared" si="16"/>
        <v>0</v>
      </c>
    </row>
    <row r="278" spans="11:13" hidden="1" x14ac:dyDescent="0.25">
      <c r="K278" s="286">
        <f t="shared" si="15"/>
        <v>0</v>
      </c>
      <c r="L278" s="263" t="str">
        <f t="shared" si="14"/>
        <v>0</v>
      </c>
      <c r="M278" s="201">
        <f t="shared" si="16"/>
        <v>0</v>
      </c>
    </row>
    <row r="279" spans="11:13" hidden="1" x14ac:dyDescent="0.25">
      <c r="K279" s="286">
        <f t="shared" si="15"/>
        <v>0</v>
      </c>
      <c r="L279" s="263" t="str">
        <f t="shared" si="14"/>
        <v>0</v>
      </c>
      <c r="M279" s="201">
        <f t="shared" si="16"/>
        <v>0</v>
      </c>
    </row>
    <row r="280" spans="11:13" hidden="1" x14ac:dyDescent="0.25">
      <c r="K280" s="286">
        <f t="shared" si="15"/>
        <v>0</v>
      </c>
      <c r="L280" s="263" t="str">
        <f t="shared" si="14"/>
        <v>0</v>
      </c>
      <c r="M280" s="201">
        <f t="shared" si="16"/>
        <v>0</v>
      </c>
    </row>
    <row r="281" spans="11:13" hidden="1" x14ac:dyDescent="0.25">
      <c r="K281" s="286">
        <f t="shared" si="15"/>
        <v>0</v>
      </c>
      <c r="L281" s="263" t="str">
        <f t="shared" si="14"/>
        <v>0</v>
      </c>
      <c r="M281" s="201">
        <f t="shared" si="16"/>
        <v>0</v>
      </c>
    </row>
    <row r="282" spans="11:13" hidden="1" x14ac:dyDescent="0.25">
      <c r="K282" s="286">
        <f t="shared" si="15"/>
        <v>0</v>
      </c>
      <c r="L282" s="263" t="str">
        <f t="shared" ref="L282:L345" si="17">IF(E282="","0",VLOOKUP(E282,$F$539:$G$554,2))</f>
        <v>0</v>
      </c>
      <c r="M282" s="201">
        <f t="shared" si="16"/>
        <v>0</v>
      </c>
    </row>
    <row r="283" spans="11:13" hidden="1" x14ac:dyDescent="0.25">
      <c r="K283" s="286">
        <f t="shared" si="15"/>
        <v>0</v>
      </c>
      <c r="L283" s="263" t="str">
        <f t="shared" si="17"/>
        <v>0</v>
      </c>
      <c r="M283" s="201">
        <f t="shared" si="16"/>
        <v>0</v>
      </c>
    </row>
    <row r="284" spans="11:13" hidden="1" x14ac:dyDescent="0.25">
      <c r="K284" s="286">
        <f t="shared" si="15"/>
        <v>0</v>
      </c>
      <c r="L284" s="263" t="str">
        <f t="shared" si="17"/>
        <v>0</v>
      </c>
      <c r="M284" s="201">
        <f t="shared" si="16"/>
        <v>0</v>
      </c>
    </row>
    <row r="285" spans="11:13" hidden="1" x14ac:dyDescent="0.25">
      <c r="K285" s="286">
        <f t="shared" si="15"/>
        <v>0</v>
      </c>
      <c r="L285" s="263" t="str">
        <f t="shared" si="17"/>
        <v>0</v>
      </c>
      <c r="M285" s="201">
        <f t="shared" si="16"/>
        <v>0</v>
      </c>
    </row>
    <row r="286" spans="11:13" hidden="1" x14ac:dyDescent="0.25">
      <c r="K286" s="286">
        <f t="shared" si="15"/>
        <v>0</v>
      </c>
      <c r="L286" s="263" t="str">
        <f t="shared" si="17"/>
        <v>0</v>
      </c>
      <c r="M286" s="201">
        <f t="shared" si="16"/>
        <v>0</v>
      </c>
    </row>
    <row r="287" spans="11:13" hidden="1" x14ac:dyDescent="0.25">
      <c r="K287" s="286">
        <f t="shared" si="15"/>
        <v>0</v>
      </c>
      <c r="L287" s="263" t="str">
        <f t="shared" si="17"/>
        <v>0</v>
      </c>
      <c r="M287" s="201">
        <f t="shared" si="16"/>
        <v>0</v>
      </c>
    </row>
    <row r="288" spans="11:13" hidden="1" x14ac:dyDescent="0.25">
      <c r="K288" s="286">
        <f t="shared" si="15"/>
        <v>0</v>
      </c>
      <c r="L288" s="263" t="str">
        <f t="shared" si="17"/>
        <v>0</v>
      </c>
      <c r="M288" s="201">
        <f t="shared" si="16"/>
        <v>0</v>
      </c>
    </row>
    <row r="289" spans="11:13" hidden="1" x14ac:dyDescent="0.25">
      <c r="K289" s="286">
        <f t="shared" si="15"/>
        <v>0</v>
      </c>
      <c r="L289" s="263" t="str">
        <f t="shared" si="17"/>
        <v>0</v>
      </c>
      <c r="M289" s="201">
        <f t="shared" si="16"/>
        <v>0</v>
      </c>
    </row>
    <row r="290" spans="11:13" hidden="1" x14ac:dyDescent="0.25">
      <c r="K290" s="286">
        <f t="shared" si="15"/>
        <v>0</v>
      </c>
      <c r="L290" s="263" t="str">
        <f t="shared" si="17"/>
        <v>0</v>
      </c>
      <c r="M290" s="201">
        <f t="shared" si="16"/>
        <v>0</v>
      </c>
    </row>
    <row r="291" spans="11:13" hidden="1" x14ac:dyDescent="0.25">
      <c r="K291" s="286">
        <f t="shared" si="15"/>
        <v>0</v>
      </c>
      <c r="L291" s="263" t="str">
        <f t="shared" si="17"/>
        <v>0</v>
      </c>
      <c r="M291" s="201">
        <f t="shared" si="16"/>
        <v>0</v>
      </c>
    </row>
    <row r="292" spans="11:13" hidden="1" x14ac:dyDescent="0.25">
      <c r="K292" s="286">
        <f t="shared" si="15"/>
        <v>0</v>
      </c>
      <c r="L292" s="263" t="str">
        <f t="shared" si="17"/>
        <v>0</v>
      </c>
      <c r="M292" s="201">
        <f t="shared" si="16"/>
        <v>0</v>
      </c>
    </row>
    <row r="293" spans="11:13" hidden="1" x14ac:dyDescent="0.25">
      <c r="K293" s="286">
        <f t="shared" si="15"/>
        <v>0</v>
      </c>
      <c r="L293" s="263" t="str">
        <f t="shared" si="17"/>
        <v>0</v>
      </c>
      <c r="M293" s="201">
        <f t="shared" si="16"/>
        <v>0</v>
      </c>
    </row>
    <row r="294" spans="11:13" hidden="1" x14ac:dyDescent="0.25">
      <c r="K294" s="286">
        <f t="shared" si="15"/>
        <v>0</v>
      </c>
      <c r="L294" s="263" t="str">
        <f t="shared" si="17"/>
        <v>0</v>
      </c>
      <c r="M294" s="201">
        <f t="shared" si="16"/>
        <v>0</v>
      </c>
    </row>
    <row r="295" spans="11:13" hidden="1" x14ac:dyDescent="0.25">
      <c r="K295" s="286">
        <f t="shared" si="15"/>
        <v>0</v>
      </c>
      <c r="L295" s="263" t="str">
        <f t="shared" si="17"/>
        <v>0</v>
      </c>
      <c r="M295" s="201">
        <f t="shared" si="16"/>
        <v>0</v>
      </c>
    </row>
    <row r="296" spans="11:13" hidden="1" x14ac:dyDescent="0.25">
      <c r="K296" s="286">
        <f t="shared" si="15"/>
        <v>0</v>
      </c>
      <c r="L296" s="263" t="str">
        <f t="shared" si="17"/>
        <v>0</v>
      </c>
      <c r="M296" s="201">
        <f t="shared" si="16"/>
        <v>0</v>
      </c>
    </row>
    <row r="297" spans="11:13" hidden="1" x14ac:dyDescent="0.25">
      <c r="K297" s="286">
        <f t="shared" si="15"/>
        <v>0</v>
      </c>
      <c r="L297" s="263" t="str">
        <f t="shared" si="17"/>
        <v>0</v>
      </c>
      <c r="M297" s="201">
        <f t="shared" si="16"/>
        <v>0</v>
      </c>
    </row>
    <row r="298" spans="11:13" hidden="1" x14ac:dyDescent="0.25">
      <c r="K298" s="286">
        <f t="shared" si="15"/>
        <v>0</v>
      </c>
      <c r="L298" s="263" t="str">
        <f t="shared" si="17"/>
        <v>0</v>
      </c>
      <c r="M298" s="201">
        <f t="shared" si="16"/>
        <v>0</v>
      </c>
    </row>
    <row r="299" spans="11:13" hidden="1" x14ac:dyDescent="0.25">
      <c r="K299" s="286">
        <f t="shared" si="15"/>
        <v>0</v>
      </c>
      <c r="L299" s="263" t="str">
        <f t="shared" si="17"/>
        <v>0</v>
      </c>
      <c r="M299" s="201">
        <f t="shared" si="16"/>
        <v>0</v>
      </c>
    </row>
    <row r="300" spans="11:13" hidden="1" x14ac:dyDescent="0.25">
      <c r="K300" s="286">
        <f t="shared" si="15"/>
        <v>0</v>
      </c>
      <c r="L300" s="263" t="str">
        <f t="shared" si="17"/>
        <v>0</v>
      </c>
      <c r="M300" s="201">
        <f t="shared" si="16"/>
        <v>0</v>
      </c>
    </row>
    <row r="301" spans="11:13" hidden="1" x14ac:dyDescent="0.25">
      <c r="K301" s="286">
        <f t="shared" si="15"/>
        <v>0</v>
      </c>
      <c r="L301" s="263" t="str">
        <f t="shared" si="17"/>
        <v>0</v>
      </c>
      <c r="M301" s="201">
        <f t="shared" si="16"/>
        <v>0</v>
      </c>
    </row>
    <row r="302" spans="11:13" hidden="1" x14ac:dyDescent="0.25">
      <c r="K302" s="286">
        <f t="shared" si="15"/>
        <v>0</v>
      </c>
      <c r="L302" s="263" t="str">
        <f t="shared" si="17"/>
        <v>0</v>
      </c>
      <c r="M302" s="201">
        <f t="shared" si="16"/>
        <v>0</v>
      </c>
    </row>
    <row r="303" spans="11:13" hidden="1" x14ac:dyDescent="0.25">
      <c r="K303" s="286">
        <f t="shared" si="15"/>
        <v>0</v>
      </c>
      <c r="L303" s="263" t="str">
        <f t="shared" si="17"/>
        <v>0</v>
      </c>
      <c r="M303" s="201">
        <f t="shared" si="16"/>
        <v>0</v>
      </c>
    </row>
    <row r="304" spans="11:13" hidden="1" x14ac:dyDescent="0.25">
      <c r="K304" s="286">
        <f t="shared" si="15"/>
        <v>0</v>
      </c>
      <c r="L304" s="263" t="str">
        <f t="shared" si="17"/>
        <v>0</v>
      </c>
      <c r="M304" s="201">
        <f t="shared" si="16"/>
        <v>0</v>
      </c>
    </row>
    <row r="305" spans="11:13" hidden="1" x14ac:dyDescent="0.25">
      <c r="K305" s="286">
        <f t="shared" si="15"/>
        <v>0</v>
      </c>
      <c r="L305" s="263" t="str">
        <f t="shared" si="17"/>
        <v>0</v>
      </c>
      <c r="M305" s="201">
        <f t="shared" si="16"/>
        <v>0</v>
      </c>
    </row>
    <row r="306" spans="11:13" hidden="1" x14ac:dyDescent="0.25">
      <c r="K306" s="286">
        <f t="shared" si="15"/>
        <v>0</v>
      </c>
      <c r="L306" s="263" t="str">
        <f t="shared" si="17"/>
        <v>0</v>
      </c>
      <c r="M306" s="201">
        <f t="shared" si="16"/>
        <v>0</v>
      </c>
    </row>
    <row r="307" spans="11:13" hidden="1" x14ac:dyDescent="0.25">
      <c r="K307" s="286">
        <f t="shared" si="15"/>
        <v>0</v>
      </c>
      <c r="L307" s="263" t="str">
        <f t="shared" si="17"/>
        <v>0</v>
      </c>
      <c r="M307" s="201">
        <f t="shared" si="16"/>
        <v>0</v>
      </c>
    </row>
    <row r="308" spans="11:13" hidden="1" x14ac:dyDescent="0.25">
      <c r="K308" s="286">
        <f t="shared" si="15"/>
        <v>0</v>
      </c>
      <c r="L308" s="263" t="str">
        <f t="shared" si="17"/>
        <v>0</v>
      </c>
      <c r="M308" s="201">
        <f t="shared" si="16"/>
        <v>0</v>
      </c>
    </row>
    <row r="309" spans="11:13" hidden="1" x14ac:dyDescent="0.25">
      <c r="K309" s="286">
        <f t="shared" si="15"/>
        <v>0</v>
      </c>
      <c r="L309" s="263" t="str">
        <f t="shared" si="17"/>
        <v>0</v>
      </c>
      <c r="M309" s="201">
        <f t="shared" si="16"/>
        <v>0</v>
      </c>
    </row>
    <row r="310" spans="11:13" hidden="1" x14ac:dyDescent="0.25">
      <c r="K310" s="286">
        <f t="shared" si="15"/>
        <v>0</v>
      </c>
      <c r="L310" s="263" t="str">
        <f t="shared" si="17"/>
        <v>0</v>
      </c>
      <c r="M310" s="201">
        <f t="shared" si="16"/>
        <v>0</v>
      </c>
    </row>
    <row r="311" spans="11:13" hidden="1" x14ac:dyDescent="0.25">
      <c r="K311" s="286">
        <f t="shared" si="15"/>
        <v>0</v>
      </c>
      <c r="L311" s="263" t="str">
        <f t="shared" si="17"/>
        <v>0</v>
      </c>
      <c r="M311" s="201">
        <f t="shared" si="16"/>
        <v>0</v>
      </c>
    </row>
    <row r="312" spans="11:13" hidden="1" x14ac:dyDescent="0.25">
      <c r="K312" s="286">
        <f t="shared" si="15"/>
        <v>0</v>
      </c>
      <c r="L312" s="263" t="str">
        <f t="shared" si="17"/>
        <v>0</v>
      </c>
      <c r="M312" s="201">
        <f t="shared" si="16"/>
        <v>0</v>
      </c>
    </row>
    <row r="313" spans="11:13" hidden="1" x14ac:dyDescent="0.25">
      <c r="K313" s="286">
        <f t="shared" si="15"/>
        <v>0</v>
      </c>
      <c r="L313" s="263" t="str">
        <f t="shared" si="17"/>
        <v>0</v>
      </c>
      <c r="M313" s="201">
        <f t="shared" si="16"/>
        <v>0</v>
      </c>
    </row>
    <row r="314" spans="11:13" hidden="1" x14ac:dyDescent="0.25">
      <c r="K314" s="286">
        <f t="shared" si="15"/>
        <v>0</v>
      </c>
      <c r="L314" s="263" t="str">
        <f t="shared" si="17"/>
        <v>0</v>
      </c>
      <c r="M314" s="201">
        <f t="shared" si="16"/>
        <v>0</v>
      </c>
    </row>
    <row r="315" spans="11:13" hidden="1" x14ac:dyDescent="0.25">
      <c r="K315" s="286">
        <f t="shared" si="15"/>
        <v>0</v>
      </c>
      <c r="L315" s="263" t="str">
        <f t="shared" si="17"/>
        <v>0</v>
      </c>
      <c r="M315" s="201">
        <f t="shared" si="16"/>
        <v>0</v>
      </c>
    </row>
    <row r="316" spans="11:13" hidden="1" x14ac:dyDescent="0.25">
      <c r="K316" s="286">
        <f t="shared" si="15"/>
        <v>0</v>
      </c>
      <c r="L316" s="263" t="str">
        <f t="shared" si="17"/>
        <v>0</v>
      </c>
      <c r="M316" s="201">
        <f t="shared" si="16"/>
        <v>0</v>
      </c>
    </row>
    <row r="317" spans="11:13" hidden="1" x14ac:dyDescent="0.25">
      <c r="K317" s="286">
        <f t="shared" si="15"/>
        <v>0</v>
      </c>
      <c r="L317" s="263" t="str">
        <f t="shared" si="17"/>
        <v>0</v>
      </c>
      <c r="M317" s="201">
        <f t="shared" si="16"/>
        <v>0</v>
      </c>
    </row>
    <row r="318" spans="11:13" hidden="1" x14ac:dyDescent="0.25">
      <c r="K318" s="286">
        <f t="shared" si="15"/>
        <v>0</v>
      </c>
      <c r="L318" s="263" t="str">
        <f t="shared" si="17"/>
        <v>0</v>
      </c>
      <c r="M318" s="201">
        <f t="shared" si="16"/>
        <v>0</v>
      </c>
    </row>
    <row r="319" spans="11:13" hidden="1" x14ac:dyDescent="0.25">
      <c r="K319" s="286">
        <f t="shared" si="15"/>
        <v>0</v>
      </c>
      <c r="L319" s="263" t="str">
        <f t="shared" si="17"/>
        <v>0</v>
      </c>
      <c r="M319" s="201">
        <f t="shared" si="16"/>
        <v>0</v>
      </c>
    </row>
    <row r="320" spans="11:13" hidden="1" x14ac:dyDescent="0.25">
      <c r="K320" s="286">
        <f t="shared" si="15"/>
        <v>0</v>
      </c>
      <c r="L320" s="263" t="str">
        <f t="shared" si="17"/>
        <v>0</v>
      </c>
      <c r="M320" s="201">
        <f t="shared" si="16"/>
        <v>0</v>
      </c>
    </row>
    <row r="321" spans="11:13" hidden="1" x14ac:dyDescent="0.25">
      <c r="K321" s="286">
        <f t="shared" si="15"/>
        <v>0</v>
      </c>
      <c r="L321" s="263" t="str">
        <f t="shared" si="17"/>
        <v>0</v>
      </c>
      <c r="M321" s="201">
        <f t="shared" si="16"/>
        <v>0</v>
      </c>
    </row>
    <row r="322" spans="11:13" hidden="1" x14ac:dyDescent="0.25">
      <c r="K322" s="286">
        <f t="shared" si="15"/>
        <v>0</v>
      </c>
      <c r="L322" s="263" t="str">
        <f t="shared" si="17"/>
        <v>0</v>
      </c>
      <c r="M322" s="201">
        <f t="shared" si="16"/>
        <v>0</v>
      </c>
    </row>
    <row r="323" spans="11:13" hidden="1" x14ac:dyDescent="0.25">
      <c r="K323" s="286">
        <f t="shared" si="15"/>
        <v>0</v>
      </c>
      <c r="L323" s="263" t="str">
        <f t="shared" si="17"/>
        <v>0</v>
      </c>
      <c r="M323" s="201">
        <f t="shared" si="16"/>
        <v>0</v>
      </c>
    </row>
    <row r="324" spans="11:13" hidden="1" x14ac:dyDescent="0.25">
      <c r="K324" s="286">
        <f t="shared" si="15"/>
        <v>0</v>
      </c>
      <c r="L324" s="263" t="str">
        <f t="shared" si="17"/>
        <v>0</v>
      </c>
      <c r="M324" s="201">
        <f t="shared" si="16"/>
        <v>0</v>
      </c>
    </row>
    <row r="325" spans="11:13" hidden="1" x14ac:dyDescent="0.25">
      <c r="K325" s="286">
        <f t="shared" si="15"/>
        <v>0</v>
      </c>
      <c r="L325" s="263" t="str">
        <f t="shared" si="17"/>
        <v>0</v>
      </c>
      <c r="M325" s="201">
        <f t="shared" si="16"/>
        <v>0</v>
      </c>
    </row>
    <row r="326" spans="11:13" hidden="1" x14ac:dyDescent="0.25">
      <c r="K326" s="286">
        <f t="shared" ref="K326:K389" si="18">SUM(F326:J326)</f>
        <v>0</v>
      </c>
      <c r="L326" s="263" t="str">
        <f t="shared" si="17"/>
        <v>0</v>
      </c>
      <c r="M326" s="201">
        <f t="shared" ref="M326:M389" si="19">SUM(K326*L326)</f>
        <v>0</v>
      </c>
    </row>
    <row r="327" spans="11:13" hidden="1" x14ac:dyDescent="0.25">
      <c r="K327" s="286">
        <f t="shared" si="18"/>
        <v>0</v>
      </c>
      <c r="L327" s="263" t="str">
        <f t="shared" si="17"/>
        <v>0</v>
      </c>
      <c r="M327" s="201">
        <f t="shared" si="19"/>
        <v>0</v>
      </c>
    </row>
    <row r="328" spans="11:13" hidden="1" x14ac:dyDescent="0.25">
      <c r="K328" s="286">
        <f t="shared" si="18"/>
        <v>0</v>
      </c>
      <c r="L328" s="263" t="str">
        <f t="shared" si="17"/>
        <v>0</v>
      </c>
      <c r="M328" s="201">
        <f t="shared" si="19"/>
        <v>0</v>
      </c>
    </row>
    <row r="329" spans="11:13" hidden="1" x14ac:dyDescent="0.25">
      <c r="K329" s="286">
        <f t="shared" si="18"/>
        <v>0</v>
      </c>
      <c r="L329" s="263" t="str">
        <f t="shared" si="17"/>
        <v>0</v>
      </c>
      <c r="M329" s="201">
        <f t="shared" si="19"/>
        <v>0</v>
      </c>
    </row>
    <row r="330" spans="11:13" hidden="1" x14ac:dyDescent="0.25">
      <c r="K330" s="286">
        <f t="shared" si="18"/>
        <v>0</v>
      </c>
      <c r="L330" s="263" t="str">
        <f t="shared" si="17"/>
        <v>0</v>
      </c>
      <c r="M330" s="201">
        <f t="shared" si="19"/>
        <v>0</v>
      </c>
    </row>
    <row r="331" spans="11:13" hidden="1" x14ac:dyDescent="0.25">
      <c r="K331" s="286">
        <f t="shared" si="18"/>
        <v>0</v>
      </c>
      <c r="L331" s="263" t="str">
        <f t="shared" si="17"/>
        <v>0</v>
      </c>
      <c r="M331" s="201">
        <f t="shared" si="19"/>
        <v>0</v>
      </c>
    </row>
    <row r="332" spans="11:13" hidden="1" x14ac:dyDescent="0.25">
      <c r="K332" s="286">
        <f t="shared" si="18"/>
        <v>0</v>
      </c>
      <c r="L332" s="263" t="str">
        <f t="shared" si="17"/>
        <v>0</v>
      </c>
      <c r="M332" s="201">
        <f t="shared" si="19"/>
        <v>0</v>
      </c>
    </row>
    <row r="333" spans="11:13" hidden="1" x14ac:dyDescent="0.25">
      <c r="K333" s="286">
        <f t="shared" si="18"/>
        <v>0</v>
      </c>
      <c r="L333" s="263" t="str">
        <f t="shared" si="17"/>
        <v>0</v>
      </c>
      <c r="M333" s="201">
        <f t="shared" si="19"/>
        <v>0</v>
      </c>
    </row>
    <row r="334" spans="11:13" hidden="1" x14ac:dyDescent="0.25">
      <c r="K334" s="286">
        <f t="shared" si="18"/>
        <v>0</v>
      </c>
      <c r="L334" s="263" t="str">
        <f t="shared" si="17"/>
        <v>0</v>
      </c>
      <c r="M334" s="201">
        <f t="shared" si="19"/>
        <v>0</v>
      </c>
    </row>
    <row r="335" spans="11:13" hidden="1" x14ac:dyDescent="0.25">
      <c r="K335" s="286">
        <f t="shared" si="18"/>
        <v>0</v>
      </c>
      <c r="L335" s="263" t="str">
        <f t="shared" si="17"/>
        <v>0</v>
      </c>
      <c r="M335" s="201">
        <f t="shared" si="19"/>
        <v>0</v>
      </c>
    </row>
    <row r="336" spans="11:13" hidden="1" x14ac:dyDescent="0.25">
      <c r="K336" s="286">
        <f t="shared" si="18"/>
        <v>0</v>
      </c>
      <c r="L336" s="263" t="str">
        <f t="shared" si="17"/>
        <v>0</v>
      </c>
      <c r="M336" s="201">
        <f t="shared" si="19"/>
        <v>0</v>
      </c>
    </row>
    <row r="337" spans="11:13" hidden="1" x14ac:dyDescent="0.25">
      <c r="K337" s="286">
        <f t="shared" si="18"/>
        <v>0</v>
      </c>
      <c r="L337" s="263" t="str">
        <f t="shared" si="17"/>
        <v>0</v>
      </c>
      <c r="M337" s="201">
        <f t="shared" si="19"/>
        <v>0</v>
      </c>
    </row>
    <row r="338" spans="11:13" hidden="1" x14ac:dyDescent="0.25">
      <c r="K338" s="286">
        <f t="shared" si="18"/>
        <v>0</v>
      </c>
      <c r="L338" s="263" t="str">
        <f t="shared" si="17"/>
        <v>0</v>
      </c>
      <c r="M338" s="201">
        <f t="shared" si="19"/>
        <v>0</v>
      </c>
    </row>
    <row r="339" spans="11:13" hidden="1" x14ac:dyDescent="0.25">
      <c r="K339" s="286">
        <f t="shared" si="18"/>
        <v>0</v>
      </c>
      <c r="L339" s="263" t="str">
        <f t="shared" si="17"/>
        <v>0</v>
      </c>
      <c r="M339" s="201">
        <f t="shared" si="19"/>
        <v>0</v>
      </c>
    </row>
    <row r="340" spans="11:13" hidden="1" x14ac:dyDescent="0.25">
      <c r="K340" s="286">
        <f t="shared" si="18"/>
        <v>0</v>
      </c>
      <c r="L340" s="263" t="str">
        <f t="shared" si="17"/>
        <v>0</v>
      </c>
      <c r="M340" s="201">
        <f t="shared" si="19"/>
        <v>0</v>
      </c>
    </row>
    <row r="341" spans="11:13" hidden="1" x14ac:dyDescent="0.25">
      <c r="K341" s="286">
        <f t="shared" si="18"/>
        <v>0</v>
      </c>
      <c r="L341" s="263" t="str">
        <f t="shared" si="17"/>
        <v>0</v>
      </c>
      <c r="M341" s="201">
        <f t="shared" si="19"/>
        <v>0</v>
      </c>
    </row>
    <row r="342" spans="11:13" hidden="1" x14ac:dyDescent="0.25">
      <c r="K342" s="286">
        <f t="shared" si="18"/>
        <v>0</v>
      </c>
      <c r="L342" s="263" t="str">
        <f t="shared" si="17"/>
        <v>0</v>
      </c>
      <c r="M342" s="201">
        <f t="shared" si="19"/>
        <v>0</v>
      </c>
    </row>
    <row r="343" spans="11:13" hidden="1" x14ac:dyDescent="0.25">
      <c r="K343" s="286">
        <f t="shared" si="18"/>
        <v>0</v>
      </c>
      <c r="L343" s="263" t="str">
        <f t="shared" si="17"/>
        <v>0</v>
      </c>
      <c r="M343" s="201">
        <f t="shared" si="19"/>
        <v>0</v>
      </c>
    </row>
    <row r="344" spans="11:13" hidden="1" x14ac:dyDescent="0.25">
      <c r="K344" s="286">
        <f t="shared" si="18"/>
        <v>0</v>
      </c>
      <c r="L344" s="263" t="str">
        <f t="shared" si="17"/>
        <v>0</v>
      </c>
      <c r="M344" s="201">
        <f t="shared" si="19"/>
        <v>0</v>
      </c>
    </row>
    <row r="345" spans="11:13" hidden="1" x14ac:dyDescent="0.25">
      <c r="K345" s="286">
        <f t="shared" si="18"/>
        <v>0</v>
      </c>
      <c r="L345" s="263" t="str">
        <f t="shared" si="17"/>
        <v>0</v>
      </c>
      <c r="M345" s="201">
        <f t="shared" si="19"/>
        <v>0</v>
      </c>
    </row>
    <row r="346" spans="11:13" hidden="1" x14ac:dyDescent="0.25">
      <c r="K346" s="286">
        <f t="shared" si="18"/>
        <v>0</v>
      </c>
      <c r="L346" s="263" t="str">
        <f t="shared" ref="L346:L409" si="20">IF(E346="","0",VLOOKUP(E346,$F$539:$G$554,2))</f>
        <v>0</v>
      </c>
      <c r="M346" s="201">
        <f t="shared" si="19"/>
        <v>0</v>
      </c>
    </row>
    <row r="347" spans="11:13" hidden="1" x14ac:dyDescent="0.25">
      <c r="K347" s="286">
        <f t="shared" si="18"/>
        <v>0</v>
      </c>
      <c r="L347" s="263" t="str">
        <f t="shared" si="20"/>
        <v>0</v>
      </c>
      <c r="M347" s="201">
        <f t="shared" si="19"/>
        <v>0</v>
      </c>
    </row>
    <row r="348" spans="11:13" hidden="1" x14ac:dyDescent="0.25">
      <c r="K348" s="286">
        <f t="shared" si="18"/>
        <v>0</v>
      </c>
      <c r="L348" s="263" t="str">
        <f t="shared" si="20"/>
        <v>0</v>
      </c>
      <c r="M348" s="201">
        <f t="shared" si="19"/>
        <v>0</v>
      </c>
    </row>
    <row r="349" spans="11:13" hidden="1" x14ac:dyDescent="0.25">
      <c r="K349" s="286">
        <f t="shared" si="18"/>
        <v>0</v>
      </c>
      <c r="L349" s="263" t="str">
        <f t="shared" si="20"/>
        <v>0</v>
      </c>
      <c r="M349" s="201">
        <f t="shared" si="19"/>
        <v>0</v>
      </c>
    </row>
    <row r="350" spans="11:13" hidden="1" x14ac:dyDescent="0.25">
      <c r="K350" s="286">
        <f t="shared" si="18"/>
        <v>0</v>
      </c>
      <c r="L350" s="263" t="str">
        <f t="shared" si="20"/>
        <v>0</v>
      </c>
      <c r="M350" s="201">
        <f t="shared" si="19"/>
        <v>0</v>
      </c>
    </row>
    <row r="351" spans="11:13" hidden="1" x14ac:dyDescent="0.25">
      <c r="K351" s="286">
        <f t="shared" si="18"/>
        <v>0</v>
      </c>
      <c r="L351" s="263" t="str">
        <f t="shared" si="20"/>
        <v>0</v>
      </c>
      <c r="M351" s="201">
        <f t="shared" si="19"/>
        <v>0</v>
      </c>
    </row>
    <row r="352" spans="11:13" hidden="1" x14ac:dyDescent="0.25">
      <c r="K352" s="286">
        <f t="shared" si="18"/>
        <v>0</v>
      </c>
      <c r="L352" s="263" t="str">
        <f t="shared" si="20"/>
        <v>0</v>
      </c>
      <c r="M352" s="201">
        <f t="shared" si="19"/>
        <v>0</v>
      </c>
    </row>
    <row r="353" spans="11:13" hidden="1" x14ac:dyDescent="0.25">
      <c r="K353" s="286">
        <f t="shared" si="18"/>
        <v>0</v>
      </c>
      <c r="L353" s="263" t="str">
        <f t="shared" si="20"/>
        <v>0</v>
      </c>
      <c r="M353" s="201">
        <f t="shared" si="19"/>
        <v>0</v>
      </c>
    </row>
    <row r="354" spans="11:13" hidden="1" x14ac:dyDescent="0.25">
      <c r="K354" s="286">
        <f t="shared" si="18"/>
        <v>0</v>
      </c>
      <c r="L354" s="263" t="str">
        <f t="shared" si="20"/>
        <v>0</v>
      </c>
      <c r="M354" s="201">
        <f t="shared" si="19"/>
        <v>0</v>
      </c>
    </row>
    <row r="355" spans="11:13" hidden="1" x14ac:dyDescent="0.25">
      <c r="K355" s="286">
        <f t="shared" si="18"/>
        <v>0</v>
      </c>
      <c r="L355" s="263" t="str">
        <f t="shared" si="20"/>
        <v>0</v>
      </c>
      <c r="M355" s="201">
        <f t="shared" si="19"/>
        <v>0</v>
      </c>
    </row>
    <row r="356" spans="11:13" hidden="1" x14ac:dyDescent="0.25">
      <c r="K356" s="286">
        <f t="shared" si="18"/>
        <v>0</v>
      </c>
      <c r="L356" s="263" t="str">
        <f t="shared" si="20"/>
        <v>0</v>
      </c>
      <c r="M356" s="201">
        <f t="shared" si="19"/>
        <v>0</v>
      </c>
    </row>
    <row r="357" spans="11:13" hidden="1" x14ac:dyDescent="0.25">
      <c r="K357" s="286">
        <f t="shared" si="18"/>
        <v>0</v>
      </c>
      <c r="L357" s="263" t="str">
        <f t="shared" si="20"/>
        <v>0</v>
      </c>
      <c r="M357" s="201">
        <f t="shared" si="19"/>
        <v>0</v>
      </c>
    </row>
    <row r="358" spans="11:13" hidden="1" x14ac:dyDescent="0.25">
      <c r="K358" s="286">
        <f t="shared" si="18"/>
        <v>0</v>
      </c>
      <c r="L358" s="263" t="str">
        <f t="shared" si="20"/>
        <v>0</v>
      </c>
      <c r="M358" s="201">
        <f t="shared" si="19"/>
        <v>0</v>
      </c>
    </row>
    <row r="359" spans="11:13" hidden="1" x14ac:dyDescent="0.25">
      <c r="K359" s="286">
        <f t="shared" si="18"/>
        <v>0</v>
      </c>
      <c r="L359" s="263" t="str">
        <f t="shared" si="20"/>
        <v>0</v>
      </c>
      <c r="M359" s="201">
        <f t="shared" si="19"/>
        <v>0</v>
      </c>
    </row>
    <row r="360" spans="11:13" hidden="1" x14ac:dyDescent="0.25">
      <c r="K360" s="286">
        <f t="shared" si="18"/>
        <v>0</v>
      </c>
      <c r="L360" s="263" t="str">
        <f t="shared" si="20"/>
        <v>0</v>
      </c>
      <c r="M360" s="201">
        <f t="shared" si="19"/>
        <v>0</v>
      </c>
    </row>
    <row r="361" spans="11:13" hidden="1" x14ac:dyDescent="0.25">
      <c r="K361" s="286">
        <f t="shared" si="18"/>
        <v>0</v>
      </c>
      <c r="L361" s="263" t="str">
        <f t="shared" si="20"/>
        <v>0</v>
      </c>
      <c r="M361" s="201">
        <f t="shared" si="19"/>
        <v>0</v>
      </c>
    </row>
    <row r="362" spans="11:13" hidden="1" x14ac:dyDescent="0.25">
      <c r="K362" s="286">
        <f t="shared" si="18"/>
        <v>0</v>
      </c>
      <c r="L362" s="263" t="str">
        <f t="shared" si="20"/>
        <v>0</v>
      </c>
      <c r="M362" s="201">
        <f t="shared" si="19"/>
        <v>0</v>
      </c>
    </row>
    <row r="363" spans="11:13" hidden="1" x14ac:dyDescent="0.25">
      <c r="K363" s="286">
        <f t="shared" si="18"/>
        <v>0</v>
      </c>
      <c r="L363" s="263" t="str">
        <f t="shared" si="20"/>
        <v>0</v>
      </c>
      <c r="M363" s="201">
        <f t="shared" si="19"/>
        <v>0</v>
      </c>
    </row>
    <row r="364" spans="11:13" hidden="1" x14ac:dyDescent="0.25">
      <c r="K364" s="286">
        <f t="shared" si="18"/>
        <v>0</v>
      </c>
      <c r="L364" s="263" t="str">
        <f t="shared" si="20"/>
        <v>0</v>
      </c>
      <c r="M364" s="201">
        <f t="shared" si="19"/>
        <v>0</v>
      </c>
    </row>
    <row r="365" spans="11:13" hidden="1" x14ac:dyDescent="0.25">
      <c r="K365" s="286">
        <f t="shared" si="18"/>
        <v>0</v>
      </c>
      <c r="L365" s="263" t="str">
        <f t="shared" si="20"/>
        <v>0</v>
      </c>
      <c r="M365" s="201">
        <f t="shared" si="19"/>
        <v>0</v>
      </c>
    </row>
    <row r="366" spans="11:13" hidden="1" x14ac:dyDescent="0.25">
      <c r="K366" s="286">
        <f t="shared" si="18"/>
        <v>0</v>
      </c>
      <c r="L366" s="263" t="str">
        <f t="shared" si="20"/>
        <v>0</v>
      </c>
      <c r="M366" s="201">
        <f t="shared" si="19"/>
        <v>0</v>
      </c>
    </row>
    <row r="367" spans="11:13" hidden="1" x14ac:dyDescent="0.25">
      <c r="K367" s="286">
        <f t="shared" si="18"/>
        <v>0</v>
      </c>
      <c r="L367" s="263" t="str">
        <f t="shared" si="20"/>
        <v>0</v>
      </c>
      <c r="M367" s="201">
        <f t="shared" si="19"/>
        <v>0</v>
      </c>
    </row>
    <row r="368" spans="11:13" hidden="1" x14ac:dyDescent="0.25">
      <c r="K368" s="286">
        <f t="shared" si="18"/>
        <v>0</v>
      </c>
      <c r="L368" s="263" t="str">
        <f t="shared" si="20"/>
        <v>0</v>
      </c>
      <c r="M368" s="201">
        <f t="shared" si="19"/>
        <v>0</v>
      </c>
    </row>
    <row r="369" spans="11:13" hidden="1" x14ac:dyDescent="0.25">
      <c r="K369" s="286">
        <f t="shared" si="18"/>
        <v>0</v>
      </c>
      <c r="L369" s="263" t="str">
        <f t="shared" si="20"/>
        <v>0</v>
      </c>
      <c r="M369" s="201">
        <f t="shared" si="19"/>
        <v>0</v>
      </c>
    </row>
    <row r="370" spans="11:13" hidden="1" x14ac:dyDescent="0.25">
      <c r="K370" s="286">
        <f t="shared" si="18"/>
        <v>0</v>
      </c>
      <c r="L370" s="263" t="str">
        <f t="shared" si="20"/>
        <v>0</v>
      </c>
      <c r="M370" s="201">
        <f t="shared" si="19"/>
        <v>0</v>
      </c>
    </row>
    <row r="371" spans="11:13" hidden="1" x14ac:dyDescent="0.25">
      <c r="K371" s="286">
        <f t="shared" si="18"/>
        <v>0</v>
      </c>
      <c r="L371" s="263" t="str">
        <f t="shared" si="20"/>
        <v>0</v>
      </c>
      <c r="M371" s="201">
        <f t="shared" si="19"/>
        <v>0</v>
      </c>
    </row>
    <row r="372" spans="11:13" hidden="1" x14ac:dyDescent="0.25">
      <c r="K372" s="286">
        <f t="shared" si="18"/>
        <v>0</v>
      </c>
      <c r="L372" s="263" t="str">
        <f t="shared" si="20"/>
        <v>0</v>
      </c>
      <c r="M372" s="201">
        <f t="shared" si="19"/>
        <v>0</v>
      </c>
    </row>
    <row r="373" spans="11:13" hidden="1" x14ac:dyDescent="0.25">
      <c r="K373" s="286">
        <f t="shared" si="18"/>
        <v>0</v>
      </c>
      <c r="L373" s="263" t="str">
        <f t="shared" si="20"/>
        <v>0</v>
      </c>
      <c r="M373" s="201">
        <f t="shared" si="19"/>
        <v>0</v>
      </c>
    </row>
    <row r="374" spans="11:13" hidden="1" x14ac:dyDescent="0.25">
      <c r="K374" s="286">
        <f t="shared" si="18"/>
        <v>0</v>
      </c>
      <c r="L374" s="263" t="str">
        <f t="shared" si="20"/>
        <v>0</v>
      </c>
      <c r="M374" s="201">
        <f t="shared" si="19"/>
        <v>0</v>
      </c>
    </row>
    <row r="375" spans="11:13" hidden="1" x14ac:dyDescent="0.25">
      <c r="K375" s="286">
        <f t="shared" si="18"/>
        <v>0</v>
      </c>
      <c r="L375" s="263" t="str">
        <f t="shared" si="20"/>
        <v>0</v>
      </c>
      <c r="M375" s="201">
        <f t="shared" si="19"/>
        <v>0</v>
      </c>
    </row>
    <row r="376" spans="11:13" hidden="1" x14ac:dyDescent="0.25">
      <c r="K376" s="286">
        <f t="shared" si="18"/>
        <v>0</v>
      </c>
      <c r="L376" s="263" t="str">
        <f t="shared" si="20"/>
        <v>0</v>
      </c>
      <c r="M376" s="201">
        <f t="shared" si="19"/>
        <v>0</v>
      </c>
    </row>
    <row r="377" spans="11:13" hidden="1" x14ac:dyDescent="0.25">
      <c r="K377" s="286">
        <f t="shared" si="18"/>
        <v>0</v>
      </c>
      <c r="L377" s="263" t="str">
        <f t="shared" si="20"/>
        <v>0</v>
      </c>
      <c r="M377" s="201">
        <f t="shared" si="19"/>
        <v>0</v>
      </c>
    </row>
    <row r="378" spans="11:13" hidden="1" x14ac:dyDescent="0.25">
      <c r="K378" s="286">
        <f t="shared" si="18"/>
        <v>0</v>
      </c>
      <c r="L378" s="263" t="str">
        <f t="shared" si="20"/>
        <v>0</v>
      </c>
      <c r="M378" s="201">
        <f t="shared" si="19"/>
        <v>0</v>
      </c>
    </row>
    <row r="379" spans="11:13" hidden="1" x14ac:dyDescent="0.25">
      <c r="K379" s="286">
        <f t="shared" si="18"/>
        <v>0</v>
      </c>
      <c r="L379" s="263" t="str">
        <f t="shared" si="20"/>
        <v>0</v>
      </c>
      <c r="M379" s="201">
        <f t="shared" si="19"/>
        <v>0</v>
      </c>
    </row>
    <row r="380" spans="11:13" hidden="1" x14ac:dyDescent="0.25">
      <c r="K380" s="286">
        <f t="shared" si="18"/>
        <v>0</v>
      </c>
      <c r="L380" s="263" t="str">
        <f t="shared" si="20"/>
        <v>0</v>
      </c>
      <c r="M380" s="201">
        <f t="shared" si="19"/>
        <v>0</v>
      </c>
    </row>
    <row r="381" spans="11:13" hidden="1" x14ac:dyDescent="0.25">
      <c r="K381" s="286">
        <f t="shared" si="18"/>
        <v>0</v>
      </c>
      <c r="L381" s="263" t="str">
        <f t="shared" si="20"/>
        <v>0</v>
      </c>
      <c r="M381" s="201">
        <f t="shared" si="19"/>
        <v>0</v>
      </c>
    </row>
    <row r="382" spans="11:13" hidden="1" x14ac:dyDescent="0.25">
      <c r="K382" s="286">
        <f t="shared" si="18"/>
        <v>0</v>
      </c>
      <c r="L382" s="263" t="str">
        <f t="shared" si="20"/>
        <v>0</v>
      </c>
      <c r="M382" s="201">
        <f t="shared" si="19"/>
        <v>0</v>
      </c>
    </row>
    <row r="383" spans="11:13" hidden="1" x14ac:dyDescent="0.25">
      <c r="K383" s="286">
        <f t="shared" si="18"/>
        <v>0</v>
      </c>
      <c r="L383" s="263" t="str">
        <f t="shared" si="20"/>
        <v>0</v>
      </c>
      <c r="M383" s="201">
        <f t="shared" si="19"/>
        <v>0</v>
      </c>
    </row>
    <row r="384" spans="11:13" hidden="1" x14ac:dyDescent="0.25">
      <c r="K384" s="286">
        <f t="shared" si="18"/>
        <v>0</v>
      </c>
      <c r="L384" s="263" t="str">
        <f t="shared" si="20"/>
        <v>0</v>
      </c>
      <c r="M384" s="201">
        <f t="shared" si="19"/>
        <v>0</v>
      </c>
    </row>
    <row r="385" spans="11:13" hidden="1" x14ac:dyDescent="0.25">
      <c r="K385" s="286">
        <f t="shared" si="18"/>
        <v>0</v>
      </c>
      <c r="L385" s="263" t="str">
        <f t="shared" si="20"/>
        <v>0</v>
      </c>
      <c r="M385" s="201">
        <f t="shared" si="19"/>
        <v>0</v>
      </c>
    </row>
    <row r="386" spans="11:13" hidden="1" x14ac:dyDescent="0.25">
      <c r="K386" s="286">
        <f t="shared" si="18"/>
        <v>0</v>
      </c>
      <c r="L386" s="263" t="str">
        <f t="shared" si="20"/>
        <v>0</v>
      </c>
      <c r="M386" s="201">
        <f t="shared" si="19"/>
        <v>0</v>
      </c>
    </row>
    <row r="387" spans="11:13" hidden="1" x14ac:dyDescent="0.25">
      <c r="K387" s="286">
        <f t="shared" si="18"/>
        <v>0</v>
      </c>
      <c r="L387" s="263" t="str">
        <f t="shared" si="20"/>
        <v>0</v>
      </c>
      <c r="M387" s="201">
        <f t="shared" si="19"/>
        <v>0</v>
      </c>
    </row>
    <row r="388" spans="11:13" hidden="1" x14ac:dyDescent="0.25">
      <c r="K388" s="286">
        <f t="shared" si="18"/>
        <v>0</v>
      </c>
      <c r="L388" s="263" t="str">
        <f t="shared" si="20"/>
        <v>0</v>
      </c>
      <c r="M388" s="201">
        <f t="shared" si="19"/>
        <v>0</v>
      </c>
    </row>
    <row r="389" spans="11:13" hidden="1" x14ac:dyDescent="0.25">
      <c r="K389" s="286">
        <f t="shared" si="18"/>
        <v>0</v>
      </c>
      <c r="L389" s="263" t="str">
        <f t="shared" si="20"/>
        <v>0</v>
      </c>
      <c r="M389" s="201">
        <f t="shared" si="19"/>
        <v>0</v>
      </c>
    </row>
    <row r="390" spans="11:13" hidden="1" x14ac:dyDescent="0.25">
      <c r="K390" s="286">
        <f t="shared" ref="K390:K453" si="21">SUM(F390:J390)</f>
        <v>0</v>
      </c>
      <c r="L390" s="263" t="str">
        <f t="shared" si="20"/>
        <v>0</v>
      </c>
      <c r="M390" s="201">
        <f t="shared" ref="M390:M453" si="22">SUM(K390*L390)</f>
        <v>0</v>
      </c>
    </row>
    <row r="391" spans="11:13" hidden="1" x14ac:dyDescent="0.25">
      <c r="K391" s="286">
        <f t="shared" si="21"/>
        <v>0</v>
      </c>
      <c r="L391" s="263" t="str">
        <f t="shared" si="20"/>
        <v>0</v>
      </c>
      <c r="M391" s="201">
        <f t="shared" si="22"/>
        <v>0</v>
      </c>
    </row>
    <row r="392" spans="11:13" hidden="1" x14ac:dyDescent="0.25">
      <c r="K392" s="286">
        <f t="shared" si="21"/>
        <v>0</v>
      </c>
      <c r="L392" s="263" t="str">
        <f t="shared" si="20"/>
        <v>0</v>
      </c>
      <c r="M392" s="201">
        <f t="shared" si="22"/>
        <v>0</v>
      </c>
    </row>
    <row r="393" spans="11:13" hidden="1" x14ac:dyDescent="0.25">
      <c r="K393" s="286">
        <f t="shared" si="21"/>
        <v>0</v>
      </c>
      <c r="L393" s="263" t="str">
        <f t="shared" si="20"/>
        <v>0</v>
      </c>
      <c r="M393" s="201">
        <f t="shared" si="22"/>
        <v>0</v>
      </c>
    </row>
    <row r="394" spans="11:13" hidden="1" x14ac:dyDescent="0.25">
      <c r="K394" s="286">
        <f t="shared" si="21"/>
        <v>0</v>
      </c>
      <c r="L394" s="263" t="str">
        <f t="shared" si="20"/>
        <v>0</v>
      </c>
      <c r="M394" s="201">
        <f t="shared" si="22"/>
        <v>0</v>
      </c>
    </row>
    <row r="395" spans="11:13" hidden="1" x14ac:dyDescent="0.25">
      <c r="K395" s="286">
        <f t="shared" si="21"/>
        <v>0</v>
      </c>
      <c r="L395" s="263" t="str">
        <f t="shared" si="20"/>
        <v>0</v>
      </c>
      <c r="M395" s="201">
        <f t="shared" si="22"/>
        <v>0</v>
      </c>
    </row>
    <row r="396" spans="11:13" hidden="1" x14ac:dyDescent="0.25">
      <c r="K396" s="286">
        <f t="shared" si="21"/>
        <v>0</v>
      </c>
      <c r="L396" s="263" t="str">
        <f t="shared" si="20"/>
        <v>0</v>
      </c>
      <c r="M396" s="201">
        <f t="shared" si="22"/>
        <v>0</v>
      </c>
    </row>
    <row r="397" spans="11:13" hidden="1" x14ac:dyDescent="0.25">
      <c r="K397" s="286">
        <f t="shared" si="21"/>
        <v>0</v>
      </c>
      <c r="L397" s="263" t="str">
        <f t="shared" si="20"/>
        <v>0</v>
      </c>
      <c r="M397" s="201">
        <f t="shared" si="22"/>
        <v>0</v>
      </c>
    </row>
    <row r="398" spans="11:13" hidden="1" x14ac:dyDescent="0.25">
      <c r="K398" s="286">
        <f t="shared" si="21"/>
        <v>0</v>
      </c>
      <c r="L398" s="263" t="str">
        <f t="shared" si="20"/>
        <v>0</v>
      </c>
      <c r="M398" s="201">
        <f t="shared" si="22"/>
        <v>0</v>
      </c>
    </row>
    <row r="399" spans="11:13" hidden="1" x14ac:dyDescent="0.25">
      <c r="K399" s="286">
        <f t="shared" si="21"/>
        <v>0</v>
      </c>
      <c r="L399" s="263" t="str">
        <f t="shared" si="20"/>
        <v>0</v>
      </c>
      <c r="M399" s="201">
        <f t="shared" si="22"/>
        <v>0</v>
      </c>
    </row>
    <row r="400" spans="11:13" hidden="1" x14ac:dyDescent="0.25">
      <c r="K400" s="286">
        <f t="shared" si="21"/>
        <v>0</v>
      </c>
      <c r="L400" s="263" t="str">
        <f t="shared" si="20"/>
        <v>0</v>
      </c>
      <c r="M400" s="201">
        <f t="shared" si="22"/>
        <v>0</v>
      </c>
    </row>
    <row r="401" spans="11:13" hidden="1" x14ac:dyDescent="0.25">
      <c r="K401" s="286">
        <f t="shared" si="21"/>
        <v>0</v>
      </c>
      <c r="L401" s="263" t="str">
        <f t="shared" si="20"/>
        <v>0</v>
      </c>
      <c r="M401" s="201">
        <f t="shared" si="22"/>
        <v>0</v>
      </c>
    </row>
    <row r="402" spans="11:13" hidden="1" x14ac:dyDescent="0.25">
      <c r="K402" s="286">
        <f t="shared" si="21"/>
        <v>0</v>
      </c>
      <c r="L402" s="263" t="str">
        <f t="shared" si="20"/>
        <v>0</v>
      </c>
      <c r="M402" s="201">
        <f t="shared" si="22"/>
        <v>0</v>
      </c>
    </row>
    <row r="403" spans="11:13" hidden="1" x14ac:dyDescent="0.25">
      <c r="K403" s="286">
        <f t="shared" si="21"/>
        <v>0</v>
      </c>
      <c r="L403" s="263" t="str">
        <f t="shared" si="20"/>
        <v>0</v>
      </c>
      <c r="M403" s="201">
        <f t="shared" si="22"/>
        <v>0</v>
      </c>
    </row>
    <row r="404" spans="11:13" hidden="1" x14ac:dyDescent="0.25">
      <c r="K404" s="286">
        <f t="shared" si="21"/>
        <v>0</v>
      </c>
      <c r="L404" s="263" t="str">
        <f t="shared" si="20"/>
        <v>0</v>
      </c>
      <c r="M404" s="201">
        <f t="shared" si="22"/>
        <v>0</v>
      </c>
    </row>
    <row r="405" spans="11:13" hidden="1" x14ac:dyDescent="0.25">
      <c r="K405" s="286">
        <f t="shared" si="21"/>
        <v>0</v>
      </c>
      <c r="L405" s="263" t="str">
        <f t="shared" si="20"/>
        <v>0</v>
      </c>
      <c r="M405" s="201">
        <f t="shared" si="22"/>
        <v>0</v>
      </c>
    </row>
    <row r="406" spans="11:13" hidden="1" x14ac:dyDescent="0.25">
      <c r="K406" s="286">
        <f t="shared" si="21"/>
        <v>0</v>
      </c>
      <c r="L406" s="263" t="str">
        <f t="shared" si="20"/>
        <v>0</v>
      </c>
      <c r="M406" s="201">
        <f t="shared" si="22"/>
        <v>0</v>
      </c>
    </row>
    <row r="407" spans="11:13" hidden="1" x14ac:dyDescent="0.25">
      <c r="K407" s="286">
        <f t="shared" si="21"/>
        <v>0</v>
      </c>
      <c r="L407" s="263" t="str">
        <f t="shared" si="20"/>
        <v>0</v>
      </c>
      <c r="M407" s="201">
        <f t="shared" si="22"/>
        <v>0</v>
      </c>
    </row>
    <row r="408" spans="11:13" hidden="1" x14ac:dyDescent="0.25">
      <c r="K408" s="286">
        <f t="shared" si="21"/>
        <v>0</v>
      </c>
      <c r="L408" s="263" t="str">
        <f t="shared" si="20"/>
        <v>0</v>
      </c>
      <c r="M408" s="201">
        <f t="shared" si="22"/>
        <v>0</v>
      </c>
    </row>
    <row r="409" spans="11:13" hidden="1" x14ac:dyDescent="0.25">
      <c r="K409" s="286">
        <f t="shared" si="21"/>
        <v>0</v>
      </c>
      <c r="L409" s="263" t="str">
        <f t="shared" si="20"/>
        <v>0</v>
      </c>
      <c r="M409" s="201">
        <f t="shared" si="22"/>
        <v>0</v>
      </c>
    </row>
    <row r="410" spans="11:13" hidden="1" x14ac:dyDescent="0.25">
      <c r="K410" s="286">
        <f t="shared" si="21"/>
        <v>0</v>
      </c>
      <c r="L410" s="263" t="str">
        <f t="shared" ref="L410:L473" si="23">IF(E410="","0",VLOOKUP(E410,$F$539:$G$554,2))</f>
        <v>0</v>
      </c>
      <c r="M410" s="201">
        <f t="shared" si="22"/>
        <v>0</v>
      </c>
    </row>
    <row r="411" spans="11:13" hidden="1" x14ac:dyDescent="0.25">
      <c r="K411" s="286">
        <f t="shared" si="21"/>
        <v>0</v>
      </c>
      <c r="L411" s="263" t="str">
        <f t="shared" si="23"/>
        <v>0</v>
      </c>
      <c r="M411" s="201">
        <f t="shared" si="22"/>
        <v>0</v>
      </c>
    </row>
    <row r="412" spans="11:13" hidden="1" x14ac:dyDescent="0.25">
      <c r="K412" s="286">
        <f t="shared" si="21"/>
        <v>0</v>
      </c>
      <c r="L412" s="263" t="str">
        <f t="shared" si="23"/>
        <v>0</v>
      </c>
      <c r="M412" s="201">
        <f t="shared" si="22"/>
        <v>0</v>
      </c>
    </row>
    <row r="413" spans="11:13" hidden="1" x14ac:dyDescent="0.25">
      <c r="K413" s="286">
        <f t="shared" si="21"/>
        <v>0</v>
      </c>
      <c r="L413" s="263" t="str">
        <f t="shared" si="23"/>
        <v>0</v>
      </c>
      <c r="M413" s="201">
        <f t="shared" si="22"/>
        <v>0</v>
      </c>
    </row>
    <row r="414" spans="11:13" hidden="1" x14ac:dyDescent="0.25">
      <c r="K414" s="286">
        <f t="shared" si="21"/>
        <v>0</v>
      </c>
      <c r="L414" s="263" t="str">
        <f t="shared" si="23"/>
        <v>0</v>
      </c>
      <c r="M414" s="201">
        <f t="shared" si="22"/>
        <v>0</v>
      </c>
    </row>
    <row r="415" spans="11:13" hidden="1" x14ac:dyDescent="0.25">
      <c r="K415" s="286">
        <f t="shared" si="21"/>
        <v>0</v>
      </c>
      <c r="L415" s="263" t="str">
        <f t="shared" si="23"/>
        <v>0</v>
      </c>
      <c r="M415" s="201">
        <f t="shared" si="22"/>
        <v>0</v>
      </c>
    </row>
    <row r="416" spans="11:13" hidden="1" x14ac:dyDescent="0.25">
      <c r="K416" s="286">
        <f t="shared" si="21"/>
        <v>0</v>
      </c>
      <c r="L416" s="263" t="str">
        <f t="shared" si="23"/>
        <v>0</v>
      </c>
      <c r="M416" s="201">
        <f t="shared" si="22"/>
        <v>0</v>
      </c>
    </row>
    <row r="417" spans="11:13" hidden="1" x14ac:dyDescent="0.25">
      <c r="K417" s="286">
        <f t="shared" si="21"/>
        <v>0</v>
      </c>
      <c r="L417" s="263" t="str">
        <f t="shared" si="23"/>
        <v>0</v>
      </c>
      <c r="M417" s="201">
        <f t="shared" si="22"/>
        <v>0</v>
      </c>
    </row>
    <row r="418" spans="11:13" hidden="1" x14ac:dyDescent="0.25">
      <c r="K418" s="286">
        <f t="shared" si="21"/>
        <v>0</v>
      </c>
      <c r="L418" s="263" t="str">
        <f t="shared" si="23"/>
        <v>0</v>
      </c>
      <c r="M418" s="201">
        <f t="shared" si="22"/>
        <v>0</v>
      </c>
    </row>
    <row r="419" spans="11:13" hidden="1" x14ac:dyDescent="0.25">
      <c r="K419" s="286">
        <f t="shared" si="21"/>
        <v>0</v>
      </c>
      <c r="L419" s="263" t="str">
        <f t="shared" si="23"/>
        <v>0</v>
      </c>
      <c r="M419" s="201">
        <f t="shared" si="22"/>
        <v>0</v>
      </c>
    </row>
    <row r="420" spans="11:13" hidden="1" x14ac:dyDescent="0.25">
      <c r="K420" s="286">
        <f t="shared" si="21"/>
        <v>0</v>
      </c>
      <c r="L420" s="263" t="str">
        <f t="shared" si="23"/>
        <v>0</v>
      </c>
      <c r="M420" s="201">
        <f t="shared" si="22"/>
        <v>0</v>
      </c>
    </row>
    <row r="421" spans="11:13" hidden="1" x14ac:dyDescent="0.25">
      <c r="K421" s="286">
        <f t="shared" si="21"/>
        <v>0</v>
      </c>
      <c r="L421" s="263" t="str">
        <f t="shared" si="23"/>
        <v>0</v>
      </c>
      <c r="M421" s="201">
        <f t="shared" si="22"/>
        <v>0</v>
      </c>
    </row>
    <row r="422" spans="11:13" hidden="1" x14ac:dyDescent="0.25">
      <c r="K422" s="286">
        <f t="shared" si="21"/>
        <v>0</v>
      </c>
      <c r="L422" s="263" t="str">
        <f t="shared" si="23"/>
        <v>0</v>
      </c>
      <c r="M422" s="201">
        <f t="shared" si="22"/>
        <v>0</v>
      </c>
    </row>
    <row r="423" spans="11:13" hidden="1" x14ac:dyDescent="0.25">
      <c r="K423" s="286">
        <f t="shared" si="21"/>
        <v>0</v>
      </c>
      <c r="L423" s="263" t="str">
        <f t="shared" si="23"/>
        <v>0</v>
      </c>
      <c r="M423" s="201">
        <f t="shared" si="22"/>
        <v>0</v>
      </c>
    </row>
    <row r="424" spans="11:13" hidden="1" x14ac:dyDescent="0.25">
      <c r="K424" s="286">
        <f t="shared" si="21"/>
        <v>0</v>
      </c>
      <c r="L424" s="263" t="str">
        <f t="shared" si="23"/>
        <v>0</v>
      </c>
      <c r="M424" s="201">
        <f t="shared" si="22"/>
        <v>0</v>
      </c>
    </row>
    <row r="425" spans="11:13" hidden="1" x14ac:dyDescent="0.25">
      <c r="K425" s="286">
        <f t="shared" si="21"/>
        <v>0</v>
      </c>
      <c r="L425" s="263" t="str">
        <f t="shared" si="23"/>
        <v>0</v>
      </c>
      <c r="M425" s="201">
        <f t="shared" si="22"/>
        <v>0</v>
      </c>
    </row>
    <row r="426" spans="11:13" hidden="1" x14ac:dyDescent="0.25">
      <c r="K426" s="286">
        <f t="shared" si="21"/>
        <v>0</v>
      </c>
      <c r="L426" s="263" t="str">
        <f t="shared" si="23"/>
        <v>0</v>
      </c>
      <c r="M426" s="201">
        <f t="shared" si="22"/>
        <v>0</v>
      </c>
    </row>
    <row r="427" spans="11:13" hidden="1" x14ac:dyDescent="0.25">
      <c r="K427" s="286">
        <f t="shared" si="21"/>
        <v>0</v>
      </c>
      <c r="L427" s="263" t="str">
        <f t="shared" si="23"/>
        <v>0</v>
      </c>
      <c r="M427" s="201">
        <f t="shared" si="22"/>
        <v>0</v>
      </c>
    </row>
    <row r="428" spans="11:13" hidden="1" x14ac:dyDescent="0.25">
      <c r="K428" s="286">
        <f t="shared" si="21"/>
        <v>0</v>
      </c>
      <c r="L428" s="263" t="str">
        <f t="shared" si="23"/>
        <v>0</v>
      </c>
      <c r="M428" s="201">
        <f t="shared" si="22"/>
        <v>0</v>
      </c>
    </row>
    <row r="429" spans="11:13" hidden="1" x14ac:dyDescent="0.25">
      <c r="K429" s="286">
        <f t="shared" si="21"/>
        <v>0</v>
      </c>
      <c r="L429" s="263" t="str">
        <f t="shared" si="23"/>
        <v>0</v>
      </c>
      <c r="M429" s="201">
        <f t="shared" si="22"/>
        <v>0</v>
      </c>
    </row>
    <row r="430" spans="11:13" hidden="1" x14ac:dyDescent="0.25">
      <c r="K430" s="286">
        <f t="shared" si="21"/>
        <v>0</v>
      </c>
      <c r="L430" s="263" t="str">
        <f t="shared" si="23"/>
        <v>0</v>
      </c>
      <c r="M430" s="201">
        <f t="shared" si="22"/>
        <v>0</v>
      </c>
    </row>
    <row r="431" spans="11:13" hidden="1" x14ac:dyDescent="0.25">
      <c r="K431" s="286">
        <f t="shared" si="21"/>
        <v>0</v>
      </c>
      <c r="L431" s="263" t="str">
        <f t="shared" si="23"/>
        <v>0</v>
      </c>
      <c r="M431" s="201">
        <f t="shared" si="22"/>
        <v>0</v>
      </c>
    </row>
    <row r="432" spans="11:13" hidden="1" x14ac:dyDescent="0.25">
      <c r="K432" s="286">
        <f t="shared" si="21"/>
        <v>0</v>
      </c>
      <c r="L432" s="263" t="str">
        <f t="shared" si="23"/>
        <v>0</v>
      </c>
      <c r="M432" s="201">
        <f t="shared" si="22"/>
        <v>0</v>
      </c>
    </row>
    <row r="433" spans="11:13" hidden="1" x14ac:dyDescent="0.25">
      <c r="K433" s="286">
        <f t="shared" si="21"/>
        <v>0</v>
      </c>
      <c r="L433" s="263" t="str">
        <f t="shared" si="23"/>
        <v>0</v>
      </c>
      <c r="M433" s="201">
        <f t="shared" si="22"/>
        <v>0</v>
      </c>
    </row>
    <row r="434" spans="11:13" hidden="1" x14ac:dyDescent="0.25">
      <c r="K434" s="286">
        <f t="shared" si="21"/>
        <v>0</v>
      </c>
      <c r="L434" s="263" t="str">
        <f t="shared" si="23"/>
        <v>0</v>
      </c>
      <c r="M434" s="201">
        <f t="shared" si="22"/>
        <v>0</v>
      </c>
    </row>
    <row r="435" spans="11:13" hidden="1" x14ac:dyDescent="0.25">
      <c r="K435" s="286">
        <f t="shared" si="21"/>
        <v>0</v>
      </c>
      <c r="L435" s="263" t="str">
        <f t="shared" si="23"/>
        <v>0</v>
      </c>
      <c r="M435" s="201">
        <f t="shared" si="22"/>
        <v>0</v>
      </c>
    </row>
    <row r="436" spans="11:13" hidden="1" x14ac:dyDescent="0.25">
      <c r="K436" s="286">
        <f t="shared" si="21"/>
        <v>0</v>
      </c>
      <c r="L436" s="263" t="str">
        <f t="shared" si="23"/>
        <v>0</v>
      </c>
      <c r="M436" s="201">
        <f t="shared" si="22"/>
        <v>0</v>
      </c>
    </row>
    <row r="437" spans="11:13" hidden="1" x14ac:dyDescent="0.25">
      <c r="K437" s="286">
        <f t="shared" si="21"/>
        <v>0</v>
      </c>
      <c r="L437" s="263" t="str">
        <f t="shared" si="23"/>
        <v>0</v>
      </c>
      <c r="M437" s="201">
        <f t="shared" si="22"/>
        <v>0</v>
      </c>
    </row>
    <row r="438" spans="11:13" hidden="1" x14ac:dyDescent="0.25">
      <c r="K438" s="286">
        <f t="shared" si="21"/>
        <v>0</v>
      </c>
      <c r="L438" s="263" t="str">
        <f t="shared" si="23"/>
        <v>0</v>
      </c>
      <c r="M438" s="201">
        <f t="shared" si="22"/>
        <v>0</v>
      </c>
    </row>
    <row r="439" spans="11:13" hidden="1" x14ac:dyDescent="0.25">
      <c r="K439" s="286">
        <f t="shared" si="21"/>
        <v>0</v>
      </c>
      <c r="L439" s="263" t="str">
        <f t="shared" si="23"/>
        <v>0</v>
      </c>
      <c r="M439" s="201">
        <f t="shared" si="22"/>
        <v>0</v>
      </c>
    </row>
    <row r="440" spans="11:13" hidden="1" x14ac:dyDescent="0.25">
      <c r="K440" s="286">
        <f t="shared" si="21"/>
        <v>0</v>
      </c>
      <c r="L440" s="263" t="str">
        <f t="shared" si="23"/>
        <v>0</v>
      </c>
      <c r="M440" s="201">
        <f t="shared" si="22"/>
        <v>0</v>
      </c>
    </row>
    <row r="441" spans="11:13" hidden="1" x14ac:dyDescent="0.25">
      <c r="K441" s="286">
        <f t="shared" si="21"/>
        <v>0</v>
      </c>
      <c r="L441" s="263" t="str">
        <f t="shared" si="23"/>
        <v>0</v>
      </c>
      <c r="M441" s="201">
        <f t="shared" si="22"/>
        <v>0</v>
      </c>
    </row>
    <row r="442" spans="11:13" hidden="1" x14ac:dyDescent="0.25">
      <c r="K442" s="286">
        <f t="shared" si="21"/>
        <v>0</v>
      </c>
      <c r="L442" s="263" t="str">
        <f t="shared" si="23"/>
        <v>0</v>
      </c>
      <c r="M442" s="201">
        <f t="shared" si="22"/>
        <v>0</v>
      </c>
    </row>
    <row r="443" spans="11:13" hidden="1" x14ac:dyDescent="0.25">
      <c r="K443" s="286">
        <f t="shared" si="21"/>
        <v>0</v>
      </c>
      <c r="L443" s="263" t="str">
        <f t="shared" si="23"/>
        <v>0</v>
      </c>
      <c r="M443" s="201">
        <f t="shared" si="22"/>
        <v>0</v>
      </c>
    </row>
    <row r="444" spans="11:13" hidden="1" x14ac:dyDescent="0.25">
      <c r="K444" s="286">
        <f t="shared" si="21"/>
        <v>0</v>
      </c>
      <c r="L444" s="263" t="str">
        <f t="shared" si="23"/>
        <v>0</v>
      </c>
      <c r="M444" s="201">
        <f t="shared" si="22"/>
        <v>0</v>
      </c>
    </row>
    <row r="445" spans="11:13" hidden="1" x14ac:dyDescent="0.25">
      <c r="K445" s="286">
        <f t="shared" si="21"/>
        <v>0</v>
      </c>
      <c r="L445" s="263" t="str">
        <f t="shared" si="23"/>
        <v>0</v>
      </c>
      <c r="M445" s="201">
        <f t="shared" si="22"/>
        <v>0</v>
      </c>
    </row>
    <row r="446" spans="11:13" hidden="1" x14ac:dyDescent="0.25">
      <c r="K446" s="286">
        <f t="shared" si="21"/>
        <v>0</v>
      </c>
      <c r="L446" s="263" t="str">
        <f t="shared" si="23"/>
        <v>0</v>
      </c>
      <c r="M446" s="201">
        <f t="shared" si="22"/>
        <v>0</v>
      </c>
    </row>
    <row r="447" spans="11:13" hidden="1" x14ac:dyDescent="0.25">
      <c r="K447" s="286">
        <f t="shared" si="21"/>
        <v>0</v>
      </c>
      <c r="L447" s="263" t="str">
        <f t="shared" si="23"/>
        <v>0</v>
      </c>
      <c r="M447" s="201">
        <f t="shared" si="22"/>
        <v>0</v>
      </c>
    </row>
    <row r="448" spans="11:13" hidden="1" x14ac:dyDescent="0.25">
      <c r="K448" s="286">
        <f t="shared" si="21"/>
        <v>0</v>
      </c>
      <c r="L448" s="263" t="str">
        <f t="shared" si="23"/>
        <v>0</v>
      </c>
      <c r="M448" s="201">
        <f t="shared" si="22"/>
        <v>0</v>
      </c>
    </row>
    <row r="449" spans="11:13" hidden="1" x14ac:dyDescent="0.25">
      <c r="K449" s="286">
        <f t="shared" si="21"/>
        <v>0</v>
      </c>
      <c r="L449" s="263" t="str">
        <f t="shared" si="23"/>
        <v>0</v>
      </c>
      <c r="M449" s="201">
        <f t="shared" si="22"/>
        <v>0</v>
      </c>
    </row>
    <row r="450" spans="11:13" hidden="1" x14ac:dyDescent="0.25">
      <c r="K450" s="286">
        <f t="shared" si="21"/>
        <v>0</v>
      </c>
      <c r="L450" s="263" t="str">
        <f t="shared" si="23"/>
        <v>0</v>
      </c>
      <c r="M450" s="201">
        <f t="shared" si="22"/>
        <v>0</v>
      </c>
    </row>
    <row r="451" spans="11:13" hidden="1" x14ac:dyDescent="0.25">
      <c r="K451" s="286">
        <f t="shared" si="21"/>
        <v>0</v>
      </c>
      <c r="L451" s="263" t="str">
        <f t="shared" si="23"/>
        <v>0</v>
      </c>
      <c r="M451" s="201">
        <f t="shared" si="22"/>
        <v>0</v>
      </c>
    </row>
    <row r="452" spans="11:13" hidden="1" x14ac:dyDescent="0.25">
      <c r="K452" s="286">
        <f t="shared" si="21"/>
        <v>0</v>
      </c>
      <c r="L452" s="263" t="str">
        <f t="shared" si="23"/>
        <v>0</v>
      </c>
      <c r="M452" s="201">
        <f t="shared" si="22"/>
        <v>0</v>
      </c>
    </row>
    <row r="453" spans="11:13" hidden="1" x14ac:dyDescent="0.25">
      <c r="K453" s="286">
        <f t="shared" si="21"/>
        <v>0</v>
      </c>
      <c r="L453" s="263" t="str">
        <f t="shared" si="23"/>
        <v>0</v>
      </c>
      <c r="M453" s="201">
        <f t="shared" si="22"/>
        <v>0</v>
      </c>
    </row>
    <row r="454" spans="11:13" hidden="1" x14ac:dyDescent="0.25">
      <c r="K454" s="286">
        <f t="shared" ref="K454:K497" si="24">SUM(F454:J454)</f>
        <v>0</v>
      </c>
      <c r="L454" s="263" t="str">
        <f t="shared" si="23"/>
        <v>0</v>
      </c>
      <c r="M454" s="201">
        <f t="shared" ref="M454:M497" si="25">SUM(K454*L454)</f>
        <v>0</v>
      </c>
    </row>
    <row r="455" spans="11:13" hidden="1" x14ac:dyDescent="0.25">
      <c r="K455" s="286">
        <f t="shared" si="24"/>
        <v>0</v>
      </c>
      <c r="L455" s="263" t="str">
        <f t="shared" si="23"/>
        <v>0</v>
      </c>
      <c r="M455" s="201">
        <f t="shared" si="25"/>
        <v>0</v>
      </c>
    </row>
    <row r="456" spans="11:13" hidden="1" x14ac:dyDescent="0.25">
      <c r="K456" s="286">
        <f t="shared" si="24"/>
        <v>0</v>
      </c>
      <c r="L456" s="263" t="str">
        <f t="shared" si="23"/>
        <v>0</v>
      </c>
      <c r="M456" s="201">
        <f t="shared" si="25"/>
        <v>0</v>
      </c>
    </row>
    <row r="457" spans="11:13" hidden="1" x14ac:dyDescent="0.25">
      <c r="K457" s="286">
        <f t="shared" si="24"/>
        <v>0</v>
      </c>
      <c r="L457" s="263" t="str">
        <f t="shared" si="23"/>
        <v>0</v>
      </c>
      <c r="M457" s="201">
        <f t="shared" si="25"/>
        <v>0</v>
      </c>
    </row>
    <row r="458" spans="11:13" hidden="1" x14ac:dyDescent="0.25">
      <c r="K458" s="286">
        <f t="shared" si="24"/>
        <v>0</v>
      </c>
      <c r="L458" s="263" t="str">
        <f t="shared" si="23"/>
        <v>0</v>
      </c>
      <c r="M458" s="201">
        <f t="shared" si="25"/>
        <v>0</v>
      </c>
    </row>
    <row r="459" spans="11:13" hidden="1" x14ac:dyDescent="0.25">
      <c r="K459" s="286">
        <f t="shared" si="24"/>
        <v>0</v>
      </c>
      <c r="L459" s="263" t="str">
        <f t="shared" si="23"/>
        <v>0</v>
      </c>
      <c r="M459" s="201">
        <f t="shared" si="25"/>
        <v>0</v>
      </c>
    </row>
    <row r="460" spans="11:13" hidden="1" x14ac:dyDescent="0.25">
      <c r="K460" s="286">
        <f t="shared" si="24"/>
        <v>0</v>
      </c>
      <c r="L460" s="263" t="str">
        <f t="shared" si="23"/>
        <v>0</v>
      </c>
      <c r="M460" s="201">
        <f t="shared" si="25"/>
        <v>0</v>
      </c>
    </row>
    <row r="461" spans="11:13" hidden="1" x14ac:dyDescent="0.25">
      <c r="K461" s="286">
        <f t="shared" si="24"/>
        <v>0</v>
      </c>
      <c r="L461" s="263" t="str">
        <f t="shared" si="23"/>
        <v>0</v>
      </c>
      <c r="M461" s="201">
        <f t="shared" si="25"/>
        <v>0</v>
      </c>
    </row>
    <row r="462" spans="11:13" hidden="1" x14ac:dyDescent="0.25">
      <c r="K462" s="286">
        <f t="shared" si="24"/>
        <v>0</v>
      </c>
      <c r="L462" s="263" t="str">
        <f t="shared" si="23"/>
        <v>0</v>
      </c>
      <c r="M462" s="201">
        <f t="shared" si="25"/>
        <v>0</v>
      </c>
    </row>
    <row r="463" spans="11:13" hidden="1" x14ac:dyDescent="0.25">
      <c r="K463" s="286">
        <f t="shared" si="24"/>
        <v>0</v>
      </c>
      <c r="L463" s="263" t="str">
        <f t="shared" si="23"/>
        <v>0</v>
      </c>
      <c r="M463" s="201">
        <f t="shared" si="25"/>
        <v>0</v>
      </c>
    </row>
    <row r="464" spans="11:13" hidden="1" x14ac:dyDescent="0.25">
      <c r="K464" s="286">
        <f t="shared" si="24"/>
        <v>0</v>
      </c>
      <c r="L464" s="263" t="str">
        <f t="shared" si="23"/>
        <v>0</v>
      </c>
      <c r="M464" s="201">
        <f t="shared" si="25"/>
        <v>0</v>
      </c>
    </row>
    <row r="465" spans="11:13" hidden="1" x14ac:dyDescent="0.25">
      <c r="K465" s="286">
        <f t="shared" si="24"/>
        <v>0</v>
      </c>
      <c r="L465" s="263" t="str">
        <f t="shared" si="23"/>
        <v>0</v>
      </c>
      <c r="M465" s="201">
        <f t="shared" si="25"/>
        <v>0</v>
      </c>
    </row>
    <row r="466" spans="11:13" hidden="1" x14ac:dyDescent="0.25">
      <c r="K466" s="286">
        <f t="shared" si="24"/>
        <v>0</v>
      </c>
      <c r="L466" s="263" t="str">
        <f t="shared" si="23"/>
        <v>0</v>
      </c>
      <c r="M466" s="201">
        <f t="shared" si="25"/>
        <v>0</v>
      </c>
    </row>
    <row r="467" spans="11:13" hidden="1" x14ac:dyDescent="0.25">
      <c r="K467" s="286">
        <f t="shared" si="24"/>
        <v>0</v>
      </c>
      <c r="L467" s="263" t="str">
        <f t="shared" si="23"/>
        <v>0</v>
      </c>
      <c r="M467" s="201">
        <f t="shared" si="25"/>
        <v>0</v>
      </c>
    </row>
    <row r="468" spans="11:13" hidden="1" x14ac:dyDescent="0.25">
      <c r="K468" s="286">
        <f t="shared" si="24"/>
        <v>0</v>
      </c>
      <c r="L468" s="263" t="str">
        <f t="shared" si="23"/>
        <v>0</v>
      </c>
      <c r="M468" s="201">
        <f t="shared" si="25"/>
        <v>0</v>
      </c>
    </row>
    <row r="469" spans="11:13" hidden="1" x14ac:dyDescent="0.25">
      <c r="K469" s="286">
        <f t="shared" si="24"/>
        <v>0</v>
      </c>
      <c r="L469" s="263" t="str">
        <f t="shared" si="23"/>
        <v>0</v>
      </c>
      <c r="M469" s="201">
        <f t="shared" si="25"/>
        <v>0</v>
      </c>
    </row>
    <row r="470" spans="11:13" hidden="1" x14ac:dyDescent="0.25">
      <c r="K470" s="286">
        <f t="shared" si="24"/>
        <v>0</v>
      </c>
      <c r="L470" s="263" t="str">
        <f t="shared" si="23"/>
        <v>0</v>
      </c>
      <c r="M470" s="201">
        <f t="shared" si="25"/>
        <v>0</v>
      </c>
    </row>
    <row r="471" spans="11:13" hidden="1" x14ac:dyDescent="0.25">
      <c r="K471" s="286">
        <f t="shared" si="24"/>
        <v>0</v>
      </c>
      <c r="L471" s="263" t="str">
        <f t="shared" si="23"/>
        <v>0</v>
      </c>
      <c r="M471" s="201">
        <f t="shared" si="25"/>
        <v>0</v>
      </c>
    </row>
    <row r="472" spans="11:13" hidden="1" x14ac:dyDescent="0.25">
      <c r="K472" s="286">
        <f t="shared" si="24"/>
        <v>0</v>
      </c>
      <c r="L472" s="263" t="str">
        <f t="shared" si="23"/>
        <v>0</v>
      </c>
      <c r="M472" s="201">
        <f t="shared" si="25"/>
        <v>0</v>
      </c>
    </row>
    <row r="473" spans="11:13" hidden="1" x14ac:dyDescent="0.25">
      <c r="K473" s="286">
        <f t="shared" si="24"/>
        <v>0</v>
      </c>
      <c r="L473" s="263" t="str">
        <f t="shared" si="23"/>
        <v>0</v>
      </c>
      <c r="M473" s="201">
        <f t="shared" si="25"/>
        <v>0</v>
      </c>
    </row>
    <row r="474" spans="11:13" hidden="1" x14ac:dyDescent="0.25">
      <c r="K474" s="286">
        <f t="shared" si="24"/>
        <v>0</v>
      </c>
      <c r="L474" s="263" t="str">
        <f t="shared" ref="L474:L497" si="26">IF(E474="","0",VLOOKUP(E474,$F$539:$G$554,2))</f>
        <v>0</v>
      </c>
      <c r="M474" s="201">
        <f t="shared" si="25"/>
        <v>0</v>
      </c>
    </row>
    <row r="475" spans="11:13" hidden="1" x14ac:dyDescent="0.25">
      <c r="K475" s="286">
        <f t="shared" si="24"/>
        <v>0</v>
      </c>
      <c r="L475" s="263" t="str">
        <f t="shared" si="26"/>
        <v>0</v>
      </c>
      <c r="M475" s="201">
        <f t="shared" si="25"/>
        <v>0</v>
      </c>
    </row>
    <row r="476" spans="11:13" hidden="1" x14ac:dyDescent="0.25">
      <c r="K476" s="286">
        <f t="shared" si="24"/>
        <v>0</v>
      </c>
      <c r="L476" s="263" t="str">
        <f t="shared" si="26"/>
        <v>0</v>
      </c>
      <c r="M476" s="201">
        <f t="shared" si="25"/>
        <v>0</v>
      </c>
    </row>
    <row r="477" spans="11:13" hidden="1" x14ac:dyDescent="0.25">
      <c r="K477" s="286">
        <f t="shared" si="24"/>
        <v>0</v>
      </c>
      <c r="L477" s="263" t="str">
        <f t="shared" si="26"/>
        <v>0</v>
      </c>
      <c r="M477" s="201">
        <f t="shared" si="25"/>
        <v>0</v>
      </c>
    </row>
    <row r="478" spans="11:13" hidden="1" x14ac:dyDescent="0.25">
      <c r="K478" s="286">
        <f t="shared" si="24"/>
        <v>0</v>
      </c>
      <c r="L478" s="263" t="str">
        <f t="shared" si="26"/>
        <v>0</v>
      </c>
      <c r="M478" s="201">
        <f t="shared" si="25"/>
        <v>0</v>
      </c>
    </row>
    <row r="479" spans="11:13" hidden="1" x14ac:dyDescent="0.25">
      <c r="K479" s="286">
        <f t="shared" si="24"/>
        <v>0</v>
      </c>
      <c r="L479" s="263" t="str">
        <f t="shared" si="26"/>
        <v>0</v>
      </c>
      <c r="M479" s="201">
        <f t="shared" si="25"/>
        <v>0</v>
      </c>
    </row>
    <row r="480" spans="11:13" hidden="1" x14ac:dyDescent="0.25">
      <c r="K480" s="286">
        <f t="shared" si="24"/>
        <v>0</v>
      </c>
      <c r="L480" s="263" t="str">
        <f t="shared" si="26"/>
        <v>0</v>
      </c>
      <c r="M480" s="201">
        <f t="shared" si="25"/>
        <v>0</v>
      </c>
    </row>
    <row r="481" spans="11:13" hidden="1" x14ac:dyDescent="0.25">
      <c r="K481" s="286">
        <f t="shared" si="24"/>
        <v>0</v>
      </c>
      <c r="L481" s="263" t="str">
        <f t="shared" si="26"/>
        <v>0</v>
      </c>
      <c r="M481" s="201">
        <f t="shared" si="25"/>
        <v>0</v>
      </c>
    </row>
    <row r="482" spans="11:13" hidden="1" x14ac:dyDescent="0.25">
      <c r="K482" s="286">
        <f t="shared" si="24"/>
        <v>0</v>
      </c>
      <c r="L482" s="263" t="str">
        <f t="shared" si="26"/>
        <v>0</v>
      </c>
      <c r="M482" s="201">
        <f t="shared" si="25"/>
        <v>0</v>
      </c>
    </row>
    <row r="483" spans="11:13" hidden="1" x14ac:dyDescent="0.25">
      <c r="K483" s="286">
        <f t="shared" si="24"/>
        <v>0</v>
      </c>
      <c r="L483" s="263" t="str">
        <f t="shared" si="26"/>
        <v>0</v>
      </c>
      <c r="M483" s="201">
        <f t="shared" si="25"/>
        <v>0</v>
      </c>
    </row>
    <row r="484" spans="11:13" hidden="1" x14ac:dyDescent="0.25">
      <c r="K484" s="286">
        <f t="shared" si="24"/>
        <v>0</v>
      </c>
      <c r="L484" s="263" t="str">
        <f t="shared" si="26"/>
        <v>0</v>
      </c>
      <c r="M484" s="201">
        <f t="shared" si="25"/>
        <v>0</v>
      </c>
    </row>
    <row r="485" spans="11:13" hidden="1" x14ac:dyDescent="0.25">
      <c r="K485" s="286">
        <f t="shared" si="24"/>
        <v>0</v>
      </c>
      <c r="L485" s="263" t="str">
        <f t="shared" si="26"/>
        <v>0</v>
      </c>
      <c r="M485" s="201">
        <f t="shared" si="25"/>
        <v>0</v>
      </c>
    </row>
    <row r="486" spans="11:13" hidden="1" x14ac:dyDescent="0.25">
      <c r="K486" s="286">
        <f t="shared" si="24"/>
        <v>0</v>
      </c>
      <c r="L486" s="263" t="str">
        <f t="shared" si="26"/>
        <v>0</v>
      </c>
      <c r="M486" s="201">
        <f t="shared" si="25"/>
        <v>0</v>
      </c>
    </row>
    <row r="487" spans="11:13" hidden="1" x14ac:dyDescent="0.25">
      <c r="K487" s="286">
        <f t="shared" si="24"/>
        <v>0</v>
      </c>
      <c r="L487" s="263" t="str">
        <f t="shared" si="26"/>
        <v>0</v>
      </c>
      <c r="M487" s="201">
        <f t="shared" si="25"/>
        <v>0</v>
      </c>
    </row>
    <row r="488" spans="11:13" hidden="1" x14ac:dyDescent="0.25">
      <c r="K488" s="286">
        <f t="shared" si="24"/>
        <v>0</v>
      </c>
      <c r="L488" s="263" t="str">
        <f t="shared" si="26"/>
        <v>0</v>
      </c>
      <c r="M488" s="201">
        <f t="shared" si="25"/>
        <v>0</v>
      </c>
    </row>
    <row r="489" spans="11:13" hidden="1" x14ac:dyDescent="0.25">
      <c r="K489" s="286">
        <f t="shared" si="24"/>
        <v>0</v>
      </c>
      <c r="L489" s="263" t="str">
        <f t="shared" si="26"/>
        <v>0</v>
      </c>
      <c r="M489" s="201">
        <f t="shared" si="25"/>
        <v>0</v>
      </c>
    </row>
    <row r="490" spans="11:13" hidden="1" x14ac:dyDescent="0.25">
      <c r="K490" s="286">
        <f t="shared" si="24"/>
        <v>0</v>
      </c>
      <c r="L490" s="263" t="str">
        <f t="shared" si="26"/>
        <v>0</v>
      </c>
      <c r="M490" s="201">
        <f t="shared" si="25"/>
        <v>0</v>
      </c>
    </row>
    <row r="491" spans="11:13" hidden="1" x14ac:dyDescent="0.25">
      <c r="K491" s="286">
        <f t="shared" si="24"/>
        <v>0</v>
      </c>
      <c r="L491" s="263" t="str">
        <f t="shared" si="26"/>
        <v>0</v>
      </c>
      <c r="M491" s="201">
        <f t="shared" si="25"/>
        <v>0</v>
      </c>
    </row>
    <row r="492" spans="11:13" hidden="1" x14ac:dyDescent="0.25">
      <c r="K492" s="286">
        <f t="shared" si="24"/>
        <v>0</v>
      </c>
      <c r="L492" s="263" t="str">
        <f t="shared" si="26"/>
        <v>0</v>
      </c>
      <c r="M492" s="201">
        <f t="shared" si="25"/>
        <v>0</v>
      </c>
    </row>
    <row r="493" spans="11:13" hidden="1" x14ac:dyDescent="0.25">
      <c r="K493" s="286">
        <f t="shared" si="24"/>
        <v>0</v>
      </c>
      <c r="L493" s="263" t="str">
        <f t="shared" si="26"/>
        <v>0</v>
      </c>
      <c r="M493" s="201">
        <f t="shared" si="25"/>
        <v>0</v>
      </c>
    </row>
    <row r="494" spans="11:13" hidden="1" x14ac:dyDescent="0.25">
      <c r="K494" s="286">
        <f t="shared" si="24"/>
        <v>0</v>
      </c>
      <c r="L494" s="263" t="str">
        <f t="shared" si="26"/>
        <v>0</v>
      </c>
      <c r="M494" s="201">
        <f t="shared" si="25"/>
        <v>0</v>
      </c>
    </row>
    <row r="495" spans="11:13" hidden="1" x14ac:dyDescent="0.25">
      <c r="K495" s="286">
        <f t="shared" si="24"/>
        <v>0</v>
      </c>
      <c r="L495" s="263" t="str">
        <f t="shared" si="26"/>
        <v>0</v>
      </c>
      <c r="M495" s="201">
        <f t="shared" si="25"/>
        <v>0</v>
      </c>
    </row>
    <row r="496" spans="11:13" hidden="1" x14ac:dyDescent="0.25">
      <c r="K496" s="286">
        <f t="shared" si="24"/>
        <v>0</v>
      </c>
      <c r="L496" s="263" t="str">
        <f t="shared" si="26"/>
        <v>0</v>
      </c>
      <c r="M496" s="201">
        <f t="shared" si="25"/>
        <v>0</v>
      </c>
    </row>
    <row r="497" spans="3:13" hidden="1" x14ac:dyDescent="0.25">
      <c r="K497" s="286">
        <f t="shared" si="24"/>
        <v>0</v>
      </c>
      <c r="L497" s="263" t="str">
        <f t="shared" si="26"/>
        <v>0</v>
      </c>
      <c r="M497" s="201">
        <f t="shared" si="25"/>
        <v>0</v>
      </c>
    </row>
    <row r="498" spans="3:13" x14ac:dyDescent="0.25">
      <c r="K498" s="286" t="s">
        <v>306</v>
      </c>
      <c r="L498" s="250" t="s">
        <v>306</v>
      </c>
      <c r="M498" s="201" t="s">
        <v>306</v>
      </c>
    </row>
    <row r="499" spans="3:13" x14ac:dyDescent="0.25">
      <c r="C499" s="168" t="s">
        <v>120</v>
      </c>
      <c r="D499" s="168"/>
      <c r="E499" s="168"/>
      <c r="F499" s="168"/>
      <c r="G499" s="168"/>
      <c r="H499" s="168"/>
      <c r="I499" s="168"/>
      <c r="J499" s="168"/>
      <c r="K499" s="168"/>
      <c r="L499" s="168"/>
      <c r="M499" s="168" t="s">
        <v>119</v>
      </c>
    </row>
    <row r="500" spans="3:13" x14ac:dyDescent="0.25">
      <c r="C500" s="168" t="str">
        <f t="shared" ref="C500:C507" si="27">IF(F539="","",F539)</f>
        <v>A</v>
      </c>
      <c r="D500" s="168"/>
      <c r="E500" s="168"/>
      <c r="F500" s="234">
        <f t="shared" ref="F500:F514" si="28">SUMPRODUCT(--($E$5:$E$498=C500),--($D$5:$D$498=""),$F$5:$F$498)</f>
        <v>0</v>
      </c>
      <c r="G500" s="234">
        <f t="shared" ref="G500:G514" si="29">SUMPRODUCT(--($E$5:$E$498=C500),--($D$5:$D$498=""),$G$5:$G$498)</f>
        <v>0</v>
      </c>
      <c r="H500" s="234">
        <f t="shared" ref="H500:H514" si="30">SUMPRODUCT(--($E$5:$E$498=C500),--($D$5:$D$498=""),$H$5:$H$498)</f>
        <v>0</v>
      </c>
      <c r="I500" s="234">
        <f t="shared" ref="I500:I514" si="31">SUMPRODUCT(--($E$5:$E$498=C500),--($D$5:$D$498=""),$I$5:$I$498)</f>
        <v>0</v>
      </c>
      <c r="J500" s="234">
        <f t="shared" ref="J500:J514" si="32">SUMPRODUCT(--($E$5:$E$498=C500),--($D$5:$D$498=""),$J$5:$J$498)</f>
        <v>5.2</v>
      </c>
      <c r="K500" s="234">
        <f t="shared" ref="K500:K514" si="33">SUM(F500:J500)</f>
        <v>5.2</v>
      </c>
      <c r="L500" s="234"/>
      <c r="M500" s="234">
        <f t="shared" ref="M500:M511" si="34">SUMPRODUCT(--($E$5:$E$498=C500),--($D$5:$D$498=""),$M$5:$M$498)</f>
        <v>1040</v>
      </c>
    </row>
    <row r="501" spans="3:13" x14ac:dyDescent="0.25">
      <c r="C501" s="168" t="str">
        <f t="shared" si="27"/>
        <v>A1</v>
      </c>
      <c r="D501" s="168"/>
      <c r="E501" s="168"/>
      <c r="F501" s="234">
        <f t="shared" si="28"/>
        <v>0</v>
      </c>
      <c r="G501" s="234">
        <f t="shared" si="29"/>
        <v>0</v>
      </c>
      <c r="H501" s="234">
        <f t="shared" si="30"/>
        <v>0</v>
      </c>
      <c r="I501" s="234">
        <f t="shared" si="31"/>
        <v>0</v>
      </c>
      <c r="J501" s="234">
        <f t="shared" si="32"/>
        <v>0</v>
      </c>
      <c r="K501" s="234">
        <f t="shared" si="33"/>
        <v>0</v>
      </c>
      <c r="L501" s="234"/>
      <c r="M501" s="234">
        <f t="shared" si="34"/>
        <v>0</v>
      </c>
    </row>
    <row r="502" spans="3:13" x14ac:dyDescent="0.25">
      <c r="C502" s="168" t="str">
        <f t="shared" si="27"/>
        <v>A2</v>
      </c>
      <c r="D502" s="168"/>
      <c r="E502" s="168"/>
      <c r="F502" s="234">
        <f t="shared" si="28"/>
        <v>0</v>
      </c>
      <c r="G502" s="234">
        <f t="shared" si="29"/>
        <v>0</v>
      </c>
      <c r="H502" s="234">
        <f t="shared" si="30"/>
        <v>0</v>
      </c>
      <c r="I502" s="234">
        <f t="shared" si="31"/>
        <v>0</v>
      </c>
      <c r="J502" s="234">
        <f t="shared" si="32"/>
        <v>0</v>
      </c>
      <c r="K502" s="234">
        <f t="shared" si="33"/>
        <v>0</v>
      </c>
      <c r="L502" s="234"/>
      <c r="M502" s="234">
        <f t="shared" si="34"/>
        <v>0</v>
      </c>
    </row>
    <row r="503" spans="3:13" x14ac:dyDescent="0.25">
      <c r="C503" s="168" t="str">
        <f t="shared" si="27"/>
        <v>B</v>
      </c>
      <c r="D503" s="168"/>
      <c r="E503" s="168"/>
      <c r="F503" s="234">
        <f t="shared" si="28"/>
        <v>10.199999999999999</v>
      </c>
      <c r="G503" s="234">
        <f t="shared" si="29"/>
        <v>0</v>
      </c>
      <c r="H503" s="234">
        <f t="shared" si="30"/>
        <v>0</v>
      </c>
      <c r="I503" s="234">
        <f t="shared" si="31"/>
        <v>0</v>
      </c>
      <c r="J503" s="234">
        <f t="shared" si="32"/>
        <v>34.1</v>
      </c>
      <c r="K503" s="234">
        <f t="shared" si="33"/>
        <v>44.3</v>
      </c>
      <c r="L503" s="234"/>
      <c r="M503" s="234">
        <f t="shared" si="34"/>
        <v>8860</v>
      </c>
    </row>
    <row r="504" spans="3:13" x14ac:dyDescent="0.25">
      <c r="C504" s="168" t="str">
        <f t="shared" si="27"/>
        <v>C</v>
      </c>
      <c r="D504" s="168"/>
      <c r="E504" s="168"/>
      <c r="F504" s="234">
        <f t="shared" si="28"/>
        <v>0</v>
      </c>
      <c r="G504" s="234">
        <f t="shared" si="29"/>
        <v>0</v>
      </c>
      <c r="H504" s="234">
        <f t="shared" si="30"/>
        <v>0</v>
      </c>
      <c r="I504" s="234">
        <f t="shared" si="31"/>
        <v>0</v>
      </c>
      <c r="J504" s="234">
        <f t="shared" si="32"/>
        <v>27.299999999999997</v>
      </c>
      <c r="K504" s="234">
        <f t="shared" si="33"/>
        <v>27.299999999999997</v>
      </c>
      <c r="L504" s="234"/>
      <c r="M504" s="234">
        <f t="shared" si="34"/>
        <v>5460</v>
      </c>
    </row>
    <row r="505" spans="3:13" x14ac:dyDescent="0.25">
      <c r="C505" s="168" t="str">
        <f t="shared" si="27"/>
        <v>D</v>
      </c>
      <c r="D505" s="168"/>
      <c r="E505" s="168"/>
      <c r="F505" s="234">
        <f t="shared" si="28"/>
        <v>0</v>
      </c>
      <c r="G505" s="234">
        <f t="shared" si="29"/>
        <v>0</v>
      </c>
      <c r="H505" s="234">
        <f t="shared" si="30"/>
        <v>410.09999999999997</v>
      </c>
      <c r="I505" s="234">
        <f t="shared" si="31"/>
        <v>0</v>
      </c>
      <c r="J505" s="234">
        <f t="shared" si="32"/>
        <v>57.5</v>
      </c>
      <c r="K505" s="234">
        <f t="shared" si="33"/>
        <v>467.59999999999997</v>
      </c>
      <c r="L505" s="234"/>
      <c r="M505" s="234">
        <f t="shared" si="34"/>
        <v>93520</v>
      </c>
    </row>
    <row r="506" spans="3:13" x14ac:dyDescent="0.25">
      <c r="C506" s="168" t="str">
        <f t="shared" si="27"/>
        <v>F</v>
      </c>
      <c r="D506" s="168"/>
      <c r="E506" s="168"/>
      <c r="F506" s="234">
        <f t="shared" si="28"/>
        <v>0</v>
      </c>
      <c r="G506" s="234">
        <f t="shared" si="29"/>
        <v>0</v>
      </c>
      <c r="H506" s="234">
        <f t="shared" si="30"/>
        <v>0</v>
      </c>
      <c r="I506" s="234">
        <f t="shared" si="31"/>
        <v>0</v>
      </c>
      <c r="J506" s="234">
        <f t="shared" si="32"/>
        <v>0</v>
      </c>
      <c r="K506" s="234">
        <f t="shared" si="33"/>
        <v>0</v>
      </c>
      <c r="L506" s="234"/>
      <c r="M506" s="234">
        <f t="shared" si="34"/>
        <v>0</v>
      </c>
    </row>
    <row r="507" spans="3:13" x14ac:dyDescent="0.25">
      <c r="C507" s="168" t="str">
        <f t="shared" si="27"/>
        <v>G</v>
      </c>
      <c r="D507" s="168"/>
      <c r="E507" s="168"/>
      <c r="F507" s="234">
        <f t="shared" si="28"/>
        <v>0</v>
      </c>
      <c r="G507" s="234">
        <f t="shared" si="29"/>
        <v>0</v>
      </c>
      <c r="H507" s="234">
        <f t="shared" si="30"/>
        <v>0</v>
      </c>
      <c r="I507" s="234">
        <f t="shared" si="31"/>
        <v>0</v>
      </c>
      <c r="J507" s="234">
        <f t="shared" si="32"/>
        <v>0</v>
      </c>
      <c r="K507" s="234">
        <f t="shared" si="33"/>
        <v>0</v>
      </c>
      <c r="L507" s="234"/>
      <c r="M507" s="234">
        <f t="shared" si="34"/>
        <v>0</v>
      </c>
    </row>
    <row r="508" spans="3:13" hidden="1" x14ac:dyDescent="0.25">
      <c r="C508" s="168" t="s">
        <v>197</v>
      </c>
      <c r="D508" s="168"/>
      <c r="E508" s="168"/>
      <c r="F508" s="234">
        <f t="shared" si="28"/>
        <v>0</v>
      </c>
      <c r="G508" s="234">
        <f t="shared" si="29"/>
        <v>0</v>
      </c>
      <c r="H508" s="234">
        <f t="shared" si="30"/>
        <v>0</v>
      </c>
      <c r="I508" s="234">
        <f t="shared" si="31"/>
        <v>0</v>
      </c>
      <c r="J508" s="234">
        <f t="shared" si="32"/>
        <v>0</v>
      </c>
      <c r="K508" s="234">
        <f t="shared" si="33"/>
        <v>0</v>
      </c>
      <c r="L508" s="234"/>
      <c r="M508" s="234">
        <f t="shared" si="34"/>
        <v>0</v>
      </c>
    </row>
    <row r="509" spans="3:13" hidden="1" x14ac:dyDescent="0.25">
      <c r="C509" s="168" t="s">
        <v>197</v>
      </c>
      <c r="D509" s="168"/>
      <c r="E509" s="168"/>
      <c r="F509" s="234">
        <f t="shared" si="28"/>
        <v>0</v>
      </c>
      <c r="G509" s="234">
        <f t="shared" si="29"/>
        <v>0</v>
      </c>
      <c r="H509" s="234">
        <f t="shared" si="30"/>
        <v>0</v>
      </c>
      <c r="I509" s="234">
        <f t="shared" si="31"/>
        <v>0</v>
      </c>
      <c r="J509" s="234">
        <f t="shared" si="32"/>
        <v>0</v>
      </c>
      <c r="K509" s="234">
        <f t="shared" si="33"/>
        <v>0</v>
      </c>
      <c r="L509" s="234"/>
      <c r="M509" s="234">
        <f t="shared" si="34"/>
        <v>0</v>
      </c>
    </row>
    <row r="510" spans="3:13" hidden="1" x14ac:dyDescent="0.25">
      <c r="C510" s="168" t="s">
        <v>197</v>
      </c>
      <c r="D510" s="168"/>
      <c r="E510" s="168"/>
      <c r="F510" s="234">
        <f t="shared" si="28"/>
        <v>0</v>
      </c>
      <c r="G510" s="234">
        <f t="shared" si="29"/>
        <v>0</v>
      </c>
      <c r="H510" s="234">
        <f t="shared" si="30"/>
        <v>0</v>
      </c>
      <c r="I510" s="234">
        <f t="shared" si="31"/>
        <v>0</v>
      </c>
      <c r="J510" s="234">
        <f t="shared" si="32"/>
        <v>0</v>
      </c>
      <c r="K510" s="234">
        <f t="shared" si="33"/>
        <v>0</v>
      </c>
      <c r="L510" s="234"/>
      <c r="M510" s="234">
        <f t="shared" si="34"/>
        <v>0</v>
      </c>
    </row>
    <row r="511" spans="3:13" hidden="1" x14ac:dyDescent="0.25">
      <c r="C511" s="168" t="s">
        <v>197</v>
      </c>
      <c r="D511" s="168"/>
      <c r="E511" s="168"/>
      <c r="F511" s="234">
        <f t="shared" si="28"/>
        <v>0</v>
      </c>
      <c r="G511" s="234">
        <f t="shared" si="29"/>
        <v>0</v>
      </c>
      <c r="H511" s="234">
        <f t="shared" si="30"/>
        <v>0</v>
      </c>
      <c r="I511" s="234">
        <f t="shared" si="31"/>
        <v>0</v>
      </c>
      <c r="J511" s="234">
        <f t="shared" si="32"/>
        <v>0</v>
      </c>
      <c r="K511" s="234">
        <f t="shared" si="33"/>
        <v>0</v>
      </c>
      <c r="L511" s="234"/>
      <c r="M511" s="234">
        <f t="shared" si="34"/>
        <v>0</v>
      </c>
    </row>
    <row r="512" spans="3:13" hidden="1" x14ac:dyDescent="0.25">
      <c r="C512" s="168" t="s">
        <v>197</v>
      </c>
      <c r="D512" s="168"/>
      <c r="E512" s="168"/>
      <c r="F512" s="234">
        <f t="shared" si="28"/>
        <v>0</v>
      </c>
      <c r="G512" s="234">
        <f t="shared" si="29"/>
        <v>0</v>
      </c>
      <c r="H512" s="234">
        <f t="shared" si="30"/>
        <v>0</v>
      </c>
      <c r="I512" s="234">
        <f t="shared" si="31"/>
        <v>0</v>
      </c>
      <c r="J512" s="234">
        <f t="shared" si="32"/>
        <v>0</v>
      </c>
      <c r="K512" s="234">
        <f t="shared" si="33"/>
        <v>0</v>
      </c>
      <c r="L512" s="234"/>
      <c r="M512" s="234"/>
    </row>
    <row r="513" spans="3:13" hidden="1" x14ac:dyDescent="0.25">
      <c r="C513" s="168" t="s">
        <v>317</v>
      </c>
      <c r="D513" s="168"/>
      <c r="E513" s="168"/>
      <c r="F513" s="234">
        <f t="shared" si="28"/>
        <v>0</v>
      </c>
      <c r="G513" s="234">
        <f t="shared" si="29"/>
        <v>0</v>
      </c>
      <c r="H513" s="234">
        <f t="shared" si="30"/>
        <v>0</v>
      </c>
      <c r="I513" s="234">
        <f t="shared" si="31"/>
        <v>0</v>
      </c>
      <c r="J513" s="234">
        <f t="shared" si="32"/>
        <v>0</v>
      </c>
      <c r="K513" s="234">
        <f t="shared" si="33"/>
        <v>0</v>
      </c>
      <c r="L513" s="234"/>
      <c r="M513" s="234">
        <f>SUMPRODUCT(--($E$5:$E$498=C513),--($D$5:$D$498=""),$M$5:$M$498)</f>
        <v>0</v>
      </c>
    </row>
    <row r="514" spans="3:13" hidden="1" x14ac:dyDescent="0.25">
      <c r="C514" s="168" t="s">
        <v>197</v>
      </c>
      <c r="D514" s="168"/>
      <c r="E514" s="168"/>
      <c r="F514" s="234">
        <f t="shared" si="28"/>
        <v>0</v>
      </c>
      <c r="G514" s="234">
        <f t="shared" si="29"/>
        <v>0</v>
      </c>
      <c r="H514" s="234">
        <f t="shared" si="30"/>
        <v>0</v>
      </c>
      <c r="I514" s="234">
        <f t="shared" si="31"/>
        <v>0</v>
      </c>
      <c r="J514" s="234">
        <f t="shared" si="32"/>
        <v>0</v>
      </c>
      <c r="K514" s="234">
        <f t="shared" si="33"/>
        <v>0</v>
      </c>
      <c r="L514" s="234"/>
      <c r="M514" s="234">
        <f>SUMPRODUCT(--($E$5:$E$498=C514),--($D$5:$D$498=""),$M$5:$M$498)</f>
        <v>0</v>
      </c>
    </row>
    <row r="515" spans="3:13" ht="15.75" thickBot="1" x14ac:dyDescent="0.3">
      <c r="C515" s="169" t="s">
        <v>126</v>
      </c>
      <c r="D515" s="169"/>
      <c r="E515" s="169"/>
      <c r="F515" s="235">
        <f t="shared" ref="F515:K515" si="35">SUM(F499:F514)</f>
        <v>10.199999999999999</v>
      </c>
      <c r="G515" s="235">
        <f t="shared" si="35"/>
        <v>0</v>
      </c>
      <c r="H515" s="235">
        <f t="shared" si="35"/>
        <v>410.09999999999997</v>
      </c>
      <c r="I515" s="235">
        <f t="shared" si="35"/>
        <v>0</v>
      </c>
      <c r="J515" s="235">
        <f t="shared" si="35"/>
        <v>124.1</v>
      </c>
      <c r="K515" s="235">
        <f t="shared" si="35"/>
        <v>544.4</v>
      </c>
      <c r="L515" s="235"/>
      <c r="M515" s="235">
        <f>SUM(M499:M514)</f>
        <v>108880</v>
      </c>
    </row>
    <row r="516" spans="3:13" ht="15.75" thickTop="1" x14ac:dyDescent="0.25">
      <c r="C516" s="170"/>
      <c r="D516" s="170"/>
      <c r="E516" s="170"/>
      <c r="F516" s="171"/>
      <c r="G516" s="171"/>
      <c r="H516" s="171"/>
      <c r="I516" s="171"/>
      <c r="J516" s="171"/>
      <c r="K516" s="172"/>
      <c r="L516" s="173"/>
      <c r="M516" s="171"/>
    </row>
    <row r="517" spans="3:13" ht="15.75" thickBot="1" x14ac:dyDescent="0.3">
      <c r="C517" s="169" t="s">
        <v>127</v>
      </c>
      <c r="D517" s="169"/>
      <c r="E517" s="169"/>
      <c r="F517" s="235">
        <f>SUMPRODUCT(--($E$5:$E$498="H"),$F$5:$F$498)</f>
        <v>0</v>
      </c>
      <c r="G517" s="235">
        <f>SUMPRODUCT(--($E$5:$E$498="H"),G5:G498)</f>
        <v>0</v>
      </c>
      <c r="H517" s="235">
        <f>SUMPRODUCT(--($E$5:$E$498="H"),H5:H498)</f>
        <v>26</v>
      </c>
      <c r="I517" s="235">
        <f>SUMPRODUCT(--($E$5:$E$498="H"),I5:I498)</f>
        <v>0</v>
      </c>
      <c r="J517" s="235">
        <f>SUMPRODUCT(--($E$5:$E$498="H"),J5:J498)</f>
        <v>8.6000000000000014</v>
      </c>
      <c r="K517" s="235">
        <f>SUM(F517:J517)</f>
        <v>34.6</v>
      </c>
      <c r="L517" s="174"/>
      <c r="M517" s="175"/>
    </row>
    <row r="518" spans="3:13" ht="15.75" thickTop="1" x14ac:dyDescent="0.25"/>
    <row r="519" spans="3:13" x14ac:dyDescent="0.25">
      <c r="C519" s="3" t="s">
        <v>268</v>
      </c>
      <c r="D519" s="3"/>
      <c r="E519" s="3"/>
      <c r="F519" s="3"/>
      <c r="G519" s="3"/>
      <c r="H519" s="3"/>
      <c r="I519" s="3"/>
      <c r="J519" s="3"/>
      <c r="K519" s="3"/>
    </row>
    <row r="520" spans="3:13" x14ac:dyDescent="0.25">
      <c r="C520" s="3" t="str">
        <f t="shared" ref="C520:C526" si="36">C500</f>
        <v>A</v>
      </c>
      <c r="D520" s="3"/>
      <c r="E520" s="3"/>
      <c r="F520" s="239">
        <f t="shared" ref="F520:F534" si="37">SUMPRODUCT(--($E$5:$E$498=C520),--($D$5:$D$498="X"),$F$5:$F$498)</f>
        <v>0</v>
      </c>
      <c r="G520" s="239">
        <f t="shared" ref="G520:G534" si="38">SUMPRODUCT(--($E$5:$E$498=C520),--($D$5:$D$498="X"),$G$5:$G$498)</f>
        <v>0</v>
      </c>
      <c r="H520" s="239">
        <f t="shared" ref="H520:H534" si="39">SUMPRODUCT(--($E$5:$E$498=C520),--($D$5:$D$498="X"),$H$5:$H$498)</f>
        <v>0</v>
      </c>
      <c r="I520" s="239">
        <f t="shared" ref="I520:I534" si="40">SUMPRODUCT(--($E$5:$E$498=C520),--($D$5:$D$498="X"),$I$5:$I$498)</f>
        <v>0</v>
      </c>
      <c r="J520" s="239">
        <f t="shared" ref="J520:J534" si="41">SUMPRODUCT(--($E$5:$E$498=C520),--($D$5:$D$498="X"),$J$5:$J$498)</f>
        <v>0</v>
      </c>
      <c r="K520" s="239">
        <f t="shared" ref="K520:K534" si="42">SUM(F520:J520)</f>
        <v>0</v>
      </c>
    </row>
    <row r="521" spans="3:13" x14ac:dyDescent="0.25">
      <c r="C521" s="3" t="str">
        <f t="shared" si="36"/>
        <v>A1</v>
      </c>
      <c r="D521" s="3"/>
      <c r="E521" s="3"/>
      <c r="F521" s="239">
        <f t="shared" si="37"/>
        <v>0</v>
      </c>
      <c r="G521" s="239">
        <f t="shared" si="38"/>
        <v>0</v>
      </c>
      <c r="H521" s="239">
        <f t="shared" si="39"/>
        <v>0</v>
      </c>
      <c r="I521" s="239">
        <f t="shared" si="40"/>
        <v>0</v>
      </c>
      <c r="J521" s="239">
        <f t="shared" si="41"/>
        <v>0</v>
      </c>
      <c r="K521" s="239">
        <f t="shared" si="42"/>
        <v>0</v>
      </c>
    </row>
    <row r="522" spans="3:13" x14ac:dyDescent="0.25">
      <c r="C522" s="3" t="str">
        <f t="shared" si="36"/>
        <v>A2</v>
      </c>
      <c r="D522" s="3"/>
      <c r="E522" s="3"/>
      <c r="F522" s="239">
        <f t="shared" si="37"/>
        <v>0</v>
      </c>
      <c r="G522" s="239">
        <f t="shared" si="38"/>
        <v>0</v>
      </c>
      <c r="H522" s="239">
        <f t="shared" si="39"/>
        <v>0</v>
      </c>
      <c r="I522" s="239">
        <f t="shared" si="40"/>
        <v>0</v>
      </c>
      <c r="J522" s="239">
        <f t="shared" si="41"/>
        <v>0</v>
      </c>
      <c r="K522" s="239">
        <f t="shared" si="42"/>
        <v>0</v>
      </c>
    </row>
    <row r="523" spans="3:13" x14ac:dyDescent="0.25">
      <c r="C523" s="3" t="str">
        <f t="shared" si="36"/>
        <v>B</v>
      </c>
      <c r="D523" s="3"/>
      <c r="E523" s="3"/>
      <c r="F523" s="239">
        <f t="shared" si="37"/>
        <v>0</v>
      </c>
      <c r="G523" s="239">
        <f t="shared" si="38"/>
        <v>0</v>
      </c>
      <c r="H523" s="239">
        <f t="shared" si="39"/>
        <v>0</v>
      </c>
      <c r="I523" s="239">
        <f t="shared" si="40"/>
        <v>0</v>
      </c>
      <c r="J523" s="239">
        <f t="shared" si="41"/>
        <v>0</v>
      </c>
      <c r="K523" s="239">
        <f t="shared" si="42"/>
        <v>0</v>
      </c>
    </row>
    <row r="524" spans="3:13" x14ac:dyDescent="0.25">
      <c r="C524" s="3" t="str">
        <f t="shared" si="36"/>
        <v>C</v>
      </c>
      <c r="D524" s="3"/>
      <c r="E524" s="3"/>
      <c r="F524" s="239">
        <f t="shared" si="37"/>
        <v>0</v>
      </c>
      <c r="G524" s="239">
        <f t="shared" si="38"/>
        <v>0</v>
      </c>
      <c r="H524" s="239">
        <f t="shared" si="39"/>
        <v>0</v>
      </c>
      <c r="I524" s="239">
        <f t="shared" si="40"/>
        <v>0</v>
      </c>
      <c r="J524" s="239">
        <f t="shared" si="41"/>
        <v>0</v>
      </c>
      <c r="K524" s="239">
        <f t="shared" si="42"/>
        <v>0</v>
      </c>
    </row>
    <row r="525" spans="3:13" x14ac:dyDescent="0.25">
      <c r="C525" s="3" t="str">
        <f t="shared" si="36"/>
        <v>D</v>
      </c>
      <c r="D525" s="3"/>
      <c r="E525" s="3"/>
      <c r="F525" s="239">
        <f t="shared" si="37"/>
        <v>0</v>
      </c>
      <c r="G525" s="239">
        <f t="shared" si="38"/>
        <v>0</v>
      </c>
      <c r="H525" s="239">
        <f t="shared" si="39"/>
        <v>0</v>
      </c>
      <c r="I525" s="239">
        <f t="shared" si="40"/>
        <v>0</v>
      </c>
      <c r="J525" s="239">
        <f t="shared" si="41"/>
        <v>0</v>
      </c>
      <c r="K525" s="239">
        <f t="shared" si="42"/>
        <v>0</v>
      </c>
    </row>
    <row r="526" spans="3:13" x14ac:dyDescent="0.25">
      <c r="C526" s="3" t="str">
        <f t="shared" si="36"/>
        <v>F</v>
      </c>
      <c r="D526" s="3"/>
      <c r="E526" s="3"/>
      <c r="F526" s="239">
        <f t="shared" si="37"/>
        <v>0</v>
      </c>
      <c r="G526" s="239">
        <f t="shared" si="38"/>
        <v>0</v>
      </c>
      <c r="H526" s="239">
        <f t="shared" si="39"/>
        <v>0</v>
      </c>
      <c r="I526" s="239">
        <f t="shared" si="40"/>
        <v>0</v>
      </c>
      <c r="J526" s="239">
        <f t="shared" si="41"/>
        <v>0</v>
      </c>
      <c r="K526" s="239">
        <f t="shared" si="42"/>
        <v>0</v>
      </c>
    </row>
    <row r="527" spans="3:13" hidden="1" x14ac:dyDescent="0.25">
      <c r="C527" s="3" t="s">
        <v>197</v>
      </c>
      <c r="D527" s="3"/>
      <c r="E527" s="3"/>
      <c r="F527" s="239">
        <f t="shared" si="37"/>
        <v>0</v>
      </c>
      <c r="G527" s="239">
        <f t="shared" si="38"/>
        <v>0</v>
      </c>
      <c r="H527" s="239">
        <f t="shared" si="39"/>
        <v>0</v>
      </c>
      <c r="I527" s="239">
        <f t="shared" si="40"/>
        <v>0</v>
      </c>
      <c r="J527" s="239">
        <f t="shared" si="41"/>
        <v>0</v>
      </c>
      <c r="K527" s="239">
        <f t="shared" si="42"/>
        <v>0</v>
      </c>
    </row>
    <row r="528" spans="3:13" hidden="1" x14ac:dyDescent="0.25">
      <c r="C528" s="3" t="s">
        <v>197</v>
      </c>
      <c r="D528" s="3"/>
      <c r="E528" s="3"/>
      <c r="F528" s="239">
        <f t="shared" si="37"/>
        <v>0</v>
      </c>
      <c r="G528" s="239">
        <f t="shared" si="38"/>
        <v>0</v>
      </c>
      <c r="H528" s="239">
        <f t="shared" si="39"/>
        <v>0</v>
      </c>
      <c r="I528" s="239">
        <f t="shared" si="40"/>
        <v>0</v>
      </c>
      <c r="J528" s="239">
        <f t="shared" si="41"/>
        <v>0</v>
      </c>
      <c r="K528" s="239">
        <f t="shared" si="42"/>
        <v>0</v>
      </c>
    </row>
    <row r="529" spans="3:13" hidden="1" x14ac:dyDescent="0.25">
      <c r="C529" s="3" t="s">
        <v>197</v>
      </c>
      <c r="D529" s="3"/>
      <c r="E529" s="3"/>
      <c r="F529" s="239">
        <f t="shared" si="37"/>
        <v>0</v>
      </c>
      <c r="G529" s="239">
        <f t="shared" si="38"/>
        <v>0</v>
      </c>
      <c r="H529" s="239">
        <f t="shared" si="39"/>
        <v>0</v>
      </c>
      <c r="I529" s="239">
        <f t="shared" si="40"/>
        <v>0</v>
      </c>
      <c r="J529" s="239">
        <f t="shared" si="41"/>
        <v>0</v>
      </c>
      <c r="K529" s="239">
        <f t="shared" si="42"/>
        <v>0</v>
      </c>
    </row>
    <row r="530" spans="3:13" hidden="1" x14ac:dyDescent="0.25">
      <c r="C530" s="3" t="s">
        <v>197</v>
      </c>
      <c r="D530" s="3"/>
      <c r="E530" s="3"/>
      <c r="F530" s="239">
        <f t="shared" si="37"/>
        <v>0</v>
      </c>
      <c r="G530" s="239">
        <f t="shared" si="38"/>
        <v>0</v>
      </c>
      <c r="H530" s="239">
        <f t="shared" si="39"/>
        <v>0</v>
      </c>
      <c r="I530" s="239">
        <f t="shared" si="40"/>
        <v>0</v>
      </c>
      <c r="J530" s="239">
        <f t="shared" si="41"/>
        <v>0</v>
      </c>
      <c r="K530" s="239">
        <f t="shared" si="42"/>
        <v>0</v>
      </c>
    </row>
    <row r="531" spans="3:13" hidden="1" x14ac:dyDescent="0.25">
      <c r="C531" s="3" t="s">
        <v>197</v>
      </c>
      <c r="D531" s="3"/>
      <c r="E531" s="3"/>
      <c r="F531" s="239">
        <f t="shared" si="37"/>
        <v>0</v>
      </c>
      <c r="G531" s="239">
        <f t="shared" si="38"/>
        <v>0</v>
      </c>
      <c r="H531" s="239">
        <f t="shared" si="39"/>
        <v>0</v>
      </c>
      <c r="I531" s="239">
        <f t="shared" si="40"/>
        <v>0</v>
      </c>
      <c r="J531" s="239">
        <f t="shared" si="41"/>
        <v>0</v>
      </c>
      <c r="K531" s="239">
        <f t="shared" si="42"/>
        <v>0</v>
      </c>
    </row>
    <row r="532" spans="3:13" hidden="1" x14ac:dyDescent="0.25">
      <c r="C532" s="3" t="s">
        <v>197</v>
      </c>
      <c r="D532" s="3"/>
      <c r="E532" s="3"/>
      <c r="F532" s="239">
        <f t="shared" si="37"/>
        <v>0</v>
      </c>
      <c r="G532" s="239">
        <f t="shared" si="38"/>
        <v>0</v>
      </c>
      <c r="H532" s="239">
        <f t="shared" si="39"/>
        <v>0</v>
      </c>
      <c r="I532" s="239">
        <f t="shared" si="40"/>
        <v>0</v>
      </c>
      <c r="J532" s="239">
        <f t="shared" si="41"/>
        <v>0</v>
      </c>
      <c r="K532" s="239">
        <f t="shared" si="42"/>
        <v>0</v>
      </c>
    </row>
    <row r="533" spans="3:13" hidden="1" x14ac:dyDescent="0.25">
      <c r="C533" s="3" t="s">
        <v>197</v>
      </c>
      <c r="D533" s="3"/>
      <c r="E533" s="3"/>
      <c r="F533" s="239">
        <f t="shared" si="37"/>
        <v>0</v>
      </c>
      <c r="G533" s="239">
        <f t="shared" si="38"/>
        <v>0</v>
      </c>
      <c r="H533" s="239">
        <f t="shared" si="39"/>
        <v>0</v>
      </c>
      <c r="I533" s="239">
        <f t="shared" si="40"/>
        <v>0</v>
      </c>
      <c r="J533" s="239">
        <f t="shared" si="41"/>
        <v>0</v>
      </c>
      <c r="K533" s="239">
        <f t="shared" si="42"/>
        <v>0</v>
      </c>
    </row>
    <row r="534" spans="3:13" hidden="1" x14ac:dyDescent="0.25">
      <c r="C534" s="3" t="s">
        <v>197</v>
      </c>
      <c r="D534" s="3"/>
      <c r="E534" s="3"/>
      <c r="F534" s="239">
        <f t="shared" si="37"/>
        <v>0</v>
      </c>
      <c r="G534" s="239">
        <f t="shared" si="38"/>
        <v>0</v>
      </c>
      <c r="H534" s="239">
        <f t="shared" si="39"/>
        <v>0</v>
      </c>
      <c r="I534" s="239">
        <f t="shared" si="40"/>
        <v>0</v>
      </c>
      <c r="J534" s="239">
        <f t="shared" si="41"/>
        <v>0</v>
      </c>
      <c r="K534" s="239">
        <f t="shared" si="42"/>
        <v>0</v>
      </c>
    </row>
    <row r="535" spans="3:13" ht="15.75" thickBot="1" x14ac:dyDescent="0.3">
      <c r="C535" s="4" t="s">
        <v>267</v>
      </c>
      <c r="D535" s="4"/>
      <c r="E535" s="4"/>
      <c r="F535" s="240">
        <f t="shared" ref="F535:K535" si="43">SUM(F520:F534)</f>
        <v>0</v>
      </c>
      <c r="G535" s="240">
        <f t="shared" si="43"/>
        <v>0</v>
      </c>
      <c r="H535" s="240">
        <f t="shared" si="43"/>
        <v>0</v>
      </c>
      <c r="I535" s="240">
        <f t="shared" si="43"/>
        <v>0</v>
      </c>
      <c r="J535" s="240">
        <f t="shared" si="43"/>
        <v>0</v>
      </c>
      <c r="K535" s="240">
        <f t="shared" si="43"/>
        <v>0</v>
      </c>
    </row>
    <row r="536" spans="3:13" ht="15.75" thickTop="1" x14ac:dyDescent="0.25">
      <c r="C536" s="254"/>
    </row>
    <row r="537" spans="3:13" x14ac:dyDescent="0.25">
      <c r="C537" s="254"/>
    </row>
    <row r="538" spans="3:13" x14ac:dyDescent="0.25">
      <c r="F538" s="297" t="s">
        <v>121</v>
      </c>
      <c r="G538" s="269" t="s">
        <v>122</v>
      </c>
      <c r="I538" s="401" t="s">
        <v>321</v>
      </c>
      <c r="J538" s="579"/>
      <c r="K538" s="580"/>
      <c r="L538" s="580"/>
      <c r="M538" s="581"/>
    </row>
    <row r="539" spans="3:13" x14ac:dyDescent="0.25">
      <c r="F539" s="270" t="s">
        <v>95</v>
      </c>
      <c r="G539" s="427">
        <v>200</v>
      </c>
      <c r="I539" s="429">
        <v>22.7</v>
      </c>
      <c r="J539" s="431" t="s">
        <v>322</v>
      </c>
      <c r="K539" s="432"/>
      <c r="L539" s="432"/>
      <c r="M539" s="433"/>
    </row>
    <row r="540" spans="3:13" x14ac:dyDescent="0.25">
      <c r="F540" s="270" t="s">
        <v>300</v>
      </c>
      <c r="G540" s="427">
        <v>200</v>
      </c>
      <c r="I540" s="429">
        <v>22.7</v>
      </c>
      <c r="J540" s="431" t="s">
        <v>323</v>
      </c>
      <c r="K540" s="432"/>
      <c r="L540" s="432"/>
      <c r="M540" s="433"/>
    </row>
    <row r="541" spans="3:13" x14ac:dyDescent="0.25">
      <c r="F541" s="270" t="s">
        <v>298</v>
      </c>
      <c r="G541" s="427">
        <v>200</v>
      </c>
      <c r="I541" s="429">
        <v>46.2</v>
      </c>
      <c r="J541" s="431" t="s">
        <v>324</v>
      </c>
      <c r="K541" s="432"/>
      <c r="L541" s="432"/>
      <c r="M541" s="433"/>
    </row>
    <row r="542" spans="3:13" x14ac:dyDescent="0.25">
      <c r="F542" s="270" t="s">
        <v>96</v>
      </c>
      <c r="G542" s="427">
        <v>200</v>
      </c>
      <c r="I542" s="429" t="s">
        <v>306</v>
      </c>
      <c r="J542" s="431" t="s">
        <v>325</v>
      </c>
      <c r="K542" s="432"/>
      <c r="L542" s="432"/>
      <c r="M542" s="433"/>
    </row>
    <row r="543" spans="3:13" x14ac:dyDescent="0.25">
      <c r="F543" s="270" t="s">
        <v>123</v>
      </c>
      <c r="G543" s="427">
        <v>200</v>
      </c>
      <c r="I543" s="429"/>
      <c r="J543" s="431" t="s">
        <v>326</v>
      </c>
      <c r="K543" s="432"/>
      <c r="L543" s="432"/>
      <c r="M543" s="433"/>
    </row>
    <row r="544" spans="3:13" x14ac:dyDescent="0.25">
      <c r="F544" s="270" t="s">
        <v>97</v>
      </c>
      <c r="G544" s="427">
        <v>200</v>
      </c>
      <c r="I544" s="430"/>
      <c r="J544" s="434" t="s">
        <v>327</v>
      </c>
      <c r="K544" s="435"/>
      <c r="L544" s="435"/>
      <c r="M544" s="436"/>
    </row>
    <row r="545" spans="6:10" x14ac:dyDescent="0.25">
      <c r="F545" s="270" t="s">
        <v>124</v>
      </c>
      <c r="G545" s="427">
        <v>6</v>
      </c>
      <c r="I545" s="262"/>
      <c r="J545" s="262"/>
    </row>
    <row r="546" spans="6:10" x14ac:dyDescent="0.25">
      <c r="F546" s="270" t="s">
        <v>125</v>
      </c>
      <c r="G546" s="427">
        <v>2</v>
      </c>
      <c r="I546" s="262"/>
      <c r="J546" s="262"/>
    </row>
    <row r="547" spans="6:10" x14ac:dyDescent="0.25">
      <c r="F547" s="273" t="s">
        <v>196</v>
      </c>
      <c r="G547" s="428">
        <v>0</v>
      </c>
    </row>
    <row r="548" spans="6:10" hidden="1" x14ac:dyDescent="0.25">
      <c r="F548" s="305"/>
      <c r="G548" s="306"/>
    </row>
    <row r="549" spans="6:10" hidden="1" x14ac:dyDescent="0.25">
      <c r="F549" s="287"/>
      <c r="G549" s="288"/>
    </row>
    <row r="550" spans="6:10" hidden="1" x14ac:dyDescent="0.25">
      <c r="F550" s="287"/>
      <c r="G550" s="288"/>
    </row>
    <row r="551" spans="6:10" hidden="1" x14ac:dyDescent="0.25">
      <c r="F551" s="287"/>
      <c r="G551" s="288"/>
    </row>
    <row r="552" spans="6:10" hidden="1" x14ac:dyDescent="0.25">
      <c r="F552" s="287"/>
      <c r="G552" s="288"/>
    </row>
    <row r="553" spans="6:10" hidden="1" x14ac:dyDescent="0.25">
      <c r="F553" s="289"/>
      <c r="G553" s="290"/>
    </row>
  </sheetData>
  <sheetProtection algorithmName="SHA-512" hashValue="2cMxvWFvyr2xnXLrI0Y5aXWgjsqu/IdBDjaUlwZEwgFjWCZbInyfTLpY6zLBcd9dAl6LX2yK9dDtm2p3dvVIwA==" saltValue="d5xyk9YBsRfymuqJ3WPc1w==" spinCount="100000" sheet="1" objects="1" scenarios="1"/>
  <mergeCells count="1">
    <mergeCell ref="J538:M538"/>
  </mergeCells>
  <printOptions gridLines="1"/>
  <pageMargins left="0.70866141732283472" right="0.70866141732283472" top="0.94488188976377963" bottom="0.74803149606299213" header="0.31496062992125984" footer="0.31496062992125984"/>
  <pageSetup paperSize="9" scale="81" orientation="portrait" cellComments="asDisplayed" r:id="rId1"/>
  <headerFooter>
    <oddHeader>&amp;L&amp;G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4">
    <tabColor rgb="FFF07512"/>
  </sheetPr>
  <dimension ref="A1:O127"/>
  <sheetViews>
    <sheetView showGridLines="0" showZeros="0" view="pageBreakPreview" topLeftCell="A46" zoomScaleNormal="100" zoomScaleSheetLayoutView="100" workbookViewId="0">
      <selection activeCell="F84" sqref="F84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5" x14ac:dyDescent="0.25"/>
    <row r="2" spans="1:13" ht="23.25" x14ac:dyDescent="0.35">
      <c r="D2" s="33" t="str">
        <f>CONCATENATE("Uitvoeringsbepaling"," ",H5,", onderdeel van ",verzamelblad!A2," ",verzamelblad!A3)</f>
        <v>Uitvoeringsbepaling 6, onderdeel van bestek 2020-SMO1800</v>
      </c>
      <c r="E2" s="6"/>
      <c r="F2" s="6"/>
      <c r="G2" s="6"/>
      <c r="H2" s="15"/>
    </row>
    <row r="3" spans="1:13" ht="15" x14ac:dyDescent="0.25">
      <c r="A3" s="10"/>
      <c r="B3" s="10"/>
      <c r="C3" s="10"/>
      <c r="D3" s="6"/>
      <c r="E3" s="6"/>
      <c r="F3" s="10"/>
      <c r="G3" s="10"/>
      <c r="H3" s="10"/>
      <c r="I3" s="8"/>
      <c r="J3" s="8"/>
      <c r="K3" s="8"/>
    </row>
    <row r="4" spans="1:13" ht="15" customHeight="1" x14ac:dyDescent="0.25">
      <c r="A4" s="94" t="s">
        <v>72</v>
      </c>
      <c r="B4" s="79" t="str">
        <f>VLOOKUP(H5,verzamelblad!A5:E54,3)</f>
        <v xml:space="preserve">Parkeergarage Tinneplein </v>
      </c>
      <c r="C4" s="79"/>
      <c r="D4" s="79"/>
      <c r="E4" s="80"/>
      <c r="F4" s="66"/>
      <c r="G4" s="180"/>
      <c r="H4" s="84"/>
      <c r="I4" s="8"/>
      <c r="J4" s="8"/>
      <c r="K4" s="8"/>
    </row>
    <row r="5" spans="1:13" ht="15" x14ac:dyDescent="0.25">
      <c r="A5" s="91" t="s">
        <v>71</v>
      </c>
      <c r="B5" s="79" t="str">
        <f>VLOOKUP(H5,verzamelblad!A5:E54,4)</f>
        <v>Koestraat 21</v>
      </c>
      <c r="C5" s="79"/>
      <c r="D5" s="79"/>
      <c r="E5" s="81"/>
      <c r="F5" s="66"/>
      <c r="G5" s="181" t="s">
        <v>76</v>
      </c>
      <c r="H5" s="85">
        <v>6</v>
      </c>
      <c r="I5" s="8"/>
      <c r="J5" s="8"/>
      <c r="K5" s="8"/>
    </row>
    <row r="6" spans="1:13" ht="15" x14ac:dyDescent="0.25">
      <c r="A6" s="93" t="s">
        <v>73</v>
      </c>
      <c r="B6" s="82" t="str">
        <f>VLOOKUP(H5,verzamelblad!A5:E54,5)</f>
        <v>Hattem</v>
      </c>
      <c r="C6" s="82"/>
      <c r="D6" s="82"/>
      <c r="E6" s="83"/>
      <c r="F6" s="69"/>
      <c r="G6" s="182" t="s">
        <v>77</v>
      </c>
      <c r="H6" s="86" t="str">
        <f>CONCATENATE(H5,"a")</f>
        <v>6a</v>
      </c>
      <c r="I6" s="8"/>
      <c r="J6" s="8"/>
      <c r="K6" s="8"/>
    </row>
    <row r="7" spans="1:13" ht="15" x14ac:dyDescent="0.25">
      <c r="A7" s="16"/>
      <c r="B7" s="16"/>
      <c r="C7" s="16"/>
      <c r="D7" s="16"/>
      <c r="E7" s="16"/>
      <c r="F7" s="8"/>
      <c r="G7" s="34"/>
      <c r="H7" s="35"/>
      <c r="I7" s="8"/>
      <c r="J7" s="8"/>
      <c r="K7" s="8"/>
    </row>
    <row r="8" spans="1:13" ht="15" x14ac:dyDescent="0.25">
      <c r="A8" s="94" t="s">
        <v>74</v>
      </c>
      <c r="B8" s="95"/>
      <c r="C8" s="95"/>
      <c r="D8" s="95"/>
      <c r="E8" s="87">
        <f>VLOOKUP($H$5,verzamelblad!$A$5:$EP$54,14,0)</f>
        <v>0</v>
      </c>
      <c r="F8" s="8"/>
      <c r="G8" s="8"/>
      <c r="H8" s="8"/>
      <c r="I8" s="8"/>
      <c r="J8" s="8"/>
      <c r="K8" s="8"/>
    </row>
    <row r="9" spans="1:13" ht="15" x14ac:dyDescent="0.25">
      <c r="A9" s="93" t="s">
        <v>75</v>
      </c>
      <c r="B9" s="69"/>
      <c r="C9" s="69"/>
      <c r="D9" s="69"/>
      <c r="E9" s="88">
        <f>VLOOKUP($H$5,verzamelblad!$A$5:$EP$54,6,0)</f>
        <v>52</v>
      </c>
      <c r="F9" s="8"/>
      <c r="G9" s="8"/>
      <c r="H9" s="8"/>
      <c r="I9" s="8"/>
      <c r="J9" s="8"/>
      <c r="K9" s="8"/>
    </row>
    <row r="10" spans="1:13" ht="18.75" customHeight="1" x14ac:dyDescent="0.25">
      <c r="F10" s="1" t="s">
        <v>81</v>
      </c>
      <c r="G10" s="1" t="s">
        <v>199</v>
      </c>
      <c r="H10" s="1" t="s">
        <v>212</v>
      </c>
      <c r="I10" s="1" t="s">
        <v>82</v>
      </c>
      <c r="J10" s="202"/>
      <c r="K10" s="202"/>
      <c r="L10" s="1" t="s">
        <v>83</v>
      </c>
      <c r="M10" s="1" t="s">
        <v>84</v>
      </c>
    </row>
    <row r="11" spans="1:13" ht="15" x14ac:dyDescent="0.25">
      <c r="A11" s="89" t="s">
        <v>99</v>
      </c>
      <c r="B11" s="90"/>
      <c r="C11" s="90"/>
      <c r="D11" s="102"/>
      <c r="E11" s="67"/>
      <c r="F11" s="142">
        <f>SUM(I11/12)</f>
        <v>0</v>
      </c>
      <c r="G11" s="143" t="e">
        <f>SUM(L11/12)</f>
        <v>#DIV/0!</v>
      </c>
      <c r="H11" s="120" t="e">
        <f>SUM(L11/E9)</f>
        <v>#DIV/0!</v>
      </c>
      <c r="I11" s="142">
        <f>SUM($I$14*M11)</f>
        <v>0</v>
      </c>
      <c r="J11" s="226"/>
      <c r="K11" s="142"/>
      <c r="L11" s="143" t="e">
        <f>SUM(L14*M11)</f>
        <v>#DIV/0!</v>
      </c>
      <c r="M11" s="59"/>
    </row>
    <row r="12" spans="1:13" ht="15" x14ac:dyDescent="0.25">
      <c r="A12" s="103" t="s">
        <v>100</v>
      </c>
      <c r="B12" s="104"/>
      <c r="C12" s="104"/>
      <c r="D12" s="105"/>
      <c r="E12" s="68"/>
      <c r="F12" s="144">
        <f>SUM(I12/3)</f>
        <v>0</v>
      </c>
      <c r="G12" s="145" t="e">
        <f>SUM(L12/3)</f>
        <v>#DIV/0!</v>
      </c>
      <c r="H12" s="36"/>
      <c r="I12" s="150">
        <f t="shared" ref="I12:I13" si="0">SUM($I$14*M12)</f>
        <v>0</v>
      </c>
      <c r="J12" s="227"/>
      <c r="K12" s="150"/>
      <c r="L12" s="151" t="e">
        <f>SUM(L14*M12)</f>
        <v>#DIV/0!</v>
      </c>
      <c r="M12" s="60"/>
    </row>
    <row r="13" spans="1:13" ht="15" x14ac:dyDescent="0.25">
      <c r="A13" s="106" t="s">
        <v>101</v>
      </c>
      <c r="B13" s="107"/>
      <c r="C13" s="107"/>
      <c r="D13" s="108"/>
      <c r="E13" s="70"/>
      <c r="F13" s="146">
        <f>I13</f>
        <v>0</v>
      </c>
      <c r="G13" s="147" t="e">
        <f>L13</f>
        <v>#DIV/0!</v>
      </c>
      <c r="H13" s="37"/>
      <c r="I13" s="152">
        <f t="shared" si="0"/>
        <v>0</v>
      </c>
      <c r="J13" s="228"/>
      <c r="K13" s="152"/>
      <c r="L13" s="153" t="e">
        <f>SUM(L14*M13)</f>
        <v>#DIV/0!</v>
      </c>
      <c r="M13" s="61"/>
    </row>
    <row r="14" spans="1:13" ht="15.75" thickBot="1" x14ac:dyDescent="0.3">
      <c r="A14" s="8" t="s">
        <v>78</v>
      </c>
      <c r="B14" s="8"/>
      <c r="C14" s="8"/>
      <c r="D14" s="8"/>
      <c r="E14" s="46"/>
      <c r="F14" s="148">
        <f>SUM(F11:F13)</f>
        <v>0</v>
      </c>
      <c r="G14" s="149" t="e">
        <f t="shared" ref="G14" si="1">SUM(G11:G13)</f>
        <v>#DIV/0!</v>
      </c>
      <c r="H14" s="47"/>
      <c r="I14" s="148">
        <f>E103</f>
        <v>0</v>
      </c>
      <c r="J14" s="212"/>
      <c r="K14" s="167"/>
      <c r="L14" s="149" t="e">
        <f>SUM(I14/offertetarief)</f>
        <v>#DIV/0!</v>
      </c>
      <c r="M14" s="8" t="str">
        <f>IF(SUM(M11:M13)=100%,"","Geen 100%")</f>
        <v>Geen 100%</v>
      </c>
    </row>
    <row r="15" spans="1:13" ht="15.75" thickTop="1" x14ac:dyDescent="0.25">
      <c r="F15" s="1" t="s">
        <v>85</v>
      </c>
      <c r="G15" s="1" t="s">
        <v>86</v>
      </c>
    </row>
    <row r="16" spans="1:13" ht="15" x14ac:dyDescent="0.25">
      <c r="A16" s="99" t="s">
        <v>79</v>
      </c>
      <c r="B16" s="96"/>
      <c r="C16" s="96"/>
      <c r="D16" s="96"/>
      <c r="E16" s="101"/>
      <c r="F16" s="154" t="e">
        <f>SUM((L14*directtoezicht)/E9)</f>
        <v>#DIV/0!</v>
      </c>
      <c r="G16" s="155" t="e">
        <f>IF(L14="","",SUM(L14*directtoezicht))</f>
        <v>#DIV/0!</v>
      </c>
    </row>
    <row r="17" spans="1:14" ht="15.75" customHeight="1" x14ac:dyDescent="0.25">
      <c r="M17" t="s">
        <v>91</v>
      </c>
      <c r="N17" t="s">
        <v>93</v>
      </c>
    </row>
    <row r="18" spans="1:14" ht="15.75" customHeight="1" x14ac:dyDescent="0.25">
      <c r="A18" t="s">
        <v>216</v>
      </c>
      <c r="M18" t="s">
        <v>92</v>
      </c>
      <c r="N18" t="s">
        <v>94</v>
      </c>
    </row>
    <row r="19" spans="1:14" ht="15" x14ac:dyDescent="0.25">
      <c r="A19" s="99" t="s">
        <v>213</v>
      </c>
      <c r="B19" s="96"/>
      <c r="C19" s="100"/>
      <c r="D19" s="156">
        <f ca="1">D103</f>
        <v>2007.2</v>
      </c>
      <c r="E19" s="96"/>
      <c r="F19" s="97" t="s">
        <v>214</v>
      </c>
      <c r="G19" s="157">
        <f ca="1">D103/E9</f>
        <v>38.6</v>
      </c>
      <c r="H19" s="98" t="s">
        <v>215</v>
      </c>
      <c r="I19" s="158" t="e">
        <f ca="1">SUM(D19/L14)</f>
        <v>#DIV/0!</v>
      </c>
      <c r="J19" s="203"/>
      <c r="K19" s="203"/>
      <c r="M19" s="76" t="str">
        <f ca="1">INDIRECT("'" &amp; $H$6 &amp; "'!F539")</f>
        <v>A</v>
      </c>
      <c r="N19" s="56"/>
    </row>
    <row r="20" spans="1:14" ht="15" x14ac:dyDescent="0.25">
      <c r="M20" s="77" t="str">
        <f ca="1">INDIRECT("'" &amp; $H$6 &amp; "'!F540")</f>
        <v>A1</v>
      </c>
      <c r="N20" s="57"/>
    </row>
    <row r="21" spans="1:14" ht="15" x14ac:dyDescent="0.25">
      <c r="A21" t="s">
        <v>80</v>
      </c>
      <c r="B21" s="8"/>
      <c r="D21" s="1" t="s">
        <v>29</v>
      </c>
      <c r="E21" s="1" t="s">
        <v>30</v>
      </c>
      <c r="F21" s="1" t="s">
        <v>87</v>
      </c>
      <c r="G21" s="1" t="s">
        <v>88</v>
      </c>
      <c r="H21" s="1" t="s">
        <v>89</v>
      </c>
      <c r="I21" s="1" t="s">
        <v>90</v>
      </c>
      <c r="J21" s="187"/>
      <c r="K21" s="187"/>
      <c r="L21" s="186"/>
      <c r="M21" s="77" t="str">
        <f ca="1">INDIRECT("'" &amp; $H$6 &amp; "'!F541")</f>
        <v>A2</v>
      </c>
      <c r="N21" s="57"/>
    </row>
    <row r="22" spans="1:14" ht="15" x14ac:dyDescent="0.25">
      <c r="A22" s="89" t="str">
        <f>VLOOKUP($H$5,verzamelblad!$A$5:$EP$54,32,0)</f>
        <v>dieptereiniging sanitair</v>
      </c>
      <c r="B22" s="95"/>
      <c r="C22" s="67"/>
      <c r="D22" s="72" t="str">
        <f>VLOOKUP($H$5,verzamelblad!$A$5:$EP$54,33,0)</f>
        <v>m2</v>
      </c>
      <c r="E22" s="379">
        <f>'6a'!K504</f>
        <v>0</v>
      </c>
      <c r="F22" s="456"/>
      <c r="G22" s="491">
        <f t="shared" ref="G22:G24" si="2">IF(E22="","",SUM(E22*F22))</f>
        <v>0</v>
      </c>
      <c r="H22" s="72">
        <f>VLOOKUP($H$5,verzamelblad!$A$5:$EP$54,35,0)</f>
        <v>1</v>
      </c>
      <c r="I22" s="492">
        <f>IF(H22="op afroep","",SUM(G22*H22))</f>
        <v>0</v>
      </c>
      <c r="J22" s="186"/>
      <c r="K22" s="186"/>
      <c r="L22" s="186"/>
      <c r="M22" s="77" t="str">
        <f ca="1">INDIRECT("'" &amp; $H$6 &amp; "'!F542")</f>
        <v>B</v>
      </c>
      <c r="N22" s="57"/>
    </row>
    <row r="23" spans="1:14" ht="15" x14ac:dyDescent="0.25">
      <c r="A23" s="91" t="str">
        <f>VLOOKUP($H$5,verzamelblad!$A$5:$EP$54,36,0)</f>
        <v>reinigen trespa beplating</v>
      </c>
      <c r="B23" s="92"/>
      <c r="C23" s="68"/>
      <c r="D23" s="74" t="str">
        <f>VLOOKUP($H$5,verzamelblad!$A$5:$EP$54,37,0)</f>
        <v>m2</v>
      </c>
      <c r="E23" s="385">
        <v>1</v>
      </c>
      <c r="F23" s="457"/>
      <c r="G23" s="114">
        <f t="shared" si="2"/>
        <v>0</v>
      </c>
      <c r="H23" s="73" t="str">
        <f>VLOOKUP($H$5,verzamelblad!$A$5:$EP$54,39,0)</f>
        <v>op afroep</v>
      </c>
      <c r="I23" s="466" t="str">
        <f t="shared" ref="I23:I24" si="3">IF(H23="op afroep","",SUM(G23*H23))</f>
        <v/>
      </c>
      <c r="J23" s="186"/>
      <c r="K23" s="186"/>
      <c r="L23" s="186"/>
      <c r="M23" s="77" t="str">
        <f ca="1">INDIRECT("'" &amp; $H$6 &amp; "'!F543")</f>
        <v>C</v>
      </c>
      <c r="N23" s="57"/>
    </row>
    <row r="24" spans="1:14" ht="28.5" customHeight="1" x14ac:dyDescent="0.25">
      <c r="A24" s="563" t="str">
        <f>VLOOKUP($H$5,verzamelblad!$A$5:$EP$54,40,0)</f>
        <v>maandelijks reinigen vloer met schrobzuigmachine</v>
      </c>
      <c r="B24" s="564" t="str">
        <f>VLOOKUP($H$5,verzamelblad!$A$5:$EP$54,36,0)</f>
        <v>reinigen trespa beplating</v>
      </c>
      <c r="C24" s="565" t="str">
        <f>VLOOKUP($H$5,verzamelblad!$A$5:$EP$54,36,0)</f>
        <v>reinigen trespa beplating</v>
      </c>
      <c r="D24" s="74" t="str">
        <f>VLOOKUP($H$5,verzamelblad!$A$5:$EP$54,41,0)</f>
        <v>m2</v>
      </c>
      <c r="E24" s="426">
        <f>'6a'!J5</f>
        <v>1391.8</v>
      </c>
      <c r="F24" s="457"/>
      <c r="G24" s="144">
        <f t="shared" si="2"/>
        <v>0</v>
      </c>
      <c r="H24" s="73">
        <f>VLOOKUP($H$5,verzamelblad!$A$5:$EP$54,43,0)</f>
        <v>12</v>
      </c>
      <c r="I24" s="466">
        <f t="shared" si="3"/>
        <v>0</v>
      </c>
      <c r="J24" s="186"/>
      <c r="K24" s="186"/>
      <c r="L24" s="186"/>
      <c r="M24" s="77" t="str">
        <f ca="1">INDIRECT("'" &amp; $H$6 &amp; "'!F544")</f>
        <v>D</v>
      </c>
      <c r="N24" s="57"/>
    </row>
    <row r="25" spans="1:14" ht="15" x14ac:dyDescent="0.25">
      <c r="A25" s="91"/>
      <c r="B25" s="92"/>
      <c r="C25" s="68"/>
      <c r="D25" s="73"/>
      <c r="E25" s="73"/>
      <c r="F25" s="457"/>
      <c r="G25" s="144"/>
      <c r="H25" s="73"/>
      <c r="I25" s="466"/>
      <c r="J25" s="186"/>
      <c r="K25" s="186"/>
      <c r="L25" s="186"/>
      <c r="M25" s="77" t="str">
        <f ca="1">INDIRECT("'" &amp; $H$6 &amp; "'!F545")</f>
        <v>F</v>
      </c>
      <c r="N25" s="57"/>
    </row>
    <row r="26" spans="1:14" ht="15" x14ac:dyDescent="0.25">
      <c r="A26" s="91"/>
      <c r="B26" s="92"/>
      <c r="C26" s="68"/>
      <c r="D26" s="73"/>
      <c r="E26" s="73"/>
      <c r="F26" s="457"/>
      <c r="G26" s="144"/>
      <c r="H26" s="73"/>
      <c r="I26" s="466"/>
      <c r="J26" s="186"/>
      <c r="K26" s="186"/>
      <c r="L26" s="186"/>
      <c r="M26" s="77" t="str">
        <f ca="1">INDIRECT("'" &amp; $H$6 &amp; "'!F546")</f>
        <v>G</v>
      </c>
      <c r="N26" s="57"/>
    </row>
    <row r="27" spans="1:14" ht="15" x14ac:dyDescent="0.25">
      <c r="A27" s="91"/>
      <c r="B27" s="92"/>
      <c r="C27" s="68"/>
      <c r="D27" s="73"/>
      <c r="E27" s="73"/>
      <c r="F27" s="457"/>
      <c r="G27" s="144"/>
      <c r="H27" s="73"/>
      <c r="I27" s="466"/>
      <c r="J27" s="186"/>
      <c r="K27" s="186"/>
      <c r="L27" s="186"/>
      <c r="M27" s="77"/>
      <c r="N27" s="57"/>
    </row>
    <row r="28" spans="1:14" ht="15" x14ac:dyDescent="0.25">
      <c r="A28" s="91"/>
      <c r="B28" s="92"/>
      <c r="C28" s="68"/>
      <c r="D28" s="73"/>
      <c r="E28" s="73"/>
      <c r="F28" s="457"/>
      <c r="G28" s="144"/>
      <c r="H28" s="73"/>
      <c r="I28" s="466"/>
      <c r="J28" s="186"/>
      <c r="K28" s="186"/>
      <c r="L28" s="186"/>
      <c r="M28" s="77"/>
      <c r="N28" s="57"/>
    </row>
    <row r="29" spans="1:14" ht="15" x14ac:dyDescent="0.25">
      <c r="A29" s="91"/>
      <c r="B29" s="92"/>
      <c r="C29" s="68"/>
      <c r="D29" s="73"/>
      <c r="E29" s="73"/>
      <c r="F29" s="457"/>
      <c r="G29" s="144"/>
      <c r="H29" s="73"/>
      <c r="I29" s="466"/>
      <c r="J29" s="186"/>
      <c r="K29" s="186"/>
      <c r="L29" s="186"/>
      <c r="M29" s="77"/>
      <c r="N29" s="57"/>
    </row>
    <row r="30" spans="1:14" ht="15" x14ac:dyDescent="0.25">
      <c r="A30" s="91"/>
      <c r="B30" s="92"/>
      <c r="C30" s="68"/>
      <c r="D30" s="73"/>
      <c r="E30" s="73"/>
      <c r="F30" s="457"/>
      <c r="G30" s="144"/>
      <c r="H30" s="73"/>
      <c r="I30" s="466"/>
      <c r="J30" s="186"/>
      <c r="K30" s="186"/>
      <c r="L30" s="186"/>
      <c r="M30" s="77"/>
      <c r="N30" s="57"/>
    </row>
    <row r="31" spans="1:14" ht="15" x14ac:dyDescent="0.25">
      <c r="A31" s="91"/>
      <c r="B31" s="92"/>
      <c r="C31" s="68"/>
      <c r="D31" s="73"/>
      <c r="E31" s="73"/>
      <c r="F31" s="457"/>
      <c r="G31" s="144"/>
      <c r="H31" s="73"/>
      <c r="I31" s="466"/>
      <c r="J31" s="186"/>
      <c r="K31" s="186"/>
      <c r="L31" s="186"/>
      <c r="M31" s="77"/>
      <c r="N31" s="57"/>
    </row>
    <row r="32" spans="1:14" ht="15" x14ac:dyDescent="0.25">
      <c r="A32" s="93"/>
      <c r="B32" s="69"/>
      <c r="C32" s="70"/>
      <c r="D32" s="75"/>
      <c r="E32" s="75"/>
      <c r="F32" s="458"/>
      <c r="G32" s="464"/>
      <c r="H32" s="75"/>
      <c r="I32" s="467"/>
      <c r="J32" s="186"/>
      <c r="K32" s="186"/>
      <c r="L32" s="186"/>
      <c r="M32" s="77"/>
      <c r="N32" s="57"/>
    </row>
    <row r="33" spans="1:14" ht="15.75" thickBot="1" x14ac:dyDescent="0.3">
      <c r="A33" s="8" t="s">
        <v>98</v>
      </c>
      <c r="B33" s="8"/>
      <c r="C33" s="8"/>
      <c r="D33" s="8"/>
      <c r="E33" s="8"/>
      <c r="F33" s="8"/>
      <c r="G33" s="8"/>
      <c r="H33" s="8"/>
      <c r="I33" s="468">
        <f>SUM(I22:I32)</f>
        <v>0</v>
      </c>
      <c r="J33" s="186"/>
      <c r="K33" s="186"/>
      <c r="L33" s="186"/>
      <c r="M33" s="78"/>
      <c r="N33" s="58"/>
    </row>
    <row r="34" spans="1:14" ht="15.75" thickTop="1" x14ac:dyDescent="0.25">
      <c r="J34" s="186"/>
      <c r="K34" s="186"/>
      <c r="L34" s="186"/>
    </row>
    <row r="35" spans="1:14" ht="15" x14ac:dyDescent="0.25">
      <c r="A35" t="s">
        <v>102</v>
      </c>
      <c r="E35" s="1" t="s">
        <v>70</v>
      </c>
      <c r="F35" s="1" t="s">
        <v>200</v>
      </c>
      <c r="G35" s="1" t="s">
        <v>88</v>
      </c>
      <c r="H35" s="1" t="s">
        <v>89</v>
      </c>
      <c r="I35" s="1" t="s">
        <v>90</v>
      </c>
      <c r="J35" s="187"/>
      <c r="K35" s="187"/>
      <c r="L35" s="186"/>
    </row>
    <row r="36" spans="1:14" ht="15" x14ac:dyDescent="0.25">
      <c r="A36" s="94" t="str">
        <f>VLOOKUP($H$5,verzamelblad!$A$5:$EP$54,16,0)</f>
        <v>recoaten</v>
      </c>
      <c r="B36" s="95"/>
      <c r="C36" s="95"/>
      <c r="D36" s="67"/>
      <c r="E36" s="382">
        <f>'6a'!G515</f>
        <v>0</v>
      </c>
      <c r="F36" s="456"/>
      <c r="G36" s="491">
        <f t="shared" ref="G36:G38" si="4">IF(E36="","",SUM(E36*F36))</f>
        <v>0</v>
      </c>
      <c r="H36" s="72" t="str">
        <f>VLOOKUP($H$5,verzamelblad!$A$5:$EP$54,17,0)</f>
        <v>op afroep</v>
      </c>
      <c r="I36" s="465" t="str">
        <f>IF(H36="op afroep","",SUM(G36*H36))</f>
        <v/>
      </c>
      <c r="J36" s="186"/>
      <c r="K36" s="186"/>
      <c r="L36" s="186"/>
    </row>
    <row r="37" spans="1:14" ht="15" x14ac:dyDescent="0.25">
      <c r="A37" s="91" t="str">
        <f>VLOOKUP($H$5,verzamelblad!$A$5:$EP$54,18,0)</f>
        <v>topstrippen + topcoaten</v>
      </c>
      <c r="B37" s="92"/>
      <c r="C37" s="92"/>
      <c r="D37" s="68"/>
      <c r="E37" s="383">
        <f>'6a'!G515</f>
        <v>0</v>
      </c>
      <c r="F37" s="457"/>
      <c r="G37" s="486">
        <f t="shared" si="4"/>
        <v>0</v>
      </c>
      <c r="H37" s="73" t="str">
        <f>VLOOKUP($H$5,verzamelblad!$A$5:$EP$54,19,0)</f>
        <v>op afroep</v>
      </c>
      <c r="I37" s="466" t="str">
        <f t="shared" ref="I37:I38" si="5">IF(H37="op afroep","",SUM(G37*H37))</f>
        <v/>
      </c>
      <c r="J37" s="186"/>
      <c r="K37" s="186"/>
      <c r="L37" s="186"/>
    </row>
    <row r="38" spans="1:14" ht="15" x14ac:dyDescent="0.25">
      <c r="A38" s="91" t="str">
        <f>VLOOKUP($H$5,verzamelblad!$A$5:$EP$54,20,0)</f>
        <v>volsprayen</v>
      </c>
      <c r="B38" s="92"/>
      <c r="C38" s="92"/>
      <c r="D38" s="68"/>
      <c r="E38" s="383">
        <f>'6a'!G515</f>
        <v>0</v>
      </c>
      <c r="F38" s="457"/>
      <c r="G38" s="486">
        <f t="shared" si="4"/>
        <v>0</v>
      </c>
      <c r="H38" s="73" t="str">
        <f>VLOOKUP($H$5,verzamelblad!$A$5:$EP$54,21,0)</f>
        <v>op afroep</v>
      </c>
      <c r="I38" s="466" t="str">
        <f t="shared" si="5"/>
        <v/>
      </c>
      <c r="J38" s="186"/>
      <c r="K38" s="186"/>
      <c r="L38" s="186"/>
      <c r="M38" s="8"/>
    </row>
    <row r="39" spans="1:14" ht="15" x14ac:dyDescent="0.25">
      <c r="A39" s="91"/>
      <c r="B39" s="92"/>
      <c r="C39" s="92"/>
      <c r="D39" s="68"/>
      <c r="E39" s="160"/>
      <c r="F39" s="457"/>
      <c r="G39" s="144"/>
      <c r="H39" s="73"/>
      <c r="I39" s="466"/>
      <c r="J39" s="186"/>
      <c r="K39" s="186"/>
      <c r="L39" s="186"/>
    </row>
    <row r="40" spans="1:14" ht="15" x14ac:dyDescent="0.25">
      <c r="A40" s="91"/>
      <c r="B40" s="92"/>
      <c r="C40" s="92"/>
      <c r="D40" s="68"/>
      <c r="E40" s="160"/>
      <c r="F40" s="457"/>
      <c r="G40" s="144"/>
      <c r="H40" s="73"/>
      <c r="I40" s="466"/>
      <c r="J40" s="186"/>
      <c r="K40" s="186"/>
      <c r="L40" s="186"/>
    </row>
    <row r="41" spans="1:14" ht="15" x14ac:dyDescent="0.25">
      <c r="A41" s="91"/>
      <c r="B41" s="92"/>
      <c r="C41" s="92"/>
      <c r="D41" s="68"/>
      <c r="E41" s="160"/>
      <c r="F41" s="457"/>
      <c r="G41" s="144"/>
      <c r="H41" s="73"/>
      <c r="I41" s="466"/>
      <c r="J41" s="186"/>
      <c r="K41" s="186"/>
      <c r="L41" s="186"/>
    </row>
    <row r="42" spans="1:14" ht="15" x14ac:dyDescent="0.25">
      <c r="A42" s="91"/>
      <c r="B42" s="92"/>
      <c r="C42" s="92"/>
      <c r="D42" s="68"/>
      <c r="E42" s="160"/>
      <c r="F42" s="457"/>
      <c r="G42" s="144"/>
      <c r="H42" s="73"/>
      <c r="I42" s="466"/>
      <c r="J42" s="186"/>
      <c r="K42" s="186"/>
      <c r="L42" s="186"/>
    </row>
    <row r="43" spans="1:14" ht="15" x14ac:dyDescent="0.25">
      <c r="A43" s="93"/>
      <c r="B43" s="69"/>
      <c r="C43" s="69"/>
      <c r="D43" s="70"/>
      <c r="E43" s="161"/>
      <c r="F43" s="458"/>
      <c r="G43" s="464"/>
      <c r="H43" s="75"/>
      <c r="I43" s="467"/>
      <c r="J43" s="186"/>
      <c r="K43" s="186"/>
      <c r="L43" s="186"/>
    </row>
    <row r="44" spans="1:14" ht="15.75" thickBot="1" x14ac:dyDescent="0.3">
      <c r="A44" s="48" t="s">
        <v>98</v>
      </c>
      <c r="B44" s="46"/>
      <c r="C44" s="46"/>
      <c r="D44" s="46"/>
      <c r="E44" s="46"/>
      <c r="F44" s="46"/>
      <c r="G44" s="46"/>
      <c r="H44" s="46"/>
      <c r="I44" s="167">
        <f>SUM(I36:I43)</f>
        <v>0</v>
      </c>
      <c r="J44" s="186"/>
      <c r="K44" s="186"/>
      <c r="L44" s="186"/>
    </row>
    <row r="45" spans="1:14" ht="15.75" thickTop="1" x14ac:dyDescent="0.25">
      <c r="J45" s="186"/>
      <c r="K45" s="186"/>
      <c r="L45" s="186"/>
    </row>
    <row r="46" spans="1:14" ht="15" x14ac:dyDescent="0.25">
      <c r="A46" t="s">
        <v>103</v>
      </c>
      <c r="E46" s="1" t="s">
        <v>331</v>
      </c>
      <c r="F46" s="1" t="s">
        <v>200</v>
      </c>
      <c r="G46" s="1" t="s">
        <v>88</v>
      </c>
      <c r="H46" s="1" t="s">
        <v>89</v>
      </c>
      <c r="I46" s="1" t="s">
        <v>90</v>
      </c>
      <c r="J46" s="187"/>
      <c r="K46" s="187"/>
      <c r="L46" s="186"/>
    </row>
    <row r="47" spans="1:14" ht="15" x14ac:dyDescent="0.25">
      <c r="A47" s="94" t="str">
        <f>VLOOKUP($H$5,verzamelblad!$A$5:$EP$54,76,0)</f>
        <v>gevelglas buitenzijde enkelvoudig gemeten</v>
      </c>
      <c r="B47" s="95"/>
      <c r="C47" s="95"/>
      <c r="D47" s="67"/>
      <c r="E47" s="382">
        <f>'6a'!I539</f>
        <v>25.8</v>
      </c>
      <c r="F47" s="456"/>
      <c r="G47" s="473">
        <f t="shared" ref="G47:G51" si="6">IF(E47="","",SUM(E47*F47))</f>
        <v>0</v>
      </c>
      <c r="H47" s="453">
        <f>VLOOKUP($H$5,verzamelblad!$A$5:$EP$54,77,0)</f>
        <v>4</v>
      </c>
      <c r="I47" s="475">
        <f t="shared" ref="I47:I51" si="7">IF(H47="op afroep","",SUM(G47*H47))</f>
        <v>0</v>
      </c>
      <c r="J47" s="186"/>
      <c r="K47" s="186"/>
      <c r="L47" s="186"/>
    </row>
    <row r="48" spans="1:14" ht="15" x14ac:dyDescent="0.25">
      <c r="A48" s="91" t="str">
        <f>VLOOKUP($H$5,verzamelblad!$A$5:$EP$54,78,0)</f>
        <v>gevelglas binnenzijde enkelvoudig gemeten</v>
      </c>
      <c r="B48" s="92"/>
      <c r="C48" s="92"/>
      <c r="D48" s="68"/>
      <c r="E48" s="151">
        <f>'6a'!I540</f>
        <v>25.8</v>
      </c>
      <c r="F48" s="457"/>
      <c r="G48" s="474">
        <f t="shared" si="6"/>
        <v>0</v>
      </c>
      <c r="H48" s="454">
        <f>VLOOKUP($H$5,verzamelblad!$A$5:$EP$54,79,0)</f>
        <v>4</v>
      </c>
      <c r="I48" s="476">
        <f t="shared" si="7"/>
        <v>0</v>
      </c>
      <c r="J48" s="186"/>
      <c r="K48" s="186"/>
      <c r="L48" s="186"/>
    </row>
    <row r="49" spans="1:14" ht="15" x14ac:dyDescent="0.25">
      <c r="A49" s="91" t="str">
        <f>VLOOKUP($H$5,verzamelblad!$A$5:$EP$54,80,0)</f>
        <v>separatieglas dubbelvoudig gemeten</v>
      </c>
      <c r="B49" s="92"/>
      <c r="C49" s="92"/>
      <c r="D49" s="68"/>
      <c r="E49" s="151">
        <f>'6a'!I541</f>
        <v>30.4</v>
      </c>
      <c r="F49" s="457"/>
      <c r="G49" s="474">
        <f t="shared" si="6"/>
        <v>0</v>
      </c>
      <c r="H49" s="455">
        <f>VLOOKUP($H$5,verzamelblad!$A$5:$EP$54,81,0)</f>
        <v>4</v>
      </c>
      <c r="I49" s="476">
        <f t="shared" si="7"/>
        <v>0</v>
      </c>
      <c r="J49" s="186"/>
      <c r="K49" s="186"/>
      <c r="L49" s="186"/>
    </row>
    <row r="50" spans="1:14" ht="15" x14ac:dyDescent="0.25">
      <c r="A50" s="91" t="str">
        <f>VLOOKUP($H$5,verzamelblad!$A$5:$EP$54,82,0)</f>
        <v>koepelglas enkelvoudig gemeten</v>
      </c>
      <c r="B50" s="92"/>
      <c r="C50" s="92"/>
      <c r="D50" s="68"/>
      <c r="E50" s="151">
        <f>'6a'!I542</f>
        <v>0</v>
      </c>
      <c r="F50" s="457"/>
      <c r="G50" s="486">
        <f t="shared" si="6"/>
        <v>0</v>
      </c>
      <c r="H50" s="452" t="str">
        <f>VLOOKUP($H$5,verzamelblad!$A$5:$EP$54,83,0)</f>
        <v>op afroep</v>
      </c>
      <c r="I50" s="466" t="str">
        <f t="shared" si="7"/>
        <v/>
      </c>
      <c r="J50" s="186"/>
      <c r="K50" s="186"/>
      <c r="L50" s="186"/>
    </row>
    <row r="51" spans="1:14" ht="15" x14ac:dyDescent="0.25">
      <c r="A51" s="91" t="str">
        <f>VLOOKUP($H$5,verzamelblad!$A$5:$EP$54,84,0)</f>
        <v>lichtstraten enkelvoudig</v>
      </c>
      <c r="B51" s="92"/>
      <c r="C51" s="92"/>
      <c r="D51" s="68"/>
      <c r="E51" s="151">
        <f>'6a'!I544</f>
        <v>0</v>
      </c>
      <c r="F51" s="457"/>
      <c r="G51" s="486">
        <f t="shared" si="6"/>
        <v>0</v>
      </c>
      <c r="H51" s="73" t="str">
        <f>VLOOKUP($H$5,verzamelblad!$A$5:$EP$54,85,0)</f>
        <v>op afroep</v>
      </c>
      <c r="I51" s="466" t="str">
        <f t="shared" si="7"/>
        <v/>
      </c>
      <c r="J51" s="186"/>
      <c r="K51" s="186"/>
      <c r="L51" s="186"/>
    </row>
    <row r="52" spans="1:14" ht="15" x14ac:dyDescent="0.25">
      <c r="A52" s="563"/>
      <c r="B52" s="564"/>
      <c r="C52" s="564"/>
      <c r="D52" s="565"/>
      <c r="E52" s="160"/>
      <c r="F52" s="457"/>
      <c r="G52" s="144"/>
      <c r="H52" s="73"/>
      <c r="I52" s="466"/>
      <c r="J52" s="186"/>
      <c r="K52" s="186"/>
      <c r="L52" s="186"/>
    </row>
    <row r="53" spans="1:14" ht="15" x14ac:dyDescent="0.25">
      <c r="A53" s="91"/>
      <c r="B53" s="92"/>
      <c r="C53" s="92"/>
      <c r="D53" s="68"/>
      <c r="E53" s="160"/>
      <c r="F53" s="457"/>
      <c r="G53" s="144"/>
      <c r="H53" s="73"/>
      <c r="I53" s="466"/>
      <c r="J53" s="186"/>
      <c r="K53" s="186"/>
      <c r="L53" s="186"/>
    </row>
    <row r="54" spans="1:14" ht="15" x14ac:dyDescent="0.25">
      <c r="A54" s="91"/>
      <c r="B54" s="92"/>
      <c r="C54" s="92"/>
      <c r="D54" s="68"/>
      <c r="E54" s="160"/>
      <c r="F54" s="457"/>
      <c r="G54" s="144"/>
      <c r="H54" s="73"/>
      <c r="I54" s="466"/>
      <c r="J54" s="186"/>
      <c r="K54" s="186"/>
      <c r="L54" s="186"/>
    </row>
    <row r="55" spans="1:14" ht="15" x14ac:dyDescent="0.25">
      <c r="A55" s="91"/>
      <c r="B55" s="92"/>
      <c r="C55" s="92"/>
      <c r="D55" s="68"/>
      <c r="E55" s="160"/>
      <c r="F55" s="457"/>
      <c r="G55" s="144"/>
      <c r="H55" s="73"/>
      <c r="I55" s="466"/>
      <c r="J55" s="186"/>
      <c r="K55" s="186"/>
      <c r="L55" s="186"/>
    </row>
    <row r="56" spans="1:14" ht="15" x14ac:dyDescent="0.25">
      <c r="A56" s="478" t="s">
        <v>332</v>
      </c>
      <c r="B56" s="69"/>
      <c r="C56" s="69"/>
      <c r="D56" s="70"/>
      <c r="E56" s="161">
        <v>0</v>
      </c>
      <c r="F56" s="458"/>
      <c r="G56" s="464"/>
      <c r="H56" s="75"/>
      <c r="I56" s="467"/>
      <c r="J56" s="186"/>
      <c r="K56" s="186"/>
      <c r="L56" s="186"/>
    </row>
    <row r="57" spans="1:14" ht="15.75" thickBot="1" x14ac:dyDescent="0.3">
      <c r="A57" s="46" t="s">
        <v>98</v>
      </c>
      <c r="B57" s="46"/>
      <c r="C57" s="46"/>
      <c r="D57" s="46"/>
      <c r="E57" s="46"/>
      <c r="F57" s="46"/>
      <c r="G57" s="46"/>
      <c r="H57" s="46"/>
      <c r="I57" s="167">
        <f>SUM(I47:I56)</f>
        <v>0</v>
      </c>
      <c r="J57" s="186"/>
      <c r="K57" s="186"/>
      <c r="L57" s="186"/>
    </row>
    <row r="58" spans="1:14" ht="15.75" thickTop="1" x14ac:dyDescent="0.25">
      <c r="A58" s="387" t="s">
        <v>306</v>
      </c>
      <c r="E58" s="1"/>
      <c r="F58" s="1"/>
      <c r="G58" s="1"/>
      <c r="H58" s="1"/>
      <c r="I58" s="1"/>
      <c r="J58" s="187"/>
      <c r="K58" s="187"/>
      <c r="L58" s="186"/>
    </row>
    <row r="59" spans="1:14" ht="15" x14ac:dyDescent="0.25">
      <c r="A59" t="s">
        <v>494</v>
      </c>
      <c r="E59" s="1"/>
      <c r="F59" s="1"/>
      <c r="G59" s="1"/>
      <c r="H59" s="1"/>
      <c r="I59" s="1"/>
      <c r="J59" s="186"/>
      <c r="K59" s="186"/>
      <c r="L59" s="186"/>
      <c r="M59" s="16"/>
      <c r="N59" s="16"/>
    </row>
    <row r="60" spans="1:14" ht="15" x14ac:dyDescent="0.25">
      <c r="A60" s="570" t="s">
        <v>493</v>
      </c>
      <c r="B60" s="571"/>
      <c r="C60" s="571"/>
      <c r="D60" s="571"/>
      <c r="E60" s="571"/>
      <c r="F60" s="571"/>
      <c r="G60" s="571"/>
      <c r="H60" s="571"/>
      <c r="I60" s="572"/>
      <c r="J60" s="186"/>
      <c r="K60" s="186"/>
      <c r="L60" s="186"/>
      <c r="M60" s="16"/>
      <c r="N60" s="16"/>
    </row>
    <row r="61" spans="1:14" ht="15" hidden="1" x14ac:dyDescent="0.25">
      <c r="A61" s="560"/>
      <c r="B61" s="561"/>
      <c r="C61" s="561"/>
      <c r="D61" s="561"/>
      <c r="E61" s="561"/>
      <c r="F61" s="561"/>
      <c r="G61" s="561"/>
      <c r="H61" s="561"/>
      <c r="I61" s="562"/>
      <c r="J61" s="186"/>
      <c r="K61" s="186"/>
      <c r="L61" s="186"/>
      <c r="M61" s="16"/>
      <c r="N61" s="16"/>
    </row>
    <row r="62" spans="1:14" ht="15" hidden="1" x14ac:dyDescent="0.25">
      <c r="A62" s="560"/>
      <c r="B62" s="561"/>
      <c r="C62" s="561"/>
      <c r="D62" s="561"/>
      <c r="E62" s="561"/>
      <c r="F62" s="561"/>
      <c r="G62" s="561"/>
      <c r="H62" s="561"/>
      <c r="I62" s="562"/>
      <c r="J62" s="186"/>
      <c r="K62" s="186"/>
      <c r="L62" s="186"/>
      <c r="M62" s="16"/>
      <c r="N62" s="16"/>
    </row>
    <row r="63" spans="1:14" ht="15" hidden="1" x14ac:dyDescent="0.25">
      <c r="A63" s="560"/>
      <c r="B63" s="561"/>
      <c r="C63" s="561"/>
      <c r="D63" s="561"/>
      <c r="E63" s="561"/>
      <c r="F63" s="561"/>
      <c r="G63" s="561"/>
      <c r="H63" s="561"/>
      <c r="I63" s="562"/>
      <c r="J63" s="186"/>
      <c r="K63" s="186"/>
      <c r="L63" s="186"/>
      <c r="M63" s="16"/>
      <c r="N63" s="16"/>
    </row>
    <row r="64" spans="1:14" ht="15" hidden="1" x14ac:dyDescent="0.25">
      <c r="A64" s="560"/>
      <c r="B64" s="561"/>
      <c r="C64" s="561"/>
      <c r="D64" s="561"/>
      <c r="E64" s="561"/>
      <c r="F64" s="561"/>
      <c r="G64" s="561"/>
      <c r="H64" s="561"/>
      <c r="I64" s="562"/>
      <c r="J64" s="186"/>
      <c r="K64" s="186"/>
      <c r="L64" s="186"/>
      <c r="M64" s="16"/>
      <c r="N64" s="16"/>
    </row>
    <row r="65" spans="1:14" ht="15" hidden="1" x14ac:dyDescent="0.25">
      <c r="A65" s="560"/>
      <c r="B65" s="561"/>
      <c r="C65" s="561"/>
      <c r="D65" s="561"/>
      <c r="E65" s="561"/>
      <c r="F65" s="561"/>
      <c r="G65" s="561"/>
      <c r="H65" s="561"/>
      <c r="I65" s="562"/>
      <c r="J65" s="186"/>
      <c r="K65" s="186"/>
      <c r="L65" s="186"/>
    </row>
    <row r="66" spans="1:14" ht="15" hidden="1" x14ac:dyDescent="0.25">
      <c r="A66" s="560"/>
      <c r="B66" s="561"/>
      <c r="C66" s="561"/>
      <c r="D66" s="561"/>
      <c r="E66" s="561"/>
      <c r="F66" s="561"/>
      <c r="G66" s="561"/>
      <c r="H66" s="561"/>
      <c r="I66" s="562"/>
      <c r="J66" s="186"/>
      <c r="K66" s="186"/>
      <c r="L66" s="186"/>
    </row>
    <row r="67" spans="1:14" ht="15" hidden="1" x14ac:dyDescent="0.25">
      <c r="A67" s="560"/>
      <c r="B67" s="561"/>
      <c r="C67" s="561"/>
      <c r="D67" s="561"/>
      <c r="E67" s="561"/>
      <c r="F67" s="561"/>
      <c r="G67" s="561"/>
      <c r="H67" s="561"/>
      <c r="I67" s="562"/>
    </row>
    <row r="68" spans="1:14" ht="15" hidden="1" x14ac:dyDescent="0.25">
      <c r="A68" s="560"/>
      <c r="B68" s="561"/>
      <c r="C68" s="561"/>
      <c r="D68" s="561"/>
      <c r="E68" s="561"/>
      <c r="F68" s="561"/>
      <c r="G68" s="561"/>
      <c r="H68" s="561"/>
      <c r="I68" s="562"/>
    </row>
    <row r="69" spans="1:14" ht="15" hidden="1" x14ac:dyDescent="0.25">
      <c r="A69" s="560"/>
      <c r="B69" s="561"/>
      <c r="C69" s="561"/>
      <c r="D69" s="561"/>
      <c r="E69" s="561"/>
      <c r="F69" s="561"/>
      <c r="G69" s="561"/>
      <c r="H69" s="561"/>
      <c r="I69" s="562"/>
    </row>
    <row r="70" spans="1:14" ht="15" hidden="1" x14ac:dyDescent="0.25">
      <c r="A70" s="560"/>
      <c r="B70" s="561"/>
      <c r="C70" s="561"/>
      <c r="D70" s="561"/>
      <c r="E70" s="561"/>
      <c r="F70" s="561"/>
      <c r="G70" s="561"/>
      <c r="H70" s="561"/>
      <c r="I70" s="562"/>
    </row>
    <row r="71" spans="1:14" ht="15" hidden="1" x14ac:dyDescent="0.25">
      <c r="A71" s="560"/>
      <c r="B71" s="561"/>
      <c r="C71" s="561"/>
      <c r="D71" s="561"/>
      <c r="E71" s="561"/>
      <c r="F71" s="561"/>
      <c r="G71" s="561"/>
      <c r="H71" s="561"/>
      <c r="I71" s="562"/>
    </row>
    <row r="72" spans="1:14" ht="15" hidden="1" x14ac:dyDescent="0.25">
      <c r="A72" s="560"/>
      <c r="B72" s="561"/>
      <c r="C72" s="561"/>
      <c r="D72" s="561"/>
      <c r="E72" s="561"/>
      <c r="F72" s="561"/>
      <c r="G72" s="561"/>
      <c r="H72" s="561"/>
      <c r="I72" s="562"/>
    </row>
    <row r="73" spans="1:14" ht="15" hidden="1" x14ac:dyDescent="0.25">
      <c r="A73" s="560"/>
      <c r="B73" s="561"/>
      <c r="C73" s="561"/>
      <c r="D73" s="561"/>
      <c r="E73" s="561"/>
      <c r="F73" s="561"/>
      <c r="G73" s="561"/>
      <c r="H73" s="561"/>
      <c r="I73" s="562"/>
    </row>
    <row r="74" spans="1:14" ht="15" x14ac:dyDescent="0.25">
      <c r="A74" s="567"/>
      <c r="B74" s="568"/>
      <c r="C74" s="568"/>
      <c r="D74" s="568"/>
      <c r="E74" s="568"/>
      <c r="F74" s="568"/>
      <c r="G74" s="568"/>
      <c r="H74" s="568"/>
      <c r="I74" s="569"/>
    </row>
    <row r="75" spans="1:14" ht="15" x14ac:dyDescent="0.25"/>
    <row r="76" spans="1:14" ht="15" x14ac:dyDescent="0.25">
      <c r="A76" s="99" t="s">
        <v>104</v>
      </c>
      <c r="B76" s="96"/>
      <c r="C76" s="96"/>
      <c r="D76" s="96"/>
      <c r="E76" s="96"/>
      <c r="F76" s="96"/>
      <c r="G76" s="96"/>
      <c r="H76" s="96"/>
      <c r="I76" s="479">
        <f>SUM(I14+I33+I44+I57+I74)</f>
        <v>0</v>
      </c>
      <c r="J76" s="204"/>
      <c r="K76" s="204"/>
    </row>
    <row r="77" spans="1:14" ht="15" x14ac:dyDescent="0.25">
      <c r="A77" s="16"/>
      <c r="B77" s="16"/>
      <c r="C77" s="16"/>
      <c r="D77" s="16"/>
      <c r="E77" s="16"/>
      <c r="F77" s="16"/>
      <c r="G77" s="16"/>
      <c r="H77" s="16"/>
      <c r="I77" s="204"/>
      <c r="J77" s="204"/>
      <c r="K77" s="204"/>
      <c r="L77" s="27"/>
      <c r="M77" s="27"/>
      <c r="N77" s="27"/>
    </row>
    <row r="78" spans="1:14" ht="15" x14ac:dyDescent="0.25">
      <c r="A78" s="16"/>
      <c r="B78" s="16"/>
      <c r="C78" s="16"/>
      <c r="D78" s="16"/>
      <c r="E78" s="16"/>
      <c r="F78" s="16"/>
      <c r="G78" s="16"/>
      <c r="H78" s="16"/>
      <c r="I78" s="204"/>
      <c r="J78" s="188"/>
      <c r="K78" s="188"/>
      <c r="L78" s="186"/>
      <c r="M78" s="186"/>
      <c r="N78" s="186"/>
    </row>
    <row r="79" spans="1:14" ht="15" x14ac:dyDescent="0.25">
      <c r="A79" s="213" t="s">
        <v>280</v>
      </c>
      <c r="B79" s="28"/>
      <c r="C79" s="28"/>
      <c r="D79" s="28">
        <v>12</v>
      </c>
      <c r="E79" s="28"/>
      <c r="F79" s="28" t="s">
        <v>281</v>
      </c>
      <c r="G79" s="219"/>
      <c r="H79" s="16"/>
      <c r="I79" s="204"/>
      <c r="J79" s="188"/>
      <c r="K79" s="205"/>
      <c r="L79" s="186"/>
      <c r="M79" s="186"/>
      <c r="N79" s="186"/>
    </row>
    <row r="80" spans="1:14" ht="15" x14ac:dyDescent="0.25">
      <c r="A80" s="16"/>
      <c r="B80" s="16"/>
      <c r="C80" s="16"/>
      <c r="D80" s="16"/>
      <c r="E80" s="16"/>
      <c r="F80" s="16"/>
      <c r="G80" s="232"/>
      <c r="J80" s="186"/>
      <c r="K80" s="186"/>
      <c r="L80" s="477"/>
      <c r="M80" s="186"/>
      <c r="N80" s="186"/>
    </row>
    <row r="81" spans="1:14" ht="15" x14ac:dyDescent="0.25">
      <c r="J81" s="186"/>
      <c r="K81" s="186"/>
      <c r="L81" s="477"/>
      <c r="M81" s="186"/>
      <c r="N81" s="186"/>
    </row>
    <row r="82" spans="1:14" ht="15" x14ac:dyDescent="0.25">
      <c r="K82" s="27"/>
      <c r="L82" s="207"/>
    </row>
    <row r="83" spans="1:14" ht="15" x14ac:dyDescent="0.25">
      <c r="A83" t="s">
        <v>211</v>
      </c>
      <c r="E83" t="s">
        <v>81</v>
      </c>
      <c r="F83" s="1" t="s">
        <v>30</v>
      </c>
      <c r="I83" t="s">
        <v>90</v>
      </c>
    </row>
    <row r="84" spans="1:14" ht="15.75" thickBot="1" x14ac:dyDescent="0.3">
      <c r="A84" s="110" t="str">
        <f>verzamelblad!D3</f>
        <v>VSR</v>
      </c>
      <c r="B84" s="110"/>
      <c r="C84" s="110"/>
      <c r="D84" s="110"/>
      <c r="E84" s="167">
        <f>VLOOKUP($H$5,verzamelblad!$A$5:$EP$54,100,0)</f>
        <v>100</v>
      </c>
      <c r="F84" s="111">
        <f>VLOOKUP($H$5,verzamelblad!$A$5:$EP$54,101,0)</f>
        <v>3</v>
      </c>
      <c r="G84" s="110"/>
      <c r="H84" s="110"/>
      <c r="I84" s="167">
        <f>SUM(E84*F84)</f>
        <v>300</v>
      </c>
      <c r="J84" s="204"/>
      <c r="K84" s="204"/>
    </row>
    <row r="85" spans="1:14" ht="15.75" hidden="1" thickTop="1" x14ac:dyDescent="0.25"/>
    <row r="86" spans="1:14" ht="15.75" hidden="1" thickTop="1" x14ac:dyDescent="0.25"/>
    <row r="87" spans="1:14" ht="15.75" hidden="1" thickTop="1" x14ac:dyDescent="0.25">
      <c r="A87" t="s">
        <v>105</v>
      </c>
      <c r="D87" t="s">
        <v>194</v>
      </c>
      <c r="E87" t="s">
        <v>195</v>
      </c>
    </row>
    <row r="88" spans="1:14" ht="15.75" hidden="1" thickTop="1" x14ac:dyDescent="0.25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0</v>
      </c>
      <c r="E88" t="str">
        <f>IF(N19="","",SUM(D88/N19)*uurtariefopbouw!$E$37)</f>
        <v/>
      </c>
    </row>
    <row r="89" spans="1:14" ht="15.75" hidden="1" thickTop="1" x14ac:dyDescent="0.25">
      <c r="A89" t="str">
        <f t="shared" ca="1" si="8"/>
        <v>A1</v>
      </c>
      <c r="D89">
        <f t="shared" ca="1" si="9"/>
        <v>0</v>
      </c>
      <c r="E89" t="str">
        <f>IF(N20="","",SUM(D89/N20)*uurtariefopbouw!$E$37)</f>
        <v/>
      </c>
    </row>
    <row r="90" spans="1:14" ht="15.75" hidden="1" thickTop="1" x14ac:dyDescent="0.25">
      <c r="A90" t="str">
        <f t="shared" ca="1" si="8"/>
        <v>A2</v>
      </c>
      <c r="D90">
        <f t="shared" ca="1" si="9"/>
        <v>0</v>
      </c>
      <c r="E90" t="str">
        <f>IF(N21="","",SUM(D90/N21)*uurtariefopbouw!$E$37)</f>
        <v/>
      </c>
    </row>
    <row r="91" spans="1:14" ht="15.75" hidden="1" thickTop="1" x14ac:dyDescent="0.25">
      <c r="A91" t="str">
        <f t="shared" ca="1" si="8"/>
        <v>B</v>
      </c>
      <c r="D91">
        <f t="shared" ca="1" si="9"/>
        <v>2007.2</v>
      </c>
      <c r="E91" t="str">
        <f>IF(N22="","",SUM(D91/N22)*uurtariefopbouw!$E$37)</f>
        <v/>
      </c>
    </row>
    <row r="92" spans="1:14" ht="15.75" hidden="1" thickTop="1" x14ac:dyDescent="0.25">
      <c r="A92" t="str">
        <f t="shared" ca="1" si="8"/>
        <v>C</v>
      </c>
      <c r="D92">
        <f t="shared" ca="1" si="9"/>
        <v>0</v>
      </c>
      <c r="E92" t="str">
        <f>IF(N23="","",SUM(D92/N23)*uurtariefopbouw!$E$37)</f>
        <v/>
      </c>
    </row>
    <row r="93" spans="1:14" ht="15.75" hidden="1" thickTop="1" x14ac:dyDescent="0.25">
      <c r="A93" t="str">
        <f t="shared" ca="1" si="8"/>
        <v>D</v>
      </c>
      <c r="D93">
        <f t="shared" ca="1" si="9"/>
        <v>0</v>
      </c>
      <c r="E93" t="str">
        <f>IF(N24="","",SUM(D93/N24)*uurtariefopbouw!$E$37)</f>
        <v/>
      </c>
    </row>
    <row r="94" spans="1:14" ht="15.75" hidden="1" thickTop="1" x14ac:dyDescent="0.25">
      <c r="A94" t="str">
        <f t="shared" ca="1" si="8"/>
        <v>F</v>
      </c>
      <c r="D94">
        <f t="shared" ca="1" si="9"/>
        <v>0</v>
      </c>
      <c r="E94" t="str">
        <f>IF(N25="","",SUM(D94/N25)*uurtariefopbouw!$E$37)</f>
        <v/>
      </c>
    </row>
    <row r="95" spans="1:14" ht="15.75" hidden="1" thickTop="1" x14ac:dyDescent="0.25">
      <c r="A95" t="str">
        <f t="shared" ca="1" si="8"/>
        <v>G</v>
      </c>
      <c r="D95">
        <f t="shared" ca="1" si="9"/>
        <v>0</v>
      </c>
      <c r="E95" t="str">
        <f>IF(N26="","",SUM(D95/N26)*uurtariefopbouw!$E$37)</f>
        <v/>
      </c>
    </row>
    <row r="96" spans="1:14" ht="15.75" hidden="1" thickTop="1" x14ac:dyDescent="0.25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.75" hidden="1" thickTop="1" x14ac:dyDescent="0.25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.75" hidden="1" thickTop="1" x14ac:dyDescent="0.25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.75" hidden="1" thickTop="1" x14ac:dyDescent="0.25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.75" hidden="1" thickTop="1" x14ac:dyDescent="0.25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.75" hidden="1" thickTop="1" x14ac:dyDescent="0.25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.75" hidden="1" thickTop="1" x14ac:dyDescent="0.25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6.5" hidden="1" thickTop="1" thickBot="1" x14ac:dyDescent="0.3">
      <c r="A103" s="2" t="s">
        <v>198</v>
      </c>
      <c r="B103" s="2"/>
      <c r="C103" s="2"/>
      <c r="D103" s="2">
        <f ca="1">SUM(D88:D102)</f>
        <v>2007.2</v>
      </c>
      <c r="E103" s="2">
        <f>SUM(E88:E102)</f>
        <v>0</v>
      </c>
    </row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2" ht="15.75" hidden="1" thickTop="1" x14ac:dyDescent="0.25"/>
    <row r="123" ht="15.75" hidden="1" thickTop="1" x14ac:dyDescent="0.25"/>
    <row r="124" ht="15.75" hidden="1" thickTop="1" x14ac:dyDescent="0.25"/>
    <row r="127" ht="0" hidden="1" customHeight="1" x14ac:dyDescent="0.25"/>
  </sheetData>
  <sheetProtection algorithmName="SHA-512" hashValue="jhyzf6DUKHjxYpUEBGfR1ozk1jCrEuzUmFaORPRULQhzqlsfVqoLt5JxSVB1iAQgMWaV/YG6aM6MtaTMMlLZQA==" saltValue="9mo0g0WteFSTLuT+jBl9vw==" spinCount="100000" sheet="1" objects="1" scenarios="1"/>
  <mergeCells count="17">
    <mergeCell ref="A73:I73"/>
    <mergeCell ref="A74:I74"/>
    <mergeCell ref="A68:I68"/>
    <mergeCell ref="A69:I69"/>
    <mergeCell ref="A70:I70"/>
    <mergeCell ref="A71:I71"/>
    <mergeCell ref="A72:I72"/>
    <mergeCell ref="A63:I63"/>
    <mergeCell ref="A64:I64"/>
    <mergeCell ref="A65:I65"/>
    <mergeCell ref="A66:I66"/>
    <mergeCell ref="A67:I67"/>
    <mergeCell ref="A24:C24"/>
    <mergeCell ref="A52:D52"/>
    <mergeCell ref="A60:I60"/>
    <mergeCell ref="A61:I61"/>
    <mergeCell ref="A62:I62"/>
  </mergeCells>
  <conditionalFormatting sqref="M14">
    <cfRule type="cellIs" dxfId="15" priority="4" operator="equal">
      <formula>"Geen 100%"</formula>
    </cfRule>
  </conditionalFormatting>
  <conditionalFormatting sqref="G12">
    <cfRule type="containsText" dxfId="14" priority="2" operator="containsText" text="te laag">
      <formula>NOT(ISERROR(SEARCH("te laag",G12)))</formula>
    </cfRule>
  </conditionalFormatting>
  <conditionalFormatting sqref="G13">
    <cfRule type="containsText" dxfId="13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5">
    <tabColor rgb="FF9F9289"/>
  </sheetPr>
  <dimension ref="A1:M553"/>
  <sheetViews>
    <sheetView zoomScaleNormal="100" workbookViewId="0">
      <selection activeCell="M18" sqref="M18"/>
    </sheetView>
  </sheetViews>
  <sheetFormatPr defaultColWidth="9.140625" defaultRowHeight="15" x14ac:dyDescent="0.25"/>
  <cols>
    <col min="1" max="1" width="5.42578125" style="250" customWidth="1"/>
    <col min="2" max="2" width="7.140625" style="250" customWidth="1"/>
    <col min="3" max="3" width="20.85546875" style="253" customWidth="1"/>
    <col min="4" max="4" width="3" style="253" customWidth="1"/>
    <col min="5" max="5" width="3.7109375" style="253" customWidth="1"/>
    <col min="6" max="6" width="9.42578125" style="249" customWidth="1"/>
    <col min="7" max="7" width="10.5703125" style="249" customWidth="1"/>
    <col min="8" max="8" width="8.7109375" style="249" customWidth="1"/>
    <col min="9" max="9" width="11" style="249" customWidth="1"/>
    <col min="10" max="10" width="8.7109375" style="249" customWidth="1"/>
    <col min="11" max="11" width="10.7109375" style="249" customWidth="1"/>
    <col min="12" max="12" width="5.7109375" style="335" customWidth="1"/>
    <col min="13" max="13" width="10.7109375" style="249" customWidth="1"/>
    <col min="14" max="16384" width="9.140625" style="201"/>
  </cols>
  <sheetData>
    <row r="1" spans="1:13" x14ac:dyDescent="0.25">
      <c r="A1" s="241">
        <v>6</v>
      </c>
      <c r="B1" s="242" t="s">
        <v>72</v>
      </c>
      <c r="C1" s="243"/>
      <c r="D1" s="244" t="str">
        <f>VLOOKUP(A1,verzamelblad!A5:E54,3)</f>
        <v xml:space="preserve">Parkeergarage Tinneplein </v>
      </c>
      <c r="E1" s="245"/>
      <c r="F1" s="246"/>
      <c r="G1" s="246"/>
      <c r="H1" s="246"/>
      <c r="I1" s="246"/>
      <c r="J1" s="246"/>
      <c r="K1" s="247"/>
    </row>
    <row r="2" spans="1:13" x14ac:dyDescent="0.25">
      <c r="B2" s="242" t="s">
        <v>106</v>
      </c>
      <c r="C2" s="251"/>
      <c r="D2" s="244" t="str">
        <f>VLOOKUP(A1,verzamelblad!A5:E54,4)</f>
        <v>Koestraat 21</v>
      </c>
      <c r="E2" s="245"/>
      <c r="F2" s="246"/>
      <c r="G2" s="246"/>
      <c r="H2" s="246"/>
      <c r="I2" s="246" t="str">
        <f>VLOOKUP(A1,verzamelblad!A5:E54,5)</f>
        <v>Hattem</v>
      </c>
      <c r="J2" s="246"/>
      <c r="K2" s="247"/>
    </row>
    <row r="3" spans="1:13" x14ac:dyDescent="0.25">
      <c r="A3" s="252" t="s">
        <v>107</v>
      </c>
      <c r="B3" s="252" t="s">
        <v>107</v>
      </c>
      <c r="C3" s="253" t="s">
        <v>108</v>
      </c>
      <c r="D3" s="253" t="s">
        <v>109</v>
      </c>
      <c r="E3" s="253" t="s">
        <v>110</v>
      </c>
      <c r="F3" s="254" t="s">
        <v>111</v>
      </c>
      <c r="G3" s="254" t="s">
        <v>112</v>
      </c>
      <c r="H3" s="254" t="s">
        <v>113</v>
      </c>
      <c r="I3" s="254" t="s">
        <v>114</v>
      </c>
      <c r="J3" s="254" t="s">
        <v>115</v>
      </c>
      <c r="K3" s="254" t="s">
        <v>70</v>
      </c>
      <c r="L3" s="340" t="s">
        <v>116</v>
      </c>
      <c r="M3" s="254" t="s">
        <v>117</v>
      </c>
    </row>
    <row r="4" spans="1:13" x14ac:dyDescent="0.25">
      <c r="A4" s="276"/>
      <c r="B4" s="291"/>
      <c r="C4" s="292" t="s">
        <v>283</v>
      </c>
      <c r="D4" s="291"/>
      <c r="E4" s="291"/>
      <c r="F4" s="262"/>
      <c r="G4" s="262"/>
      <c r="H4" s="262"/>
      <c r="I4" s="333"/>
      <c r="J4" s="333"/>
      <c r="K4" s="262"/>
      <c r="L4" s="334"/>
    </row>
    <row r="5" spans="1:13" x14ac:dyDescent="0.25">
      <c r="A5" s="480"/>
      <c r="B5" s="444"/>
      <c r="C5" s="445" t="s">
        <v>472</v>
      </c>
      <c r="D5" s="445"/>
      <c r="E5" s="445" t="s">
        <v>196</v>
      </c>
      <c r="F5" s="446"/>
      <c r="G5" s="446"/>
      <c r="H5" s="446"/>
      <c r="I5" s="446"/>
      <c r="J5" s="446">
        <v>1391.8</v>
      </c>
      <c r="K5" s="262">
        <f>SUM(F5:J5)</f>
        <v>1391.8</v>
      </c>
      <c r="L5" s="263">
        <f t="shared" ref="L5:L19" si="0">IF(E5="","0",VLOOKUP(E5,$F$539:$G$554,2))</f>
        <v>0</v>
      </c>
      <c r="M5" s="249">
        <f>SUM(K5*L5)</f>
        <v>0</v>
      </c>
    </row>
    <row r="6" spans="1:13" x14ac:dyDescent="0.25">
      <c r="A6" s="480"/>
      <c r="B6" s="444"/>
      <c r="C6" s="445" t="s">
        <v>289</v>
      </c>
      <c r="D6" s="445"/>
      <c r="E6" s="445" t="s">
        <v>96</v>
      </c>
      <c r="F6" s="446"/>
      <c r="G6" s="447"/>
      <c r="H6" s="447"/>
      <c r="I6" s="447"/>
      <c r="J6" s="447">
        <v>15</v>
      </c>
      <c r="K6" s="262">
        <f t="shared" ref="K6:K19" si="1">SUM(F6:J6)</f>
        <v>15</v>
      </c>
      <c r="L6" s="263">
        <f t="shared" si="0"/>
        <v>52</v>
      </c>
      <c r="M6" s="249">
        <f t="shared" ref="M6:M67" si="2">SUM(K6*L6)</f>
        <v>780</v>
      </c>
    </row>
    <row r="7" spans="1:13" x14ac:dyDescent="0.25">
      <c r="A7" s="480"/>
      <c r="B7" s="444"/>
      <c r="C7" s="445" t="s">
        <v>303</v>
      </c>
      <c r="D7" s="445"/>
      <c r="E7" s="445" t="s">
        <v>96</v>
      </c>
      <c r="F7" s="446"/>
      <c r="G7" s="447"/>
      <c r="H7" s="447"/>
      <c r="I7" s="447"/>
      <c r="J7" s="447">
        <v>2.1</v>
      </c>
      <c r="K7" s="262">
        <f t="shared" si="1"/>
        <v>2.1</v>
      </c>
      <c r="L7" s="263">
        <f t="shared" si="0"/>
        <v>52</v>
      </c>
      <c r="M7" s="249">
        <f t="shared" si="2"/>
        <v>109.2</v>
      </c>
    </row>
    <row r="8" spans="1:13" x14ac:dyDescent="0.25">
      <c r="A8" s="480"/>
      <c r="B8" s="444"/>
      <c r="C8" s="445" t="s">
        <v>469</v>
      </c>
      <c r="D8" s="445"/>
      <c r="E8" s="445" t="s">
        <v>196</v>
      </c>
      <c r="F8" s="447"/>
      <c r="G8" s="447"/>
      <c r="H8" s="447"/>
      <c r="I8" s="447"/>
      <c r="J8" s="447">
        <v>2.5</v>
      </c>
      <c r="K8" s="262">
        <f t="shared" si="1"/>
        <v>2.5</v>
      </c>
      <c r="L8" s="263">
        <f t="shared" si="0"/>
        <v>0</v>
      </c>
      <c r="M8" s="249">
        <f t="shared" si="2"/>
        <v>0</v>
      </c>
    </row>
    <row r="9" spans="1:13" x14ac:dyDescent="0.25">
      <c r="A9" s="480"/>
      <c r="B9" s="444"/>
      <c r="C9" s="445" t="s">
        <v>288</v>
      </c>
      <c r="D9" s="445"/>
      <c r="E9" s="445" t="s">
        <v>196</v>
      </c>
      <c r="F9" s="447"/>
      <c r="G9" s="447"/>
      <c r="H9" s="447"/>
      <c r="I9" s="447"/>
      <c r="J9" s="447">
        <v>44.1</v>
      </c>
      <c r="K9" s="262">
        <f t="shared" si="1"/>
        <v>44.1</v>
      </c>
      <c r="L9" s="263">
        <f t="shared" si="0"/>
        <v>0</v>
      </c>
      <c r="M9" s="249">
        <f t="shared" si="2"/>
        <v>0</v>
      </c>
    </row>
    <row r="10" spans="1:13" x14ac:dyDescent="0.25">
      <c r="A10" s="480"/>
      <c r="B10" s="444"/>
      <c r="C10" s="445" t="s">
        <v>296</v>
      </c>
      <c r="D10" s="445"/>
      <c r="E10" s="445" t="s">
        <v>196</v>
      </c>
      <c r="F10" s="447"/>
      <c r="G10" s="447"/>
      <c r="H10" s="447"/>
      <c r="I10" s="447"/>
      <c r="J10" s="447">
        <v>4.9000000000000004</v>
      </c>
      <c r="K10" s="262">
        <f t="shared" si="1"/>
        <v>4.9000000000000004</v>
      </c>
      <c r="L10" s="263">
        <f t="shared" si="0"/>
        <v>0</v>
      </c>
      <c r="M10" s="249">
        <f t="shared" si="2"/>
        <v>0</v>
      </c>
    </row>
    <row r="11" spans="1:13" x14ac:dyDescent="0.25">
      <c r="A11" s="480"/>
      <c r="B11" s="444"/>
      <c r="C11" s="445" t="s">
        <v>286</v>
      </c>
      <c r="D11" s="445"/>
      <c r="E11" s="445" t="s">
        <v>196</v>
      </c>
      <c r="F11" s="447"/>
      <c r="G11" s="447"/>
      <c r="H11" s="447"/>
      <c r="I11" s="447"/>
      <c r="J11" s="447">
        <v>1.8</v>
      </c>
      <c r="K11" s="262">
        <f t="shared" si="1"/>
        <v>1.8</v>
      </c>
      <c r="L11" s="263">
        <f t="shared" si="0"/>
        <v>0</v>
      </c>
      <c r="M11" s="249">
        <f t="shared" si="2"/>
        <v>0</v>
      </c>
    </row>
    <row r="12" spans="1:13" x14ac:dyDescent="0.25">
      <c r="A12" s="480"/>
      <c r="B12" s="444"/>
      <c r="C12" s="445" t="s">
        <v>469</v>
      </c>
      <c r="D12" s="445"/>
      <c r="E12" s="445" t="s">
        <v>196</v>
      </c>
      <c r="F12" s="447"/>
      <c r="G12" s="447"/>
      <c r="H12" s="447"/>
      <c r="I12" s="447"/>
      <c r="J12" s="447">
        <v>13</v>
      </c>
      <c r="K12" s="262">
        <f t="shared" si="1"/>
        <v>13</v>
      </c>
      <c r="L12" s="263">
        <f t="shared" si="0"/>
        <v>0</v>
      </c>
      <c r="M12" s="249">
        <f t="shared" si="2"/>
        <v>0</v>
      </c>
    </row>
    <row r="13" spans="1:13" x14ac:dyDescent="0.25">
      <c r="A13" s="480"/>
      <c r="B13" s="444"/>
      <c r="C13" s="445" t="s">
        <v>469</v>
      </c>
      <c r="D13" s="445"/>
      <c r="E13" s="445" t="s">
        <v>196</v>
      </c>
      <c r="F13" s="447"/>
      <c r="G13" s="447"/>
      <c r="H13" s="447"/>
      <c r="I13" s="447"/>
      <c r="J13" s="447">
        <v>4.5</v>
      </c>
      <c r="K13" s="262">
        <f t="shared" si="1"/>
        <v>4.5</v>
      </c>
      <c r="L13" s="263">
        <f t="shared" si="0"/>
        <v>0</v>
      </c>
      <c r="M13" s="249">
        <f t="shared" si="2"/>
        <v>0</v>
      </c>
    </row>
    <row r="14" spans="1:13" x14ac:dyDescent="0.25">
      <c r="A14" s="480"/>
      <c r="B14" s="444"/>
      <c r="C14" s="292" t="s">
        <v>473</v>
      </c>
      <c r="D14" s="448"/>
      <c r="E14" s="448"/>
      <c r="F14" s="449"/>
      <c r="G14" s="449"/>
      <c r="H14" s="449"/>
      <c r="I14" s="449"/>
      <c r="J14" s="449"/>
      <c r="K14" s="262">
        <f t="shared" si="1"/>
        <v>0</v>
      </c>
      <c r="L14" s="263" t="str">
        <f t="shared" si="0"/>
        <v>0</v>
      </c>
      <c r="M14" s="249">
        <f t="shared" si="2"/>
        <v>0</v>
      </c>
    </row>
    <row r="15" spans="1:13" x14ac:dyDescent="0.25">
      <c r="A15" s="480"/>
      <c r="B15" s="444"/>
      <c r="C15" s="445" t="s">
        <v>474</v>
      </c>
      <c r="D15" s="445"/>
      <c r="E15" s="445" t="s">
        <v>196</v>
      </c>
      <c r="F15" s="447"/>
      <c r="G15" s="447"/>
      <c r="H15" s="447"/>
      <c r="I15" s="447"/>
      <c r="J15" s="447">
        <v>111.5</v>
      </c>
      <c r="K15" s="262">
        <f t="shared" si="1"/>
        <v>111.5</v>
      </c>
      <c r="L15" s="263">
        <f t="shared" si="0"/>
        <v>0</v>
      </c>
      <c r="M15" s="249">
        <f t="shared" si="2"/>
        <v>0</v>
      </c>
    </row>
    <row r="16" spans="1:13" x14ac:dyDescent="0.25">
      <c r="A16" s="480"/>
      <c r="B16" s="444"/>
      <c r="C16" s="445" t="s">
        <v>295</v>
      </c>
      <c r="D16" s="445"/>
      <c r="E16" s="445" t="s">
        <v>96</v>
      </c>
      <c r="F16" s="447"/>
      <c r="G16" s="447"/>
      <c r="H16" s="447"/>
      <c r="I16" s="447"/>
      <c r="J16" s="447">
        <v>5.3</v>
      </c>
      <c r="K16" s="262">
        <f t="shared" si="1"/>
        <v>5.3</v>
      </c>
      <c r="L16" s="263">
        <f t="shared" si="0"/>
        <v>52</v>
      </c>
      <c r="M16" s="249">
        <f t="shared" si="2"/>
        <v>275.59999999999997</v>
      </c>
    </row>
    <row r="17" spans="1:13" x14ac:dyDescent="0.25">
      <c r="A17" s="480"/>
      <c r="B17" s="444"/>
      <c r="C17" s="445" t="s">
        <v>294</v>
      </c>
      <c r="D17" s="445"/>
      <c r="E17" s="445" t="s">
        <v>96</v>
      </c>
      <c r="F17" s="447"/>
      <c r="G17" s="447"/>
      <c r="H17" s="447"/>
      <c r="I17" s="447"/>
      <c r="J17" s="447">
        <v>1.7</v>
      </c>
      <c r="K17" s="262">
        <f t="shared" si="1"/>
        <v>1.7</v>
      </c>
      <c r="L17" s="263">
        <f t="shared" si="0"/>
        <v>52</v>
      </c>
      <c r="M17" s="249">
        <f t="shared" si="2"/>
        <v>88.399999999999991</v>
      </c>
    </row>
    <row r="18" spans="1:13" x14ac:dyDescent="0.25">
      <c r="A18" s="480"/>
      <c r="B18" s="444"/>
      <c r="C18" s="445" t="s">
        <v>288</v>
      </c>
      <c r="D18" s="445"/>
      <c r="E18" s="445" t="s">
        <v>196</v>
      </c>
      <c r="F18" s="447"/>
      <c r="G18" s="447"/>
      <c r="H18" s="447"/>
      <c r="I18" s="447"/>
      <c r="J18" s="447">
        <v>10.1</v>
      </c>
      <c r="K18" s="262">
        <f t="shared" si="1"/>
        <v>10.1</v>
      </c>
      <c r="L18" s="263">
        <f t="shared" si="0"/>
        <v>0</v>
      </c>
      <c r="M18" s="249">
        <f t="shared" si="2"/>
        <v>0</v>
      </c>
    </row>
    <row r="19" spans="1:13" x14ac:dyDescent="0.25">
      <c r="A19" s="480"/>
      <c r="B19" s="444"/>
      <c r="C19" s="445" t="s">
        <v>289</v>
      </c>
      <c r="D19" s="445"/>
      <c r="E19" s="445" t="s">
        <v>96</v>
      </c>
      <c r="F19" s="447"/>
      <c r="G19" s="447"/>
      <c r="H19" s="447"/>
      <c r="I19" s="447"/>
      <c r="J19" s="447">
        <v>14.5</v>
      </c>
      <c r="K19" s="262">
        <f t="shared" si="1"/>
        <v>14.5</v>
      </c>
      <c r="L19" s="263">
        <f t="shared" si="0"/>
        <v>52</v>
      </c>
      <c r="M19" s="249">
        <f t="shared" si="2"/>
        <v>754</v>
      </c>
    </row>
    <row r="20" spans="1:13" ht="15.75" thickBot="1" x14ac:dyDescent="0.3">
      <c r="A20" s="274"/>
      <c r="B20" s="260"/>
      <c r="C20" s="295" t="s">
        <v>198</v>
      </c>
      <c r="D20" s="295"/>
      <c r="E20" s="295"/>
      <c r="F20" s="296">
        <f t="shared" ref="F20:K20" si="3">SUM(F5:F19)</f>
        <v>0</v>
      </c>
      <c r="G20" s="296">
        <f t="shared" si="3"/>
        <v>0</v>
      </c>
      <c r="H20" s="296">
        <f t="shared" si="3"/>
        <v>0</v>
      </c>
      <c r="I20" s="296">
        <f t="shared" si="3"/>
        <v>0</v>
      </c>
      <c r="J20" s="296">
        <f t="shared" si="3"/>
        <v>1622.7999999999997</v>
      </c>
      <c r="K20" s="296">
        <f t="shared" si="3"/>
        <v>1622.7999999999997</v>
      </c>
      <c r="L20" s="336"/>
      <c r="M20" s="419" t="s">
        <v>306</v>
      </c>
    </row>
    <row r="21" spans="1:13" ht="15.75" hidden="1" thickTop="1" x14ac:dyDescent="0.25">
      <c r="A21" s="274"/>
      <c r="B21" s="260"/>
      <c r="C21" s="351"/>
      <c r="D21" s="351"/>
      <c r="E21" s="351"/>
      <c r="F21" s="418"/>
      <c r="G21" s="418"/>
      <c r="H21" s="418"/>
      <c r="I21" s="418"/>
      <c r="J21" s="418"/>
      <c r="K21" s="418"/>
      <c r="L21" s="336"/>
    </row>
    <row r="22" spans="1:13" hidden="1" x14ac:dyDescent="0.25">
      <c r="K22" s="249">
        <f t="shared" ref="K22:K67" si="4">SUM(F22:J22)</f>
        <v>0</v>
      </c>
      <c r="L22" s="263" t="str">
        <f t="shared" ref="L22:L85" si="5">IF(E22="","0",VLOOKUP(E22,$F$539:$G$554,2))</f>
        <v>0</v>
      </c>
      <c r="M22" s="249">
        <f t="shared" si="2"/>
        <v>0</v>
      </c>
    </row>
    <row r="23" spans="1:13" hidden="1" x14ac:dyDescent="0.25">
      <c r="K23" s="249">
        <f t="shared" si="4"/>
        <v>0</v>
      </c>
      <c r="L23" s="263" t="str">
        <f t="shared" si="5"/>
        <v>0</v>
      </c>
      <c r="M23" s="249">
        <f t="shared" si="2"/>
        <v>0</v>
      </c>
    </row>
    <row r="24" spans="1:13" hidden="1" x14ac:dyDescent="0.25">
      <c r="K24" s="249">
        <f t="shared" ref="K24:K25" si="6">SUM(F24:J24)</f>
        <v>0</v>
      </c>
      <c r="L24" s="263" t="str">
        <f t="shared" si="5"/>
        <v>0</v>
      </c>
      <c r="M24" s="249">
        <f t="shared" ref="M24:M25" si="7">SUM(K24*L24)</f>
        <v>0</v>
      </c>
    </row>
    <row r="25" spans="1:13" hidden="1" x14ac:dyDescent="0.25">
      <c r="K25" s="249">
        <f t="shared" si="6"/>
        <v>0</v>
      </c>
      <c r="L25" s="263" t="str">
        <f t="shared" si="5"/>
        <v>0</v>
      </c>
      <c r="M25" s="249">
        <f t="shared" si="7"/>
        <v>0</v>
      </c>
    </row>
    <row r="26" spans="1:13" hidden="1" x14ac:dyDescent="0.25">
      <c r="K26" s="249">
        <f t="shared" si="4"/>
        <v>0</v>
      </c>
      <c r="L26" s="263" t="str">
        <f t="shared" si="5"/>
        <v>0</v>
      </c>
      <c r="M26" s="249">
        <f t="shared" si="2"/>
        <v>0</v>
      </c>
    </row>
    <row r="27" spans="1:13" hidden="1" x14ac:dyDescent="0.25">
      <c r="K27" s="249">
        <f t="shared" si="4"/>
        <v>0</v>
      </c>
      <c r="L27" s="263" t="str">
        <f t="shared" si="5"/>
        <v>0</v>
      </c>
      <c r="M27" s="249">
        <f t="shared" si="2"/>
        <v>0</v>
      </c>
    </row>
    <row r="28" spans="1:13" hidden="1" x14ac:dyDescent="0.25">
      <c r="K28" s="249">
        <f t="shared" si="4"/>
        <v>0</v>
      </c>
      <c r="L28" s="263" t="str">
        <f t="shared" si="5"/>
        <v>0</v>
      </c>
      <c r="M28" s="249">
        <f t="shared" si="2"/>
        <v>0</v>
      </c>
    </row>
    <row r="29" spans="1:13" hidden="1" x14ac:dyDescent="0.25">
      <c r="K29" s="249">
        <f t="shared" si="4"/>
        <v>0</v>
      </c>
      <c r="L29" s="263" t="str">
        <f t="shared" si="5"/>
        <v>0</v>
      </c>
      <c r="M29" s="249">
        <f t="shared" si="2"/>
        <v>0</v>
      </c>
    </row>
    <row r="30" spans="1:13" hidden="1" x14ac:dyDescent="0.25">
      <c r="K30" s="249">
        <f t="shared" si="4"/>
        <v>0</v>
      </c>
      <c r="L30" s="263" t="str">
        <f t="shared" si="5"/>
        <v>0</v>
      </c>
      <c r="M30" s="249">
        <f t="shared" si="2"/>
        <v>0</v>
      </c>
    </row>
    <row r="31" spans="1:13" hidden="1" x14ac:dyDescent="0.25">
      <c r="K31" s="249">
        <f t="shared" si="4"/>
        <v>0</v>
      </c>
      <c r="L31" s="263" t="str">
        <f t="shared" si="5"/>
        <v>0</v>
      </c>
      <c r="M31" s="249">
        <f t="shared" si="2"/>
        <v>0</v>
      </c>
    </row>
    <row r="32" spans="1:13" hidden="1" x14ac:dyDescent="0.25">
      <c r="K32" s="249">
        <f t="shared" si="4"/>
        <v>0</v>
      </c>
      <c r="L32" s="263" t="str">
        <f t="shared" si="5"/>
        <v>0</v>
      </c>
      <c r="M32" s="249">
        <f t="shared" si="2"/>
        <v>0</v>
      </c>
    </row>
    <row r="33" spans="11:13" hidden="1" x14ac:dyDescent="0.25">
      <c r="K33" s="249">
        <f t="shared" si="4"/>
        <v>0</v>
      </c>
      <c r="L33" s="263" t="str">
        <f t="shared" si="5"/>
        <v>0</v>
      </c>
      <c r="M33" s="249">
        <f t="shared" si="2"/>
        <v>0</v>
      </c>
    </row>
    <row r="34" spans="11:13" hidden="1" x14ac:dyDescent="0.25">
      <c r="K34" s="249">
        <f t="shared" si="4"/>
        <v>0</v>
      </c>
      <c r="L34" s="263" t="str">
        <f t="shared" si="5"/>
        <v>0</v>
      </c>
      <c r="M34" s="249">
        <f t="shared" si="2"/>
        <v>0</v>
      </c>
    </row>
    <row r="35" spans="11:13" hidden="1" x14ac:dyDescent="0.25">
      <c r="K35" s="249">
        <f t="shared" si="4"/>
        <v>0</v>
      </c>
      <c r="L35" s="263" t="str">
        <f t="shared" si="5"/>
        <v>0</v>
      </c>
      <c r="M35" s="249">
        <f t="shared" si="2"/>
        <v>0</v>
      </c>
    </row>
    <row r="36" spans="11:13" hidden="1" x14ac:dyDescent="0.25">
      <c r="K36" s="249">
        <f t="shared" si="4"/>
        <v>0</v>
      </c>
      <c r="L36" s="263" t="str">
        <f t="shared" si="5"/>
        <v>0</v>
      </c>
      <c r="M36" s="249">
        <f t="shared" si="2"/>
        <v>0</v>
      </c>
    </row>
    <row r="37" spans="11:13" hidden="1" x14ac:dyDescent="0.25">
      <c r="K37" s="249">
        <f t="shared" si="4"/>
        <v>0</v>
      </c>
      <c r="L37" s="263" t="str">
        <f t="shared" si="5"/>
        <v>0</v>
      </c>
      <c r="M37" s="249">
        <f t="shared" si="2"/>
        <v>0</v>
      </c>
    </row>
    <row r="38" spans="11:13" hidden="1" x14ac:dyDescent="0.25">
      <c r="K38" s="249">
        <f t="shared" si="4"/>
        <v>0</v>
      </c>
      <c r="L38" s="263" t="str">
        <f t="shared" si="5"/>
        <v>0</v>
      </c>
      <c r="M38" s="249">
        <f t="shared" si="2"/>
        <v>0</v>
      </c>
    </row>
    <row r="39" spans="11:13" hidden="1" x14ac:dyDescent="0.25">
      <c r="K39" s="249">
        <f t="shared" si="4"/>
        <v>0</v>
      </c>
      <c r="L39" s="263" t="str">
        <f t="shared" si="5"/>
        <v>0</v>
      </c>
      <c r="M39" s="249">
        <f t="shared" si="2"/>
        <v>0</v>
      </c>
    </row>
    <row r="40" spans="11:13" hidden="1" x14ac:dyDescent="0.25">
      <c r="K40" s="249">
        <f t="shared" si="4"/>
        <v>0</v>
      </c>
      <c r="L40" s="263" t="str">
        <f t="shared" si="5"/>
        <v>0</v>
      </c>
      <c r="M40" s="249">
        <f t="shared" si="2"/>
        <v>0</v>
      </c>
    </row>
    <row r="41" spans="11:13" hidden="1" x14ac:dyDescent="0.25">
      <c r="K41" s="249">
        <f t="shared" si="4"/>
        <v>0</v>
      </c>
      <c r="L41" s="263" t="str">
        <f t="shared" si="5"/>
        <v>0</v>
      </c>
      <c r="M41" s="249">
        <f t="shared" si="2"/>
        <v>0</v>
      </c>
    </row>
    <row r="42" spans="11:13" hidden="1" x14ac:dyDescent="0.25">
      <c r="K42" s="249">
        <f t="shared" si="4"/>
        <v>0</v>
      </c>
      <c r="L42" s="263" t="str">
        <f t="shared" si="5"/>
        <v>0</v>
      </c>
      <c r="M42" s="249">
        <f t="shared" si="2"/>
        <v>0</v>
      </c>
    </row>
    <row r="43" spans="11:13" hidden="1" x14ac:dyDescent="0.25">
      <c r="K43" s="249">
        <f t="shared" si="4"/>
        <v>0</v>
      </c>
      <c r="L43" s="263" t="str">
        <f t="shared" si="5"/>
        <v>0</v>
      </c>
      <c r="M43" s="249">
        <f t="shared" si="2"/>
        <v>0</v>
      </c>
    </row>
    <row r="44" spans="11:13" hidden="1" x14ac:dyDescent="0.25">
      <c r="K44" s="249">
        <f t="shared" si="4"/>
        <v>0</v>
      </c>
      <c r="L44" s="263" t="str">
        <f t="shared" si="5"/>
        <v>0</v>
      </c>
      <c r="M44" s="249">
        <f t="shared" si="2"/>
        <v>0</v>
      </c>
    </row>
    <row r="45" spans="11:13" hidden="1" x14ac:dyDescent="0.25">
      <c r="K45" s="249">
        <f t="shared" si="4"/>
        <v>0</v>
      </c>
      <c r="L45" s="263" t="str">
        <f t="shared" si="5"/>
        <v>0</v>
      </c>
      <c r="M45" s="249">
        <f t="shared" si="2"/>
        <v>0</v>
      </c>
    </row>
    <row r="46" spans="11:13" hidden="1" x14ac:dyDescent="0.25">
      <c r="K46" s="249">
        <f t="shared" si="4"/>
        <v>0</v>
      </c>
      <c r="L46" s="263" t="str">
        <f t="shared" si="5"/>
        <v>0</v>
      </c>
      <c r="M46" s="249">
        <f t="shared" si="2"/>
        <v>0</v>
      </c>
    </row>
    <row r="47" spans="11:13" hidden="1" x14ac:dyDescent="0.25">
      <c r="K47" s="249">
        <f t="shared" si="4"/>
        <v>0</v>
      </c>
      <c r="L47" s="263" t="str">
        <f t="shared" si="5"/>
        <v>0</v>
      </c>
      <c r="M47" s="249">
        <f t="shared" si="2"/>
        <v>0</v>
      </c>
    </row>
    <row r="48" spans="11:13" hidden="1" x14ac:dyDescent="0.25">
      <c r="K48" s="249">
        <f t="shared" si="4"/>
        <v>0</v>
      </c>
      <c r="L48" s="263" t="str">
        <f t="shared" si="5"/>
        <v>0</v>
      </c>
      <c r="M48" s="249">
        <f t="shared" si="2"/>
        <v>0</v>
      </c>
    </row>
    <row r="49" spans="11:13" hidden="1" x14ac:dyDescent="0.25">
      <c r="K49" s="249">
        <f t="shared" si="4"/>
        <v>0</v>
      </c>
      <c r="L49" s="263" t="str">
        <f t="shared" si="5"/>
        <v>0</v>
      </c>
      <c r="M49" s="249">
        <f t="shared" si="2"/>
        <v>0</v>
      </c>
    </row>
    <row r="50" spans="11:13" hidden="1" x14ac:dyDescent="0.25">
      <c r="K50" s="249">
        <f t="shared" si="4"/>
        <v>0</v>
      </c>
      <c r="L50" s="263" t="str">
        <f t="shared" si="5"/>
        <v>0</v>
      </c>
      <c r="M50" s="249">
        <f t="shared" si="2"/>
        <v>0</v>
      </c>
    </row>
    <row r="51" spans="11:13" hidden="1" x14ac:dyDescent="0.25">
      <c r="K51" s="249">
        <f t="shared" si="4"/>
        <v>0</v>
      </c>
      <c r="L51" s="263" t="str">
        <f t="shared" si="5"/>
        <v>0</v>
      </c>
      <c r="M51" s="249">
        <f t="shared" si="2"/>
        <v>0</v>
      </c>
    </row>
    <row r="52" spans="11:13" hidden="1" x14ac:dyDescent="0.25">
      <c r="K52" s="249">
        <f t="shared" si="4"/>
        <v>0</v>
      </c>
      <c r="L52" s="263" t="str">
        <f t="shared" si="5"/>
        <v>0</v>
      </c>
      <c r="M52" s="249">
        <f t="shared" si="2"/>
        <v>0</v>
      </c>
    </row>
    <row r="53" spans="11:13" hidden="1" x14ac:dyDescent="0.25">
      <c r="K53" s="249">
        <f t="shared" si="4"/>
        <v>0</v>
      </c>
      <c r="L53" s="263" t="str">
        <f t="shared" si="5"/>
        <v>0</v>
      </c>
      <c r="M53" s="249">
        <f t="shared" si="2"/>
        <v>0</v>
      </c>
    </row>
    <row r="54" spans="11:13" hidden="1" x14ac:dyDescent="0.25">
      <c r="K54" s="249">
        <f t="shared" si="4"/>
        <v>0</v>
      </c>
      <c r="L54" s="263" t="str">
        <f t="shared" si="5"/>
        <v>0</v>
      </c>
      <c r="M54" s="249">
        <f t="shared" si="2"/>
        <v>0</v>
      </c>
    </row>
    <row r="55" spans="11:13" hidden="1" x14ac:dyDescent="0.25">
      <c r="K55" s="249">
        <f t="shared" si="4"/>
        <v>0</v>
      </c>
      <c r="L55" s="263" t="str">
        <f t="shared" si="5"/>
        <v>0</v>
      </c>
      <c r="M55" s="249">
        <f t="shared" si="2"/>
        <v>0</v>
      </c>
    </row>
    <row r="56" spans="11:13" hidden="1" x14ac:dyDescent="0.25">
      <c r="K56" s="249">
        <f t="shared" si="4"/>
        <v>0</v>
      </c>
      <c r="L56" s="263" t="str">
        <f t="shared" si="5"/>
        <v>0</v>
      </c>
      <c r="M56" s="249">
        <f t="shared" si="2"/>
        <v>0</v>
      </c>
    </row>
    <row r="57" spans="11:13" hidden="1" x14ac:dyDescent="0.25">
      <c r="K57" s="249">
        <f t="shared" si="4"/>
        <v>0</v>
      </c>
      <c r="L57" s="263" t="str">
        <f t="shared" si="5"/>
        <v>0</v>
      </c>
      <c r="M57" s="249">
        <f t="shared" si="2"/>
        <v>0</v>
      </c>
    </row>
    <row r="58" spans="11:13" hidden="1" x14ac:dyDescent="0.25">
      <c r="K58" s="249">
        <f t="shared" si="4"/>
        <v>0</v>
      </c>
      <c r="L58" s="263" t="str">
        <f t="shared" si="5"/>
        <v>0</v>
      </c>
      <c r="M58" s="249">
        <f t="shared" si="2"/>
        <v>0</v>
      </c>
    </row>
    <row r="59" spans="11:13" hidden="1" x14ac:dyDescent="0.25">
      <c r="K59" s="249">
        <f t="shared" si="4"/>
        <v>0</v>
      </c>
      <c r="L59" s="263" t="str">
        <f t="shared" si="5"/>
        <v>0</v>
      </c>
      <c r="M59" s="249">
        <f t="shared" si="2"/>
        <v>0</v>
      </c>
    </row>
    <row r="60" spans="11:13" hidden="1" x14ac:dyDescent="0.25">
      <c r="K60" s="249">
        <f t="shared" si="4"/>
        <v>0</v>
      </c>
      <c r="L60" s="263" t="str">
        <f t="shared" si="5"/>
        <v>0</v>
      </c>
      <c r="M60" s="249">
        <f t="shared" si="2"/>
        <v>0</v>
      </c>
    </row>
    <row r="61" spans="11:13" hidden="1" x14ac:dyDescent="0.25">
      <c r="K61" s="249">
        <f t="shared" si="4"/>
        <v>0</v>
      </c>
      <c r="L61" s="263" t="str">
        <f t="shared" si="5"/>
        <v>0</v>
      </c>
      <c r="M61" s="249">
        <f t="shared" si="2"/>
        <v>0</v>
      </c>
    </row>
    <row r="62" spans="11:13" hidden="1" x14ac:dyDescent="0.25">
      <c r="K62" s="249">
        <f t="shared" si="4"/>
        <v>0</v>
      </c>
      <c r="L62" s="263" t="str">
        <f t="shared" si="5"/>
        <v>0</v>
      </c>
      <c r="M62" s="249">
        <f t="shared" si="2"/>
        <v>0</v>
      </c>
    </row>
    <row r="63" spans="11:13" hidden="1" x14ac:dyDescent="0.25">
      <c r="K63" s="249">
        <f t="shared" si="4"/>
        <v>0</v>
      </c>
      <c r="L63" s="263" t="str">
        <f t="shared" si="5"/>
        <v>0</v>
      </c>
      <c r="M63" s="249">
        <f t="shared" si="2"/>
        <v>0</v>
      </c>
    </row>
    <row r="64" spans="11:13" hidden="1" x14ac:dyDescent="0.25">
      <c r="K64" s="249">
        <f t="shared" si="4"/>
        <v>0</v>
      </c>
      <c r="L64" s="263" t="str">
        <f t="shared" si="5"/>
        <v>0</v>
      </c>
      <c r="M64" s="249">
        <f t="shared" si="2"/>
        <v>0</v>
      </c>
    </row>
    <row r="65" spans="11:13" hidden="1" x14ac:dyDescent="0.25">
      <c r="K65" s="249">
        <f t="shared" si="4"/>
        <v>0</v>
      </c>
      <c r="L65" s="263" t="str">
        <f t="shared" si="5"/>
        <v>0</v>
      </c>
      <c r="M65" s="249">
        <f t="shared" si="2"/>
        <v>0</v>
      </c>
    </row>
    <row r="66" spans="11:13" hidden="1" x14ac:dyDescent="0.25">
      <c r="K66" s="249">
        <f t="shared" si="4"/>
        <v>0</v>
      </c>
      <c r="L66" s="263" t="str">
        <f t="shared" si="5"/>
        <v>0</v>
      </c>
      <c r="M66" s="249">
        <f t="shared" si="2"/>
        <v>0</v>
      </c>
    </row>
    <row r="67" spans="11:13" hidden="1" x14ac:dyDescent="0.25">
      <c r="K67" s="249">
        <f t="shared" si="4"/>
        <v>0</v>
      </c>
      <c r="L67" s="263" t="str">
        <f t="shared" si="5"/>
        <v>0</v>
      </c>
      <c r="M67" s="249">
        <f t="shared" si="2"/>
        <v>0</v>
      </c>
    </row>
    <row r="68" spans="11:13" hidden="1" x14ac:dyDescent="0.25">
      <c r="K68" s="249">
        <f t="shared" ref="K68:K131" si="8">SUM(F68:J68)</f>
        <v>0</v>
      </c>
      <c r="L68" s="263" t="str">
        <f t="shared" si="5"/>
        <v>0</v>
      </c>
      <c r="M68" s="249">
        <f t="shared" ref="M68:M131" si="9">SUM(K68*L68)</f>
        <v>0</v>
      </c>
    </row>
    <row r="69" spans="11:13" hidden="1" x14ac:dyDescent="0.25">
      <c r="K69" s="249">
        <f t="shared" si="8"/>
        <v>0</v>
      </c>
      <c r="L69" s="263" t="str">
        <f t="shared" si="5"/>
        <v>0</v>
      </c>
      <c r="M69" s="249">
        <f t="shared" si="9"/>
        <v>0</v>
      </c>
    </row>
    <row r="70" spans="11:13" hidden="1" x14ac:dyDescent="0.25">
      <c r="K70" s="249">
        <f t="shared" si="8"/>
        <v>0</v>
      </c>
      <c r="L70" s="263" t="str">
        <f t="shared" si="5"/>
        <v>0</v>
      </c>
      <c r="M70" s="249">
        <f t="shared" si="9"/>
        <v>0</v>
      </c>
    </row>
    <row r="71" spans="11:13" hidden="1" x14ac:dyDescent="0.25">
      <c r="K71" s="249">
        <f t="shared" si="8"/>
        <v>0</v>
      </c>
      <c r="L71" s="263" t="str">
        <f t="shared" si="5"/>
        <v>0</v>
      </c>
      <c r="M71" s="249">
        <f t="shared" si="9"/>
        <v>0</v>
      </c>
    </row>
    <row r="72" spans="11:13" hidden="1" x14ac:dyDescent="0.25">
      <c r="K72" s="249">
        <f t="shared" si="8"/>
        <v>0</v>
      </c>
      <c r="L72" s="263" t="str">
        <f t="shared" si="5"/>
        <v>0</v>
      </c>
      <c r="M72" s="249">
        <f t="shared" si="9"/>
        <v>0</v>
      </c>
    </row>
    <row r="73" spans="11:13" hidden="1" x14ac:dyDescent="0.25">
      <c r="K73" s="249">
        <f t="shared" si="8"/>
        <v>0</v>
      </c>
      <c r="L73" s="263" t="str">
        <f t="shared" si="5"/>
        <v>0</v>
      </c>
      <c r="M73" s="249">
        <f t="shared" si="9"/>
        <v>0</v>
      </c>
    </row>
    <row r="74" spans="11:13" hidden="1" x14ac:dyDescent="0.25">
      <c r="K74" s="249">
        <f t="shared" si="8"/>
        <v>0</v>
      </c>
      <c r="L74" s="263" t="str">
        <f t="shared" si="5"/>
        <v>0</v>
      </c>
      <c r="M74" s="249">
        <f t="shared" si="9"/>
        <v>0</v>
      </c>
    </row>
    <row r="75" spans="11:13" hidden="1" x14ac:dyDescent="0.25">
      <c r="K75" s="249">
        <f t="shared" si="8"/>
        <v>0</v>
      </c>
      <c r="L75" s="263" t="str">
        <f t="shared" si="5"/>
        <v>0</v>
      </c>
      <c r="M75" s="249">
        <f t="shared" si="9"/>
        <v>0</v>
      </c>
    </row>
    <row r="76" spans="11:13" hidden="1" x14ac:dyDescent="0.25">
      <c r="K76" s="249">
        <f t="shared" si="8"/>
        <v>0</v>
      </c>
      <c r="L76" s="263" t="str">
        <f t="shared" si="5"/>
        <v>0</v>
      </c>
      <c r="M76" s="249">
        <f t="shared" si="9"/>
        <v>0</v>
      </c>
    </row>
    <row r="77" spans="11:13" hidden="1" x14ac:dyDescent="0.25">
      <c r="K77" s="249">
        <f t="shared" si="8"/>
        <v>0</v>
      </c>
      <c r="L77" s="263" t="str">
        <f t="shared" si="5"/>
        <v>0</v>
      </c>
      <c r="M77" s="249">
        <f t="shared" si="9"/>
        <v>0</v>
      </c>
    </row>
    <row r="78" spans="11:13" hidden="1" x14ac:dyDescent="0.25">
      <c r="K78" s="249">
        <f t="shared" si="8"/>
        <v>0</v>
      </c>
      <c r="L78" s="263" t="str">
        <f t="shared" si="5"/>
        <v>0</v>
      </c>
      <c r="M78" s="249">
        <f t="shared" si="9"/>
        <v>0</v>
      </c>
    </row>
    <row r="79" spans="11:13" hidden="1" x14ac:dyDescent="0.25">
      <c r="K79" s="249">
        <f t="shared" si="8"/>
        <v>0</v>
      </c>
      <c r="L79" s="263" t="str">
        <f t="shared" si="5"/>
        <v>0</v>
      </c>
      <c r="M79" s="249">
        <f t="shared" si="9"/>
        <v>0</v>
      </c>
    </row>
    <row r="80" spans="11:13" hidden="1" x14ac:dyDescent="0.25">
      <c r="K80" s="249">
        <f t="shared" si="8"/>
        <v>0</v>
      </c>
      <c r="L80" s="263" t="str">
        <f t="shared" si="5"/>
        <v>0</v>
      </c>
      <c r="M80" s="249">
        <f t="shared" si="9"/>
        <v>0</v>
      </c>
    </row>
    <row r="81" spans="11:13" hidden="1" x14ac:dyDescent="0.25">
      <c r="K81" s="249">
        <f t="shared" si="8"/>
        <v>0</v>
      </c>
      <c r="L81" s="263" t="str">
        <f t="shared" si="5"/>
        <v>0</v>
      </c>
      <c r="M81" s="249">
        <f t="shared" si="9"/>
        <v>0</v>
      </c>
    </row>
    <row r="82" spans="11:13" hidden="1" x14ac:dyDescent="0.25">
      <c r="K82" s="249">
        <f t="shared" si="8"/>
        <v>0</v>
      </c>
      <c r="L82" s="263" t="str">
        <f t="shared" si="5"/>
        <v>0</v>
      </c>
      <c r="M82" s="249">
        <f t="shared" si="9"/>
        <v>0</v>
      </c>
    </row>
    <row r="83" spans="11:13" hidden="1" x14ac:dyDescent="0.25">
      <c r="K83" s="249">
        <f t="shared" si="8"/>
        <v>0</v>
      </c>
      <c r="L83" s="263" t="str">
        <f t="shared" si="5"/>
        <v>0</v>
      </c>
      <c r="M83" s="249">
        <f t="shared" si="9"/>
        <v>0</v>
      </c>
    </row>
    <row r="84" spans="11:13" hidden="1" x14ac:dyDescent="0.25">
      <c r="K84" s="249">
        <f t="shared" si="8"/>
        <v>0</v>
      </c>
      <c r="L84" s="263" t="str">
        <f t="shared" si="5"/>
        <v>0</v>
      </c>
      <c r="M84" s="249">
        <f t="shared" si="9"/>
        <v>0</v>
      </c>
    </row>
    <row r="85" spans="11:13" hidden="1" x14ac:dyDescent="0.25">
      <c r="K85" s="249">
        <f t="shared" si="8"/>
        <v>0</v>
      </c>
      <c r="L85" s="263" t="str">
        <f t="shared" si="5"/>
        <v>0</v>
      </c>
      <c r="M85" s="249">
        <f t="shared" si="9"/>
        <v>0</v>
      </c>
    </row>
    <row r="86" spans="11:13" hidden="1" x14ac:dyDescent="0.25">
      <c r="K86" s="249">
        <f t="shared" si="8"/>
        <v>0</v>
      </c>
      <c r="L86" s="263" t="str">
        <f t="shared" ref="L86:L149" si="10">IF(E86="","0",VLOOKUP(E86,$F$539:$G$554,2))</f>
        <v>0</v>
      </c>
      <c r="M86" s="249">
        <f t="shared" si="9"/>
        <v>0</v>
      </c>
    </row>
    <row r="87" spans="11:13" hidden="1" x14ac:dyDescent="0.25">
      <c r="K87" s="249">
        <f t="shared" si="8"/>
        <v>0</v>
      </c>
      <c r="L87" s="263" t="str">
        <f t="shared" si="10"/>
        <v>0</v>
      </c>
      <c r="M87" s="249">
        <f t="shared" si="9"/>
        <v>0</v>
      </c>
    </row>
    <row r="88" spans="11:13" hidden="1" x14ac:dyDescent="0.25">
      <c r="K88" s="249">
        <f t="shared" si="8"/>
        <v>0</v>
      </c>
      <c r="L88" s="263" t="str">
        <f t="shared" si="10"/>
        <v>0</v>
      </c>
      <c r="M88" s="249">
        <f t="shared" si="9"/>
        <v>0</v>
      </c>
    </row>
    <row r="89" spans="11:13" hidden="1" x14ac:dyDescent="0.25">
      <c r="K89" s="249">
        <f t="shared" si="8"/>
        <v>0</v>
      </c>
      <c r="L89" s="263" t="str">
        <f t="shared" si="10"/>
        <v>0</v>
      </c>
      <c r="M89" s="249">
        <f t="shared" si="9"/>
        <v>0</v>
      </c>
    </row>
    <row r="90" spans="11:13" hidden="1" x14ac:dyDescent="0.25">
      <c r="K90" s="249">
        <f t="shared" si="8"/>
        <v>0</v>
      </c>
      <c r="L90" s="263" t="str">
        <f t="shared" si="10"/>
        <v>0</v>
      </c>
      <c r="M90" s="249">
        <f t="shared" si="9"/>
        <v>0</v>
      </c>
    </row>
    <row r="91" spans="11:13" hidden="1" x14ac:dyDescent="0.25">
      <c r="K91" s="249">
        <f t="shared" si="8"/>
        <v>0</v>
      </c>
      <c r="L91" s="263" t="str">
        <f t="shared" si="10"/>
        <v>0</v>
      </c>
      <c r="M91" s="249">
        <f t="shared" si="9"/>
        <v>0</v>
      </c>
    </row>
    <row r="92" spans="11:13" hidden="1" x14ac:dyDescent="0.25">
      <c r="K92" s="249">
        <f t="shared" si="8"/>
        <v>0</v>
      </c>
      <c r="L92" s="263" t="str">
        <f t="shared" si="10"/>
        <v>0</v>
      </c>
      <c r="M92" s="249">
        <f t="shared" si="9"/>
        <v>0</v>
      </c>
    </row>
    <row r="93" spans="11:13" hidden="1" x14ac:dyDescent="0.25">
      <c r="K93" s="249">
        <f t="shared" si="8"/>
        <v>0</v>
      </c>
      <c r="L93" s="263" t="str">
        <f t="shared" si="10"/>
        <v>0</v>
      </c>
      <c r="M93" s="249">
        <f t="shared" si="9"/>
        <v>0</v>
      </c>
    </row>
    <row r="94" spans="11:13" hidden="1" x14ac:dyDescent="0.25">
      <c r="K94" s="249">
        <f t="shared" si="8"/>
        <v>0</v>
      </c>
      <c r="L94" s="263" t="str">
        <f t="shared" si="10"/>
        <v>0</v>
      </c>
      <c r="M94" s="249">
        <f t="shared" si="9"/>
        <v>0</v>
      </c>
    </row>
    <row r="95" spans="11:13" hidden="1" x14ac:dyDescent="0.25">
      <c r="K95" s="249">
        <f t="shared" si="8"/>
        <v>0</v>
      </c>
      <c r="L95" s="263" t="str">
        <f t="shared" si="10"/>
        <v>0</v>
      </c>
      <c r="M95" s="249">
        <f t="shared" si="9"/>
        <v>0</v>
      </c>
    </row>
    <row r="96" spans="11:13" hidden="1" x14ac:dyDescent="0.25">
      <c r="K96" s="249">
        <f t="shared" si="8"/>
        <v>0</v>
      </c>
      <c r="L96" s="263" t="str">
        <f t="shared" si="10"/>
        <v>0</v>
      </c>
      <c r="M96" s="249">
        <f t="shared" si="9"/>
        <v>0</v>
      </c>
    </row>
    <row r="97" spans="11:13" hidden="1" x14ac:dyDescent="0.25">
      <c r="K97" s="249">
        <f t="shared" si="8"/>
        <v>0</v>
      </c>
      <c r="L97" s="263" t="str">
        <f t="shared" si="10"/>
        <v>0</v>
      </c>
      <c r="M97" s="249">
        <f t="shared" si="9"/>
        <v>0</v>
      </c>
    </row>
    <row r="98" spans="11:13" hidden="1" x14ac:dyDescent="0.25">
      <c r="K98" s="249">
        <f t="shared" si="8"/>
        <v>0</v>
      </c>
      <c r="L98" s="263" t="str">
        <f t="shared" si="10"/>
        <v>0</v>
      </c>
      <c r="M98" s="249">
        <f t="shared" si="9"/>
        <v>0</v>
      </c>
    </row>
    <row r="99" spans="11:13" hidden="1" x14ac:dyDescent="0.25">
      <c r="K99" s="249">
        <f t="shared" si="8"/>
        <v>0</v>
      </c>
      <c r="L99" s="263" t="str">
        <f t="shared" si="10"/>
        <v>0</v>
      </c>
      <c r="M99" s="249">
        <f t="shared" si="9"/>
        <v>0</v>
      </c>
    </row>
    <row r="100" spans="11:13" hidden="1" x14ac:dyDescent="0.25">
      <c r="K100" s="249">
        <f t="shared" si="8"/>
        <v>0</v>
      </c>
      <c r="L100" s="263" t="str">
        <f t="shared" si="10"/>
        <v>0</v>
      </c>
      <c r="M100" s="249">
        <f t="shared" si="9"/>
        <v>0</v>
      </c>
    </row>
    <row r="101" spans="11:13" hidden="1" x14ac:dyDescent="0.25">
      <c r="K101" s="249">
        <f t="shared" si="8"/>
        <v>0</v>
      </c>
      <c r="L101" s="263" t="str">
        <f t="shared" si="10"/>
        <v>0</v>
      </c>
      <c r="M101" s="249">
        <f t="shared" si="9"/>
        <v>0</v>
      </c>
    </row>
    <row r="102" spans="11:13" hidden="1" x14ac:dyDescent="0.25">
      <c r="K102" s="249">
        <f t="shared" si="8"/>
        <v>0</v>
      </c>
      <c r="L102" s="263" t="str">
        <f t="shared" si="10"/>
        <v>0</v>
      </c>
      <c r="M102" s="249">
        <f t="shared" si="9"/>
        <v>0</v>
      </c>
    </row>
    <row r="103" spans="11:13" hidden="1" x14ac:dyDescent="0.25">
      <c r="K103" s="249">
        <f t="shared" si="8"/>
        <v>0</v>
      </c>
      <c r="L103" s="263" t="str">
        <f t="shared" si="10"/>
        <v>0</v>
      </c>
      <c r="M103" s="249">
        <f t="shared" si="9"/>
        <v>0</v>
      </c>
    </row>
    <row r="104" spans="11:13" hidden="1" x14ac:dyDescent="0.25">
      <c r="K104" s="249">
        <f t="shared" si="8"/>
        <v>0</v>
      </c>
      <c r="L104" s="263" t="str">
        <f t="shared" si="10"/>
        <v>0</v>
      </c>
      <c r="M104" s="249">
        <f t="shared" si="9"/>
        <v>0</v>
      </c>
    </row>
    <row r="105" spans="11:13" hidden="1" x14ac:dyDescent="0.25">
      <c r="K105" s="249">
        <f t="shared" si="8"/>
        <v>0</v>
      </c>
      <c r="L105" s="263" t="str">
        <f t="shared" si="10"/>
        <v>0</v>
      </c>
      <c r="M105" s="249">
        <f t="shared" si="9"/>
        <v>0</v>
      </c>
    </row>
    <row r="106" spans="11:13" hidden="1" x14ac:dyDescent="0.25">
      <c r="K106" s="249">
        <f t="shared" si="8"/>
        <v>0</v>
      </c>
      <c r="L106" s="263" t="str">
        <f t="shared" si="10"/>
        <v>0</v>
      </c>
      <c r="M106" s="249">
        <f t="shared" si="9"/>
        <v>0</v>
      </c>
    </row>
    <row r="107" spans="11:13" hidden="1" x14ac:dyDescent="0.25">
      <c r="K107" s="249">
        <f t="shared" si="8"/>
        <v>0</v>
      </c>
      <c r="L107" s="263" t="str">
        <f t="shared" si="10"/>
        <v>0</v>
      </c>
      <c r="M107" s="249">
        <f t="shared" si="9"/>
        <v>0</v>
      </c>
    </row>
    <row r="108" spans="11:13" hidden="1" x14ac:dyDescent="0.25">
      <c r="K108" s="249">
        <f t="shared" si="8"/>
        <v>0</v>
      </c>
      <c r="L108" s="263" t="str">
        <f t="shared" si="10"/>
        <v>0</v>
      </c>
      <c r="M108" s="249">
        <f t="shared" si="9"/>
        <v>0</v>
      </c>
    </row>
    <row r="109" spans="11:13" hidden="1" x14ac:dyDescent="0.25">
      <c r="K109" s="249">
        <f t="shared" si="8"/>
        <v>0</v>
      </c>
      <c r="L109" s="263" t="str">
        <f t="shared" si="10"/>
        <v>0</v>
      </c>
      <c r="M109" s="249">
        <f t="shared" si="9"/>
        <v>0</v>
      </c>
    </row>
    <row r="110" spans="11:13" hidden="1" x14ac:dyDescent="0.25">
      <c r="K110" s="249">
        <f t="shared" si="8"/>
        <v>0</v>
      </c>
      <c r="L110" s="263" t="str">
        <f t="shared" si="10"/>
        <v>0</v>
      </c>
      <c r="M110" s="249">
        <f t="shared" si="9"/>
        <v>0</v>
      </c>
    </row>
    <row r="111" spans="11:13" hidden="1" x14ac:dyDescent="0.25">
      <c r="K111" s="249">
        <f t="shared" si="8"/>
        <v>0</v>
      </c>
      <c r="L111" s="263" t="str">
        <f t="shared" si="10"/>
        <v>0</v>
      </c>
      <c r="M111" s="249">
        <f t="shared" si="9"/>
        <v>0</v>
      </c>
    </row>
    <row r="112" spans="11:13" hidden="1" x14ac:dyDescent="0.25">
      <c r="K112" s="249">
        <f t="shared" si="8"/>
        <v>0</v>
      </c>
      <c r="L112" s="263" t="str">
        <f t="shared" si="10"/>
        <v>0</v>
      </c>
      <c r="M112" s="249">
        <f t="shared" si="9"/>
        <v>0</v>
      </c>
    </row>
    <row r="113" spans="11:13" hidden="1" x14ac:dyDescent="0.25">
      <c r="K113" s="249">
        <f t="shared" si="8"/>
        <v>0</v>
      </c>
      <c r="L113" s="263" t="str">
        <f t="shared" si="10"/>
        <v>0</v>
      </c>
      <c r="M113" s="249">
        <f t="shared" si="9"/>
        <v>0</v>
      </c>
    </row>
    <row r="114" spans="11:13" hidden="1" x14ac:dyDescent="0.25">
      <c r="K114" s="249">
        <f t="shared" si="8"/>
        <v>0</v>
      </c>
      <c r="L114" s="263" t="str">
        <f t="shared" si="10"/>
        <v>0</v>
      </c>
      <c r="M114" s="249">
        <f t="shared" si="9"/>
        <v>0</v>
      </c>
    </row>
    <row r="115" spans="11:13" hidden="1" x14ac:dyDescent="0.25">
      <c r="K115" s="249">
        <f t="shared" si="8"/>
        <v>0</v>
      </c>
      <c r="L115" s="263" t="str">
        <f t="shared" si="10"/>
        <v>0</v>
      </c>
      <c r="M115" s="249">
        <f t="shared" si="9"/>
        <v>0</v>
      </c>
    </row>
    <row r="116" spans="11:13" hidden="1" x14ac:dyDescent="0.25">
      <c r="K116" s="249">
        <f t="shared" si="8"/>
        <v>0</v>
      </c>
      <c r="L116" s="263" t="str">
        <f t="shared" si="10"/>
        <v>0</v>
      </c>
      <c r="M116" s="249">
        <f t="shared" si="9"/>
        <v>0</v>
      </c>
    </row>
    <row r="117" spans="11:13" hidden="1" x14ac:dyDescent="0.25">
      <c r="K117" s="249">
        <f t="shared" si="8"/>
        <v>0</v>
      </c>
      <c r="L117" s="263" t="str">
        <f t="shared" si="10"/>
        <v>0</v>
      </c>
      <c r="M117" s="249">
        <f t="shared" si="9"/>
        <v>0</v>
      </c>
    </row>
    <row r="118" spans="11:13" hidden="1" x14ac:dyDescent="0.25">
      <c r="K118" s="249">
        <f t="shared" si="8"/>
        <v>0</v>
      </c>
      <c r="L118" s="263" t="str">
        <f t="shared" si="10"/>
        <v>0</v>
      </c>
      <c r="M118" s="249">
        <f t="shared" si="9"/>
        <v>0</v>
      </c>
    </row>
    <row r="119" spans="11:13" hidden="1" x14ac:dyDescent="0.25">
      <c r="K119" s="249">
        <f t="shared" si="8"/>
        <v>0</v>
      </c>
      <c r="L119" s="263" t="str">
        <f t="shared" si="10"/>
        <v>0</v>
      </c>
      <c r="M119" s="249">
        <f t="shared" si="9"/>
        <v>0</v>
      </c>
    </row>
    <row r="120" spans="11:13" hidden="1" x14ac:dyDescent="0.25">
      <c r="K120" s="249">
        <f t="shared" si="8"/>
        <v>0</v>
      </c>
      <c r="L120" s="263" t="str">
        <f t="shared" si="10"/>
        <v>0</v>
      </c>
      <c r="M120" s="249">
        <f t="shared" si="9"/>
        <v>0</v>
      </c>
    </row>
    <row r="121" spans="11:13" hidden="1" x14ac:dyDescent="0.25">
      <c r="K121" s="249">
        <f t="shared" si="8"/>
        <v>0</v>
      </c>
      <c r="L121" s="263" t="str">
        <f t="shared" si="10"/>
        <v>0</v>
      </c>
      <c r="M121" s="249">
        <f t="shared" si="9"/>
        <v>0</v>
      </c>
    </row>
    <row r="122" spans="11:13" hidden="1" x14ac:dyDescent="0.25">
      <c r="K122" s="249">
        <f t="shared" si="8"/>
        <v>0</v>
      </c>
      <c r="L122" s="263" t="str">
        <f t="shared" si="10"/>
        <v>0</v>
      </c>
      <c r="M122" s="249">
        <f t="shared" si="9"/>
        <v>0</v>
      </c>
    </row>
    <row r="123" spans="11:13" hidden="1" x14ac:dyDescent="0.25">
      <c r="K123" s="249">
        <f t="shared" si="8"/>
        <v>0</v>
      </c>
      <c r="L123" s="263" t="str">
        <f t="shared" si="10"/>
        <v>0</v>
      </c>
      <c r="M123" s="249">
        <f t="shared" si="9"/>
        <v>0</v>
      </c>
    </row>
    <row r="124" spans="11:13" hidden="1" x14ac:dyDescent="0.25">
      <c r="K124" s="249">
        <f t="shared" si="8"/>
        <v>0</v>
      </c>
      <c r="L124" s="263" t="str">
        <f t="shared" si="10"/>
        <v>0</v>
      </c>
      <c r="M124" s="249">
        <f t="shared" si="9"/>
        <v>0</v>
      </c>
    </row>
    <row r="125" spans="11:13" hidden="1" x14ac:dyDescent="0.25">
      <c r="K125" s="249">
        <f t="shared" si="8"/>
        <v>0</v>
      </c>
      <c r="L125" s="263" t="str">
        <f t="shared" si="10"/>
        <v>0</v>
      </c>
      <c r="M125" s="249">
        <f t="shared" si="9"/>
        <v>0</v>
      </c>
    </row>
    <row r="126" spans="11:13" hidden="1" x14ac:dyDescent="0.25">
      <c r="K126" s="249">
        <f t="shared" si="8"/>
        <v>0</v>
      </c>
      <c r="L126" s="263" t="str">
        <f t="shared" si="10"/>
        <v>0</v>
      </c>
      <c r="M126" s="249">
        <f t="shared" si="9"/>
        <v>0</v>
      </c>
    </row>
    <row r="127" spans="11:13" hidden="1" x14ac:dyDescent="0.25">
      <c r="K127" s="249">
        <f t="shared" si="8"/>
        <v>0</v>
      </c>
      <c r="L127" s="263" t="str">
        <f t="shared" si="10"/>
        <v>0</v>
      </c>
      <c r="M127" s="249">
        <f t="shared" si="9"/>
        <v>0</v>
      </c>
    </row>
    <row r="128" spans="11:13" hidden="1" x14ac:dyDescent="0.25">
      <c r="K128" s="249">
        <f t="shared" si="8"/>
        <v>0</v>
      </c>
      <c r="L128" s="263" t="str">
        <f t="shared" si="10"/>
        <v>0</v>
      </c>
      <c r="M128" s="249">
        <f t="shared" si="9"/>
        <v>0</v>
      </c>
    </row>
    <row r="129" spans="11:13" hidden="1" x14ac:dyDescent="0.25">
      <c r="K129" s="249">
        <f t="shared" si="8"/>
        <v>0</v>
      </c>
      <c r="L129" s="263" t="str">
        <f t="shared" si="10"/>
        <v>0</v>
      </c>
      <c r="M129" s="249">
        <f t="shared" si="9"/>
        <v>0</v>
      </c>
    </row>
    <row r="130" spans="11:13" hidden="1" x14ac:dyDescent="0.25">
      <c r="K130" s="249">
        <f t="shared" si="8"/>
        <v>0</v>
      </c>
      <c r="L130" s="263" t="str">
        <f t="shared" si="10"/>
        <v>0</v>
      </c>
      <c r="M130" s="249">
        <f t="shared" si="9"/>
        <v>0</v>
      </c>
    </row>
    <row r="131" spans="11:13" hidden="1" x14ac:dyDescent="0.25">
      <c r="K131" s="249">
        <f t="shared" si="8"/>
        <v>0</v>
      </c>
      <c r="L131" s="263" t="str">
        <f t="shared" si="10"/>
        <v>0</v>
      </c>
      <c r="M131" s="249">
        <f t="shared" si="9"/>
        <v>0</v>
      </c>
    </row>
    <row r="132" spans="11:13" hidden="1" x14ac:dyDescent="0.25">
      <c r="K132" s="249">
        <f t="shared" ref="K132:K195" si="11">SUM(F132:J132)</f>
        <v>0</v>
      </c>
      <c r="L132" s="263" t="str">
        <f t="shared" si="10"/>
        <v>0</v>
      </c>
      <c r="M132" s="249">
        <f t="shared" ref="M132:M195" si="12">SUM(K132*L132)</f>
        <v>0</v>
      </c>
    </row>
    <row r="133" spans="11:13" hidden="1" x14ac:dyDescent="0.25">
      <c r="K133" s="249">
        <f t="shared" si="11"/>
        <v>0</v>
      </c>
      <c r="L133" s="263" t="str">
        <f t="shared" si="10"/>
        <v>0</v>
      </c>
      <c r="M133" s="249">
        <f t="shared" si="12"/>
        <v>0</v>
      </c>
    </row>
    <row r="134" spans="11:13" hidden="1" x14ac:dyDescent="0.25">
      <c r="K134" s="249">
        <f t="shared" si="11"/>
        <v>0</v>
      </c>
      <c r="L134" s="263" t="str">
        <f t="shared" si="10"/>
        <v>0</v>
      </c>
      <c r="M134" s="249">
        <f t="shared" si="12"/>
        <v>0</v>
      </c>
    </row>
    <row r="135" spans="11:13" hidden="1" x14ac:dyDescent="0.25">
      <c r="K135" s="249">
        <f t="shared" si="11"/>
        <v>0</v>
      </c>
      <c r="L135" s="263" t="str">
        <f t="shared" si="10"/>
        <v>0</v>
      </c>
      <c r="M135" s="249">
        <f t="shared" si="12"/>
        <v>0</v>
      </c>
    </row>
    <row r="136" spans="11:13" hidden="1" x14ac:dyDescent="0.25">
      <c r="K136" s="249">
        <f t="shared" si="11"/>
        <v>0</v>
      </c>
      <c r="L136" s="263" t="str">
        <f t="shared" si="10"/>
        <v>0</v>
      </c>
      <c r="M136" s="249">
        <f t="shared" si="12"/>
        <v>0</v>
      </c>
    </row>
    <row r="137" spans="11:13" hidden="1" x14ac:dyDescent="0.25">
      <c r="K137" s="249">
        <f t="shared" si="11"/>
        <v>0</v>
      </c>
      <c r="L137" s="263" t="str">
        <f t="shared" si="10"/>
        <v>0</v>
      </c>
      <c r="M137" s="249">
        <f t="shared" si="12"/>
        <v>0</v>
      </c>
    </row>
    <row r="138" spans="11:13" hidden="1" x14ac:dyDescent="0.25">
      <c r="K138" s="249">
        <f t="shared" si="11"/>
        <v>0</v>
      </c>
      <c r="L138" s="263" t="str">
        <f t="shared" si="10"/>
        <v>0</v>
      </c>
      <c r="M138" s="249">
        <f t="shared" si="12"/>
        <v>0</v>
      </c>
    </row>
    <row r="139" spans="11:13" hidden="1" x14ac:dyDescent="0.25">
      <c r="K139" s="249">
        <f t="shared" si="11"/>
        <v>0</v>
      </c>
      <c r="L139" s="263" t="str">
        <f t="shared" si="10"/>
        <v>0</v>
      </c>
      <c r="M139" s="249">
        <f t="shared" si="12"/>
        <v>0</v>
      </c>
    </row>
    <row r="140" spans="11:13" hidden="1" x14ac:dyDescent="0.25">
      <c r="K140" s="249">
        <f t="shared" si="11"/>
        <v>0</v>
      </c>
      <c r="L140" s="263" t="str">
        <f t="shared" si="10"/>
        <v>0</v>
      </c>
      <c r="M140" s="249">
        <f t="shared" si="12"/>
        <v>0</v>
      </c>
    </row>
    <row r="141" spans="11:13" hidden="1" x14ac:dyDescent="0.25">
      <c r="K141" s="249">
        <f t="shared" si="11"/>
        <v>0</v>
      </c>
      <c r="L141" s="263" t="str">
        <f t="shared" si="10"/>
        <v>0</v>
      </c>
      <c r="M141" s="249">
        <f t="shared" si="12"/>
        <v>0</v>
      </c>
    </row>
    <row r="142" spans="11:13" hidden="1" x14ac:dyDescent="0.25">
      <c r="K142" s="249">
        <f t="shared" si="11"/>
        <v>0</v>
      </c>
      <c r="L142" s="263" t="str">
        <f t="shared" si="10"/>
        <v>0</v>
      </c>
      <c r="M142" s="249">
        <f t="shared" si="12"/>
        <v>0</v>
      </c>
    </row>
    <row r="143" spans="11:13" hidden="1" x14ac:dyDescent="0.25">
      <c r="K143" s="249">
        <f t="shared" si="11"/>
        <v>0</v>
      </c>
      <c r="L143" s="263" t="str">
        <f t="shared" si="10"/>
        <v>0</v>
      </c>
      <c r="M143" s="249">
        <f t="shared" si="12"/>
        <v>0</v>
      </c>
    </row>
    <row r="144" spans="11:13" hidden="1" x14ac:dyDescent="0.25">
      <c r="K144" s="249">
        <f t="shared" si="11"/>
        <v>0</v>
      </c>
      <c r="L144" s="263" t="str">
        <f t="shared" si="10"/>
        <v>0</v>
      </c>
      <c r="M144" s="249">
        <f t="shared" si="12"/>
        <v>0</v>
      </c>
    </row>
    <row r="145" spans="11:13" hidden="1" x14ac:dyDescent="0.25">
      <c r="K145" s="249">
        <f t="shared" si="11"/>
        <v>0</v>
      </c>
      <c r="L145" s="263" t="str">
        <f t="shared" si="10"/>
        <v>0</v>
      </c>
      <c r="M145" s="249">
        <f t="shared" si="12"/>
        <v>0</v>
      </c>
    </row>
    <row r="146" spans="11:13" hidden="1" x14ac:dyDescent="0.25">
      <c r="K146" s="249">
        <f t="shared" si="11"/>
        <v>0</v>
      </c>
      <c r="L146" s="263" t="str">
        <f t="shared" si="10"/>
        <v>0</v>
      </c>
      <c r="M146" s="249">
        <f t="shared" si="12"/>
        <v>0</v>
      </c>
    </row>
    <row r="147" spans="11:13" hidden="1" x14ac:dyDescent="0.25">
      <c r="K147" s="249">
        <f t="shared" si="11"/>
        <v>0</v>
      </c>
      <c r="L147" s="263" t="str">
        <f t="shared" si="10"/>
        <v>0</v>
      </c>
      <c r="M147" s="249">
        <f t="shared" si="12"/>
        <v>0</v>
      </c>
    </row>
    <row r="148" spans="11:13" hidden="1" x14ac:dyDescent="0.25">
      <c r="K148" s="249">
        <f t="shared" si="11"/>
        <v>0</v>
      </c>
      <c r="L148" s="263" t="str">
        <f t="shared" si="10"/>
        <v>0</v>
      </c>
      <c r="M148" s="249">
        <f t="shared" si="12"/>
        <v>0</v>
      </c>
    </row>
    <row r="149" spans="11:13" hidden="1" x14ac:dyDescent="0.25">
      <c r="K149" s="249">
        <f t="shared" si="11"/>
        <v>0</v>
      </c>
      <c r="L149" s="263" t="str">
        <f t="shared" si="10"/>
        <v>0</v>
      </c>
      <c r="M149" s="249">
        <f t="shared" si="12"/>
        <v>0</v>
      </c>
    </row>
    <row r="150" spans="11:13" hidden="1" x14ac:dyDescent="0.25">
      <c r="K150" s="249">
        <f t="shared" si="11"/>
        <v>0</v>
      </c>
      <c r="L150" s="263" t="str">
        <f t="shared" ref="L150:L213" si="13">IF(E150="","0",VLOOKUP(E150,$F$539:$G$554,2))</f>
        <v>0</v>
      </c>
      <c r="M150" s="249">
        <f t="shared" si="12"/>
        <v>0</v>
      </c>
    </row>
    <row r="151" spans="11:13" hidden="1" x14ac:dyDescent="0.25">
      <c r="K151" s="249">
        <f t="shared" si="11"/>
        <v>0</v>
      </c>
      <c r="L151" s="263" t="str">
        <f t="shared" si="13"/>
        <v>0</v>
      </c>
      <c r="M151" s="249">
        <f t="shared" si="12"/>
        <v>0</v>
      </c>
    </row>
    <row r="152" spans="11:13" hidden="1" x14ac:dyDescent="0.25">
      <c r="K152" s="249">
        <f t="shared" si="11"/>
        <v>0</v>
      </c>
      <c r="L152" s="263" t="str">
        <f t="shared" si="13"/>
        <v>0</v>
      </c>
      <c r="M152" s="249">
        <f t="shared" si="12"/>
        <v>0</v>
      </c>
    </row>
    <row r="153" spans="11:13" hidden="1" x14ac:dyDescent="0.25">
      <c r="K153" s="249">
        <f t="shared" si="11"/>
        <v>0</v>
      </c>
      <c r="L153" s="263" t="str">
        <f t="shared" si="13"/>
        <v>0</v>
      </c>
      <c r="M153" s="249">
        <f t="shared" si="12"/>
        <v>0</v>
      </c>
    </row>
    <row r="154" spans="11:13" hidden="1" x14ac:dyDescent="0.25">
      <c r="K154" s="249">
        <f t="shared" si="11"/>
        <v>0</v>
      </c>
      <c r="L154" s="263" t="str">
        <f t="shared" si="13"/>
        <v>0</v>
      </c>
      <c r="M154" s="249">
        <f t="shared" si="12"/>
        <v>0</v>
      </c>
    </row>
    <row r="155" spans="11:13" hidden="1" x14ac:dyDescent="0.25">
      <c r="K155" s="249">
        <f t="shared" si="11"/>
        <v>0</v>
      </c>
      <c r="L155" s="263" t="str">
        <f t="shared" si="13"/>
        <v>0</v>
      </c>
      <c r="M155" s="249">
        <f t="shared" si="12"/>
        <v>0</v>
      </c>
    </row>
    <row r="156" spans="11:13" hidden="1" x14ac:dyDescent="0.25">
      <c r="K156" s="249">
        <f t="shared" si="11"/>
        <v>0</v>
      </c>
      <c r="L156" s="263" t="str">
        <f t="shared" si="13"/>
        <v>0</v>
      </c>
      <c r="M156" s="249">
        <f t="shared" si="12"/>
        <v>0</v>
      </c>
    </row>
    <row r="157" spans="11:13" hidden="1" x14ac:dyDescent="0.25">
      <c r="K157" s="249">
        <f t="shared" si="11"/>
        <v>0</v>
      </c>
      <c r="L157" s="263" t="str">
        <f t="shared" si="13"/>
        <v>0</v>
      </c>
      <c r="M157" s="249">
        <f t="shared" si="12"/>
        <v>0</v>
      </c>
    </row>
    <row r="158" spans="11:13" hidden="1" x14ac:dyDescent="0.25">
      <c r="K158" s="249">
        <f t="shared" si="11"/>
        <v>0</v>
      </c>
      <c r="L158" s="263" t="str">
        <f t="shared" si="13"/>
        <v>0</v>
      </c>
      <c r="M158" s="249">
        <f t="shared" si="12"/>
        <v>0</v>
      </c>
    </row>
    <row r="159" spans="11:13" hidden="1" x14ac:dyDescent="0.25">
      <c r="K159" s="249">
        <f t="shared" si="11"/>
        <v>0</v>
      </c>
      <c r="L159" s="263" t="str">
        <f t="shared" si="13"/>
        <v>0</v>
      </c>
      <c r="M159" s="249">
        <f t="shared" si="12"/>
        <v>0</v>
      </c>
    </row>
    <row r="160" spans="11:13" hidden="1" x14ac:dyDescent="0.25">
      <c r="K160" s="249">
        <f t="shared" si="11"/>
        <v>0</v>
      </c>
      <c r="L160" s="263" t="str">
        <f t="shared" si="13"/>
        <v>0</v>
      </c>
      <c r="M160" s="249">
        <f t="shared" si="12"/>
        <v>0</v>
      </c>
    </row>
    <row r="161" spans="11:13" hidden="1" x14ac:dyDescent="0.25">
      <c r="K161" s="249">
        <f t="shared" si="11"/>
        <v>0</v>
      </c>
      <c r="L161" s="263" t="str">
        <f t="shared" si="13"/>
        <v>0</v>
      </c>
      <c r="M161" s="249">
        <f t="shared" si="12"/>
        <v>0</v>
      </c>
    </row>
    <row r="162" spans="11:13" hidden="1" x14ac:dyDescent="0.25">
      <c r="K162" s="249">
        <f t="shared" si="11"/>
        <v>0</v>
      </c>
      <c r="L162" s="263" t="str">
        <f t="shared" si="13"/>
        <v>0</v>
      </c>
      <c r="M162" s="249">
        <f t="shared" si="12"/>
        <v>0</v>
      </c>
    </row>
    <row r="163" spans="11:13" hidden="1" x14ac:dyDescent="0.25">
      <c r="K163" s="249">
        <f t="shared" si="11"/>
        <v>0</v>
      </c>
      <c r="L163" s="263" t="str">
        <f t="shared" si="13"/>
        <v>0</v>
      </c>
      <c r="M163" s="249">
        <f t="shared" si="12"/>
        <v>0</v>
      </c>
    </row>
    <row r="164" spans="11:13" hidden="1" x14ac:dyDescent="0.25">
      <c r="K164" s="249">
        <f t="shared" si="11"/>
        <v>0</v>
      </c>
      <c r="L164" s="263" t="str">
        <f t="shared" si="13"/>
        <v>0</v>
      </c>
      <c r="M164" s="249">
        <f t="shared" si="12"/>
        <v>0</v>
      </c>
    </row>
    <row r="165" spans="11:13" hidden="1" x14ac:dyDescent="0.25">
      <c r="K165" s="249">
        <f t="shared" si="11"/>
        <v>0</v>
      </c>
      <c r="L165" s="263" t="str">
        <f t="shared" si="13"/>
        <v>0</v>
      </c>
      <c r="M165" s="249">
        <f t="shared" si="12"/>
        <v>0</v>
      </c>
    </row>
    <row r="166" spans="11:13" hidden="1" x14ac:dyDescent="0.25">
      <c r="K166" s="249">
        <f t="shared" si="11"/>
        <v>0</v>
      </c>
      <c r="L166" s="263" t="str">
        <f t="shared" si="13"/>
        <v>0</v>
      </c>
      <c r="M166" s="249">
        <f t="shared" si="12"/>
        <v>0</v>
      </c>
    </row>
    <row r="167" spans="11:13" hidden="1" x14ac:dyDescent="0.25">
      <c r="K167" s="249">
        <f t="shared" si="11"/>
        <v>0</v>
      </c>
      <c r="L167" s="263" t="str">
        <f t="shared" si="13"/>
        <v>0</v>
      </c>
      <c r="M167" s="249">
        <f t="shared" si="12"/>
        <v>0</v>
      </c>
    </row>
    <row r="168" spans="11:13" hidden="1" x14ac:dyDescent="0.25">
      <c r="K168" s="249">
        <f t="shared" si="11"/>
        <v>0</v>
      </c>
      <c r="L168" s="263" t="str">
        <f t="shared" si="13"/>
        <v>0</v>
      </c>
      <c r="M168" s="249">
        <f t="shared" si="12"/>
        <v>0</v>
      </c>
    </row>
    <row r="169" spans="11:13" hidden="1" x14ac:dyDescent="0.25">
      <c r="K169" s="249">
        <f t="shared" si="11"/>
        <v>0</v>
      </c>
      <c r="L169" s="263" t="str">
        <f t="shared" si="13"/>
        <v>0</v>
      </c>
      <c r="M169" s="249">
        <f t="shared" si="12"/>
        <v>0</v>
      </c>
    </row>
    <row r="170" spans="11:13" hidden="1" x14ac:dyDescent="0.25">
      <c r="K170" s="249">
        <f t="shared" si="11"/>
        <v>0</v>
      </c>
      <c r="L170" s="263" t="str">
        <f t="shared" si="13"/>
        <v>0</v>
      </c>
      <c r="M170" s="249">
        <f t="shared" si="12"/>
        <v>0</v>
      </c>
    </row>
    <row r="171" spans="11:13" hidden="1" x14ac:dyDescent="0.25">
      <c r="K171" s="249">
        <f t="shared" si="11"/>
        <v>0</v>
      </c>
      <c r="L171" s="263" t="str">
        <f t="shared" si="13"/>
        <v>0</v>
      </c>
      <c r="M171" s="249">
        <f t="shared" si="12"/>
        <v>0</v>
      </c>
    </row>
    <row r="172" spans="11:13" hidden="1" x14ac:dyDescent="0.25">
      <c r="K172" s="249">
        <f t="shared" si="11"/>
        <v>0</v>
      </c>
      <c r="L172" s="263" t="str">
        <f t="shared" si="13"/>
        <v>0</v>
      </c>
      <c r="M172" s="249">
        <f t="shared" si="12"/>
        <v>0</v>
      </c>
    </row>
    <row r="173" spans="11:13" hidden="1" x14ac:dyDescent="0.25">
      <c r="K173" s="249">
        <f t="shared" si="11"/>
        <v>0</v>
      </c>
      <c r="L173" s="263" t="str">
        <f t="shared" si="13"/>
        <v>0</v>
      </c>
      <c r="M173" s="249">
        <f t="shared" si="12"/>
        <v>0</v>
      </c>
    </row>
    <row r="174" spans="11:13" hidden="1" x14ac:dyDescent="0.25">
      <c r="K174" s="249">
        <f t="shared" si="11"/>
        <v>0</v>
      </c>
      <c r="L174" s="263" t="str">
        <f t="shared" si="13"/>
        <v>0</v>
      </c>
      <c r="M174" s="249">
        <f t="shared" si="12"/>
        <v>0</v>
      </c>
    </row>
    <row r="175" spans="11:13" hidden="1" x14ac:dyDescent="0.25">
      <c r="K175" s="249">
        <f t="shared" si="11"/>
        <v>0</v>
      </c>
      <c r="L175" s="263" t="str">
        <f t="shared" si="13"/>
        <v>0</v>
      </c>
      <c r="M175" s="249">
        <f t="shared" si="12"/>
        <v>0</v>
      </c>
    </row>
    <row r="176" spans="11:13" hidden="1" x14ac:dyDescent="0.25">
      <c r="K176" s="249">
        <f t="shared" si="11"/>
        <v>0</v>
      </c>
      <c r="L176" s="263" t="str">
        <f t="shared" si="13"/>
        <v>0</v>
      </c>
      <c r="M176" s="249">
        <f t="shared" si="12"/>
        <v>0</v>
      </c>
    </row>
    <row r="177" spans="11:13" hidden="1" x14ac:dyDescent="0.25">
      <c r="K177" s="249">
        <f t="shared" si="11"/>
        <v>0</v>
      </c>
      <c r="L177" s="263" t="str">
        <f t="shared" si="13"/>
        <v>0</v>
      </c>
      <c r="M177" s="249">
        <f t="shared" si="12"/>
        <v>0</v>
      </c>
    </row>
    <row r="178" spans="11:13" hidden="1" x14ac:dyDescent="0.25">
      <c r="K178" s="249">
        <f t="shared" si="11"/>
        <v>0</v>
      </c>
      <c r="L178" s="263" t="str">
        <f t="shared" si="13"/>
        <v>0</v>
      </c>
      <c r="M178" s="249">
        <f t="shared" si="12"/>
        <v>0</v>
      </c>
    </row>
    <row r="179" spans="11:13" hidden="1" x14ac:dyDescent="0.25">
      <c r="K179" s="249">
        <f t="shared" si="11"/>
        <v>0</v>
      </c>
      <c r="L179" s="263" t="str">
        <f t="shared" si="13"/>
        <v>0</v>
      </c>
      <c r="M179" s="249">
        <f t="shared" si="12"/>
        <v>0</v>
      </c>
    </row>
    <row r="180" spans="11:13" hidden="1" x14ac:dyDescent="0.25">
      <c r="K180" s="249">
        <f t="shared" si="11"/>
        <v>0</v>
      </c>
      <c r="L180" s="263" t="str">
        <f t="shared" si="13"/>
        <v>0</v>
      </c>
      <c r="M180" s="249">
        <f t="shared" si="12"/>
        <v>0</v>
      </c>
    </row>
    <row r="181" spans="11:13" hidden="1" x14ac:dyDescent="0.25">
      <c r="K181" s="249">
        <f t="shared" si="11"/>
        <v>0</v>
      </c>
      <c r="L181" s="263" t="str">
        <f t="shared" si="13"/>
        <v>0</v>
      </c>
      <c r="M181" s="249">
        <f t="shared" si="12"/>
        <v>0</v>
      </c>
    </row>
    <row r="182" spans="11:13" hidden="1" x14ac:dyDescent="0.25">
      <c r="K182" s="249">
        <f t="shared" si="11"/>
        <v>0</v>
      </c>
      <c r="L182" s="263" t="str">
        <f t="shared" si="13"/>
        <v>0</v>
      </c>
      <c r="M182" s="249">
        <f t="shared" si="12"/>
        <v>0</v>
      </c>
    </row>
    <row r="183" spans="11:13" hidden="1" x14ac:dyDescent="0.25">
      <c r="K183" s="249">
        <f t="shared" si="11"/>
        <v>0</v>
      </c>
      <c r="L183" s="263" t="str">
        <f t="shared" si="13"/>
        <v>0</v>
      </c>
      <c r="M183" s="249">
        <f t="shared" si="12"/>
        <v>0</v>
      </c>
    </row>
    <row r="184" spans="11:13" hidden="1" x14ac:dyDescent="0.25">
      <c r="K184" s="249">
        <f t="shared" si="11"/>
        <v>0</v>
      </c>
      <c r="L184" s="263" t="str">
        <f t="shared" si="13"/>
        <v>0</v>
      </c>
      <c r="M184" s="249">
        <f t="shared" si="12"/>
        <v>0</v>
      </c>
    </row>
    <row r="185" spans="11:13" hidden="1" x14ac:dyDescent="0.25">
      <c r="K185" s="249">
        <f t="shared" si="11"/>
        <v>0</v>
      </c>
      <c r="L185" s="263" t="str">
        <f t="shared" si="13"/>
        <v>0</v>
      </c>
      <c r="M185" s="249">
        <f t="shared" si="12"/>
        <v>0</v>
      </c>
    </row>
    <row r="186" spans="11:13" hidden="1" x14ac:dyDescent="0.25">
      <c r="K186" s="249">
        <f t="shared" si="11"/>
        <v>0</v>
      </c>
      <c r="L186" s="263" t="str">
        <f t="shared" si="13"/>
        <v>0</v>
      </c>
      <c r="M186" s="249">
        <f t="shared" si="12"/>
        <v>0</v>
      </c>
    </row>
    <row r="187" spans="11:13" hidden="1" x14ac:dyDescent="0.25">
      <c r="K187" s="249">
        <f t="shared" si="11"/>
        <v>0</v>
      </c>
      <c r="L187" s="263" t="str">
        <f t="shared" si="13"/>
        <v>0</v>
      </c>
      <c r="M187" s="249">
        <f t="shared" si="12"/>
        <v>0</v>
      </c>
    </row>
    <row r="188" spans="11:13" hidden="1" x14ac:dyDescent="0.25">
      <c r="K188" s="249">
        <f t="shared" si="11"/>
        <v>0</v>
      </c>
      <c r="L188" s="263" t="str">
        <f t="shared" si="13"/>
        <v>0</v>
      </c>
      <c r="M188" s="249">
        <f t="shared" si="12"/>
        <v>0</v>
      </c>
    </row>
    <row r="189" spans="11:13" hidden="1" x14ac:dyDescent="0.25">
      <c r="K189" s="249">
        <f t="shared" si="11"/>
        <v>0</v>
      </c>
      <c r="L189" s="263" t="str">
        <f t="shared" si="13"/>
        <v>0</v>
      </c>
      <c r="M189" s="249">
        <f t="shared" si="12"/>
        <v>0</v>
      </c>
    </row>
    <row r="190" spans="11:13" hidden="1" x14ac:dyDescent="0.25">
      <c r="K190" s="249">
        <f t="shared" si="11"/>
        <v>0</v>
      </c>
      <c r="L190" s="263" t="str">
        <f t="shared" si="13"/>
        <v>0</v>
      </c>
      <c r="M190" s="249">
        <f t="shared" si="12"/>
        <v>0</v>
      </c>
    </row>
    <row r="191" spans="11:13" hidden="1" x14ac:dyDescent="0.25">
      <c r="K191" s="249">
        <f t="shared" si="11"/>
        <v>0</v>
      </c>
      <c r="L191" s="263" t="str">
        <f t="shared" si="13"/>
        <v>0</v>
      </c>
      <c r="M191" s="249">
        <f t="shared" si="12"/>
        <v>0</v>
      </c>
    </row>
    <row r="192" spans="11:13" hidden="1" x14ac:dyDescent="0.25">
      <c r="K192" s="249">
        <f t="shared" si="11"/>
        <v>0</v>
      </c>
      <c r="L192" s="263" t="str">
        <f t="shared" si="13"/>
        <v>0</v>
      </c>
      <c r="M192" s="249">
        <f t="shared" si="12"/>
        <v>0</v>
      </c>
    </row>
    <row r="193" spans="11:13" hidden="1" x14ac:dyDescent="0.25">
      <c r="K193" s="249">
        <f t="shared" si="11"/>
        <v>0</v>
      </c>
      <c r="L193" s="263" t="str">
        <f t="shared" si="13"/>
        <v>0</v>
      </c>
      <c r="M193" s="249">
        <f t="shared" si="12"/>
        <v>0</v>
      </c>
    </row>
    <row r="194" spans="11:13" hidden="1" x14ac:dyDescent="0.25">
      <c r="K194" s="249">
        <f t="shared" si="11"/>
        <v>0</v>
      </c>
      <c r="L194" s="263" t="str">
        <f t="shared" si="13"/>
        <v>0</v>
      </c>
      <c r="M194" s="249">
        <f t="shared" si="12"/>
        <v>0</v>
      </c>
    </row>
    <row r="195" spans="11:13" hidden="1" x14ac:dyDescent="0.25">
      <c r="K195" s="249">
        <f t="shared" si="11"/>
        <v>0</v>
      </c>
      <c r="L195" s="263" t="str">
        <f t="shared" si="13"/>
        <v>0</v>
      </c>
      <c r="M195" s="249">
        <f t="shared" si="12"/>
        <v>0</v>
      </c>
    </row>
    <row r="196" spans="11:13" hidden="1" x14ac:dyDescent="0.25">
      <c r="K196" s="249">
        <f t="shared" ref="K196:K259" si="14">SUM(F196:J196)</f>
        <v>0</v>
      </c>
      <c r="L196" s="263" t="str">
        <f t="shared" si="13"/>
        <v>0</v>
      </c>
      <c r="M196" s="249">
        <f t="shared" ref="M196:M259" si="15">SUM(K196*L196)</f>
        <v>0</v>
      </c>
    </row>
    <row r="197" spans="11:13" hidden="1" x14ac:dyDescent="0.25">
      <c r="K197" s="249">
        <f t="shared" si="14"/>
        <v>0</v>
      </c>
      <c r="L197" s="263" t="str">
        <f t="shared" si="13"/>
        <v>0</v>
      </c>
      <c r="M197" s="249">
        <f t="shared" si="15"/>
        <v>0</v>
      </c>
    </row>
    <row r="198" spans="11:13" hidden="1" x14ac:dyDescent="0.25">
      <c r="K198" s="249">
        <f t="shared" si="14"/>
        <v>0</v>
      </c>
      <c r="L198" s="263" t="str">
        <f t="shared" si="13"/>
        <v>0</v>
      </c>
      <c r="M198" s="249">
        <f t="shared" si="15"/>
        <v>0</v>
      </c>
    </row>
    <row r="199" spans="11:13" hidden="1" x14ac:dyDescent="0.25">
      <c r="K199" s="249">
        <f t="shared" si="14"/>
        <v>0</v>
      </c>
      <c r="L199" s="263" t="str">
        <f t="shared" si="13"/>
        <v>0</v>
      </c>
      <c r="M199" s="249">
        <f t="shared" si="15"/>
        <v>0</v>
      </c>
    </row>
    <row r="200" spans="11:13" hidden="1" x14ac:dyDescent="0.25">
      <c r="K200" s="249">
        <f t="shared" si="14"/>
        <v>0</v>
      </c>
      <c r="L200" s="263" t="str">
        <f t="shared" si="13"/>
        <v>0</v>
      </c>
      <c r="M200" s="249">
        <f t="shared" si="15"/>
        <v>0</v>
      </c>
    </row>
    <row r="201" spans="11:13" hidden="1" x14ac:dyDescent="0.25">
      <c r="K201" s="249">
        <f t="shared" si="14"/>
        <v>0</v>
      </c>
      <c r="L201" s="263" t="str">
        <f t="shared" si="13"/>
        <v>0</v>
      </c>
      <c r="M201" s="249">
        <f t="shared" si="15"/>
        <v>0</v>
      </c>
    </row>
    <row r="202" spans="11:13" hidden="1" x14ac:dyDescent="0.25">
      <c r="K202" s="249">
        <f t="shared" si="14"/>
        <v>0</v>
      </c>
      <c r="L202" s="263" t="str">
        <f t="shared" si="13"/>
        <v>0</v>
      </c>
      <c r="M202" s="249">
        <f t="shared" si="15"/>
        <v>0</v>
      </c>
    </row>
    <row r="203" spans="11:13" hidden="1" x14ac:dyDescent="0.25">
      <c r="K203" s="249">
        <f t="shared" si="14"/>
        <v>0</v>
      </c>
      <c r="L203" s="263" t="str">
        <f t="shared" si="13"/>
        <v>0</v>
      </c>
      <c r="M203" s="249">
        <f t="shared" si="15"/>
        <v>0</v>
      </c>
    </row>
    <row r="204" spans="11:13" hidden="1" x14ac:dyDescent="0.25">
      <c r="K204" s="249">
        <f t="shared" si="14"/>
        <v>0</v>
      </c>
      <c r="L204" s="263" t="str">
        <f t="shared" si="13"/>
        <v>0</v>
      </c>
      <c r="M204" s="249">
        <f t="shared" si="15"/>
        <v>0</v>
      </c>
    </row>
    <row r="205" spans="11:13" hidden="1" x14ac:dyDescent="0.25">
      <c r="K205" s="249">
        <f t="shared" si="14"/>
        <v>0</v>
      </c>
      <c r="L205" s="263" t="str">
        <f t="shared" si="13"/>
        <v>0</v>
      </c>
      <c r="M205" s="249">
        <f t="shared" si="15"/>
        <v>0</v>
      </c>
    </row>
    <row r="206" spans="11:13" hidden="1" x14ac:dyDescent="0.25">
      <c r="K206" s="249">
        <f t="shared" si="14"/>
        <v>0</v>
      </c>
      <c r="L206" s="263" t="str">
        <f t="shared" si="13"/>
        <v>0</v>
      </c>
      <c r="M206" s="249">
        <f t="shared" si="15"/>
        <v>0</v>
      </c>
    </row>
    <row r="207" spans="11:13" hidden="1" x14ac:dyDescent="0.25">
      <c r="K207" s="249">
        <f t="shared" si="14"/>
        <v>0</v>
      </c>
      <c r="L207" s="263" t="str">
        <f t="shared" si="13"/>
        <v>0</v>
      </c>
      <c r="M207" s="249">
        <f t="shared" si="15"/>
        <v>0</v>
      </c>
    </row>
    <row r="208" spans="11:13" hidden="1" x14ac:dyDescent="0.25">
      <c r="K208" s="249">
        <f t="shared" si="14"/>
        <v>0</v>
      </c>
      <c r="L208" s="263" t="str">
        <f t="shared" si="13"/>
        <v>0</v>
      </c>
      <c r="M208" s="249">
        <f t="shared" si="15"/>
        <v>0</v>
      </c>
    </row>
    <row r="209" spans="11:13" hidden="1" x14ac:dyDescent="0.25">
      <c r="K209" s="249">
        <f t="shared" si="14"/>
        <v>0</v>
      </c>
      <c r="L209" s="263" t="str">
        <f t="shared" si="13"/>
        <v>0</v>
      </c>
      <c r="M209" s="249">
        <f t="shared" si="15"/>
        <v>0</v>
      </c>
    </row>
    <row r="210" spans="11:13" hidden="1" x14ac:dyDescent="0.25">
      <c r="K210" s="249">
        <f t="shared" si="14"/>
        <v>0</v>
      </c>
      <c r="L210" s="263" t="str">
        <f t="shared" si="13"/>
        <v>0</v>
      </c>
      <c r="M210" s="249">
        <f t="shared" si="15"/>
        <v>0</v>
      </c>
    </row>
    <row r="211" spans="11:13" hidden="1" x14ac:dyDescent="0.25">
      <c r="K211" s="249">
        <f t="shared" si="14"/>
        <v>0</v>
      </c>
      <c r="L211" s="263" t="str">
        <f t="shared" si="13"/>
        <v>0</v>
      </c>
      <c r="M211" s="249">
        <f t="shared" si="15"/>
        <v>0</v>
      </c>
    </row>
    <row r="212" spans="11:13" hidden="1" x14ac:dyDescent="0.25">
      <c r="K212" s="249">
        <f t="shared" si="14"/>
        <v>0</v>
      </c>
      <c r="L212" s="263" t="str">
        <f t="shared" si="13"/>
        <v>0</v>
      </c>
      <c r="M212" s="249">
        <f t="shared" si="15"/>
        <v>0</v>
      </c>
    </row>
    <row r="213" spans="11:13" hidden="1" x14ac:dyDescent="0.25">
      <c r="K213" s="249">
        <f t="shared" si="14"/>
        <v>0</v>
      </c>
      <c r="L213" s="263" t="str">
        <f t="shared" si="13"/>
        <v>0</v>
      </c>
      <c r="M213" s="249">
        <f t="shared" si="15"/>
        <v>0</v>
      </c>
    </row>
    <row r="214" spans="11:13" hidden="1" x14ac:dyDescent="0.25">
      <c r="K214" s="249">
        <f t="shared" si="14"/>
        <v>0</v>
      </c>
      <c r="L214" s="263" t="str">
        <f t="shared" ref="L214:L277" si="16">IF(E214="","0",VLOOKUP(E214,$F$539:$G$554,2))</f>
        <v>0</v>
      </c>
      <c r="M214" s="249">
        <f t="shared" si="15"/>
        <v>0</v>
      </c>
    </row>
    <row r="215" spans="11:13" hidden="1" x14ac:dyDescent="0.25">
      <c r="K215" s="249">
        <f t="shared" si="14"/>
        <v>0</v>
      </c>
      <c r="L215" s="263" t="str">
        <f t="shared" si="16"/>
        <v>0</v>
      </c>
      <c r="M215" s="249">
        <f t="shared" si="15"/>
        <v>0</v>
      </c>
    </row>
    <row r="216" spans="11:13" hidden="1" x14ac:dyDescent="0.25">
      <c r="K216" s="249">
        <f t="shared" si="14"/>
        <v>0</v>
      </c>
      <c r="L216" s="263" t="str">
        <f t="shared" si="16"/>
        <v>0</v>
      </c>
      <c r="M216" s="249">
        <f t="shared" si="15"/>
        <v>0</v>
      </c>
    </row>
    <row r="217" spans="11:13" hidden="1" x14ac:dyDescent="0.25">
      <c r="K217" s="249">
        <f t="shared" si="14"/>
        <v>0</v>
      </c>
      <c r="L217" s="263" t="str">
        <f t="shared" si="16"/>
        <v>0</v>
      </c>
      <c r="M217" s="249">
        <f t="shared" si="15"/>
        <v>0</v>
      </c>
    </row>
    <row r="218" spans="11:13" hidden="1" x14ac:dyDescent="0.25">
      <c r="K218" s="249">
        <f t="shared" si="14"/>
        <v>0</v>
      </c>
      <c r="L218" s="263" t="str">
        <f t="shared" si="16"/>
        <v>0</v>
      </c>
      <c r="M218" s="249">
        <f t="shared" si="15"/>
        <v>0</v>
      </c>
    </row>
    <row r="219" spans="11:13" hidden="1" x14ac:dyDescent="0.25">
      <c r="K219" s="249">
        <f t="shared" si="14"/>
        <v>0</v>
      </c>
      <c r="L219" s="263" t="str">
        <f t="shared" si="16"/>
        <v>0</v>
      </c>
      <c r="M219" s="249">
        <f t="shared" si="15"/>
        <v>0</v>
      </c>
    </row>
    <row r="220" spans="11:13" hidden="1" x14ac:dyDescent="0.25">
      <c r="K220" s="249">
        <f t="shared" si="14"/>
        <v>0</v>
      </c>
      <c r="L220" s="263" t="str">
        <f t="shared" si="16"/>
        <v>0</v>
      </c>
      <c r="M220" s="249">
        <f t="shared" si="15"/>
        <v>0</v>
      </c>
    </row>
    <row r="221" spans="11:13" hidden="1" x14ac:dyDescent="0.25">
      <c r="K221" s="249">
        <f t="shared" si="14"/>
        <v>0</v>
      </c>
      <c r="L221" s="263" t="str">
        <f t="shared" si="16"/>
        <v>0</v>
      </c>
      <c r="M221" s="249">
        <f t="shared" si="15"/>
        <v>0</v>
      </c>
    </row>
    <row r="222" spans="11:13" hidden="1" x14ac:dyDescent="0.25">
      <c r="K222" s="249">
        <f t="shared" si="14"/>
        <v>0</v>
      </c>
      <c r="L222" s="263" t="str">
        <f t="shared" si="16"/>
        <v>0</v>
      </c>
      <c r="M222" s="249">
        <f t="shared" si="15"/>
        <v>0</v>
      </c>
    </row>
    <row r="223" spans="11:13" hidden="1" x14ac:dyDescent="0.25">
      <c r="K223" s="249">
        <f t="shared" si="14"/>
        <v>0</v>
      </c>
      <c r="L223" s="263" t="str">
        <f t="shared" si="16"/>
        <v>0</v>
      </c>
      <c r="M223" s="249">
        <f t="shared" si="15"/>
        <v>0</v>
      </c>
    </row>
    <row r="224" spans="11:13" hidden="1" x14ac:dyDescent="0.25">
      <c r="K224" s="249">
        <f t="shared" si="14"/>
        <v>0</v>
      </c>
      <c r="L224" s="263" t="str">
        <f t="shared" si="16"/>
        <v>0</v>
      </c>
      <c r="M224" s="249">
        <f t="shared" si="15"/>
        <v>0</v>
      </c>
    </row>
    <row r="225" spans="11:13" hidden="1" x14ac:dyDescent="0.25">
      <c r="K225" s="249">
        <f t="shared" si="14"/>
        <v>0</v>
      </c>
      <c r="L225" s="263" t="str">
        <f t="shared" si="16"/>
        <v>0</v>
      </c>
      <c r="M225" s="249">
        <f t="shared" si="15"/>
        <v>0</v>
      </c>
    </row>
    <row r="226" spans="11:13" hidden="1" x14ac:dyDescent="0.25">
      <c r="K226" s="249">
        <f t="shared" si="14"/>
        <v>0</v>
      </c>
      <c r="L226" s="263" t="str">
        <f t="shared" si="16"/>
        <v>0</v>
      </c>
      <c r="M226" s="249">
        <f t="shared" si="15"/>
        <v>0</v>
      </c>
    </row>
    <row r="227" spans="11:13" hidden="1" x14ac:dyDescent="0.25">
      <c r="K227" s="249">
        <f t="shared" si="14"/>
        <v>0</v>
      </c>
      <c r="L227" s="263" t="str">
        <f t="shared" si="16"/>
        <v>0</v>
      </c>
      <c r="M227" s="249">
        <f t="shared" si="15"/>
        <v>0</v>
      </c>
    </row>
    <row r="228" spans="11:13" hidden="1" x14ac:dyDescent="0.25">
      <c r="K228" s="249">
        <f t="shared" si="14"/>
        <v>0</v>
      </c>
      <c r="L228" s="263" t="str">
        <f t="shared" si="16"/>
        <v>0</v>
      </c>
      <c r="M228" s="249">
        <f t="shared" si="15"/>
        <v>0</v>
      </c>
    </row>
    <row r="229" spans="11:13" hidden="1" x14ac:dyDescent="0.25">
      <c r="K229" s="249">
        <f t="shared" si="14"/>
        <v>0</v>
      </c>
      <c r="L229" s="263" t="str">
        <f t="shared" si="16"/>
        <v>0</v>
      </c>
      <c r="M229" s="249">
        <f t="shared" si="15"/>
        <v>0</v>
      </c>
    </row>
    <row r="230" spans="11:13" hidden="1" x14ac:dyDescent="0.25">
      <c r="K230" s="249">
        <f t="shared" si="14"/>
        <v>0</v>
      </c>
      <c r="L230" s="263" t="str">
        <f t="shared" si="16"/>
        <v>0</v>
      </c>
      <c r="M230" s="249">
        <f t="shared" si="15"/>
        <v>0</v>
      </c>
    </row>
    <row r="231" spans="11:13" hidden="1" x14ac:dyDescent="0.25">
      <c r="K231" s="249">
        <f t="shared" si="14"/>
        <v>0</v>
      </c>
      <c r="L231" s="263" t="str">
        <f t="shared" si="16"/>
        <v>0</v>
      </c>
      <c r="M231" s="249">
        <f t="shared" si="15"/>
        <v>0</v>
      </c>
    </row>
    <row r="232" spans="11:13" hidden="1" x14ac:dyDescent="0.25">
      <c r="K232" s="249">
        <f t="shared" si="14"/>
        <v>0</v>
      </c>
      <c r="L232" s="263" t="str">
        <f t="shared" si="16"/>
        <v>0</v>
      </c>
      <c r="M232" s="249">
        <f t="shared" si="15"/>
        <v>0</v>
      </c>
    </row>
    <row r="233" spans="11:13" hidden="1" x14ac:dyDescent="0.25">
      <c r="K233" s="249">
        <f t="shared" si="14"/>
        <v>0</v>
      </c>
      <c r="L233" s="263" t="str">
        <f t="shared" si="16"/>
        <v>0</v>
      </c>
      <c r="M233" s="249">
        <f t="shared" si="15"/>
        <v>0</v>
      </c>
    </row>
    <row r="234" spans="11:13" hidden="1" x14ac:dyDescent="0.25">
      <c r="K234" s="249">
        <f t="shared" si="14"/>
        <v>0</v>
      </c>
      <c r="L234" s="263" t="str">
        <f t="shared" si="16"/>
        <v>0</v>
      </c>
      <c r="M234" s="249">
        <f t="shared" si="15"/>
        <v>0</v>
      </c>
    </row>
    <row r="235" spans="11:13" hidden="1" x14ac:dyDescent="0.25">
      <c r="K235" s="249">
        <f t="shared" si="14"/>
        <v>0</v>
      </c>
      <c r="L235" s="263" t="str">
        <f t="shared" si="16"/>
        <v>0</v>
      </c>
      <c r="M235" s="249">
        <f t="shared" si="15"/>
        <v>0</v>
      </c>
    </row>
    <row r="236" spans="11:13" hidden="1" x14ac:dyDescent="0.25">
      <c r="K236" s="249">
        <f t="shared" si="14"/>
        <v>0</v>
      </c>
      <c r="L236" s="263" t="str">
        <f t="shared" si="16"/>
        <v>0</v>
      </c>
      <c r="M236" s="249">
        <f t="shared" si="15"/>
        <v>0</v>
      </c>
    </row>
    <row r="237" spans="11:13" hidden="1" x14ac:dyDescent="0.25">
      <c r="K237" s="249">
        <f t="shared" si="14"/>
        <v>0</v>
      </c>
      <c r="L237" s="263" t="str">
        <f t="shared" si="16"/>
        <v>0</v>
      </c>
      <c r="M237" s="249">
        <f t="shared" si="15"/>
        <v>0</v>
      </c>
    </row>
    <row r="238" spans="11:13" hidden="1" x14ac:dyDescent="0.25">
      <c r="K238" s="249">
        <f t="shared" si="14"/>
        <v>0</v>
      </c>
      <c r="L238" s="263" t="str">
        <f t="shared" si="16"/>
        <v>0</v>
      </c>
      <c r="M238" s="249">
        <f t="shared" si="15"/>
        <v>0</v>
      </c>
    </row>
    <row r="239" spans="11:13" hidden="1" x14ac:dyDescent="0.25">
      <c r="K239" s="249">
        <f t="shared" si="14"/>
        <v>0</v>
      </c>
      <c r="L239" s="263" t="str">
        <f t="shared" si="16"/>
        <v>0</v>
      </c>
      <c r="M239" s="249">
        <f t="shared" si="15"/>
        <v>0</v>
      </c>
    </row>
    <row r="240" spans="11:13" hidden="1" x14ac:dyDescent="0.25">
      <c r="K240" s="249">
        <f t="shared" si="14"/>
        <v>0</v>
      </c>
      <c r="L240" s="263" t="str">
        <f t="shared" si="16"/>
        <v>0</v>
      </c>
      <c r="M240" s="249">
        <f t="shared" si="15"/>
        <v>0</v>
      </c>
    </row>
    <row r="241" spans="11:13" hidden="1" x14ac:dyDescent="0.25">
      <c r="K241" s="249">
        <f t="shared" si="14"/>
        <v>0</v>
      </c>
      <c r="L241" s="263" t="str">
        <f t="shared" si="16"/>
        <v>0</v>
      </c>
      <c r="M241" s="249">
        <f t="shared" si="15"/>
        <v>0</v>
      </c>
    </row>
    <row r="242" spans="11:13" hidden="1" x14ac:dyDescent="0.25">
      <c r="K242" s="249">
        <f t="shared" si="14"/>
        <v>0</v>
      </c>
      <c r="L242" s="263" t="str">
        <f t="shared" si="16"/>
        <v>0</v>
      </c>
      <c r="M242" s="249">
        <f t="shared" si="15"/>
        <v>0</v>
      </c>
    </row>
    <row r="243" spans="11:13" hidden="1" x14ac:dyDescent="0.25">
      <c r="K243" s="249">
        <f t="shared" si="14"/>
        <v>0</v>
      </c>
      <c r="L243" s="263" t="str">
        <f t="shared" si="16"/>
        <v>0</v>
      </c>
      <c r="M243" s="249">
        <f t="shared" si="15"/>
        <v>0</v>
      </c>
    </row>
    <row r="244" spans="11:13" hidden="1" x14ac:dyDescent="0.25">
      <c r="K244" s="249">
        <f t="shared" si="14"/>
        <v>0</v>
      </c>
      <c r="L244" s="263" t="str">
        <f t="shared" si="16"/>
        <v>0</v>
      </c>
      <c r="M244" s="249">
        <f t="shared" si="15"/>
        <v>0</v>
      </c>
    </row>
    <row r="245" spans="11:13" hidden="1" x14ac:dyDescent="0.25">
      <c r="K245" s="249">
        <f t="shared" si="14"/>
        <v>0</v>
      </c>
      <c r="L245" s="263" t="str">
        <f t="shared" si="16"/>
        <v>0</v>
      </c>
      <c r="M245" s="249">
        <f t="shared" si="15"/>
        <v>0</v>
      </c>
    </row>
    <row r="246" spans="11:13" hidden="1" x14ac:dyDescent="0.25">
      <c r="K246" s="249">
        <f t="shared" si="14"/>
        <v>0</v>
      </c>
      <c r="L246" s="263" t="str">
        <f t="shared" si="16"/>
        <v>0</v>
      </c>
      <c r="M246" s="249">
        <f t="shared" si="15"/>
        <v>0</v>
      </c>
    </row>
    <row r="247" spans="11:13" hidden="1" x14ac:dyDescent="0.25">
      <c r="K247" s="249">
        <f t="shared" si="14"/>
        <v>0</v>
      </c>
      <c r="L247" s="263" t="str">
        <f t="shared" si="16"/>
        <v>0</v>
      </c>
      <c r="M247" s="249">
        <f t="shared" si="15"/>
        <v>0</v>
      </c>
    </row>
    <row r="248" spans="11:13" hidden="1" x14ac:dyDescent="0.25">
      <c r="K248" s="249">
        <f t="shared" si="14"/>
        <v>0</v>
      </c>
      <c r="L248" s="263" t="str">
        <f t="shared" si="16"/>
        <v>0</v>
      </c>
      <c r="M248" s="249">
        <f t="shared" si="15"/>
        <v>0</v>
      </c>
    </row>
    <row r="249" spans="11:13" hidden="1" x14ac:dyDescent="0.25">
      <c r="K249" s="249">
        <f t="shared" si="14"/>
        <v>0</v>
      </c>
      <c r="L249" s="263" t="str">
        <f t="shared" si="16"/>
        <v>0</v>
      </c>
      <c r="M249" s="249">
        <f t="shared" si="15"/>
        <v>0</v>
      </c>
    </row>
    <row r="250" spans="11:13" hidden="1" x14ac:dyDescent="0.25">
      <c r="K250" s="249">
        <f t="shared" si="14"/>
        <v>0</v>
      </c>
      <c r="L250" s="263" t="str">
        <f t="shared" si="16"/>
        <v>0</v>
      </c>
      <c r="M250" s="249">
        <f t="shared" si="15"/>
        <v>0</v>
      </c>
    </row>
    <row r="251" spans="11:13" hidden="1" x14ac:dyDescent="0.25">
      <c r="K251" s="249">
        <f t="shared" si="14"/>
        <v>0</v>
      </c>
      <c r="L251" s="263" t="str">
        <f t="shared" si="16"/>
        <v>0</v>
      </c>
      <c r="M251" s="249">
        <f t="shared" si="15"/>
        <v>0</v>
      </c>
    </row>
    <row r="252" spans="11:13" hidden="1" x14ac:dyDescent="0.25">
      <c r="K252" s="249">
        <f t="shared" si="14"/>
        <v>0</v>
      </c>
      <c r="L252" s="263" t="str">
        <f t="shared" si="16"/>
        <v>0</v>
      </c>
      <c r="M252" s="249">
        <f t="shared" si="15"/>
        <v>0</v>
      </c>
    </row>
    <row r="253" spans="11:13" hidden="1" x14ac:dyDescent="0.25">
      <c r="K253" s="249">
        <f t="shared" si="14"/>
        <v>0</v>
      </c>
      <c r="L253" s="263" t="str">
        <f t="shared" si="16"/>
        <v>0</v>
      </c>
      <c r="M253" s="249">
        <f t="shared" si="15"/>
        <v>0</v>
      </c>
    </row>
    <row r="254" spans="11:13" hidden="1" x14ac:dyDescent="0.25">
      <c r="K254" s="249">
        <f t="shared" si="14"/>
        <v>0</v>
      </c>
      <c r="L254" s="263" t="str">
        <f t="shared" si="16"/>
        <v>0</v>
      </c>
      <c r="M254" s="249">
        <f t="shared" si="15"/>
        <v>0</v>
      </c>
    </row>
    <row r="255" spans="11:13" hidden="1" x14ac:dyDescent="0.25">
      <c r="K255" s="249">
        <f t="shared" si="14"/>
        <v>0</v>
      </c>
      <c r="L255" s="263" t="str">
        <f t="shared" si="16"/>
        <v>0</v>
      </c>
      <c r="M255" s="249">
        <f t="shared" si="15"/>
        <v>0</v>
      </c>
    </row>
    <row r="256" spans="11:13" hidden="1" x14ac:dyDescent="0.25">
      <c r="K256" s="249">
        <f t="shared" si="14"/>
        <v>0</v>
      </c>
      <c r="L256" s="263" t="str">
        <f t="shared" si="16"/>
        <v>0</v>
      </c>
      <c r="M256" s="249">
        <f t="shared" si="15"/>
        <v>0</v>
      </c>
    </row>
    <row r="257" spans="11:13" hidden="1" x14ac:dyDescent="0.25">
      <c r="K257" s="249">
        <f t="shared" si="14"/>
        <v>0</v>
      </c>
      <c r="L257" s="263" t="str">
        <f t="shared" si="16"/>
        <v>0</v>
      </c>
      <c r="M257" s="249">
        <f t="shared" si="15"/>
        <v>0</v>
      </c>
    </row>
    <row r="258" spans="11:13" hidden="1" x14ac:dyDescent="0.25">
      <c r="K258" s="249">
        <f t="shared" si="14"/>
        <v>0</v>
      </c>
      <c r="L258" s="263" t="str">
        <f t="shared" si="16"/>
        <v>0</v>
      </c>
      <c r="M258" s="249">
        <f t="shared" si="15"/>
        <v>0</v>
      </c>
    </row>
    <row r="259" spans="11:13" hidden="1" x14ac:dyDescent="0.25">
      <c r="K259" s="249">
        <f t="shared" si="14"/>
        <v>0</v>
      </c>
      <c r="L259" s="263" t="str">
        <f t="shared" si="16"/>
        <v>0</v>
      </c>
      <c r="M259" s="249">
        <f t="shared" si="15"/>
        <v>0</v>
      </c>
    </row>
    <row r="260" spans="11:13" hidden="1" x14ac:dyDescent="0.25">
      <c r="K260" s="249">
        <f t="shared" ref="K260:K323" si="17">SUM(F260:J260)</f>
        <v>0</v>
      </c>
      <c r="L260" s="263" t="str">
        <f t="shared" si="16"/>
        <v>0</v>
      </c>
      <c r="M260" s="249">
        <f t="shared" ref="M260:M323" si="18">SUM(K260*L260)</f>
        <v>0</v>
      </c>
    </row>
    <row r="261" spans="11:13" hidden="1" x14ac:dyDescent="0.25">
      <c r="K261" s="249">
        <f t="shared" si="17"/>
        <v>0</v>
      </c>
      <c r="L261" s="263" t="str">
        <f t="shared" si="16"/>
        <v>0</v>
      </c>
      <c r="M261" s="249">
        <f t="shared" si="18"/>
        <v>0</v>
      </c>
    </row>
    <row r="262" spans="11:13" hidden="1" x14ac:dyDescent="0.25">
      <c r="K262" s="249">
        <f t="shared" si="17"/>
        <v>0</v>
      </c>
      <c r="L262" s="263" t="str">
        <f t="shared" si="16"/>
        <v>0</v>
      </c>
      <c r="M262" s="249">
        <f t="shared" si="18"/>
        <v>0</v>
      </c>
    </row>
    <row r="263" spans="11:13" hidden="1" x14ac:dyDescent="0.25">
      <c r="K263" s="249">
        <f t="shared" si="17"/>
        <v>0</v>
      </c>
      <c r="L263" s="263" t="str">
        <f t="shared" si="16"/>
        <v>0</v>
      </c>
      <c r="M263" s="249">
        <f t="shared" si="18"/>
        <v>0</v>
      </c>
    </row>
    <row r="264" spans="11:13" hidden="1" x14ac:dyDescent="0.25">
      <c r="K264" s="249">
        <f t="shared" si="17"/>
        <v>0</v>
      </c>
      <c r="L264" s="263" t="str">
        <f t="shared" si="16"/>
        <v>0</v>
      </c>
      <c r="M264" s="249">
        <f t="shared" si="18"/>
        <v>0</v>
      </c>
    </row>
    <row r="265" spans="11:13" hidden="1" x14ac:dyDescent="0.25">
      <c r="K265" s="249">
        <f t="shared" si="17"/>
        <v>0</v>
      </c>
      <c r="L265" s="263" t="str">
        <f t="shared" si="16"/>
        <v>0</v>
      </c>
      <c r="M265" s="249">
        <f t="shared" si="18"/>
        <v>0</v>
      </c>
    </row>
    <row r="266" spans="11:13" hidden="1" x14ac:dyDescent="0.25">
      <c r="K266" s="249">
        <f t="shared" si="17"/>
        <v>0</v>
      </c>
      <c r="L266" s="263" t="str">
        <f t="shared" si="16"/>
        <v>0</v>
      </c>
      <c r="M266" s="249">
        <f t="shared" si="18"/>
        <v>0</v>
      </c>
    </row>
    <row r="267" spans="11:13" hidden="1" x14ac:dyDescent="0.25">
      <c r="K267" s="249">
        <f t="shared" si="17"/>
        <v>0</v>
      </c>
      <c r="L267" s="263" t="str">
        <f t="shared" si="16"/>
        <v>0</v>
      </c>
      <c r="M267" s="249">
        <f t="shared" si="18"/>
        <v>0</v>
      </c>
    </row>
    <row r="268" spans="11:13" hidden="1" x14ac:dyDescent="0.25">
      <c r="K268" s="249">
        <f t="shared" si="17"/>
        <v>0</v>
      </c>
      <c r="L268" s="263" t="str">
        <f t="shared" si="16"/>
        <v>0</v>
      </c>
      <c r="M268" s="249">
        <f t="shared" si="18"/>
        <v>0</v>
      </c>
    </row>
    <row r="269" spans="11:13" hidden="1" x14ac:dyDescent="0.25">
      <c r="K269" s="249">
        <f t="shared" si="17"/>
        <v>0</v>
      </c>
      <c r="L269" s="263" t="str">
        <f t="shared" si="16"/>
        <v>0</v>
      </c>
      <c r="M269" s="249">
        <f t="shared" si="18"/>
        <v>0</v>
      </c>
    </row>
    <row r="270" spans="11:13" hidden="1" x14ac:dyDescent="0.25">
      <c r="K270" s="249">
        <f t="shared" si="17"/>
        <v>0</v>
      </c>
      <c r="L270" s="263" t="str">
        <f t="shared" si="16"/>
        <v>0</v>
      </c>
      <c r="M270" s="249">
        <f t="shared" si="18"/>
        <v>0</v>
      </c>
    </row>
    <row r="271" spans="11:13" hidden="1" x14ac:dyDescent="0.25">
      <c r="K271" s="249">
        <f t="shared" si="17"/>
        <v>0</v>
      </c>
      <c r="L271" s="263" t="str">
        <f t="shared" si="16"/>
        <v>0</v>
      </c>
      <c r="M271" s="249">
        <f t="shared" si="18"/>
        <v>0</v>
      </c>
    </row>
    <row r="272" spans="11:13" hidden="1" x14ac:dyDescent="0.25">
      <c r="K272" s="249">
        <f t="shared" si="17"/>
        <v>0</v>
      </c>
      <c r="L272" s="263" t="str">
        <f t="shared" si="16"/>
        <v>0</v>
      </c>
      <c r="M272" s="249">
        <f t="shared" si="18"/>
        <v>0</v>
      </c>
    </row>
    <row r="273" spans="11:13" hidden="1" x14ac:dyDescent="0.25">
      <c r="K273" s="249">
        <f t="shared" si="17"/>
        <v>0</v>
      </c>
      <c r="L273" s="263" t="str">
        <f t="shared" si="16"/>
        <v>0</v>
      </c>
      <c r="M273" s="249">
        <f t="shared" si="18"/>
        <v>0</v>
      </c>
    </row>
    <row r="274" spans="11:13" hidden="1" x14ac:dyDescent="0.25">
      <c r="K274" s="249">
        <f t="shared" si="17"/>
        <v>0</v>
      </c>
      <c r="L274" s="263" t="str">
        <f t="shared" si="16"/>
        <v>0</v>
      </c>
      <c r="M274" s="249">
        <f t="shared" si="18"/>
        <v>0</v>
      </c>
    </row>
    <row r="275" spans="11:13" hidden="1" x14ac:dyDescent="0.25">
      <c r="K275" s="249">
        <f t="shared" si="17"/>
        <v>0</v>
      </c>
      <c r="L275" s="263" t="str">
        <f t="shared" si="16"/>
        <v>0</v>
      </c>
      <c r="M275" s="249">
        <f t="shared" si="18"/>
        <v>0</v>
      </c>
    </row>
    <row r="276" spans="11:13" hidden="1" x14ac:dyDescent="0.25">
      <c r="K276" s="249">
        <f t="shared" si="17"/>
        <v>0</v>
      </c>
      <c r="L276" s="263" t="str">
        <f t="shared" si="16"/>
        <v>0</v>
      </c>
      <c r="M276" s="249">
        <f t="shared" si="18"/>
        <v>0</v>
      </c>
    </row>
    <row r="277" spans="11:13" hidden="1" x14ac:dyDescent="0.25">
      <c r="K277" s="249">
        <f t="shared" si="17"/>
        <v>0</v>
      </c>
      <c r="L277" s="263" t="str">
        <f t="shared" si="16"/>
        <v>0</v>
      </c>
      <c r="M277" s="249">
        <f t="shared" si="18"/>
        <v>0</v>
      </c>
    </row>
    <row r="278" spans="11:13" hidden="1" x14ac:dyDescent="0.25">
      <c r="K278" s="249">
        <f t="shared" si="17"/>
        <v>0</v>
      </c>
      <c r="L278" s="263" t="str">
        <f t="shared" ref="L278:L341" si="19">IF(E278="","0",VLOOKUP(E278,$F$539:$G$554,2))</f>
        <v>0</v>
      </c>
      <c r="M278" s="249">
        <f t="shared" si="18"/>
        <v>0</v>
      </c>
    </row>
    <row r="279" spans="11:13" hidden="1" x14ac:dyDescent="0.25">
      <c r="K279" s="249">
        <f t="shared" si="17"/>
        <v>0</v>
      </c>
      <c r="L279" s="263" t="str">
        <f t="shared" si="19"/>
        <v>0</v>
      </c>
      <c r="M279" s="249">
        <f t="shared" si="18"/>
        <v>0</v>
      </c>
    </row>
    <row r="280" spans="11:13" hidden="1" x14ac:dyDescent="0.25">
      <c r="K280" s="249">
        <f t="shared" si="17"/>
        <v>0</v>
      </c>
      <c r="L280" s="263" t="str">
        <f t="shared" si="19"/>
        <v>0</v>
      </c>
      <c r="M280" s="249">
        <f t="shared" si="18"/>
        <v>0</v>
      </c>
    </row>
    <row r="281" spans="11:13" hidden="1" x14ac:dyDescent="0.25">
      <c r="K281" s="249">
        <f t="shared" si="17"/>
        <v>0</v>
      </c>
      <c r="L281" s="263" t="str">
        <f t="shared" si="19"/>
        <v>0</v>
      </c>
      <c r="M281" s="249">
        <f t="shared" si="18"/>
        <v>0</v>
      </c>
    </row>
    <row r="282" spans="11:13" hidden="1" x14ac:dyDescent="0.25">
      <c r="K282" s="249">
        <f t="shared" si="17"/>
        <v>0</v>
      </c>
      <c r="L282" s="263" t="str">
        <f t="shared" si="19"/>
        <v>0</v>
      </c>
      <c r="M282" s="249">
        <f t="shared" si="18"/>
        <v>0</v>
      </c>
    </row>
    <row r="283" spans="11:13" hidden="1" x14ac:dyDescent="0.25">
      <c r="K283" s="249">
        <f t="shared" si="17"/>
        <v>0</v>
      </c>
      <c r="L283" s="263" t="str">
        <f t="shared" si="19"/>
        <v>0</v>
      </c>
      <c r="M283" s="249">
        <f t="shared" si="18"/>
        <v>0</v>
      </c>
    </row>
    <row r="284" spans="11:13" hidden="1" x14ac:dyDescent="0.25">
      <c r="K284" s="249">
        <f t="shared" si="17"/>
        <v>0</v>
      </c>
      <c r="L284" s="263" t="str">
        <f t="shared" si="19"/>
        <v>0</v>
      </c>
      <c r="M284" s="249">
        <f t="shared" si="18"/>
        <v>0</v>
      </c>
    </row>
    <row r="285" spans="11:13" hidden="1" x14ac:dyDescent="0.25">
      <c r="K285" s="249">
        <f t="shared" si="17"/>
        <v>0</v>
      </c>
      <c r="L285" s="263" t="str">
        <f t="shared" si="19"/>
        <v>0</v>
      </c>
      <c r="M285" s="249">
        <f t="shared" si="18"/>
        <v>0</v>
      </c>
    </row>
    <row r="286" spans="11:13" hidden="1" x14ac:dyDescent="0.25">
      <c r="K286" s="249">
        <f t="shared" si="17"/>
        <v>0</v>
      </c>
      <c r="L286" s="263" t="str">
        <f t="shared" si="19"/>
        <v>0</v>
      </c>
      <c r="M286" s="249">
        <f t="shared" si="18"/>
        <v>0</v>
      </c>
    </row>
    <row r="287" spans="11:13" hidden="1" x14ac:dyDescent="0.25">
      <c r="K287" s="249">
        <f t="shared" si="17"/>
        <v>0</v>
      </c>
      <c r="L287" s="263" t="str">
        <f t="shared" si="19"/>
        <v>0</v>
      </c>
      <c r="M287" s="249">
        <f t="shared" si="18"/>
        <v>0</v>
      </c>
    </row>
    <row r="288" spans="11:13" hidden="1" x14ac:dyDescent="0.25">
      <c r="K288" s="249">
        <f t="shared" si="17"/>
        <v>0</v>
      </c>
      <c r="L288" s="263" t="str">
        <f t="shared" si="19"/>
        <v>0</v>
      </c>
      <c r="M288" s="249">
        <f t="shared" si="18"/>
        <v>0</v>
      </c>
    </row>
    <row r="289" spans="11:13" hidden="1" x14ac:dyDescent="0.25">
      <c r="K289" s="249">
        <f t="shared" si="17"/>
        <v>0</v>
      </c>
      <c r="L289" s="263" t="str">
        <f t="shared" si="19"/>
        <v>0</v>
      </c>
      <c r="M289" s="249">
        <f t="shared" si="18"/>
        <v>0</v>
      </c>
    </row>
    <row r="290" spans="11:13" hidden="1" x14ac:dyDescent="0.25">
      <c r="K290" s="249">
        <f t="shared" si="17"/>
        <v>0</v>
      </c>
      <c r="L290" s="263" t="str">
        <f t="shared" si="19"/>
        <v>0</v>
      </c>
      <c r="M290" s="249">
        <f t="shared" si="18"/>
        <v>0</v>
      </c>
    </row>
    <row r="291" spans="11:13" hidden="1" x14ac:dyDescent="0.25">
      <c r="K291" s="249">
        <f t="shared" si="17"/>
        <v>0</v>
      </c>
      <c r="L291" s="263" t="str">
        <f t="shared" si="19"/>
        <v>0</v>
      </c>
      <c r="M291" s="249">
        <f t="shared" si="18"/>
        <v>0</v>
      </c>
    </row>
    <row r="292" spans="11:13" hidden="1" x14ac:dyDescent="0.25">
      <c r="K292" s="249">
        <f t="shared" si="17"/>
        <v>0</v>
      </c>
      <c r="L292" s="263" t="str">
        <f t="shared" si="19"/>
        <v>0</v>
      </c>
      <c r="M292" s="249">
        <f t="shared" si="18"/>
        <v>0</v>
      </c>
    </row>
    <row r="293" spans="11:13" hidden="1" x14ac:dyDescent="0.25">
      <c r="K293" s="249">
        <f t="shared" si="17"/>
        <v>0</v>
      </c>
      <c r="L293" s="263" t="str">
        <f t="shared" si="19"/>
        <v>0</v>
      </c>
      <c r="M293" s="249">
        <f t="shared" si="18"/>
        <v>0</v>
      </c>
    </row>
    <row r="294" spans="11:13" hidden="1" x14ac:dyDescent="0.25">
      <c r="K294" s="249">
        <f t="shared" si="17"/>
        <v>0</v>
      </c>
      <c r="L294" s="263" t="str">
        <f t="shared" si="19"/>
        <v>0</v>
      </c>
      <c r="M294" s="249">
        <f t="shared" si="18"/>
        <v>0</v>
      </c>
    </row>
    <row r="295" spans="11:13" hidden="1" x14ac:dyDescent="0.25">
      <c r="K295" s="249">
        <f t="shared" si="17"/>
        <v>0</v>
      </c>
      <c r="L295" s="263" t="str">
        <f t="shared" si="19"/>
        <v>0</v>
      </c>
      <c r="M295" s="249">
        <f t="shared" si="18"/>
        <v>0</v>
      </c>
    </row>
    <row r="296" spans="11:13" hidden="1" x14ac:dyDescent="0.25">
      <c r="K296" s="249">
        <f t="shared" si="17"/>
        <v>0</v>
      </c>
      <c r="L296" s="263" t="str">
        <f t="shared" si="19"/>
        <v>0</v>
      </c>
      <c r="M296" s="249">
        <f t="shared" si="18"/>
        <v>0</v>
      </c>
    </row>
    <row r="297" spans="11:13" hidden="1" x14ac:dyDescent="0.25">
      <c r="K297" s="249">
        <f t="shared" si="17"/>
        <v>0</v>
      </c>
      <c r="L297" s="263" t="str">
        <f t="shared" si="19"/>
        <v>0</v>
      </c>
      <c r="M297" s="249">
        <f t="shared" si="18"/>
        <v>0</v>
      </c>
    </row>
    <row r="298" spans="11:13" hidden="1" x14ac:dyDescent="0.25">
      <c r="K298" s="249">
        <f t="shared" si="17"/>
        <v>0</v>
      </c>
      <c r="L298" s="263" t="str">
        <f t="shared" si="19"/>
        <v>0</v>
      </c>
      <c r="M298" s="249">
        <f t="shared" si="18"/>
        <v>0</v>
      </c>
    </row>
    <row r="299" spans="11:13" hidden="1" x14ac:dyDescent="0.25">
      <c r="K299" s="249">
        <f t="shared" si="17"/>
        <v>0</v>
      </c>
      <c r="L299" s="263" t="str">
        <f t="shared" si="19"/>
        <v>0</v>
      </c>
      <c r="M299" s="249">
        <f t="shared" si="18"/>
        <v>0</v>
      </c>
    </row>
    <row r="300" spans="11:13" hidden="1" x14ac:dyDescent="0.25">
      <c r="K300" s="249">
        <f t="shared" si="17"/>
        <v>0</v>
      </c>
      <c r="L300" s="263" t="str">
        <f t="shared" si="19"/>
        <v>0</v>
      </c>
      <c r="M300" s="249">
        <f t="shared" si="18"/>
        <v>0</v>
      </c>
    </row>
    <row r="301" spans="11:13" hidden="1" x14ac:dyDescent="0.25">
      <c r="K301" s="249">
        <f t="shared" si="17"/>
        <v>0</v>
      </c>
      <c r="L301" s="263" t="str">
        <f t="shared" si="19"/>
        <v>0</v>
      </c>
      <c r="M301" s="249">
        <f t="shared" si="18"/>
        <v>0</v>
      </c>
    </row>
    <row r="302" spans="11:13" hidden="1" x14ac:dyDescent="0.25">
      <c r="K302" s="249">
        <f t="shared" si="17"/>
        <v>0</v>
      </c>
      <c r="L302" s="263" t="str">
        <f t="shared" si="19"/>
        <v>0</v>
      </c>
      <c r="M302" s="249">
        <f t="shared" si="18"/>
        <v>0</v>
      </c>
    </row>
    <row r="303" spans="11:13" hidden="1" x14ac:dyDescent="0.25">
      <c r="K303" s="249">
        <f t="shared" si="17"/>
        <v>0</v>
      </c>
      <c r="L303" s="263" t="str">
        <f t="shared" si="19"/>
        <v>0</v>
      </c>
      <c r="M303" s="249">
        <f t="shared" si="18"/>
        <v>0</v>
      </c>
    </row>
    <row r="304" spans="11:13" hidden="1" x14ac:dyDescent="0.25">
      <c r="K304" s="249">
        <f t="shared" si="17"/>
        <v>0</v>
      </c>
      <c r="L304" s="263" t="str">
        <f t="shared" si="19"/>
        <v>0</v>
      </c>
      <c r="M304" s="249">
        <f t="shared" si="18"/>
        <v>0</v>
      </c>
    </row>
    <row r="305" spans="11:13" hidden="1" x14ac:dyDescent="0.25">
      <c r="K305" s="249">
        <f t="shared" si="17"/>
        <v>0</v>
      </c>
      <c r="L305" s="263" t="str">
        <f t="shared" si="19"/>
        <v>0</v>
      </c>
      <c r="M305" s="249">
        <f t="shared" si="18"/>
        <v>0</v>
      </c>
    </row>
    <row r="306" spans="11:13" hidden="1" x14ac:dyDescent="0.25">
      <c r="K306" s="249">
        <f t="shared" si="17"/>
        <v>0</v>
      </c>
      <c r="L306" s="263" t="str">
        <f t="shared" si="19"/>
        <v>0</v>
      </c>
      <c r="M306" s="249">
        <f t="shared" si="18"/>
        <v>0</v>
      </c>
    </row>
    <row r="307" spans="11:13" hidden="1" x14ac:dyDescent="0.25">
      <c r="K307" s="249">
        <f t="shared" si="17"/>
        <v>0</v>
      </c>
      <c r="L307" s="263" t="str">
        <f t="shared" si="19"/>
        <v>0</v>
      </c>
      <c r="M307" s="249">
        <f t="shared" si="18"/>
        <v>0</v>
      </c>
    </row>
    <row r="308" spans="11:13" hidden="1" x14ac:dyDescent="0.25">
      <c r="K308" s="249">
        <f t="shared" si="17"/>
        <v>0</v>
      </c>
      <c r="L308" s="263" t="str">
        <f t="shared" si="19"/>
        <v>0</v>
      </c>
      <c r="M308" s="249">
        <f t="shared" si="18"/>
        <v>0</v>
      </c>
    </row>
    <row r="309" spans="11:13" hidden="1" x14ac:dyDescent="0.25">
      <c r="K309" s="249">
        <f t="shared" si="17"/>
        <v>0</v>
      </c>
      <c r="L309" s="263" t="str">
        <f t="shared" si="19"/>
        <v>0</v>
      </c>
      <c r="M309" s="249">
        <f t="shared" si="18"/>
        <v>0</v>
      </c>
    </row>
    <row r="310" spans="11:13" hidden="1" x14ac:dyDescent="0.25">
      <c r="K310" s="249">
        <f t="shared" si="17"/>
        <v>0</v>
      </c>
      <c r="L310" s="263" t="str">
        <f t="shared" si="19"/>
        <v>0</v>
      </c>
      <c r="M310" s="249">
        <f t="shared" si="18"/>
        <v>0</v>
      </c>
    </row>
    <row r="311" spans="11:13" hidden="1" x14ac:dyDescent="0.25">
      <c r="K311" s="249">
        <f t="shared" si="17"/>
        <v>0</v>
      </c>
      <c r="L311" s="263" t="str">
        <f t="shared" si="19"/>
        <v>0</v>
      </c>
      <c r="M311" s="249">
        <f t="shared" si="18"/>
        <v>0</v>
      </c>
    </row>
    <row r="312" spans="11:13" hidden="1" x14ac:dyDescent="0.25">
      <c r="K312" s="249">
        <f t="shared" si="17"/>
        <v>0</v>
      </c>
      <c r="L312" s="263" t="str">
        <f t="shared" si="19"/>
        <v>0</v>
      </c>
      <c r="M312" s="249">
        <f t="shared" si="18"/>
        <v>0</v>
      </c>
    </row>
    <row r="313" spans="11:13" hidden="1" x14ac:dyDescent="0.25">
      <c r="K313" s="249">
        <f t="shared" si="17"/>
        <v>0</v>
      </c>
      <c r="L313" s="263" t="str">
        <f t="shared" si="19"/>
        <v>0</v>
      </c>
      <c r="M313" s="249">
        <f t="shared" si="18"/>
        <v>0</v>
      </c>
    </row>
    <row r="314" spans="11:13" hidden="1" x14ac:dyDescent="0.25">
      <c r="K314" s="249">
        <f t="shared" si="17"/>
        <v>0</v>
      </c>
      <c r="L314" s="263" t="str">
        <f t="shared" si="19"/>
        <v>0</v>
      </c>
      <c r="M314" s="249">
        <f t="shared" si="18"/>
        <v>0</v>
      </c>
    </row>
    <row r="315" spans="11:13" hidden="1" x14ac:dyDescent="0.25">
      <c r="K315" s="249">
        <f t="shared" si="17"/>
        <v>0</v>
      </c>
      <c r="L315" s="263" t="str">
        <f t="shared" si="19"/>
        <v>0</v>
      </c>
      <c r="M315" s="249">
        <f t="shared" si="18"/>
        <v>0</v>
      </c>
    </row>
    <row r="316" spans="11:13" hidden="1" x14ac:dyDescent="0.25">
      <c r="K316" s="249">
        <f t="shared" si="17"/>
        <v>0</v>
      </c>
      <c r="L316" s="263" t="str">
        <f t="shared" si="19"/>
        <v>0</v>
      </c>
      <c r="M316" s="249">
        <f t="shared" si="18"/>
        <v>0</v>
      </c>
    </row>
    <row r="317" spans="11:13" hidden="1" x14ac:dyDescent="0.25">
      <c r="K317" s="249">
        <f t="shared" si="17"/>
        <v>0</v>
      </c>
      <c r="L317" s="263" t="str">
        <f t="shared" si="19"/>
        <v>0</v>
      </c>
      <c r="M317" s="249">
        <f t="shared" si="18"/>
        <v>0</v>
      </c>
    </row>
    <row r="318" spans="11:13" hidden="1" x14ac:dyDescent="0.25">
      <c r="K318" s="249">
        <f t="shared" si="17"/>
        <v>0</v>
      </c>
      <c r="L318" s="263" t="str">
        <f t="shared" si="19"/>
        <v>0</v>
      </c>
      <c r="M318" s="249">
        <f t="shared" si="18"/>
        <v>0</v>
      </c>
    </row>
    <row r="319" spans="11:13" hidden="1" x14ac:dyDescent="0.25">
      <c r="K319" s="249">
        <f t="shared" si="17"/>
        <v>0</v>
      </c>
      <c r="L319" s="263" t="str">
        <f t="shared" si="19"/>
        <v>0</v>
      </c>
      <c r="M319" s="249">
        <f t="shared" si="18"/>
        <v>0</v>
      </c>
    </row>
    <row r="320" spans="11:13" hidden="1" x14ac:dyDescent="0.25">
      <c r="K320" s="249">
        <f t="shared" si="17"/>
        <v>0</v>
      </c>
      <c r="L320" s="263" t="str">
        <f t="shared" si="19"/>
        <v>0</v>
      </c>
      <c r="M320" s="249">
        <f t="shared" si="18"/>
        <v>0</v>
      </c>
    </row>
    <row r="321" spans="11:13" hidden="1" x14ac:dyDescent="0.25">
      <c r="K321" s="249">
        <f t="shared" si="17"/>
        <v>0</v>
      </c>
      <c r="L321" s="263" t="str">
        <f t="shared" si="19"/>
        <v>0</v>
      </c>
      <c r="M321" s="249">
        <f t="shared" si="18"/>
        <v>0</v>
      </c>
    </row>
    <row r="322" spans="11:13" hidden="1" x14ac:dyDescent="0.25">
      <c r="K322" s="249">
        <f t="shared" si="17"/>
        <v>0</v>
      </c>
      <c r="L322" s="263" t="str">
        <f t="shared" si="19"/>
        <v>0</v>
      </c>
      <c r="M322" s="249">
        <f t="shared" si="18"/>
        <v>0</v>
      </c>
    </row>
    <row r="323" spans="11:13" hidden="1" x14ac:dyDescent="0.25">
      <c r="K323" s="249">
        <f t="shared" si="17"/>
        <v>0</v>
      </c>
      <c r="L323" s="263" t="str">
        <f t="shared" si="19"/>
        <v>0</v>
      </c>
      <c r="M323" s="249">
        <f t="shared" si="18"/>
        <v>0</v>
      </c>
    </row>
    <row r="324" spans="11:13" hidden="1" x14ac:dyDescent="0.25">
      <c r="K324" s="249">
        <f t="shared" ref="K324:K387" si="20">SUM(F324:J324)</f>
        <v>0</v>
      </c>
      <c r="L324" s="263" t="str">
        <f t="shared" si="19"/>
        <v>0</v>
      </c>
      <c r="M324" s="249">
        <f t="shared" ref="M324:M387" si="21">SUM(K324*L324)</f>
        <v>0</v>
      </c>
    </row>
    <row r="325" spans="11:13" hidden="1" x14ac:dyDescent="0.25">
      <c r="K325" s="249">
        <f t="shared" si="20"/>
        <v>0</v>
      </c>
      <c r="L325" s="263" t="str">
        <f t="shared" si="19"/>
        <v>0</v>
      </c>
      <c r="M325" s="249">
        <f t="shared" si="21"/>
        <v>0</v>
      </c>
    </row>
    <row r="326" spans="11:13" hidden="1" x14ac:dyDescent="0.25">
      <c r="K326" s="249">
        <f t="shared" si="20"/>
        <v>0</v>
      </c>
      <c r="L326" s="263" t="str">
        <f t="shared" si="19"/>
        <v>0</v>
      </c>
      <c r="M326" s="249">
        <f t="shared" si="21"/>
        <v>0</v>
      </c>
    </row>
    <row r="327" spans="11:13" hidden="1" x14ac:dyDescent="0.25">
      <c r="K327" s="249">
        <f t="shared" si="20"/>
        <v>0</v>
      </c>
      <c r="L327" s="263" t="str">
        <f t="shared" si="19"/>
        <v>0</v>
      </c>
      <c r="M327" s="249">
        <f t="shared" si="21"/>
        <v>0</v>
      </c>
    </row>
    <row r="328" spans="11:13" hidden="1" x14ac:dyDescent="0.25">
      <c r="K328" s="249">
        <f t="shared" si="20"/>
        <v>0</v>
      </c>
      <c r="L328" s="263" t="str">
        <f t="shared" si="19"/>
        <v>0</v>
      </c>
      <c r="M328" s="249">
        <f t="shared" si="21"/>
        <v>0</v>
      </c>
    </row>
    <row r="329" spans="11:13" hidden="1" x14ac:dyDescent="0.25">
      <c r="K329" s="249">
        <f t="shared" si="20"/>
        <v>0</v>
      </c>
      <c r="L329" s="263" t="str">
        <f t="shared" si="19"/>
        <v>0</v>
      </c>
      <c r="M329" s="249">
        <f t="shared" si="21"/>
        <v>0</v>
      </c>
    </row>
    <row r="330" spans="11:13" hidden="1" x14ac:dyDescent="0.25">
      <c r="K330" s="249">
        <f t="shared" si="20"/>
        <v>0</v>
      </c>
      <c r="L330" s="263" t="str">
        <f t="shared" si="19"/>
        <v>0</v>
      </c>
      <c r="M330" s="249">
        <f t="shared" si="21"/>
        <v>0</v>
      </c>
    </row>
    <row r="331" spans="11:13" hidden="1" x14ac:dyDescent="0.25">
      <c r="K331" s="249">
        <f t="shared" si="20"/>
        <v>0</v>
      </c>
      <c r="L331" s="263" t="str">
        <f t="shared" si="19"/>
        <v>0</v>
      </c>
      <c r="M331" s="249">
        <f t="shared" si="21"/>
        <v>0</v>
      </c>
    </row>
    <row r="332" spans="11:13" hidden="1" x14ac:dyDescent="0.25">
      <c r="K332" s="249">
        <f t="shared" si="20"/>
        <v>0</v>
      </c>
      <c r="L332" s="263" t="str">
        <f t="shared" si="19"/>
        <v>0</v>
      </c>
      <c r="M332" s="249">
        <f t="shared" si="21"/>
        <v>0</v>
      </c>
    </row>
    <row r="333" spans="11:13" hidden="1" x14ac:dyDescent="0.25">
      <c r="K333" s="249">
        <f t="shared" si="20"/>
        <v>0</v>
      </c>
      <c r="L333" s="263" t="str">
        <f t="shared" si="19"/>
        <v>0</v>
      </c>
      <c r="M333" s="249">
        <f t="shared" si="21"/>
        <v>0</v>
      </c>
    </row>
    <row r="334" spans="11:13" hidden="1" x14ac:dyDescent="0.25">
      <c r="K334" s="249">
        <f t="shared" si="20"/>
        <v>0</v>
      </c>
      <c r="L334" s="263" t="str">
        <f t="shared" si="19"/>
        <v>0</v>
      </c>
      <c r="M334" s="249">
        <f t="shared" si="21"/>
        <v>0</v>
      </c>
    </row>
    <row r="335" spans="11:13" hidden="1" x14ac:dyDescent="0.25">
      <c r="K335" s="249">
        <f t="shared" si="20"/>
        <v>0</v>
      </c>
      <c r="L335" s="263" t="str">
        <f t="shared" si="19"/>
        <v>0</v>
      </c>
      <c r="M335" s="249">
        <f t="shared" si="21"/>
        <v>0</v>
      </c>
    </row>
    <row r="336" spans="11:13" hidden="1" x14ac:dyDescent="0.25">
      <c r="K336" s="249">
        <f t="shared" si="20"/>
        <v>0</v>
      </c>
      <c r="L336" s="263" t="str">
        <f t="shared" si="19"/>
        <v>0</v>
      </c>
      <c r="M336" s="249">
        <f t="shared" si="21"/>
        <v>0</v>
      </c>
    </row>
    <row r="337" spans="11:13" hidden="1" x14ac:dyDescent="0.25">
      <c r="K337" s="249">
        <f t="shared" si="20"/>
        <v>0</v>
      </c>
      <c r="L337" s="263" t="str">
        <f t="shared" si="19"/>
        <v>0</v>
      </c>
      <c r="M337" s="249">
        <f t="shared" si="21"/>
        <v>0</v>
      </c>
    </row>
    <row r="338" spans="11:13" hidden="1" x14ac:dyDescent="0.25">
      <c r="K338" s="249">
        <f t="shared" si="20"/>
        <v>0</v>
      </c>
      <c r="L338" s="263" t="str">
        <f t="shared" si="19"/>
        <v>0</v>
      </c>
      <c r="M338" s="249">
        <f t="shared" si="21"/>
        <v>0</v>
      </c>
    </row>
    <row r="339" spans="11:13" hidden="1" x14ac:dyDescent="0.25">
      <c r="K339" s="249">
        <f t="shared" si="20"/>
        <v>0</v>
      </c>
      <c r="L339" s="263" t="str">
        <f t="shared" si="19"/>
        <v>0</v>
      </c>
      <c r="M339" s="249">
        <f t="shared" si="21"/>
        <v>0</v>
      </c>
    </row>
    <row r="340" spans="11:13" hidden="1" x14ac:dyDescent="0.25">
      <c r="K340" s="249">
        <f t="shared" si="20"/>
        <v>0</v>
      </c>
      <c r="L340" s="263" t="str">
        <f t="shared" si="19"/>
        <v>0</v>
      </c>
      <c r="M340" s="249">
        <f t="shared" si="21"/>
        <v>0</v>
      </c>
    </row>
    <row r="341" spans="11:13" hidden="1" x14ac:dyDescent="0.25">
      <c r="K341" s="249">
        <f t="shared" si="20"/>
        <v>0</v>
      </c>
      <c r="L341" s="263" t="str">
        <f t="shared" si="19"/>
        <v>0</v>
      </c>
      <c r="M341" s="249">
        <f t="shared" si="21"/>
        <v>0</v>
      </c>
    </row>
    <row r="342" spans="11:13" hidden="1" x14ac:dyDescent="0.25">
      <c r="K342" s="249">
        <f t="shared" si="20"/>
        <v>0</v>
      </c>
      <c r="L342" s="263" t="str">
        <f t="shared" ref="L342:L405" si="22">IF(E342="","0",VLOOKUP(E342,$F$539:$G$554,2))</f>
        <v>0</v>
      </c>
      <c r="M342" s="249">
        <f t="shared" si="21"/>
        <v>0</v>
      </c>
    </row>
    <row r="343" spans="11:13" hidden="1" x14ac:dyDescent="0.25">
      <c r="K343" s="249">
        <f t="shared" si="20"/>
        <v>0</v>
      </c>
      <c r="L343" s="263" t="str">
        <f t="shared" si="22"/>
        <v>0</v>
      </c>
      <c r="M343" s="249">
        <f t="shared" si="21"/>
        <v>0</v>
      </c>
    </row>
    <row r="344" spans="11:13" hidden="1" x14ac:dyDescent="0.25">
      <c r="K344" s="249">
        <f t="shared" si="20"/>
        <v>0</v>
      </c>
      <c r="L344" s="263" t="str">
        <f t="shared" si="22"/>
        <v>0</v>
      </c>
      <c r="M344" s="249">
        <f t="shared" si="21"/>
        <v>0</v>
      </c>
    </row>
    <row r="345" spans="11:13" hidden="1" x14ac:dyDescent="0.25">
      <c r="K345" s="249">
        <f t="shared" si="20"/>
        <v>0</v>
      </c>
      <c r="L345" s="263" t="str">
        <f t="shared" si="22"/>
        <v>0</v>
      </c>
      <c r="M345" s="249">
        <f t="shared" si="21"/>
        <v>0</v>
      </c>
    </row>
    <row r="346" spans="11:13" hidden="1" x14ac:dyDescent="0.25">
      <c r="K346" s="249">
        <f t="shared" si="20"/>
        <v>0</v>
      </c>
      <c r="L346" s="263" t="str">
        <f t="shared" si="22"/>
        <v>0</v>
      </c>
      <c r="M346" s="249">
        <f t="shared" si="21"/>
        <v>0</v>
      </c>
    </row>
    <row r="347" spans="11:13" hidden="1" x14ac:dyDescent="0.25">
      <c r="K347" s="249">
        <f t="shared" si="20"/>
        <v>0</v>
      </c>
      <c r="L347" s="263" t="str">
        <f t="shared" si="22"/>
        <v>0</v>
      </c>
      <c r="M347" s="249">
        <f t="shared" si="21"/>
        <v>0</v>
      </c>
    </row>
    <row r="348" spans="11:13" hidden="1" x14ac:dyDescent="0.25">
      <c r="K348" s="249">
        <f t="shared" si="20"/>
        <v>0</v>
      </c>
      <c r="L348" s="263" t="str">
        <f t="shared" si="22"/>
        <v>0</v>
      </c>
      <c r="M348" s="249">
        <f t="shared" si="21"/>
        <v>0</v>
      </c>
    </row>
    <row r="349" spans="11:13" hidden="1" x14ac:dyDescent="0.25">
      <c r="K349" s="249">
        <f t="shared" si="20"/>
        <v>0</v>
      </c>
      <c r="L349" s="263" t="str">
        <f t="shared" si="22"/>
        <v>0</v>
      </c>
      <c r="M349" s="249">
        <f t="shared" si="21"/>
        <v>0</v>
      </c>
    </row>
    <row r="350" spans="11:13" hidden="1" x14ac:dyDescent="0.25">
      <c r="K350" s="249">
        <f t="shared" si="20"/>
        <v>0</v>
      </c>
      <c r="L350" s="263" t="str">
        <f t="shared" si="22"/>
        <v>0</v>
      </c>
      <c r="M350" s="249">
        <f t="shared" si="21"/>
        <v>0</v>
      </c>
    </row>
    <row r="351" spans="11:13" hidden="1" x14ac:dyDescent="0.25">
      <c r="K351" s="249">
        <f t="shared" si="20"/>
        <v>0</v>
      </c>
      <c r="L351" s="263" t="str">
        <f t="shared" si="22"/>
        <v>0</v>
      </c>
      <c r="M351" s="249">
        <f t="shared" si="21"/>
        <v>0</v>
      </c>
    </row>
    <row r="352" spans="11:13" hidden="1" x14ac:dyDescent="0.25">
      <c r="K352" s="249">
        <f t="shared" si="20"/>
        <v>0</v>
      </c>
      <c r="L352" s="263" t="str">
        <f t="shared" si="22"/>
        <v>0</v>
      </c>
      <c r="M352" s="249">
        <f t="shared" si="21"/>
        <v>0</v>
      </c>
    </row>
    <row r="353" spans="11:13" hidden="1" x14ac:dyDescent="0.25">
      <c r="K353" s="249">
        <f t="shared" si="20"/>
        <v>0</v>
      </c>
      <c r="L353" s="263" t="str">
        <f t="shared" si="22"/>
        <v>0</v>
      </c>
      <c r="M353" s="249">
        <f t="shared" si="21"/>
        <v>0</v>
      </c>
    </row>
    <row r="354" spans="11:13" hidden="1" x14ac:dyDescent="0.25">
      <c r="K354" s="249">
        <f t="shared" si="20"/>
        <v>0</v>
      </c>
      <c r="L354" s="263" t="str">
        <f t="shared" si="22"/>
        <v>0</v>
      </c>
      <c r="M354" s="249">
        <f t="shared" si="21"/>
        <v>0</v>
      </c>
    </row>
    <row r="355" spans="11:13" hidden="1" x14ac:dyDescent="0.25">
      <c r="K355" s="249">
        <f t="shared" si="20"/>
        <v>0</v>
      </c>
      <c r="L355" s="263" t="str">
        <f t="shared" si="22"/>
        <v>0</v>
      </c>
      <c r="M355" s="249">
        <f t="shared" si="21"/>
        <v>0</v>
      </c>
    </row>
    <row r="356" spans="11:13" hidden="1" x14ac:dyDescent="0.25">
      <c r="K356" s="249">
        <f t="shared" si="20"/>
        <v>0</v>
      </c>
      <c r="L356" s="263" t="str">
        <f t="shared" si="22"/>
        <v>0</v>
      </c>
      <c r="M356" s="249">
        <f t="shared" si="21"/>
        <v>0</v>
      </c>
    </row>
    <row r="357" spans="11:13" hidden="1" x14ac:dyDescent="0.25">
      <c r="K357" s="249">
        <f t="shared" si="20"/>
        <v>0</v>
      </c>
      <c r="L357" s="263" t="str">
        <f t="shared" si="22"/>
        <v>0</v>
      </c>
      <c r="M357" s="249">
        <f t="shared" si="21"/>
        <v>0</v>
      </c>
    </row>
    <row r="358" spans="11:13" hidden="1" x14ac:dyDescent="0.25">
      <c r="K358" s="249">
        <f t="shared" si="20"/>
        <v>0</v>
      </c>
      <c r="L358" s="263" t="str">
        <f t="shared" si="22"/>
        <v>0</v>
      </c>
      <c r="M358" s="249">
        <f t="shared" si="21"/>
        <v>0</v>
      </c>
    </row>
    <row r="359" spans="11:13" hidden="1" x14ac:dyDescent="0.25">
      <c r="K359" s="249">
        <f t="shared" si="20"/>
        <v>0</v>
      </c>
      <c r="L359" s="263" t="str">
        <f t="shared" si="22"/>
        <v>0</v>
      </c>
      <c r="M359" s="249">
        <f t="shared" si="21"/>
        <v>0</v>
      </c>
    </row>
    <row r="360" spans="11:13" hidden="1" x14ac:dyDescent="0.25">
      <c r="K360" s="249">
        <f t="shared" si="20"/>
        <v>0</v>
      </c>
      <c r="L360" s="263" t="str">
        <f t="shared" si="22"/>
        <v>0</v>
      </c>
      <c r="M360" s="249">
        <f t="shared" si="21"/>
        <v>0</v>
      </c>
    </row>
    <row r="361" spans="11:13" hidden="1" x14ac:dyDescent="0.25">
      <c r="K361" s="249">
        <f t="shared" si="20"/>
        <v>0</v>
      </c>
      <c r="L361" s="263" t="str">
        <f t="shared" si="22"/>
        <v>0</v>
      </c>
      <c r="M361" s="249">
        <f t="shared" si="21"/>
        <v>0</v>
      </c>
    </row>
    <row r="362" spans="11:13" hidden="1" x14ac:dyDescent="0.25">
      <c r="K362" s="249">
        <f t="shared" si="20"/>
        <v>0</v>
      </c>
      <c r="L362" s="263" t="str">
        <f t="shared" si="22"/>
        <v>0</v>
      </c>
      <c r="M362" s="249">
        <f t="shared" si="21"/>
        <v>0</v>
      </c>
    </row>
    <row r="363" spans="11:13" hidden="1" x14ac:dyDescent="0.25">
      <c r="K363" s="249">
        <f t="shared" si="20"/>
        <v>0</v>
      </c>
      <c r="L363" s="263" t="str">
        <f t="shared" si="22"/>
        <v>0</v>
      </c>
      <c r="M363" s="249">
        <f t="shared" si="21"/>
        <v>0</v>
      </c>
    </row>
    <row r="364" spans="11:13" hidden="1" x14ac:dyDescent="0.25">
      <c r="K364" s="249">
        <f t="shared" si="20"/>
        <v>0</v>
      </c>
      <c r="L364" s="263" t="str">
        <f t="shared" si="22"/>
        <v>0</v>
      </c>
      <c r="M364" s="249">
        <f t="shared" si="21"/>
        <v>0</v>
      </c>
    </row>
    <row r="365" spans="11:13" hidden="1" x14ac:dyDescent="0.25">
      <c r="K365" s="249">
        <f t="shared" si="20"/>
        <v>0</v>
      </c>
      <c r="L365" s="263" t="str">
        <f t="shared" si="22"/>
        <v>0</v>
      </c>
      <c r="M365" s="249">
        <f t="shared" si="21"/>
        <v>0</v>
      </c>
    </row>
    <row r="366" spans="11:13" hidden="1" x14ac:dyDescent="0.25">
      <c r="K366" s="249">
        <f t="shared" si="20"/>
        <v>0</v>
      </c>
      <c r="L366" s="263" t="str">
        <f t="shared" si="22"/>
        <v>0</v>
      </c>
      <c r="M366" s="249">
        <f t="shared" si="21"/>
        <v>0</v>
      </c>
    </row>
    <row r="367" spans="11:13" hidden="1" x14ac:dyDescent="0.25">
      <c r="K367" s="249">
        <f t="shared" si="20"/>
        <v>0</v>
      </c>
      <c r="L367" s="263" t="str">
        <f t="shared" si="22"/>
        <v>0</v>
      </c>
      <c r="M367" s="249">
        <f t="shared" si="21"/>
        <v>0</v>
      </c>
    </row>
    <row r="368" spans="11:13" hidden="1" x14ac:dyDescent="0.25">
      <c r="K368" s="249">
        <f t="shared" si="20"/>
        <v>0</v>
      </c>
      <c r="L368" s="263" t="str">
        <f t="shared" si="22"/>
        <v>0</v>
      </c>
      <c r="M368" s="249">
        <f t="shared" si="21"/>
        <v>0</v>
      </c>
    </row>
    <row r="369" spans="11:13" hidden="1" x14ac:dyDescent="0.25">
      <c r="K369" s="249">
        <f t="shared" si="20"/>
        <v>0</v>
      </c>
      <c r="L369" s="263" t="str">
        <f t="shared" si="22"/>
        <v>0</v>
      </c>
      <c r="M369" s="249">
        <f t="shared" si="21"/>
        <v>0</v>
      </c>
    </row>
    <row r="370" spans="11:13" hidden="1" x14ac:dyDescent="0.25">
      <c r="K370" s="249">
        <f t="shared" si="20"/>
        <v>0</v>
      </c>
      <c r="L370" s="263" t="str">
        <f t="shared" si="22"/>
        <v>0</v>
      </c>
      <c r="M370" s="249">
        <f t="shared" si="21"/>
        <v>0</v>
      </c>
    </row>
    <row r="371" spans="11:13" hidden="1" x14ac:dyDescent="0.25">
      <c r="K371" s="249">
        <f t="shared" si="20"/>
        <v>0</v>
      </c>
      <c r="L371" s="263" t="str">
        <f t="shared" si="22"/>
        <v>0</v>
      </c>
      <c r="M371" s="249">
        <f t="shared" si="21"/>
        <v>0</v>
      </c>
    </row>
    <row r="372" spans="11:13" hidden="1" x14ac:dyDescent="0.25">
      <c r="K372" s="249">
        <f t="shared" si="20"/>
        <v>0</v>
      </c>
      <c r="L372" s="263" t="str">
        <f t="shared" si="22"/>
        <v>0</v>
      </c>
      <c r="M372" s="249">
        <f t="shared" si="21"/>
        <v>0</v>
      </c>
    </row>
    <row r="373" spans="11:13" hidden="1" x14ac:dyDescent="0.25">
      <c r="K373" s="249">
        <f t="shared" si="20"/>
        <v>0</v>
      </c>
      <c r="L373" s="263" t="str">
        <f t="shared" si="22"/>
        <v>0</v>
      </c>
      <c r="M373" s="249">
        <f t="shared" si="21"/>
        <v>0</v>
      </c>
    </row>
    <row r="374" spans="11:13" hidden="1" x14ac:dyDescent="0.25">
      <c r="K374" s="249">
        <f t="shared" si="20"/>
        <v>0</v>
      </c>
      <c r="L374" s="263" t="str">
        <f t="shared" si="22"/>
        <v>0</v>
      </c>
      <c r="M374" s="249">
        <f t="shared" si="21"/>
        <v>0</v>
      </c>
    </row>
    <row r="375" spans="11:13" hidden="1" x14ac:dyDescent="0.25">
      <c r="K375" s="249">
        <f t="shared" si="20"/>
        <v>0</v>
      </c>
      <c r="L375" s="263" t="str">
        <f t="shared" si="22"/>
        <v>0</v>
      </c>
      <c r="M375" s="249">
        <f t="shared" si="21"/>
        <v>0</v>
      </c>
    </row>
    <row r="376" spans="11:13" hidden="1" x14ac:dyDescent="0.25">
      <c r="K376" s="249">
        <f t="shared" si="20"/>
        <v>0</v>
      </c>
      <c r="L376" s="263" t="str">
        <f t="shared" si="22"/>
        <v>0</v>
      </c>
      <c r="M376" s="249">
        <f t="shared" si="21"/>
        <v>0</v>
      </c>
    </row>
    <row r="377" spans="11:13" hidden="1" x14ac:dyDescent="0.25">
      <c r="K377" s="249">
        <f t="shared" si="20"/>
        <v>0</v>
      </c>
      <c r="L377" s="263" t="str">
        <f t="shared" si="22"/>
        <v>0</v>
      </c>
      <c r="M377" s="249">
        <f t="shared" si="21"/>
        <v>0</v>
      </c>
    </row>
    <row r="378" spans="11:13" hidden="1" x14ac:dyDescent="0.25">
      <c r="K378" s="249">
        <f t="shared" si="20"/>
        <v>0</v>
      </c>
      <c r="L378" s="263" t="str">
        <f t="shared" si="22"/>
        <v>0</v>
      </c>
      <c r="M378" s="249">
        <f t="shared" si="21"/>
        <v>0</v>
      </c>
    </row>
    <row r="379" spans="11:13" hidden="1" x14ac:dyDescent="0.25">
      <c r="K379" s="249">
        <f t="shared" si="20"/>
        <v>0</v>
      </c>
      <c r="L379" s="263" t="str">
        <f t="shared" si="22"/>
        <v>0</v>
      </c>
      <c r="M379" s="249">
        <f t="shared" si="21"/>
        <v>0</v>
      </c>
    </row>
    <row r="380" spans="11:13" hidden="1" x14ac:dyDescent="0.25">
      <c r="K380" s="249">
        <f t="shared" si="20"/>
        <v>0</v>
      </c>
      <c r="L380" s="263" t="str">
        <f t="shared" si="22"/>
        <v>0</v>
      </c>
      <c r="M380" s="249">
        <f t="shared" si="21"/>
        <v>0</v>
      </c>
    </row>
    <row r="381" spans="11:13" hidden="1" x14ac:dyDescent="0.25">
      <c r="K381" s="249">
        <f t="shared" si="20"/>
        <v>0</v>
      </c>
      <c r="L381" s="263" t="str">
        <f t="shared" si="22"/>
        <v>0</v>
      </c>
      <c r="M381" s="249">
        <f t="shared" si="21"/>
        <v>0</v>
      </c>
    </row>
    <row r="382" spans="11:13" hidden="1" x14ac:dyDescent="0.25">
      <c r="K382" s="249">
        <f t="shared" si="20"/>
        <v>0</v>
      </c>
      <c r="L382" s="263" t="str">
        <f t="shared" si="22"/>
        <v>0</v>
      </c>
      <c r="M382" s="249">
        <f t="shared" si="21"/>
        <v>0</v>
      </c>
    </row>
    <row r="383" spans="11:13" hidden="1" x14ac:dyDescent="0.25">
      <c r="K383" s="249">
        <f t="shared" si="20"/>
        <v>0</v>
      </c>
      <c r="L383" s="263" t="str">
        <f t="shared" si="22"/>
        <v>0</v>
      </c>
      <c r="M383" s="249">
        <f t="shared" si="21"/>
        <v>0</v>
      </c>
    </row>
    <row r="384" spans="11:13" hidden="1" x14ac:dyDescent="0.25">
      <c r="K384" s="249">
        <f t="shared" si="20"/>
        <v>0</v>
      </c>
      <c r="L384" s="263" t="str">
        <f t="shared" si="22"/>
        <v>0</v>
      </c>
      <c r="M384" s="249">
        <f t="shared" si="21"/>
        <v>0</v>
      </c>
    </row>
    <row r="385" spans="11:13" hidden="1" x14ac:dyDescent="0.25">
      <c r="K385" s="249">
        <f t="shared" si="20"/>
        <v>0</v>
      </c>
      <c r="L385" s="263" t="str">
        <f t="shared" si="22"/>
        <v>0</v>
      </c>
      <c r="M385" s="249">
        <f t="shared" si="21"/>
        <v>0</v>
      </c>
    </row>
    <row r="386" spans="11:13" hidden="1" x14ac:dyDescent="0.25">
      <c r="K386" s="249">
        <f t="shared" si="20"/>
        <v>0</v>
      </c>
      <c r="L386" s="263" t="str">
        <f t="shared" si="22"/>
        <v>0</v>
      </c>
      <c r="M386" s="249">
        <f t="shared" si="21"/>
        <v>0</v>
      </c>
    </row>
    <row r="387" spans="11:13" hidden="1" x14ac:dyDescent="0.25">
      <c r="K387" s="249">
        <f t="shared" si="20"/>
        <v>0</v>
      </c>
      <c r="L387" s="263" t="str">
        <f t="shared" si="22"/>
        <v>0</v>
      </c>
      <c r="M387" s="249">
        <f t="shared" si="21"/>
        <v>0</v>
      </c>
    </row>
    <row r="388" spans="11:13" hidden="1" x14ac:dyDescent="0.25">
      <c r="K388" s="249">
        <f t="shared" ref="K388:K451" si="23">SUM(F388:J388)</f>
        <v>0</v>
      </c>
      <c r="L388" s="263" t="str">
        <f t="shared" si="22"/>
        <v>0</v>
      </c>
      <c r="M388" s="249">
        <f t="shared" ref="M388:M451" si="24">SUM(K388*L388)</f>
        <v>0</v>
      </c>
    </row>
    <row r="389" spans="11:13" hidden="1" x14ac:dyDescent="0.25">
      <c r="K389" s="249">
        <f t="shared" si="23"/>
        <v>0</v>
      </c>
      <c r="L389" s="263" t="str">
        <f t="shared" si="22"/>
        <v>0</v>
      </c>
      <c r="M389" s="249">
        <f t="shared" si="24"/>
        <v>0</v>
      </c>
    </row>
    <row r="390" spans="11:13" hidden="1" x14ac:dyDescent="0.25">
      <c r="K390" s="249">
        <f t="shared" si="23"/>
        <v>0</v>
      </c>
      <c r="L390" s="263" t="str">
        <f t="shared" si="22"/>
        <v>0</v>
      </c>
      <c r="M390" s="249">
        <f t="shared" si="24"/>
        <v>0</v>
      </c>
    </row>
    <row r="391" spans="11:13" hidden="1" x14ac:dyDescent="0.25">
      <c r="K391" s="249">
        <f t="shared" si="23"/>
        <v>0</v>
      </c>
      <c r="L391" s="263" t="str">
        <f t="shared" si="22"/>
        <v>0</v>
      </c>
      <c r="M391" s="249">
        <f t="shared" si="24"/>
        <v>0</v>
      </c>
    </row>
    <row r="392" spans="11:13" hidden="1" x14ac:dyDescent="0.25">
      <c r="K392" s="249">
        <f t="shared" si="23"/>
        <v>0</v>
      </c>
      <c r="L392" s="263" t="str">
        <f t="shared" si="22"/>
        <v>0</v>
      </c>
      <c r="M392" s="249">
        <f t="shared" si="24"/>
        <v>0</v>
      </c>
    </row>
    <row r="393" spans="11:13" hidden="1" x14ac:dyDescent="0.25">
      <c r="K393" s="249">
        <f t="shared" si="23"/>
        <v>0</v>
      </c>
      <c r="L393" s="263" t="str">
        <f t="shared" si="22"/>
        <v>0</v>
      </c>
      <c r="M393" s="249">
        <f t="shared" si="24"/>
        <v>0</v>
      </c>
    </row>
    <row r="394" spans="11:13" hidden="1" x14ac:dyDescent="0.25">
      <c r="K394" s="249">
        <f t="shared" si="23"/>
        <v>0</v>
      </c>
      <c r="L394" s="263" t="str">
        <f t="shared" si="22"/>
        <v>0</v>
      </c>
      <c r="M394" s="249">
        <f t="shared" si="24"/>
        <v>0</v>
      </c>
    </row>
    <row r="395" spans="11:13" hidden="1" x14ac:dyDescent="0.25">
      <c r="K395" s="249">
        <f t="shared" si="23"/>
        <v>0</v>
      </c>
      <c r="L395" s="263" t="str">
        <f t="shared" si="22"/>
        <v>0</v>
      </c>
      <c r="M395" s="249">
        <f t="shared" si="24"/>
        <v>0</v>
      </c>
    </row>
    <row r="396" spans="11:13" hidden="1" x14ac:dyDescent="0.25">
      <c r="K396" s="249">
        <f t="shared" si="23"/>
        <v>0</v>
      </c>
      <c r="L396" s="263" t="str">
        <f t="shared" si="22"/>
        <v>0</v>
      </c>
      <c r="M396" s="249">
        <f t="shared" si="24"/>
        <v>0</v>
      </c>
    </row>
    <row r="397" spans="11:13" hidden="1" x14ac:dyDescent="0.25">
      <c r="K397" s="249">
        <f t="shared" si="23"/>
        <v>0</v>
      </c>
      <c r="L397" s="263" t="str">
        <f t="shared" si="22"/>
        <v>0</v>
      </c>
      <c r="M397" s="249">
        <f t="shared" si="24"/>
        <v>0</v>
      </c>
    </row>
    <row r="398" spans="11:13" hidden="1" x14ac:dyDescent="0.25">
      <c r="K398" s="249">
        <f t="shared" si="23"/>
        <v>0</v>
      </c>
      <c r="L398" s="263" t="str">
        <f t="shared" si="22"/>
        <v>0</v>
      </c>
      <c r="M398" s="249">
        <f t="shared" si="24"/>
        <v>0</v>
      </c>
    </row>
    <row r="399" spans="11:13" hidden="1" x14ac:dyDescent="0.25">
      <c r="K399" s="249">
        <f t="shared" si="23"/>
        <v>0</v>
      </c>
      <c r="L399" s="263" t="str">
        <f t="shared" si="22"/>
        <v>0</v>
      </c>
      <c r="M399" s="249">
        <f t="shared" si="24"/>
        <v>0</v>
      </c>
    </row>
    <row r="400" spans="11:13" hidden="1" x14ac:dyDescent="0.25">
      <c r="K400" s="249">
        <f t="shared" si="23"/>
        <v>0</v>
      </c>
      <c r="L400" s="263" t="str">
        <f t="shared" si="22"/>
        <v>0</v>
      </c>
      <c r="M400" s="249">
        <f t="shared" si="24"/>
        <v>0</v>
      </c>
    </row>
    <row r="401" spans="11:13" hidden="1" x14ac:dyDescent="0.25">
      <c r="K401" s="249">
        <f t="shared" si="23"/>
        <v>0</v>
      </c>
      <c r="L401" s="263" t="str">
        <f t="shared" si="22"/>
        <v>0</v>
      </c>
      <c r="M401" s="249">
        <f t="shared" si="24"/>
        <v>0</v>
      </c>
    </row>
    <row r="402" spans="11:13" hidden="1" x14ac:dyDescent="0.25">
      <c r="K402" s="249">
        <f t="shared" si="23"/>
        <v>0</v>
      </c>
      <c r="L402" s="263" t="str">
        <f t="shared" si="22"/>
        <v>0</v>
      </c>
      <c r="M402" s="249">
        <f t="shared" si="24"/>
        <v>0</v>
      </c>
    </row>
    <row r="403" spans="11:13" hidden="1" x14ac:dyDescent="0.25">
      <c r="K403" s="249">
        <f t="shared" si="23"/>
        <v>0</v>
      </c>
      <c r="L403" s="263" t="str">
        <f t="shared" si="22"/>
        <v>0</v>
      </c>
      <c r="M403" s="249">
        <f t="shared" si="24"/>
        <v>0</v>
      </c>
    </row>
    <row r="404" spans="11:13" hidden="1" x14ac:dyDescent="0.25">
      <c r="K404" s="249">
        <f t="shared" si="23"/>
        <v>0</v>
      </c>
      <c r="L404" s="263" t="str">
        <f t="shared" si="22"/>
        <v>0</v>
      </c>
      <c r="M404" s="249">
        <f t="shared" si="24"/>
        <v>0</v>
      </c>
    </row>
    <row r="405" spans="11:13" hidden="1" x14ac:dyDescent="0.25">
      <c r="K405" s="249">
        <f t="shared" si="23"/>
        <v>0</v>
      </c>
      <c r="L405" s="263" t="str">
        <f t="shared" si="22"/>
        <v>0</v>
      </c>
      <c r="M405" s="249">
        <f t="shared" si="24"/>
        <v>0</v>
      </c>
    </row>
    <row r="406" spans="11:13" hidden="1" x14ac:dyDescent="0.25">
      <c r="K406" s="249">
        <f t="shared" si="23"/>
        <v>0</v>
      </c>
      <c r="L406" s="263" t="str">
        <f t="shared" ref="L406:L469" si="25">IF(E406="","0",VLOOKUP(E406,$F$539:$G$554,2))</f>
        <v>0</v>
      </c>
      <c r="M406" s="249">
        <f t="shared" si="24"/>
        <v>0</v>
      </c>
    </row>
    <row r="407" spans="11:13" hidden="1" x14ac:dyDescent="0.25">
      <c r="K407" s="249">
        <f t="shared" si="23"/>
        <v>0</v>
      </c>
      <c r="L407" s="263" t="str">
        <f t="shared" si="25"/>
        <v>0</v>
      </c>
      <c r="M407" s="249">
        <f t="shared" si="24"/>
        <v>0</v>
      </c>
    </row>
    <row r="408" spans="11:13" hidden="1" x14ac:dyDescent="0.25">
      <c r="K408" s="249">
        <f t="shared" si="23"/>
        <v>0</v>
      </c>
      <c r="L408" s="263" t="str">
        <f t="shared" si="25"/>
        <v>0</v>
      </c>
      <c r="M408" s="249">
        <f t="shared" si="24"/>
        <v>0</v>
      </c>
    </row>
    <row r="409" spans="11:13" hidden="1" x14ac:dyDescent="0.25">
      <c r="K409" s="249">
        <f t="shared" si="23"/>
        <v>0</v>
      </c>
      <c r="L409" s="263" t="str">
        <f t="shared" si="25"/>
        <v>0</v>
      </c>
      <c r="M409" s="249">
        <f t="shared" si="24"/>
        <v>0</v>
      </c>
    </row>
    <row r="410" spans="11:13" hidden="1" x14ac:dyDescent="0.25">
      <c r="K410" s="249">
        <f t="shared" si="23"/>
        <v>0</v>
      </c>
      <c r="L410" s="263" t="str">
        <f t="shared" si="25"/>
        <v>0</v>
      </c>
      <c r="M410" s="249">
        <f t="shared" si="24"/>
        <v>0</v>
      </c>
    </row>
    <row r="411" spans="11:13" hidden="1" x14ac:dyDescent="0.25">
      <c r="K411" s="249">
        <f t="shared" si="23"/>
        <v>0</v>
      </c>
      <c r="L411" s="263" t="str">
        <f t="shared" si="25"/>
        <v>0</v>
      </c>
      <c r="M411" s="249">
        <f t="shared" si="24"/>
        <v>0</v>
      </c>
    </row>
    <row r="412" spans="11:13" hidden="1" x14ac:dyDescent="0.25">
      <c r="K412" s="249">
        <f t="shared" si="23"/>
        <v>0</v>
      </c>
      <c r="L412" s="263" t="str">
        <f t="shared" si="25"/>
        <v>0</v>
      </c>
      <c r="M412" s="249">
        <f t="shared" si="24"/>
        <v>0</v>
      </c>
    </row>
    <row r="413" spans="11:13" hidden="1" x14ac:dyDescent="0.25">
      <c r="K413" s="249">
        <f t="shared" si="23"/>
        <v>0</v>
      </c>
      <c r="L413" s="263" t="str">
        <f t="shared" si="25"/>
        <v>0</v>
      </c>
      <c r="M413" s="249">
        <f t="shared" si="24"/>
        <v>0</v>
      </c>
    </row>
    <row r="414" spans="11:13" hidden="1" x14ac:dyDescent="0.25">
      <c r="K414" s="249">
        <f t="shared" si="23"/>
        <v>0</v>
      </c>
      <c r="L414" s="263" t="str">
        <f t="shared" si="25"/>
        <v>0</v>
      </c>
      <c r="M414" s="249">
        <f t="shared" si="24"/>
        <v>0</v>
      </c>
    </row>
    <row r="415" spans="11:13" hidden="1" x14ac:dyDescent="0.25">
      <c r="K415" s="249">
        <f t="shared" si="23"/>
        <v>0</v>
      </c>
      <c r="L415" s="263" t="str">
        <f t="shared" si="25"/>
        <v>0</v>
      </c>
      <c r="M415" s="249">
        <f t="shared" si="24"/>
        <v>0</v>
      </c>
    </row>
    <row r="416" spans="11:13" hidden="1" x14ac:dyDescent="0.25">
      <c r="K416" s="249">
        <f t="shared" si="23"/>
        <v>0</v>
      </c>
      <c r="L416" s="263" t="str">
        <f t="shared" si="25"/>
        <v>0</v>
      </c>
      <c r="M416" s="249">
        <f t="shared" si="24"/>
        <v>0</v>
      </c>
    </row>
    <row r="417" spans="11:13" hidden="1" x14ac:dyDescent="0.25">
      <c r="K417" s="249">
        <f t="shared" si="23"/>
        <v>0</v>
      </c>
      <c r="L417" s="263" t="str">
        <f t="shared" si="25"/>
        <v>0</v>
      </c>
      <c r="M417" s="249">
        <f t="shared" si="24"/>
        <v>0</v>
      </c>
    </row>
    <row r="418" spans="11:13" hidden="1" x14ac:dyDescent="0.25">
      <c r="K418" s="249">
        <f t="shared" si="23"/>
        <v>0</v>
      </c>
      <c r="L418" s="263" t="str">
        <f t="shared" si="25"/>
        <v>0</v>
      </c>
      <c r="M418" s="249">
        <f t="shared" si="24"/>
        <v>0</v>
      </c>
    </row>
    <row r="419" spans="11:13" hidden="1" x14ac:dyDescent="0.25">
      <c r="K419" s="249">
        <f t="shared" si="23"/>
        <v>0</v>
      </c>
      <c r="L419" s="263" t="str">
        <f t="shared" si="25"/>
        <v>0</v>
      </c>
      <c r="M419" s="249">
        <f t="shared" si="24"/>
        <v>0</v>
      </c>
    </row>
    <row r="420" spans="11:13" hidden="1" x14ac:dyDescent="0.25">
      <c r="K420" s="249">
        <f t="shared" si="23"/>
        <v>0</v>
      </c>
      <c r="L420" s="263" t="str">
        <f t="shared" si="25"/>
        <v>0</v>
      </c>
      <c r="M420" s="249">
        <f t="shared" si="24"/>
        <v>0</v>
      </c>
    </row>
    <row r="421" spans="11:13" hidden="1" x14ac:dyDescent="0.25">
      <c r="K421" s="249">
        <f t="shared" si="23"/>
        <v>0</v>
      </c>
      <c r="L421" s="263" t="str">
        <f t="shared" si="25"/>
        <v>0</v>
      </c>
      <c r="M421" s="249">
        <f t="shared" si="24"/>
        <v>0</v>
      </c>
    </row>
    <row r="422" spans="11:13" hidden="1" x14ac:dyDescent="0.25">
      <c r="K422" s="249">
        <f t="shared" si="23"/>
        <v>0</v>
      </c>
      <c r="L422" s="263" t="str">
        <f t="shared" si="25"/>
        <v>0</v>
      </c>
      <c r="M422" s="249">
        <f t="shared" si="24"/>
        <v>0</v>
      </c>
    </row>
    <row r="423" spans="11:13" hidden="1" x14ac:dyDescent="0.25">
      <c r="K423" s="249">
        <f t="shared" si="23"/>
        <v>0</v>
      </c>
      <c r="L423" s="263" t="str">
        <f t="shared" si="25"/>
        <v>0</v>
      </c>
      <c r="M423" s="249">
        <f t="shared" si="24"/>
        <v>0</v>
      </c>
    </row>
    <row r="424" spans="11:13" hidden="1" x14ac:dyDescent="0.25">
      <c r="K424" s="249">
        <f t="shared" si="23"/>
        <v>0</v>
      </c>
      <c r="L424" s="263" t="str">
        <f t="shared" si="25"/>
        <v>0</v>
      </c>
      <c r="M424" s="249">
        <f t="shared" si="24"/>
        <v>0</v>
      </c>
    </row>
    <row r="425" spans="11:13" hidden="1" x14ac:dyDescent="0.25">
      <c r="K425" s="249">
        <f t="shared" si="23"/>
        <v>0</v>
      </c>
      <c r="L425" s="263" t="str">
        <f t="shared" si="25"/>
        <v>0</v>
      </c>
      <c r="M425" s="249">
        <f t="shared" si="24"/>
        <v>0</v>
      </c>
    </row>
    <row r="426" spans="11:13" hidden="1" x14ac:dyDescent="0.25">
      <c r="K426" s="249">
        <f t="shared" si="23"/>
        <v>0</v>
      </c>
      <c r="L426" s="263" t="str">
        <f t="shared" si="25"/>
        <v>0</v>
      </c>
      <c r="M426" s="249">
        <f t="shared" si="24"/>
        <v>0</v>
      </c>
    </row>
    <row r="427" spans="11:13" hidden="1" x14ac:dyDescent="0.25">
      <c r="K427" s="249">
        <f t="shared" si="23"/>
        <v>0</v>
      </c>
      <c r="L427" s="263" t="str">
        <f t="shared" si="25"/>
        <v>0</v>
      </c>
      <c r="M427" s="249">
        <f t="shared" si="24"/>
        <v>0</v>
      </c>
    </row>
    <row r="428" spans="11:13" hidden="1" x14ac:dyDescent="0.25">
      <c r="K428" s="249">
        <f t="shared" si="23"/>
        <v>0</v>
      </c>
      <c r="L428" s="263" t="str">
        <f t="shared" si="25"/>
        <v>0</v>
      </c>
      <c r="M428" s="249">
        <f t="shared" si="24"/>
        <v>0</v>
      </c>
    </row>
    <row r="429" spans="11:13" hidden="1" x14ac:dyDescent="0.25">
      <c r="K429" s="249">
        <f t="shared" si="23"/>
        <v>0</v>
      </c>
      <c r="L429" s="263" t="str">
        <f t="shared" si="25"/>
        <v>0</v>
      </c>
      <c r="M429" s="249">
        <f t="shared" si="24"/>
        <v>0</v>
      </c>
    </row>
    <row r="430" spans="11:13" hidden="1" x14ac:dyDescent="0.25">
      <c r="K430" s="249">
        <f t="shared" si="23"/>
        <v>0</v>
      </c>
      <c r="L430" s="263" t="str">
        <f t="shared" si="25"/>
        <v>0</v>
      </c>
      <c r="M430" s="249">
        <f t="shared" si="24"/>
        <v>0</v>
      </c>
    </row>
    <row r="431" spans="11:13" hidden="1" x14ac:dyDescent="0.25">
      <c r="K431" s="249">
        <f t="shared" si="23"/>
        <v>0</v>
      </c>
      <c r="L431" s="263" t="str">
        <f t="shared" si="25"/>
        <v>0</v>
      </c>
      <c r="M431" s="249">
        <f t="shared" si="24"/>
        <v>0</v>
      </c>
    </row>
    <row r="432" spans="11:13" hidden="1" x14ac:dyDescent="0.25">
      <c r="K432" s="249">
        <f t="shared" si="23"/>
        <v>0</v>
      </c>
      <c r="L432" s="263" t="str">
        <f t="shared" si="25"/>
        <v>0</v>
      </c>
      <c r="M432" s="249">
        <f t="shared" si="24"/>
        <v>0</v>
      </c>
    </row>
    <row r="433" spans="11:13" hidden="1" x14ac:dyDescent="0.25">
      <c r="K433" s="249">
        <f t="shared" si="23"/>
        <v>0</v>
      </c>
      <c r="L433" s="263" t="str">
        <f t="shared" si="25"/>
        <v>0</v>
      </c>
      <c r="M433" s="249">
        <f t="shared" si="24"/>
        <v>0</v>
      </c>
    </row>
    <row r="434" spans="11:13" hidden="1" x14ac:dyDescent="0.25">
      <c r="K434" s="249">
        <f t="shared" si="23"/>
        <v>0</v>
      </c>
      <c r="L434" s="263" t="str">
        <f t="shared" si="25"/>
        <v>0</v>
      </c>
      <c r="M434" s="249">
        <f t="shared" si="24"/>
        <v>0</v>
      </c>
    </row>
    <row r="435" spans="11:13" hidden="1" x14ac:dyDescent="0.25">
      <c r="K435" s="249">
        <f t="shared" si="23"/>
        <v>0</v>
      </c>
      <c r="L435" s="263" t="str">
        <f t="shared" si="25"/>
        <v>0</v>
      </c>
      <c r="M435" s="249">
        <f t="shared" si="24"/>
        <v>0</v>
      </c>
    </row>
    <row r="436" spans="11:13" hidden="1" x14ac:dyDescent="0.25">
      <c r="K436" s="249">
        <f t="shared" si="23"/>
        <v>0</v>
      </c>
      <c r="L436" s="263" t="str">
        <f t="shared" si="25"/>
        <v>0</v>
      </c>
      <c r="M436" s="249">
        <f t="shared" si="24"/>
        <v>0</v>
      </c>
    </row>
    <row r="437" spans="11:13" hidden="1" x14ac:dyDescent="0.25">
      <c r="K437" s="249">
        <f t="shared" si="23"/>
        <v>0</v>
      </c>
      <c r="L437" s="263" t="str">
        <f t="shared" si="25"/>
        <v>0</v>
      </c>
      <c r="M437" s="249">
        <f t="shared" si="24"/>
        <v>0</v>
      </c>
    </row>
    <row r="438" spans="11:13" hidden="1" x14ac:dyDescent="0.25">
      <c r="K438" s="249">
        <f t="shared" si="23"/>
        <v>0</v>
      </c>
      <c r="L438" s="263" t="str">
        <f t="shared" si="25"/>
        <v>0</v>
      </c>
      <c r="M438" s="249">
        <f t="shared" si="24"/>
        <v>0</v>
      </c>
    </row>
    <row r="439" spans="11:13" hidden="1" x14ac:dyDescent="0.25">
      <c r="K439" s="249">
        <f t="shared" si="23"/>
        <v>0</v>
      </c>
      <c r="L439" s="263" t="str">
        <f t="shared" si="25"/>
        <v>0</v>
      </c>
      <c r="M439" s="249">
        <f t="shared" si="24"/>
        <v>0</v>
      </c>
    </row>
    <row r="440" spans="11:13" hidden="1" x14ac:dyDescent="0.25">
      <c r="K440" s="249">
        <f t="shared" si="23"/>
        <v>0</v>
      </c>
      <c r="L440" s="263" t="str">
        <f t="shared" si="25"/>
        <v>0</v>
      </c>
      <c r="M440" s="249">
        <f t="shared" si="24"/>
        <v>0</v>
      </c>
    </row>
    <row r="441" spans="11:13" hidden="1" x14ac:dyDescent="0.25">
      <c r="K441" s="249">
        <f t="shared" si="23"/>
        <v>0</v>
      </c>
      <c r="L441" s="263" t="str">
        <f t="shared" si="25"/>
        <v>0</v>
      </c>
      <c r="M441" s="249">
        <f t="shared" si="24"/>
        <v>0</v>
      </c>
    </row>
    <row r="442" spans="11:13" hidden="1" x14ac:dyDescent="0.25">
      <c r="K442" s="249">
        <f t="shared" si="23"/>
        <v>0</v>
      </c>
      <c r="L442" s="263" t="str">
        <f t="shared" si="25"/>
        <v>0</v>
      </c>
      <c r="M442" s="249">
        <f t="shared" si="24"/>
        <v>0</v>
      </c>
    </row>
    <row r="443" spans="11:13" hidden="1" x14ac:dyDescent="0.25">
      <c r="K443" s="249">
        <f t="shared" si="23"/>
        <v>0</v>
      </c>
      <c r="L443" s="263" t="str">
        <f t="shared" si="25"/>
        <v>0</v>
      </c>
      <c r="M443" s="249">
        <f t="shared" si="24"/>
        <v>0</v>
      </c>
    </row>
    <row r="444" spans="11:13" hidden="1" x14ac:dyDescent="0.25">
      <c r="K444" s="249">
        <f t="shared" si="23"/>
        <v>0</v>
      </c>
      <c r="L444" s="263" t="str">
        <f t="shared" si="25"/>
        <v>0</v>
      </c>
      <c r="M444" s="249">
        <f t="shared" si="24"/>
        <v>0</v>
      </c>
    </row>
    <row r="445" spans="11:13" hidden="1" x14ac:dyDescent="0.25">
      <c r="K445" s="249">
        <f t="shared" si="23"/>
        <v>0</v>
      </c>
      <c r="L445" s="263" t="str">
        <f t="shared" si="25"/>
        <v>0</v>
      </c>
      <c r="M445" s="249">
        <f t="shared" si="24"/>
        <v>0</v>
      </c>
    </row>
    <row r="446" spans="11:13" hidden="1" x14ac:dyDescent="0.25">
      <c r="K446" s="249">
        <f t="shared" si="23"/>
        <v>0</v>
      </c>
      <c r="L446" s="263" t="str">
        <f t="shared" si="25"/>
        <v>0</v>
      </c>
      <c r="M446" s="249">
        <f t="shared" si="24"/>
        <v>0</v>
      </c>
    </row>
    <row r="447" spans="11:13" hidden="1" x14ac:dyDescent="0.25">
      <c r="K447" s="249">
        <f t="shared" si="23"/>
        <v>0</v>
      </c>
      <c r="L447" s="263" t="str">
        <f t="shared" si="25"/>
        <v>0</v>
      </c>
      <c r="M447" s="249">
        <f t="shared" si="24"/>
        <v>0</v>
      </c>
    </row>
    <row r="448" spans="11:13" hidden="1" x14ac:dyDescent="0.25">
      <c r="K448" s="249">
        <f t="shared" si="23"/>
        <v>0</v>
      </c>
      <c r="L448" s="263" t="str">
        <f t="shared" si="25"/>
        <v>0</v>
      </c>
      <c r="M448" s="249">
        <f t="shared" si="24"/>
        <v>0</v>
      </c>
    </row>
    <row r="449" spans="11:13" hidden="1" x14ac:dyDescent="0.25">
      <c r="K449" s="249">
        <f t="shared" si="23"/>
        <v>0</v>
      </c>
      <c r="L449" s="263" t="str">
        <f t="shared" si="25"/>
        <v>0</v>
      </c>
      <c r="M449" s="249">
        <f t="shared" si="24"/>
        <v>0</v>
      </c>
    </row>
    <row r="450" spans="11:13" hidden="1" x14ac:dyDescent="0.25">
      <c r="K450" s="249">
        <f t="shared" si="23"/>
        <v>0</v>
      </c>
      <c r="L450" s="263" t="str">
        <f t="shared" si="25"/>
        <v>0</v>
      </c>
      <c r="M450" s="249">
        <f t="shared" si="24"/>
        <v>0</v>
      </c>
    </row>
    <row r="451" spans="11:13" hidden="1" x14ac:dyDescent="0.25">
      <c r="K451" s="249">
        <f t="shared" si="23"/>
        <v>0</v>
      </c>
      <c r="L451" s="263" t="str">
        <f t="shared" si="25"/>
        <v>0</v>
      </c>
      <c r="M451" s="249">
        <f t="shared" si="24"/>
        <v>0</v>
      </c>
    </row>
    <row r="452" spans="11:13" hidden="1" x14ac:dyDescent="0.25">
      <c r="K452" s="249">
        <f t="shared" ref="K452:K495" si="26">SUM(F452:J452)</f>
        <v>0</v>
      </c>
      <c r="L452" s="263" t="str">
        <f t="shared" si="25"/>
        <v>0</v>
      </c>
      <c r="M452" s="249">
        <f t="shared" ref="M452:M495" si="27">SUM(K452*L452)</f>
        <v>0</v>
      </c>
    </row>
    <row r="453" spans="11:13" hidden="1" x14ac:dyDescent="0.25">
      <c r="K453" s="249">
        <f t="shared" si="26"/>
        <v>0</v>
      </c>
      <c r="L453" s="263" t="str">
        <f t="shared" si="25"/>
        <v>0</v>
      </c>
      <c r="M453" s="249">
        <f t="shared" si="27"/>
        <v>0</v>
      </c>
    </row>
    <row r="454" spans="11:13" hidden="1" x14ac:dyDescent="0.25">
      <c r="K454" s="249">
        <f t="shared" si="26"/>
        <v>0</v>
      </c>
      <c r="L454" s="263" t="str">
        <f t="shared" si="25"/>
        <v>0</v>
      </c>
      <c r="M454" s="249">
        <f t="shared" si="27"/>
        <v>0</v>
      </c>
    </row>
    <row r="455" spans="11:13" hidden="1" x14ac:dyDescent="0.25">
      <c r="K455" s="249">
        <f t="shared" si="26"/>
        <v>0</v>
      </c>
      <c r="L455" s="263" t="str">
        <f t="shared" si="25"/>
        <v>0</v>
      </c>
      <c r="M455" s="249">
        <f t="shared" si="27"/>
        <v>0</v>
      </c>
    </row>
    <row r="456" spans="11:13" hidden="1" x14ac:dyDescent="0.25">
      <c r="K456" s="249">
        <f t="shared" si="26"/>
        <v>0</v>
      </c>
      <c r="L456" s="263" t="str">
        <f t="shared" si="25"/>
        <v>0</v>
      </c>
      <c r="M456" s="249">
        <f t="shared" si="27"/>
        <v>0</v>
      </c>
    </row>
    <row r="457" spans="11:13" hidden="1" x14ac:dyDescent="0.25">
      <c r="K457" s="249">
        <f t="shared" si="26"/>
        <v>0</v>
      </c>
      <c r="L457" s="263" t="str">
        <f t="shared" si="25"/>
        <v>0</v>
      </c>
      <c r="M457" s="249">
        <f t="shared" si="27"/>
        <v>0</v>
      </c>
    </row>
    <row r="458" spans="11:13" hidden="1" x14ac:dyDescent="0.25">
      <c r="K458" s="249">
        <f t="shared" si="26"/>
        <v>0</v>
      </c>
      <c r="L458" s="263" t="str">
        <f t="shared" si="25"/>
        <v>0</v>
      </c>
      <c r="M458" s="249">
        <f t="shared" si="27"/>
        <v>0</v>
      </c>
    </row>
    <row r="459" spans="11:13" hidden="1" x14ac:dyDescent="0.25">
      <c r="K459" s="249">
        <f t="shared" si="26"/>
        <v>0</v>
      </c>
      <c r="L459" s="263" t="str">
        <f t="shared" si="25"/>
        <v>0</v>
      </c>
      <c r="M459" s="249">
        <f t="shared" si="27"/>
        <v>0</v>
      </c>
    </row>
    <row r="460" spans="11:13" hidden="1" x14ac:dyDescent="0.25">
      <c r="K460" s="249">
        <f t="shared" si="26"/>
        <v>0</v>
      </c>
      <c r="L460" s="263" t="str">
        <f t="shared" si="25"/>
        <v>0</v>
      </c>
      <c r="M460" s="249">
        <f t="shared" si="27"/>
        <v>0</v>
      </c>
    </row>
    <row r="461" spans="11:13" hidden="1" x14ac:dyDescent="0.25">
      <c r="K461" s="249">
        <f t="shared" si="26"/>
        <v>0</v>
      </c>
      <c r="L461" s="263" t="str">
        <f t="shared" si="25"/>
        <v>0</v>
      </c>
      <c r="M461" s="249">
        <f t="shared" si="27"/>
        <v>0</v>
      </c>
    </row>
    <row r="462" spans="11:13" hidden="1" x14ac:dyDescent="0.25">
      <c r="K462" s="249">
        <f t="shared" si="26"/>
        <v>0</v>
      </c>
      <c r="L462" s="263" t="str">
        <f t="shared" si="25"/>
        <v>0</v>
      </c>
      <c r="M462" s="249">
        <f t="shared" si="27"/>
        <v>0</v>
      </c>
    </row>
    <row r="463" spans="11:13" hidden="1" x14ac:dyDescent="0.25">
      <c r="K463" s="249">
        <f t="shared" si="26"/>
        <v>0</v>
      </c>
      <c r="L463" s="263" t="str">
        <f t="shared" si="25"/>
        <v>0</v>
      </c>
      <c r="M463" s="249">
        <f t="shared" si="27"/>
        <v>0</v>
      </c>
    </row>
    <row r="464" spans="11:13" hidden="1" x14ac:dyDescent="0.25">
      <c r="K464" s="249">
        <f t="shared" si="26"/>
        <v>0</v>
      </c>
      <c r="L464" s="263" t="str">
        <f t="shared" si="25"/>
        <v>0</v>
      </c>
      <c r="M464" s="249">
        <f t="shared" si="27"/>
        <v>0</v>
      </c>
    </row>
    <row r="465" spans="11:13" hidden="1" x14ac:dyDescent="0.25">
      <c r="K465" s="249">
        <f t="shared" si="26"/>
        <v>0</v>
      </c>
      <c r="L465" s="263" t="str">
        <f t="shared" si="25"/>
        <v>0</v>
      </c>
      <c r="M465" s="249">
        <f t="shared" si="27"/>
        <v>0</v>
      </c>
    </row>
    <row r="466" spans="11:13" hidden="1" x14ac:dyDescent="0.25">
      <c r="K466" s="249">
        <f t="shared" si="26"/>
        <v>0</v>
      </c>
      <c r="L466" s="263" t="str">
        <f t="shared" si="25"/>
        <v>0</v>
      </c>
      <c r="M466" s="249">
        <f t="shared" si="27"/>
        <v>0</v>
      </c>
    </row>
    <row r="467" spans="11:13" hidden="1" x14ac:dyDescent="0.25">
      <c r="K467" s="249">
        <f t="shared" si="26"/>
        <v>0</v>
      </c>
      <c r="L467" s="263" t="str">
        <f t="shared" si="25"/>
        <v>0</v>
      </c>
      <c r="M467" s="249">
        <f t="shared" si="27"/>
        <v>0</v>
      </c>
    </row>
    <row r="468" spans="11:13" hidden="1" x14ac:dyDescent="0.25">
      <c r="K468" s="249">
        <f t="shared" si="26"/>
        <v>0</v>
      </c>
      <c r="L468" s="263" t="str">
        <f t="shared" si="25"/>
        <v>0</v>
      </c>
      <c r="M468" s="249">
        <f t="shared" si="27"/>
        <v>0</v>
      </c>
    </row>
    <row r="469" spans="11:13" hidden="1" x14ac:dyDescent="0.25">
      <c r="K469" s="249">
        <f t="shared" si="26"/>
        <v>0</v>
      </c>
      <c r="L469" s="263" t="str">
        <f t="shared" si="25"/>
        <v>0</v>
      </c>
      <c r="M469" s="249">
        <f t="shared" si="27"/>
        <v>0</v>
      </c>
    </row>
    <row r="470" spans="11:13" hidden="1" x14ac:dyDescent="0.25">
      <c r="K470" s="249">
        <f t="shared" si="26"/>
        <v>0</v>
      </c>
      <c r="L470" s="263" t="str">
        <f t="shared" ref="L470:L495" si="28">IF(E470="","0",VLOOKUP(E470,$F$539:$G$554,2))</f>
        <v>0</v>
      </c>
      <c r="M470" s="249">
        <f t="shared" si="27"/>
        <v>0</v>
      </c>
    </row>
    <row r="471" spans="11:13" hidden="1" x14ac:dyDescent="0.25">
      <c r="K471" s="249">
        <f t="shared" si="26"/>
        <v>0</v>
      </c>
      <c r="L471" s="263" t="str">
        <f t="shared" si="28"/>
        <v>0</v>
      </c>
      <c r="M471" s="249">
        <f t="shared" si="27"/>
        <v>0</v>
      </c>
    </row>
    <row r="472" spans="11:13" hidden="1" x14ac:dyDescent="0.25">
      <c r="K472" s="249">
        <f t="shared" si="26"/>
        <v>0</v>
      </c>
      <c r="L472" s="263" t="str">
        <f t="shared" si="28"/>
        <v>0</v>
      </c>
      <c r="M472" s="249">
        <f t="shared" si="27"/>
        <v>0</v>
      </c>
    </row>
    <row r="473" spans="11:13" hidden="1" x14ac:dyDescent="0.25">
      <c r="K473" s="249">
        <f t="shared" si="26"/>
        <v>0</v>
      </c>
      <c r="L473" s="263" t="str">
        <f t="shared" si="28"/>
        <v>0</v>
      </c>
      <c r="M473" s="249">
        <f t="shared" si="27"/>
        <v>0</v>
      </c>
    </row>
    <row r="474" spans="11:13" hidden="1" x14ac:dyDescent="0.25">
      <c r="K474" s="249">
        <f t="shared" si="26"/>
        <v>0</v>
      </c>
      <c r="L474" s="263" t="str">
        <f t="shared" si="28"/>
        <v>0</v>
      </c>
      <c r="M474" s="249">
        <f t="shared" si="27"/>
        <v>0</v>
      </c>
    </row>
    <row r="475" spans="11:13" hidden="1" x14ac:dyDescent="0.25">
      <c r="K475" s="249">
        <f t="shared" si="26"/>
        <v>0</v>
      </c>
      <c r="L475" s="263" t="str">
        <f t="shared" si="28"/>
        <v>0</v>
      </c>
      <c r="M475" s="249">
        <f t="shared" si="27"/>
        <v>0</v>
      </c>
    </row>
    <row r="476" spans="11:13" hidden="1" x14ac:dyDescent="0.25">
      <c r="K476" s="249">
        <f t="shared" si="26"/>
        <v>0</v>
      </c>
      <c r="L476" s="263" t="str">
        <f t="shared" si="28"/>
        <v>0</v>
      </c>
      <c r="M476" s="249">
        <f t="shared" si="27"/>
        <v>0</v>
      </c>
    </row>
    <row r="477" spans="11:13" hidden="1" x14ac:dyDescent="0.25">
      <c r="K477" s="249">
        <f t="shared" si="26"/>
        <v>0</v>
      </c>
      <c r="L477" s="263" t="str">
        <f t="shared" si="28"/>
        <v>0</v>
      </c>
      <c r="M477" s="249">
        <f t="shared" si="27"/>
        <v>0</v>
      </c>
    </row>
    <row r="478" spans="11:13" hidden="1" x14ac:dyDescent="0.25">
      <c r="K478" s="249">
        <f t="shared" si="26"/>
        <v>0</v>
      </c>
      <c r="L478" s="263" t="str">
        <f t="shared" si="28"/>
        <v>0</v>
      </c>
      <c r="M478" s="249">
        <f t="shared" si="27"/>
        <v>0</v>
      </c>
    </row>
    <row r="479" spans="11:13" hidden="1" x14ac:dyDescent="0.25">
      <c r="K479" s="249">
        <f t="shared" si="26"/>
        <v>0</v>
      </c>
      <c r="L479" s="263" t="str">
        <f t="shared" si="28"/>
        <v>0</v>
      </c>
      <c r="M479" s="249">
        <f t="shared" si="27"/>
        <v>0</v>
      </c>
    </row>
    <row r="480" spans="11:13" hidden="1" x14ac:dyDescent="0.25">
      <c r="K480" s="249">
        <f t="shared" si="26"/>
        <v>0</v>
      </c>
      <c r="L480" s="263" t="str">
        <f t="shared" si="28"/>
        <v>0</v>
      </c>
      <c r="M480" s="249">
        <f t="shared" si="27"/>
        <v>0</v>
      </c>
    </row>
    <row r="481" spans="11:13" hidden="1" x14ac:dyDescent="0.25">
      <c r="K481" s="249">
        <f t="shared" si="26"/>
        <v>0</v>
      </c>
      <c r="L481" s="263" t="str">
        <f t="shared" si="28"/>
        <v>0</v>
      </c>
      <c r="M481" s="249">
        <f t="shared" si="27"/>
        <v>0</v>
      </c>
    </row>
    <row r="482" spans="11:13" hidden="1" x14ac:dyDescent="0.25">
      <c r="K482" s="249">
        <f t="shared" si="26"/>
        <v>0</v>
      </c>
      <c r="L482" s="263" t="str">
        <f t="shared" si="28"/>
        <v>0</v>
      </c>
      <c r="M482" s="249">
        <f t="shared" si="27"/>
        <v>0</v>
      </c>
    </row>
    <row r="483" spans="11:13" hidden="1" x14ac:dyDescent="0.25">
      <c r="K483" s="249">
        <f t="shared" si="26"/>
        <v>0</v>
      </c>
      <c r="L483" s="263" t="str">
        <f t="shared" si="28"/>
        <v>0</v>
      </c>
      <c r="M483" s="249">
        <f t="shared" si="27"/>
        <v>0</v>
      </c>
    </row>
    <row r="484" spans="11:13" hidden="1" x14ac:dyDescent="0.25">
      <c r="K484" s="249">
        <f t="shared" si="26"/>
        <v>0</v>
      </c>
      <c r="L484" s="263" t="str">
        <f t="shared" si="28"/>
        <v>0</v>
      </c>
      <c r="M484" s="249">
        <f t="shared" si="27"/>
        <v>0</v>
      </c>
    </row>
    <row r="485" spans="11:13" hidden="1" x14ac:dyDescent="0.25">
      <c r="K485" s="249">
        <f t="shared" si="26"/>
        <v>0</v>
      </c>
      <c r="L485" s="263" t="str">
        <f t="shared" si="28"/>
        <v>0</v>
      </c>
      <c r="M485" s="249">
        <f t="shared" si="27"/>
        <v>0</v>
      </c>
    </row>
    <row r="486" spans="11:13" hidden="1" x14ac:dyDescent="0.25">
      <c r="K486" s="249">
        <f t="shared" si="26"/>
        <v>0</v>
      </c>
      <c r="L486" s="263" t="str">
        <f t="shared" si="28"/>
        <v>0</v>
      </c>
      <c r="M486" s="249">
        <f t="shared" si="27"/>
        <v>0</v>
      </c>
    </row>
    <row r="487" spans="11:13" hidden="1" x14ac:dyDescent="0.25">
      <c r="K487" s="249">
        <f t="shared" si="26"/>
        <v>0</v>
      </c>
      <c r="L487" s="263" t="str">
        <f t="shared" si="28"/>
        <v>0</v>
      </c>
      <c r="M487" s="249">
        <f t="shared" si="27"/>
        <v>0</v>
      </c>
    </row>
    <row r="488" spans="11:13" hidden="1" x14ac:dyDescent="0.25">
      <c r="K488" s="249">
        <f t="shared" si="26"/>
        <v>0</v>
      </c>
      <c r="L488" s="263" t="str">
        <f t="shared" si="28"/>
        <v>0</v>
      </c>
      <c r="M488" s="249">
        <f t="shared" si="27"/>
        <v>0</v>
      </c>
    </row>
    <row r="489" spans="11:13" hidden="1" x14ac:dyDescent="0.25">
      <c r="K489" s="249">
        <f t="shared" si="26"/>
        <v>0</v>
      </c>
      <c r="L489" s="263" t="str">
        <f t="shared" si="28"/>
        <v>0</v>
      </c>
      <c r="M489" s="249">
        <f t="shared" si="27"/>
        <v>0</v>
      </c>
    </row>
    <row r="490" spans="11:13" hidden="1" x14ac:dyDescent="0.25">
      <c r="K490" s="249">
        <f t="shared" si="26"/>
        <v>0</v>
      </c>
      <c r="L490" s="263" t="str">
        <f t="shared" si="28"/>
        <v>0</v>
      </c>
      <c r="M490" s="249">
        <f t="shared" si="27"/>
        <v>0</v>
      </c>
    </row>
    <row r="491" spans="11:13" hidden="1" x14ac:dyDescent="0.25">
      <c r="K491" s="249">
        <f t="shared" si="26"/>
        <v>0</v>
      </c>
      <c r="L491" s="263" t="str">
        <f t="shared" si="28"/>
        <v>0</v>
      </c>
      <c r="M491" s="249">
        <f t="shared" si="27"/>
        <v>0</v>
      </c>
    </row>
    <row r="492" spans="11:13" hidden="1" x14ac:dyDescent="0.25">
      <c r="K492" s="249">
        <f t="shared" si="26"/>
        <v>0</v>
      </c>
      <c r="L492" s="263" t="str">
        <f t="shared" si="28"/>
        <v>0</v>
      </c>
      <c r="M492" s="249">
        <f t="shared" si="27"/>
        <v>0</v>
      </c>
    </row>
    <row r="493" spans="11:13" hidden="1" x14ac:dyDescent="0.25">
      <c r="K493" s="249">
        <f t="shared" si="26"/>
        <v>0</v>
      </c>
      <c r="L493" s="263" t="str">
        <f t="shared" si="28"/>
        <v>0</v>
      </c>
      <c r="M493" s="249">
        <f t="shared" si="27"/>
        <v>0</v>
      </c>
    </row>
    <row r="494" spans="11:13" hidden="1" x14ac:dyDescent="0.25">
      <c r="K494" s="249">
        <f t="shared" si="26"/>
        <v>0</v>
      </c>
      <c r="L494" s="263" t="str">
        <f t="shared" si="28"/>
        <v>0</v>
      </c>
      <c r="M494" s="249">
        <f t="shared" si="27"/>
        <v>0</v>
      </c>
    </row>
    <row r="495" spans="11:13" hidden="1" x14ac:dyDescent="0.25">
      <c r="K495" s="249">
        <f t="shared" si="26"/>
        <v>0</v>
      </c>
      <c r="L495" s="263" t="str">
        <f t="shared" si="28"/>
        <v>0</v>
      </c>
      <c r="M495" s="249">
        <f t="shared" si="27"/>
        <v>0</v>
      </c>
    </row>
    <row r="496" spans="11:13" hidden="1" x14ac:dyDescent="0.25">
      <c r="L496" s="263"/>
    </row>
    <row r="497" spans="3:13" hidden="1" x14ac:dyDescent="0.25">
      <c r="L497" s="263"/>
    </row>
    <row r="498" spans="3:13" ht="15.75" thickTop="1" x14ac:dyDescent="0.25">
      <c r="K498" s="249" t="s">
        <v>306</v>
      </c>
      <c r="L498" s="335" t="s">
        <v>306</v>
      </c>
      <c r="M498" s="249" t="s">
        <v>306</v>
      </c>
    </row>
    <row r="499" spans="3:13" x14ac:dyDescent="0.25">
      <c r="C499" s="168" t="s">
        <v>120</v>
      </c>
      <c r="D499" s="168"/>
      <c r="E499" s="168"/>
      <c r="F499" s="234"/>
      <c r="G499" s="234"/>
      <c r="H499" s="234"/>
      <c r="I499" s="234"/>
      <c r="J499" s="234"/>
      <c r="K499" s="234"/>
      <c r="L499" s="337"/>
      <c r="M499" s="168" t="s">
        <v>119</v>
      </c>
    </row>
    <row r="500" spans="3:13" x14ac:dyDescent="0.25">
      <c r="C500" s="168" t="str">
        <f t="shared" ref="C500:C507" si="29">IF(F539="","",F539)</f>
        <v>A</v>
      </c>
      <c r="D500" s="168"/>
      <c r="E500" s="168"/>
      <c r="F500" s="234">
        <f t="shared" ref="F500:F514" si="30">SUMPRODUCT(--($E$5:$E$498=C500),--($D$5:$D$498=""),$F$5:$F$498)</f>
        <v>0</v>
      </c>
      <c r="G500" s="234">
        <f t="shared" ref="G500:G514" si="31">SUMPRODUCT(--($E$5:$E$498=C500),--($D$5:$D$498=""),$G$5:$G$498)</f>
        <v>0</v>
      </c>
      <c r="H500" s="234">
        <f t="shared" ref="H500:H514" si="32">SUMPRODUCT(--($E$5:$E$498=C500),--($D$5:$D$498=""),$H$5:$H$498)</f>
        <v>0</v>
      </c>
      <c r="I500" s="234">
        <f t="shared" ref="I500:I514" si="33">SUMPRODUCT(--($E$5:$E$498=C500),--($D$5:$D$498=""),$I$5:$I$498)</f>
        <v>0</v>
      </c>
      <c r="J500" s="234">
        <f t="shared" ref="J500:J514" si="34">SUMPRODUCT(--($E$5:$E$498=C500),--($D$5:$D$498=""),$J$5:$J$498)</f>
        <v>0</v>
      </c>
      <c r="K500" s="234">
        <f t="shared" ref="K500:K514" si="35">SUM(F500:J500)</f>
        <v>0</v>
      </c>
      <c r="L500" s="337"/>
      <c r="M500" s="234">
        <f t="shared" ref="M500:M514" si="36">SUMPRODUCT(--($E$5:$E$498=C500),--($D$5:$D$498=""),$M$5:$M$498)</f>
        <v>0</v>
      </c>
    </row>
    <row r="501" spans="3:13" x14ac:dyDescent="0.25">
      <c r="C501" s="168" t="str">
        <f t="shared" si="29"/>
        <v>A1</v>
      </c>
      <c r="D501" s="168"/>
      <c r="E501" s="168"/>
      <c r="F501" s="234">
        <f t="shared" si="30"/>
        <v>0</v>
      </c>
      <c r="G501" s="234">
        <f t="shared" si="31"/>
        <v>0</v>
      </c>
      <c r="H501" s="234">
        <f t="shared" si="32"/>
        <v>0</v>
      </c>
      <c r="I501" s="234">
        <f t="shared" si="33"/>
        <v>0</v>
      </c>
      <c r="J501" s="234">
        <f t="shared" si="34"/>
        <v>0</v>
      </c>
      <c r="K501" s="234">
        <f t="shared" si="35"/>
        <v>0</v>
      </c>
      <c r="L501" s="337"/>
      <c r="M501" s="234">
        <f t="shared" si="36"/>
        <v>0</v>
      </c>
    </row>
    <row r="502" spans="3:13" x14ac:dyDescent="0.25">
      <c r="C502" s="168" t="str">
        <f t="shared" si="29"/>
        <v>A2</v>
      </c>
      <c r="D502" s="168"/>
      <c r="E502" s="168"/>
      <c r="F502" s="234">
        <f t="shared" si="30"/>
        <v>0</v>
      </c>
      <c r="G502" s="234">
        <f t="shared" si="31"/>
        <v>0</v>
      </c>
      <c r="H502" s="234">
        <f t="shared" si="32"/>
        <v>0</v>
      </c>
      <c r="I502" s="234">
        <f t="shared" si="33"/>
        <v>0</v>
      </c>
      <c r="J502" s="234">
        <f t="shared" si="34"/>
        <v>0</v>
      </c>
      <c r="K502" s="234">
        <f t="shared" si="35"/>
        <v>0</v>
      </c>
      <c r="L502" s="337"/>
      <c r="M502" s="234">
        <f t="shared" si="36"/>
        <v>0</v>
      </c>
    </row>
    <row r="503" spans="3:13" x14ac:dyDescent="0.25">
      <c r="C503" s="168" t="str">
        <f t="shared" si="29"/>
        <v>B</v>
      </c>
      <c r="D503" s="168"/>
      <c r="E503" s="168"/>
      <c r="F503" s="234">
        <f t="shared" si="30"/>
        <v>0</v>
      </c>
      <c r="G503" s="234">
        <f t="shared" si="31"/>
        <v>0</v>
      </c>
      <c r="H503" s="234">
        <f t="shared" si="32"/>
        <v>0</v>
      </c>
      <c r="I503" s="234">
        <f t="shared" si="33"/>
        <v>0</v>
      </c>
      <c r="J503" s="234">
        <f t="shared" si="34"/>
        <v>38.6</v>
      </c>
      <c r="K503" s="234">
        <f t="shared" si="35"/>
        <v>38.6</v>
      </c>
      <c r="L503" s="337"/>
      <c r="M503" s="234">
        <f t="shared" si="36"/>
        <v>2007.2</v>
      </c>
    </row>
    <row r="504" spans="3:13" x14ac:dyDescent="0.25">
      <c r="C504" s="168" t="str">
        <f t="shared" si="29"/>
        <v>C</v>
      </c>
      <c r="D504" s="168"/>
      <c r="E504" s="168"/>
      <c r="F504" s="234">
        <f t="shared" si="30"/>
        <v>0</v>
      </c>
      <c r="G504" s="234">
        <f t="shared" si="31"/>
        <v>0</v>
      </c>
      <c r="H504" s="234">
        <f t="shared" si="32"/>
        <v>0</v>
      </c>
      <c r="I504" s="234">
        <f t="shared" si="33"/>
        <v>0</v>
      </c>
      <c r="J504" s="234">
        <f t="shared" si="34"/>
        <v>0</v>
      </c>
      <c r="K504" s="234">
        <f t="shared" si="35"/>
        <v>0</v>
      </c>
      <c r="L504" s="337"/>
      <c r="M504" s="234">
        <f t="shared" si="36"/>
        <v>0</v>
      </c>
    </row>
    <row r="505" spans="3:13" x14ac:dyDescent="0.25">
      <c r="C505" s="168" t="str">
        <f t="shared" si="29"/>
        <v>D</v>
      </c>
      <c r="D505" s="168"/>
      <c r="E505" s="168"/>
      <c r="F505" s="234">
        <f t="shared" si="30"/>
        <v>0</v>
      </c>
      <c r="G505" s="234">
        <f t="shared" si="31"/>
        <v>0</v>
      </c>
      <c r="H505" s="234">
        <f t="shared" si="32"/>
        <v>0</v>
      </c>
      <c r="I505" s="234">
        <f t="shared" si="33"/>
        <v>0</v>
      </c>
      <c r="J505" s="234">
        <f t="shared" si="34"/>
        <v>0</v>
      </c>
      <c r="K505" s="234">
        <f t="shared" si="35"/>
        <v>0</v>
      </c>
      <c r="L505" s="337"/>
      <c r="M505" s="234">
        <f t="shared" si="36"/>
        <v>0</v>
      </c>
    </row>
    <row r="506" spans="3:13" x14ac:dyDescent="0.25">
      <c r="C506" s="168" t="str">
        <f t="shared" si="29"/>
        <v>F</v>
      </c>
      <c r="D506" s="168"/>
      <c r="E506" s="168"/>
      <c r="F506" s="234">
        <f t="shared" si="30"/>
        <v>0</v>
      </c>
      <c r="G506" s="234">
        <f t="shared" si="31"/>
        <v>0</v>
      </c>
      <c r="H506" s="234">
        <f t="shared" si="32"/>
        <v>0</v>
      </c>
      <c r="I506" s="234">
        <f t="shared" si="33"/>
        <v>0</v>
      </c>
      <c r="J506" s="234">
        <f t="shared" si="34"/>
        <v>0</v>
      </c>
      <c r="K506" s="234">
        <f t="shared" si="35"/>
        <v>0</v>
      </c>
      <c r="L506" s="337"/>
      <c r="M506" s="234">
        <f t="shared" si="36"/>
        <v>0</v>
      </c>
    </row>
    <row r="507" spans="3:13" x14ac:dyDescent="0.25">
      <c r="C507" s="168" t="str">
        <f t="shared" si="29"/>
        <v>G</v>
      </c>
      <c r="D507" s="168"/>
      <c r="E507" s="168"/>
      <c r="F507" s="234">
        <f t="shared" si="30"/>
        <v>0</v>
      </c>
      <c r="G507" s="234">
        <f t="shared" si="31"/>
        <v>0</v>
      </c>
      <c r="H507" s="234">
        <f t="shared" si="32"/>
        <v>0</v>
      </c>
      <c r="I507" s="234">
        <f t="shared" si="33"/>
        <v>0</v>
      </c>
      <c r="J507" s="234">
        <f t="shared" si="34"/>
        <v>0</v>
      </c>
      <c r="K507" s="234">
        <f t="shared" si="35"/>
        <v>0</v>
      </c>
      <c r="L507" s="337"/>
      <c r="M507" s="234">
        <f t="shared" si="36"/>
        <v>0</v>
      </c>
    </row>
    <row r="508" spans="3:13" hidden="1" x14ac:dyDescent="0.25">
      <c r="C508" s="168" t="s">
        <v>197</v>
      </c>
      <c r="D508" s="168"/>
      <c r="E508" s="168"/>
      <c r="F508" s="234">
        <f t="shared" si="30"/>
        <v>0</v>
      </c>
      <c r="G508" s="234">
        <f t="shared" si="31"/>
        <v>0</v>
      </c>
      <c r="H508" s="234">
        <f t="shared" si="32"/>
        <v>0</v>
      </c>
      <c r="I508" s="234">
        <f t="shared" si="33"/>
        <v>0</v>
      </c>
      <c r="J508" s="234">
        <f t="shared" si="34"/>
        <v>0</v>
      </c>
      <c r="K508" s="234">
        <f t="shared" si="35"/>
        <v>0</v>
      </c>
      <c r="L508" s="337"/>
      <c r="M508" s="234">
        <f t="shared" si="36"/>
        <v>0</v>
      </c>
    </row>
    <row r="509" spans="3:13" hidden="1" x14ac:dyDescent="0.25">
      <c r="C509" s="168" t="s">
        <v>197</v>
      </c>
      <c r="D509" s="168"/>
      <c r="E509" s="168"/>
      <c r="F509" s="234">
        <f t="shared" si="30"/>
        <v>0</v>
      </c>
      <c r="G509" s="234">
        <f t="shared" si="31"/>
        <v>0</v>
      </c>
      <c r="H509" s="234">
        <f t="shared" si="32"/>
        <v>0</v>
      </c>
      <c r="I509" s="234">
        <f t="shared" si="33"/>
        <v>0</v>
      </c>
      <c r="J509" s="234">
        <f t="shared" si="34"/>
        <v>0</v>
      </c>
      <c r="K509" s="234">
        <f t="shared" si="35"/>
        <v>0</v>
      </c>
      <c r="L509" s="337"/>
      <c r="M509" s="234">
        <f t="shared" si="36"/>
        <v>0</v>
      </c>
    </row>
    <row r="510" spans="3:13" hidden="1" x14ac:dyDescent="0.25">
      <c r="C510" s="168" t="s">
        <v>197</v>
      </c>
      <c r="D510" s="168"/>
      <c r="E510" s="168"/>
      <c r="F510" s="234">
        <f t="shared" si="30"/>
        <v>0</v>
      </c>
      <c r="G510" s="234">
        <f t="shared" si="31"/>
        <v>0</v>
      </c>
      <c r="H510" s="234">
        <f t="shared" si="32"/>
        <v>0</v>
      </c>
      <c r="I510" s="234">
        <f t="shared" si="33"/>
        <v>0</v>
      </c>
      <c r="J510" s="234">
        <f t="shared" si="34"/>
        <v>0</v>
      </c>
      <c r="K510" s="234">
        <f t="shared" si="35"/>
        <v>0</v>
      </c>
      <c r="L510" s="337"/>
      <c r="M510" s="234">
        <f t="shared" si="36"/>
        <v>0</v>
      </c>
    </row>
    <row r="511" spans="3:13" hidden="1" x14ac:dyDescent="0.25">
      <c r="C511" s="168" t="s">
        <v>197</v>
      </c>
      <c r="D511" s="168"/>
      <c r="E511" s="168"/>
      <c r="F511" s="234">
        <f t="shared" si="30"/>
        <v>0</v>
      </c>
      <c r="G511" s="234">
        <f t="shared" si="31"/>
        <v>0</v>
      </c>
      <c r="H511" s="234">
        <f t="shared" si="32"/>
        <v>0</v>
      </c>
      <c r="I511" s="234">
        <f t="shared" si="33"/>
        <v>0</v>
      </c>
      <c r="J511" s="234">
        <f t="shared" si="34"/>
        <v>0</v>
      </c>
      <c r="K511" s="234">
        <f t="shared" si="35"/>
        <v>0</v>
      </c>
      <c r="L511" s="337"/>
      <c r="M511" s="234">
        <f t="shared" si="36"/>
        <v>0</v>
      </c>
    </row>
    <row r="512" spans="3:13" hidden="1" x14ac:dyDescent="0.25">
      <c r="C512" s="168" t="s">
        <v>197</v>
      </c>
      <c r="D512" s="168"/>
      <c r="E512" s="168"/>
      <c r="F512" s="234">
        <f t="shared" si="30"/>
        <v>0</v>
      </c>
      <c r="G512" s="234">
        <f t="shared" si="31"/>
        <v>0</v>
      </c>
      <c r="H512" s="234">
        <f t="shared" si="32"/>
        <v>0</v>
      </c>
      <c r="I512" s="234">
        <f t="shared" si="33"/>
        <v>0</v>
      </c>
      <c r="J512" s="234">
        <f t="shared" si="34"/>
        <v>0</v>
      </c>
      <c r="K512" s="234">
        <f t="shared" si="35"/>
        <v>0</v>
      </c>
      <c r="L512" s="337"/>
      <c r="M512" s="234">
        <f t="shared" si="36"/>
        <v>0</v>
      </c>
    </row>
    <row r="513" spans="3:13" hidden="1" x14ac:dyDescent="0.25">
      <c r="C513" s="168" t="s">
        <v>197</v>
      </c>
      <c r="D513" s="168"/>
      <c r="E513" s="168"/>
      <c r="F513" s="234">
        <f t="shared" si="30"/>
        <v>0</v>
      </c>
      <c r="G513" s="234">
        <f t="shared" si="31"/>
        <v>0</v>
      </c>
      <c r="H513" s="234">
        <f t="shared" si="32"/>
        <v>0</v>
      </c>
      <c r="I513" s="234">
        <f t="shared" si="33"/>
        <v>0</v>
      </c>
      <c r="J513" s="234">
        <f t="shared" si="34"/>
        <v>0</v>
      </c>
      <c r="K513" s="234">
        <f t="shared" si="35"/>
        <v>0</v>
      </c>
      <c r="L513" s="337"/>
      <c r="M513" s="234">
        <f t="shared" si="36"/>
        <v>0</v>
      </c>
    </row>
    <row r="514" spans="3:13" hidden="1" x14ac:dyDescent="0.25">
      <c r="C514" s="168" t="s">
        <v>197</v>
      </c>
      <c r="D514" s="168"/>
      <c r="E514" s="168"/>
      <c r="F514" s="234">
        <f t="shared" si="30"/>
        <v>0</v>
      </c>
      <c r="G514" s="234">
        <f t="shared" si="31"/>
        <v>0</v>
      </c>
      <c r="H514" s="234">
        <f t="shared" si="32"/>
        <v>0</v>
      </c>
      <c r="I514" s="234">
        <f t="shared" si="33"/>
        <v>0</v>
      </c>
      <c r="J514" s="234">
        <f t="shared" si="34"/>
        <v>0</v>
      </c>
      <c r="K514" s="234">
        <f t="shared" si="35"/>
        <v>0</v>
      </c>
      <c r="L514" s="337"/>
      <c r="M514" s="234">
        <f t="shared" si="36"/>
        <v>0</v>
      </c>
    </row>
    <row r="515" spans="3:13" ht="15.75" thickBot="1" x14ac:dyDescent="0.3">
      <c r="C515" s="169" t="s">
        <v>126</v>
      </c>
      <c r="D515" s="169"/>
      <c r="E515" s="169"/>
      <c r="F515" s="235">
        <f t="shared" ref="F515:K515" si="37">SUM(F499:F514)</f>
        <v>0</v>
      </c>
      <c r="G515" s="235">
        <f t="shared" si="37"/>
        <v>0</v>
      </c>
      <c r="H515" s="235">
        <f t="shared" si="37"/>
        <v>0</v>
      </c>
      <c r="I515" s="235">
        <f t="shared" si="37"/>
        <v>0</v>
      </c>
      <c r="J515" s="235">
        <f t="shared" si="37"/>
        <v>38.6</v>
      </c>
      <c r="K515" s="235">
        <f t="shared" si="37"/>
        <v>38.6</v>
      </c>
      <c r="L515" s="338"/>
      <c r="M515" s="235">
        <f>SUM(M499:M514)</f>
        <v>2007.2</v>
      </c>
    </row>
    <row r="516" spans="3:13" ht="15.75" thickTop="1" x14ac:dyDescent="0.25">
      <c r="C516" s="170"/>
      <c r="D516" s="170"/>
      <c r="E516" s="170"/>
      <c r="F516" s="234"/>
      <c r="G516" s="234"/>
      <c r="H516" s="234"/>
      <c r="I516" s="234"/>
      <c r="J516" s="234"/>
      <c r="K516" s="234"/>
      <c r="L516" s="337"/>
      <c r="M516" s="234"/>
    </row>
    <row r="517" spans="3:13" ht="15.75" thickBot="1" x14ac:dyDescent="0.3">
      <c r="C517" s="169" t="s">
        <v>127</v>
      </c>
      <c r="D517" s="169"/>
      <c r="E517" s="169"/>
      <c r="F517" s="235">
        <f>SUMPRODUCT(--($E$5:$E$498="H"),$F$5:$F$498)</f>
        <v>0</v>
      </c>
      <c r="G517" s="235">
        <f>SUMPRODUCT(--($E$5:$E$498="H"),G5:G498)</f>
        <v>0</v>
      </c>
      <c r="H517" s="235">
        <f>SUMPRODUCT(--($E$5:$E$498="H"),H5:H498)</f>
        <v>0</v>
      </c>
      <c r="I517" s="235">
        <f>SUMPRODUCT(--($E$5:$E$498="H"),I5:I498)</f>
        <v>0</v>
      </c>
      <c r="J517" s="235">
        <f>SUMPRODUCT(--($E$5:$E$498="H"),J5:J498)</f>
        <v>1584.1999999999998</v>
      </c>
      <c r="K517" s="235">
        <f>SUM(F517:J517)</f>
        <v>1584.1999999999998</v>
      </c>
      <c r="L517" s="339"/>
      <c r="M517" s="238"/>
    </row>
    <row r="518" spans="3:13" ht="15.75" thickTop="1" x14ac:dyDescent="0.25"/>
    <row r="519" spans="3:13" x14ac:dyDescent="0.25">
      <c r="C519" s="3" t="s">
        <v>268</v>
      </c>
      <c r="D519" s="3"/>
      <c r="E519" s="3"/>
      <c r="F519" s="239"/>
      <c r="G519" s="239"/>
      <c r="H519" s="239"/>
      <c r="I519" s="239"/>
      <c r="J519" s="239"/>
      <c r="K519" s="239"/>
    </row>
    <row r="520" spans="3:13" x14ac:dyDescent="0.25">
      <c r="C520" s="3" t="str">
        <f t="shared" ref="C520:C526" si="38">C500</f>
        <v>A</v>
      </c>
      <c r="D520" s="3"/>
      <c r="E520" s="3"/>
      <c r="F520" s="239">
        <f t="shared" ref="F520:F534" si="39">SUMPRODUCT(--($E$5:$E$498=C520),--($D$5:$D$498="X"),$F$5:$F$498)</f>
        <v>0</v>
      </c>
      <c r="G520" s="239">
        <f t="shared" ref="G520:G534" si="40">SUMPRODUCT(--($E$5:$E$498=C520),--($D$5:$D$498="X"),$G$5:$G$498)</f>
        <v>0</v>
      </c>
      <c r="H520" s="239">
        <f t="shared" ref="H520:H534" si="41">SUMPRODUCT(--($E$5:$E$498=C520),--($D$5:$D$498="X"),$H$5:$H$498)</f>
        <v>0</v>
      </c>
      <c r="I520" s="239">
        <f t="shared" ref="I520:I534" si="42">SUMPRODUCT(--($E$5:$E$498=C520),--($D$5:$D$498="X"),$I$5:$I$498)</f>
        <v>0</v>
      </c>
      <c r="J520" s="239">
        <f t="shared" ref="J520:J534" si="43">SUMPRODUCT(--($E$5:$E$498=C520),--($D$5:$D$498="X"),$J$5:$J$498)</f>
        <v>0</v>
      </c>
      <c r="K520" s="239">
        <f t="shared" ref="K520:K534" si="44">SUM(F520:J520)</f>
        <v>0</v>
      </c>
    </row>
    <row r="521" spans="3:13" x14ac:dyDescent="0.25">
      <c r="C521" s="3" t="str">
        <f t="shared" si="38"/>
        <v>A1</v>
      </c>
      <c r="D521" s="3"/>
      <c r="E521" s="3"/>
      <c r="F521" s="239">
        <f t="shared" si="39"/>
        <v>0</v>
      </c>
      <c r="G521" s="239">
        <f t="shared" si="40"/>
        <v>0</v>
      </c>
      <c r="H521" s="239">
        <f t="shared" si="41"/>
        <v>0</v>
      </c>
      <c r="I521" s="239">
        <f t="shared" si="42"/>
        <v>0</v>
      </c>
      <c r="J521" s="239">
        <f t="shared" si="43"/>
        <v>0</v>
      </c>
      <c r="K521" s="239">
        <f t="shared" si="44"/>
        <v>0</v>
      </c>
    </row>
    <row r="522" spans="3:13" x14ac:dyDescent="0.25">
      <c r="C522" s="3" t="str">
        <f t="shared" si="38"/>
        <v>A2</v>
      </c>
      <c r="D522" s="3"/>
      <c r="E522" s="3"/>
      <c r="F522" s="239">
        <f t="shared" si="39"/>
        <v>0</v>
      </c>
      <c r="G522" s="239">
        <f t="shared" si="40"/>
        <v>0</v>
      </c>
      <c r="H522" s="239">
        <f t="shared" si="41"/>
        <v>0</v>
      </c>
      <c r="I522" s="239">
        <f t="shared" si="42"/>
        <v>0</v>
      </c>
      <c r="J522" s="239">
        <f t="shared" si="43"/>
        <v>0</v>
      </c>
      <c r="K522" s="239">
        <f t="shared" si="44"/>
        <v>0</v>
      </c>
    </row>
    <row r="523" spans="3:13" x14ac:dyDescent="0.25">
      <c r="C523" s="3" t="str">
        <f t="shared" si="38"/>
        <v>B</v>
      </c>
      <c r="D523" s="3"/>
      <c r="E523" s="3"/>
      <c r="F523" s="239">
        <f t="shared" si="39"/>
        <v>0</v>
      </c>
      <c r="G523" s="239">
        <f t="shared" si="40"/>
        <v>0</v>
      </c>
      <c r="H523" s="239">
        <f t="shared" si="41"/>
        <v>0</v>
      </c>
      <c r="I523" s="239">
        <f t="shared" si="42"/>
        <v>0</v>
      </c>
      <c r="J523" s="239">
        <f t="shared" si="43"/>
        <v>0</v>
      </c>
      <c r="K523" s="239">
        <f t="shared" si="44"/>
        <v>0</v>
      </c>
    </row>
    <row r="524" spans="3:13" x14ac:dyDescent="0.25">
      <c r="C524" s="3" t="str">
        <f t="shared" si="38"/>
        <v>C</v>
      </c>
      <c r="D524" s="3"/>
      <c r="E524" s="3"/>
      <c r="F524" s="239">
        <f t="shared" si="39"/>
        <v>0</v>
      </c>
      <c r="G524" s="239">
        <f t="shared" si="40"/>
        <v>0</v>
      </c>
      <c r="H524" s="239">
        <f t="shared" si="41"/>
        <v>0</v>
      </c>
      <c r="I524" s="239">
        <f t="shared" si="42"/>
        <v>0</v>
      </c>
      <c r="J524" s="239">
        <f t="shared" si="43"/>
        <v>0</v>
      </c>
      <c r="K524" s="239">
        <f t="shared" si="44"/>
        <v>0</v>
      </c>
    </row>
    <row r="525" spans="3:13" x14ac:dyDescent="0.25">
      <c r="C525" s="3" t="str">
        <f t="shared" si="38"/>
        <v>D</v>
      </c>
      <c r="D525" s="3"/>
      <c r="E525" s="3"/>
      <c r="F525" s="239">
        <f t="shared" si="39"/>
        <v>0</v>
      </c>
      <c r="G525" s="239">
        <f t="shared" si="40"/>
        <v>0</v>
      </c>
      <c r="H525" s="239">
        <f t="shared" si="41"/>
        <v>0</v>
      </c>
      <c r="I525" s="239">
        <f t="shared" si="42"/>
        <v>0</v>
      </c>
      <c r="J525" s="239">
        <f t="shared" si="43"/>
        <v>0</v>
      </c>
      <c r="K525" s="239">
        <f t="shared" si="44"/>
        <v>0</v>
      </c>
    </row>
    <row r="526" spans="3:13" x14ac:dyDescent="0.25">
      <c r="C526" s="3" t="str">
        <f t="shared" si="38"/>
        <v>F</v>
      </c>
      <c r="D526" s="3"/>
      <c r="E526" s="3"/>
      <c r="F526" s="239">
        <f t="shared" si="39"/>
        <v>0</v>
      </c>
      <c r="G526" s="239">
        <f t="shared" si="40"/>
        <v>0</v>
      </c>
      <c r="H526" s="239">
        <f t="shared" si="41"/>
        <v>0</v>
      </c>
      <c r="I526" s="239">
        <f t="shared" si="42"/>
        <v>0</v>
      </c>
      <c r="J526" s="239">
        <f t="shared" si="43"/>
        <v>0</v>
      </c>
      <c r="K526" s="239">
        <f t="shared" si="44"/>
        <v>0</v>
      </c>
    </row>
    <row r="527" spans="3:13" hidden="1" x14ac:dyDescent="0.25">
      <c r="C527" s="3" t="s">
        <v>197</v>
      </c>
      <c r="D527" s="3"/>
      <c r="E527" s="3"/>
      <c r="F527" s="239">
        <f t="shared" si="39"/>
        <v>0</v>
      </c>
      <c r="G527" s="239">
        <f t="shared" si="40"/>
        <v>0</v>
      </c>
      <c r="H527" s="239">
        <f t="shared" si="41"/>
        <v>0</v>
      </c>
      <c r="I527" s="239">
        <f t="shared" si="42"/>
        <v>0</v>
      </c>
      <c r="J527" s="239">
        <f t="shared" si="43"/>
        <v>0</v>
      </c>
      <c r="K527" s="239">
        <f t="shared" si="44"/>
        <v>0</v>
      </c>
    </row>
    <row r="528" spans="3:13" hidden="1" x14ac:dyDescent="0.25">
      <c r="C528" s="3" t="s">
        <v>197</v>
      </c>
      <c r="D528" s="3"/>
      <c r="E528" s="3"/>
      <c r="F528" s="239">
        <f t="shared" si="39"/>
        <v>0</v>
      </c>
      <c r="G528" s="239">
        <f t="shared" si="40"/>
        <v>0</v>
      </c>
      <c r="H528" s="239">
        <f t="shared" si="41"/>
        <v>0</v>
      </c>
      <c r="I528" s="239">
        <f t="shared" si="42"/>
        <v>0</v>
      </c>
      <c r="J528" s="239">
        <f t="shared" si="43"/>
        <v>0</v>
      </c>
      <c r="K528" s="239">
        <f t="shared" si="44"/>
        <v>0</v>
      </c>
    </row>
    <row r="529" spans="3:13" hidden="1" x14ac:dyDescent="0.25">
      <c r="C529" s="3" t="s">
        <v>197</v>
      </c>
      <c r="D529" s="3"/>
      <c r="E529" s="3"/>
      <c r="F529" s="239">
        <f t="shared" si="39"/>
        <v>0</v>
      </c>
      <c r="G529" s="239">
        <f t="shared" si="40"/>
        <v>0</v>
      </c>
      <c r="H529" s="239">
        <f t="shared" si="41"/>
        <v>0</v>
      </c>
      <c r="I529" s="239">
        <f t="shared" si="42"/>
        <v>0</v>
      </c>
      <c r="J529" s="239">
        <f t="shared" si="43"/>
        <v>0</v>
      </c>
      <c r="K529" s="239">
        <f t="shared" si="44"/>
        <v>0</v>
      </c>
    </row>
    <row r="530" spans="3:13" hidden="1" x14ac:dyDescent="0.25">
      <c r="C530" s="3" t="s">
        <v>197</v>
      </c>
      <c r="D530" s="3"/>
      <c r="E530" s="3"/>
      <c r="F530" s="239">
        <f t="shared" si="39"/>
        <v>0</v>
      </c>
      <c r="G530" s="239">
        <f t="shared" si="40"/>
        <v>0</v>
      </c>
      <c r="H530" s="239">
        <f t="shared" si="41"/>
        <v>0</v>
      </c>
      <c r="I530" s="239">
        <f t="shared" si="42"/>
        <v>0</v>
      </c>
      <c r="J530" s="239">
        <f t="shared" si="43"/>
        <v>0</v>
      </c>
      <c r="K530" s="239">
        <f t="shared" si="44"/>
        <v>0</v>
      </c>
    </row>
    <row r="531" spans="3:13" hidden="1" x14ac:dyDescent="0.25">
      <c r="C531" s="3" t="s">
        <v>197</v>
      </c>
      <c r="D531" s="3"/>
      <c r="E531" s="3"/>
      <c r="F531" s="239">
        <f t="shared" si="39"/>
        <v>0</v>
      </c>
      <c r="G531" s="239">
        <f t="shared" si="40"/>
        <v>0</v>
      </c>
      <c r="H531" s="239">
        <f t="shared" si="41"/>
        <v>0</v>
      </c>
      <c r="I531" s="239">
        <f t="shared" si="42"/>
        <v>0</v>
      </c>
      <c r="J531" s="239">
        <f t="shared" si="43"/>
        <v>0</v>
      </c>
      <c r="K531" s="239">
        <f t="shared" si="44"/>
        <v>0</v>
      </c>
    </row>
    <row r="532" spans="3:13" hidden="1" x14ac:dyDescent="0.25">
      <c r="C532" s="3" t="s">
        <v>197</v>
      </c>
      <c r="D532" s="3"/>
      <c r="E532" s="3"/>
      <c r="F532" s="239">
        <f t="shared" si="39"/>
        <v>0</v>
      </c>
      <c r="G532" s="239">
        <f t="shared" si="40"/>
        <v>0</v>
      </c>
      <c r="H532" s="239">
        <f t="shared" si="41"/>
        <v>0</v>
      </c>
      <c r="I532" s="239">
        <f t="shared" si="42"/>
        <v>0</v>
      </c>
      <c r="J532" s="239">
        <f t="shared" si="43"/>
        <v>0</v>
      </c>
      <c r="K532" s="239">
        <f t="shared" si="44"/>
        <v>0</v>
      </c>
    </row>
    <row r="533" spans="3:13" hidden="1" x14ac:dyDescent="0.25">
      <c r="C533" s="3" t="s">
        <v>197</v>
      </c>
      <c r="D533" s="3"/>
      <c r="E533" s="3"/>
      <c r="F533" s="239">
        <f t="shared" si="39"/>
        <v>0</v>
      </c>
      <c r="G533" s="239">
        <f t="shared" si="40"/>
        <v>0</v>
      </c>
      <c r="H533" s="239">
        <f t="shared" si="41"/>
        <v>0</v>
      </c>
      <c r="I533" s="239">
        <f t="shared" si="42"/>
        <v>0</v>
      </c>
      <c r="J533" s="239">
        <f t="shared" si="43"/>
        <v>0</v>
      </c>
      <c r="K533" s="239">
        <f t="shared" si="44"/>
        <v>0</v>
      </c>
    </row>
    <row r="534" spans="3:13" hidden="1" x14ac:dyDescent="0.25">
      <c r="C534" s="3" t="s">
        <v>197</v>
      </c>
      <c r="D534" s="3"/>
      <c r="E534" s="3"/>
      <c r="F534" s="239">
        <f t="shared" si="39"/>
        <v>0</v>
      </c>
      <c r="G534" s="239">
        <f t="shared" si="40"/>
        <v>0</v>
      </c>
      <c r="H534" s="239">
        <f t="shared" si="41"/>
        <v>0</v>
      </c>
      <c r="I534" s="239">
        <f t="shared" si="42"/>
        <v>0</v>
      </c>
      <c r="J534" s="239">
        <f t="shared" si="43"/>
        <v>0</v>
      </c>
      <c r="K534" s="239">
        <f t="shared" si="44"/>
        <v>0</v>
      </c>
    </row>
    <row r="535" spans="3:13" ht="15.75" thickBot="1" x14ac:dyDescent="0.3">
      <c r="C535" s="4" t="s">
        <v>267</v>
      </c>
      <c r="D535" s="4"/>
      <c r="E535" s="4"/>
      <c r="F535" s="240">
        <f t="shared" ref="F535:K535" si="45">SUM(F520:F534)</f>
        <v>0</v>
      </c>
      <c r="G535" s="240">
        <f t="shared" si="45"/>
        <v>0</v>
      </c>
      <c r="H535" s="240">
        <f t="shared" si="45"/>
        <v>0</v>
      </c>
      <c r="I535" s="240">
        <f t="shared" si="45"/>
        <v>0</v>
      </c>
      <c r="J535" s="240">
        <f t="shared" si="45"/>
        <v>0</v>
      </c>
      <c r="K535" s="240">
        <f t="shared" si="45"/>
        <v>0</v>
      </c>
    </row>
    <row r="536" spans="3:13" ht="15.75" thickTop="1" x14ac:dyDescent="0.25">
      <c r="C536" s="254"/>
    </row>
    <row r="537" spans="3:13" x14ac:dyDescent="0.25">
      <c r="C537" s="254"/>
    </row>
    <row r="538" spans="3:13" x14ac:dyDescent="0.25">
      <c r="F538" s="341" t="s">
        <v>121</v>
      </c>
      <c r="G538" s="342" t="s">
        <v>122</v>
      </c>
      <c r="I538" s="401" t="s">
        <v>321</v>
      </c>
      <c r="J538" s="579"/>
      <c r="K538" s="580"/>
      <c r="L538" s="580"/>
      <c r="M538" s="581"/>
    </row>
    <row r="539" spans="3:13" x14ac:dyDescent="0.25">
      <c r="F539" s="390" t="s">
        <v>95</v>
      </c>
      <c r="G539" s="450">
        <v>52</v>
      </c>
      <c r="I539" s="429">
        <v>25.8</v>
      </c>
      <c r="J539" s="431" t="s">
        <v>322</v>
      </c>
      <c r="K539" s="432"/>
      <c r="L539" s="432"/>
      <c r="M539" s="433"/>
    </row>
    <row r="540" spans="3:13" x14ac:dyDescent="0.25">
      <c r="F540" s="390" t="s">
        <v>300</v>
      </c>
      <c r="G540" s="450">
        <v>52</v>
      </c>
      <c r="I540" s="429">
        <v>25.8</v>
      </c>
      <c r="J540" s="431" t="s">
        <v>323</v>
      </c>
      <c r="K540" s="432"/>
      <c r="L540" s="432"/>
      <c r="M540" s="433"/>
    </row>
    <row r="541" spans="3:13" x14ac:dyDescent="0.25">
      <c r="F541" s="390" t="s">
        <v>298</v>
      </c>
      <c r="G541" s="450">
        <v>52</v>
      </c>
      <c r="I541" s="429">
        <v>30.4</v>
      </c>
      <c r="J541" s="431" t="s">
        <v>324</v>
      </c>
      <c r="K541" s="432"/>
      <c r="L541" s="432"/>
      <c r="M541" s="433"/>
    </row>
    <row r="542" spans="3:13" x14ac:dyDescent="0.25">
      <c r="F542" s="390" t="s">
        <v>96</v>
      </c>
      <c r="G542" s="450">
        <v>52</v>
      </c>
      <c r="I542" s="429"/>
      <c r="J542" s="431" t="s">
        <v>325</v>
      </c>
      <c r="K542" s="432"/>
      <c r="L542" s="432"/>
      <c r="M542" s="433"/>
    </row>
    <row r="543" spans="3:13" x14ac:dyDescent="0.25">
      <c r="F543" s="390" t="s">
        <v>123</v>
      </c>
      <c r="G543" s="450">
        <v>52</v>
      </c>
      <c r="I543" s="429"/>
      <c r="J543" s="431" t="s">
        <v>326</v>
      </c>
      <c r="K543" s="432"/>
      <c r="L543" s="432"/>
      <c r="M543" s="433"/>
    </row>
    <row r="544" spans="3:13" x14ac:dyDescent="0.25">
      <c r="F544" s="390" t="s">
        <v>97</v>
      </c>
      <c r="G544" s="450">
        <v>52</v>
      </c>
      <c r="I544" s="430"/>
      <c r="J544" s="434" t="s">
        <v>327</v>
      </c>
      <c r="K544" s="435"/>
      <c r="L544" s="435"/>
      <c r="M544" s="436"/>
    </row>
    <row r="545" spans="6:13" x14ac:dyDescent="0.25">
      <c r="F545" s="390" t="s">
        <v>124</v>
      </c>
      <c r="G545" s="450">
        <v>6</v>
      </c>
      <c r="I545" s="201"/>
      <c r="J545" s="201"/>
      <c r="K545" s="201"/>
      <c r="L545" s="201"/>
      <c r="M545" s="201"/>
    </row>
    <row r="546" spans="6:13" x14ac:dyDescent="0.25">
      <c r="F546" s="390" t="s">
        <v>125</v>
      </c>
      <c r="G546" s="450">
        <v>2</v>
      </c>
    </row>
    <row r="547" spans="6:13" x14ac:dyDescent="0.25">
      <c r="F547" s="420" t="s">
        <v>196</v>
      </c>
      <c r="G547" s="451">
        <v>0</v>
      </c>
    </row>
    <row r="548" spans="6:13" hidden="1" x14ac:dyDescent="0.25">
      <c r="F548" s="271"/>
      <c r="G548" s="272"/>
    </row>
    <row r="549" spans="6:13" hidden="1" x14ac:dyDescent="0.25">
      <c r="F549" s="255"/>
      <c r="G549" s="256"/>
    </row>
    <row r="550" spans="6:13" hidden="1" x14ac:dyDescent="0.25">
      <c r="F550" s="255"/>
      <c r="G550" s="256"/>
    </row>
    <row r="551" spans="6:13" hidden="1" x14ac:dyDescent="0.25">
      <c r="F551" s="255"/>
      <c r="G551" s="256"/>
    </row>
    <row r="552" spans="6:13" hidden="1" x14ac:dyDescent="0.25">
      <c r="F552" s="255"/>
      <c r="G552" s="256"/>
    </row>
    <row r="553" spans="6:13" hidden="1" x14ac:dyDescent="0.25">
      <c r="F553" s="257"/>
      <c r="G553" s="258"/>
    </row>
  </sheetData>
  <sheetProtection algorithmName="SHA-512" hashValue="c4mv7Vl9EorF3EMG5Cg5AJ4Df6kZxk9CRWIDXIvse7r/biHJ3Y+m5Ev0xJ5y6Wx0oghpxblUtKJd11KXsqN1JA==" saltValue="1yJxav28PErsXVjjdaSU9Q==" spinCount="100000" sheet="1" objects="1" scenarios="1"/>
  <mergeCells count="1">
    <mergeCell ref="J538:M538"/>
  </mergeCells>
  <printOptions gridLines="1"/>
  <pageMargins left="0.70866141732283472" right="0.70866141732283472" top="0.94488188976377963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8">
    <tabColor rgb="FFF07512"/>
  </sheetPr>
  <dimension ref="A1:O127"/>
  <sheetViews>
    <sheetView showGridLines="0" showZeros="0" view="pageBreakPreview" topLeftCell="A55" zoomScaleNormal="100" zoomScaleSheetLayoutView="100" workbookViewId="0">
      <selection activeCell="F47" sqref="F47:F48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5" x14ac:dyDescent="0.25"/>
    <row r="2" spans="1:13" ht="23.25" x14ac:dyDescent="0.35">
      <c r="D2" s="33" t="str">
        <f>CONCATENATE("Uitvoeringsbepaling"," ",H5,", onderdeel van ",verzamelblad!A2," ",verzamelblad!A3)</f>
        <v>Uitvoeringsbepaling 7, onderdeel van bestek 2020-SMO1800</v>
      </c>
      <c r="E2" s="6"/>
      <c r="F2" s="6"/>
      <c r="G2" s="6"/>
      <c r="H2" s="15"/>
    </row>
    <row r="3" spans="1:13" ht="15" x14ac:dyDescent="0.25">
      <c r="A3" s="10"/>
      <c r="B3" s="10"/>
      <c r="C3" s="10"/>
      <c r="D3" s="6"/>
      <c r="E3" s="6"/>
      <c r="F3" s="10"/>
      <c r="G3" s="10"/>
      <c r="H3" s="10"/>
      <c r="I3" s="8"/>
      <c r="J3" s="8"/>
      <c r="K3" s="8"/>
    </row>
    <row r="4" spans="1:13" ht="15" customHeight="1" x14ac:dyDescent="0.25">
      <c r="A4" s="94" t="s">
        <v>72</v>
      </c>
      <c r="B4" s="79" t="str">
        <f>VLOOKUP(H5,verzamelblad!A5:E54,3)</f>
        <v xml:space="preserve">De Dijkpoort </v>
      </c>
      <c r="C4" s="79"/>
      <c r="D4" s="79"/>
      <c r="E4" s="80"/>
      <c r="F4" s="66"/>
      <c r="G4" s="180"/>
      <c r="H4" s="84"/>
      <c r="I4" s="8"/>
      <c r="J4" s="8"/>
      <c r="K4" s="8"/>
    </row>
    <row r="5" spans="1:13" ht="15" x14ac:dyDescent="0.25">
      <c r="A5" s="91" t="s">
        <v>71</v>
      </c>
      <c r="B5" s="79" t="str">
        <f>VLOOKUP(H5,verzamelblad!A5:E54,4)</f>
        <v>Dijkpoort 1</v>
      </c>
      <c r="C5" s="79"/>
      <c r="D5" s="79"/>
      <c r="E5" s="81"/>
      <c r="F5" s="66"/>
      <c r="G5" s="181" t="s">
        <v>76</v>
      </c>
      <c r="H5" s="85">
        <v>7</v>
      </c>
      <c r="I5" s="8"/>
      <c r="J5" s="8"/>
      <c r="K5" s="8"/>
    </row>
    <row r="6" spans="1:13" ht="15" x14ac:dyDescent="0.25">
      <c r="A6" s="93" t="s">
        <v>73</v>
      </c>
      <c r="B6" s="82" t="str">
        <f>VLOOKUP(H5,verzamelblad!A5:E54,5)</f>
        <v>Hattem</v>
      </c>
      <c r="C6" s="82"/>
      <c r="D6" s="82"/>
      <c r="E6" s="83"/>
      <c r="F6" s="69"/>
      <c r="G6" s="182" t="s">
        <v>77</v>
      </c>
      <c r="H6" s="86" t="str">
        <f>CONCATENATE(H5,"a")</f>
        <v>7a</v>
      </c>
      <c r="I6" s="8"/>
      <c r="J6" s="8"/>
      <c r="K6" s="8"/>
    </row>
    <row r="7" spans="1:13" ht="15" x14ac:dyDescent="0.25">
      <c r="A7" s="16"/>
      <c r="B7" s="16"/>
      <c r="C7" s="16"/>
      <c r="D7" s="16"/>
      <c r="E7" s="16"/>
      <c r="F7" s="8"/>
      <c r="G7" s="34"/>
      <c r="H7" s="35"/>
      <c r="I7" s="8"/>
      <c r="J7" s="8"/>
      <c r="K7" s="8"/>
    </row>
    <row r="8" spans="1:13" ht="15" customHeight="1" x14ac:dyDescent="0.25">
      <c r="A8" s="94" t="s">
        <v>74</v>
      </c>
      <c r="B8" s="95"/>
      <c r="C8" s="95"/>
      <c r="D8" s="95"/>
      <c r="E8" s="585" t="str">
        <f>VLOOKUP($H$5,verzamelblad!$A$5:$EP$54,14,0)</f>
        <v>alleen glaswerkzaamheden</v>
      </c>
      <c r="F8" s="585"/>
      <c r="G8" s="8"/>
      <c r="H8" s="8"/>
      <c r="I8" s="8"/>
      <c r="J8" s="8"/>
      <c r="K8" s="8"/>
    </row>
    <row r="9" spans="1:13" ht="15" x14ac:dyDescent="0.25">
      <c r="A9" s="93" t="s">
        <v>75</v>
      </c>
      <c r="B9" s="69"/>
      <c r="C9" s="69"/>
      <c r="D9" s="69"/>
      <c r="E9" s="88">
        <f>VLOOKUP($H$5,verzamelblad!$A$5:$EP$54,6,0)</f>
        <v>0</v>
      </c>
      <c r="F9" s="8"/>
      <c r="G9" s="8"/>
      <c r="H9" s="8"/>
      <c r="I9" s="8"/>
      <c r="J9" s="8"/>
      <c r="K9" s="8"/>
    </row>
    <row r="10" spans="1:13" ht="18.75" customHeight="1" x14ac:dyDescent="0.25">
      <c r="F10" s="1" t="s">
        <v>81</v>
      </c>
      <c r="G10" s="1" t="s">
        <v>199</v>
      </c>
      <c r="H10" s="1" t="s">
        <v>212</v>
      </c>
      <c r="I10" s="1" t="s">
        <v>82</v>
      </c>
      <c r="J10" s="202"/>
      <c r="K10" s="202"/>
      <c r="L10" s="1" t="s">
        <v>83</v>
      </c>
      <c r="M10" s="1" t="s">
        <v>84</v>
      </c>
    </row>
    <row r="11" spans="1:13" ht="15" x14ac:dyDescent="0.25">
      <c r="A11" s="89" t="s">
        <v>99</v>
      </c>
      <c r="B11" s="90"/>
      <c r="C11" s="90"/>
      <c r="D11" s="102"/>
      <c r="E11" s="67"/>
      <c r="F11" s="142">
        <f>SUM(I11/12)</f>
        <v>0</v>
      </c>
      <c r="G11" s="143" t="e">
        <f>SUM(L11/12)</f>
        <v>#DIV/0!</v>
      </c>
      <c r="H11" s="120"/>
      <c r="I11" s="142">
        <f>SUM($I$14*M11)</f>
        <v>0</v>
      </c>
      <c r="J11" s="226"/>
      <c r="K11" s="142"/>
      <c r="L11" s="143" t="e">
        <f>SUM(L14*M11)</f>
        <v>#DIV/0!</v>
      </c>
      <c r="M11" s="59"/>
    </row>
    <row r="12" spans="1:13" ht="15" x14ac:dyDescent="0.25">
      <c r="A12" s="103" t="s">
        <v>100</v>
      </c>
      <c r="B12" s="104"/>
      <c r="C12" s="104"/>
      <c r="D12" s="105"/>
      <c r="E12" s="68"/>
      <c r="F12" s="144">
        <f>SUM(I12/3)</f>
        <v>0</v>
      </c>
      <c r="G12" s="145" t="e">
        <f>SUM(L12/3)</f>
        <v>#DIV/0!</v>
      </c>
      <c r="H12" s="36"/>
      <c r="I12" s="150">
        <f t="shared" ref="I12:I13" si="0">SUM($I$14*M12)</f>
        <v>0</v>
      </c>
      <c r="J12" s="227"/>
      <c r="K12" s="150"/>
      <c r="L12" s="151" t="e">
        <f>SUM(L14*M12)</f>
        <v>#DIV/0!</v>
      </c>
      <c r="M12" s="60"/>
    </row>
    <row r="13" spans="1:13" ht="15" x14ac:dyDescent="0.25">
      <c r="A13" s="106" t="s">
        <v>101</v>
      </c>
      <c r="B13" s="107"/>
      <c r="C13" s="107"/>
      <c r="D13" s="108"/>
      <c r="E13" s="70"/>
      <c r="F13" s="146">
        <f>I13</f>
        <v>0</v>
      </c>
      <c r="G13" s="147" t="e">
        <f>L13</f>
        <v>#DIV/0!</v>
      </c>
      <c r="H13" s="37"/>
      <c r="I13" s="152">
        <f t="shared" si="0"/>
        <v>0</v>
      </c>
      <c r="J13" s="228"/>
      <c r="K13" s="152"/>
      <c r="L13" s="153" t="e">
        <f>SUM(L14*M13)</f>
        <v>#DIV/0!</v>
      </c>
      <c r="M13" s="61"/>
    </row>
    <row r="14" spans="1:13" ht="15.75" thickBot="1" x14ac:dyDescent="0.3">
      <c r="A14" s="8" t="s">
        <v>78</v>
      </c>
      <c r="B14" s="8"/>
      <c r="C14" s="8"/>
      <c r="D14" s="8"/>
      <c r="E14" s="46"/>
      <c r="F14" s="148">
        <f>SUM(F11:F13)</f>
        <v>0</v>
      </c>
      <c r="G14" s="149" t="e">
        <f t="shared" ref="G14" si="1">SUM(G11:G13)</f>
        <v>#DIV/0!</v>
      </c>
      <c r="H14" s="47"/>
      <c r="I14" s="148">
        <f>E103</f>
        <v>0</v>
      </c>
      <c r="J14" s="212"/>
      <c r="K14" s="167"/>
      <c r="L14" s="149" t="e">
        <f>SUM(I14/offertetarief)</f>
        <v>#DIV/0!</v>
      </c>
      <c r="M14" s="8" t="str">
        <f>IF(SUM(M11:M13)=100%,"","Geen 100%")</f>
        <v>Geen 100%</v>
      </c>
    </row>
    <row r="15" spans="1:13" ht="15.75" thickTop="1" x14ac:dyDescent="0.25">
      <c r="F15" s="1" t="s">
        <v>85</v>
      </c>
      <c r="G15" s="1" t="s">
        <v>86</v>
      </c>
    </row>
    <row r="16" spans="1:13" ht="15" x14ac:dyDescent="0.25">
      <c r="A16" s="99" t="s">
        <v>79</v>
      </c>
      <c r="B16" s="96"/>
      <c r="C16" s="96"/>
      <c r="D16" s="96"/>
      <c r="E16" s="101"/>
      <c r="F16" s="154"/>
      <c r="G16" s="155" t="e">
        <f>IF(L14="","",SUM(L14*directtoezicht))</f>
        <v>#DIV/0!</v>
      </c>
    </row>
    <row r="17" spans="1:14" ht="15.75" customHeight="1" x14ac:dyDescent="0.25">
      <c r="M17" t="s">
        <v>91</v>
      </c>
      <c r="N17" t="s">
        <v>93</v>
      </c>
    </row>
    <row r="18" spans="1:14" ht="15.75" customHeight="1" x14ac:dyDescent="0.25">
      <c r="A18" t="s">
        <v>216</v>
      </c>
      <c r="M18" t="s">
        <v>92</v>
      </c>
      <c r="N18" t="s">
        <v>94</v>
      </c>
    </row>
    <row r="19" spans="1:14" ht="15" x14ac:dyDescent="0.25">
      <c r="A19" s="99" t="s">
        <v>213</v>
      </c>
      <c r="B19" s="96"/>
      <c r="C19" s="100"/>
      <c r="D19" s="156">
        <f ca="1">D103</f>
        <v>0</v>
      </c>
      <c r="E19" s="96"/>
      <c r="F19" s="97" t="s">
        <v>214</v>
      </c>
      <c r="G19" s="157"/>
      <c r="H19" s="98" t="s">
        <v>215</v>
      </c>
      <c r="I19" s="158"/>
      <c r="J19" s="203"/>
      <c r="K19" s="203"/>
      <c r="M19" s="76" t="str">
        <f ca="1">INDIRECT("'" &amp; $H$6 &amp; "'!F539")</f>
        <v>A</v>
      </c>
      <c r="N19" s="56"/>
    </row>
    <row r="20" spans="1:14" ht="15" x14ac:dyDescent="0.25">
      <c r="M20" s="77" t="str">
        <f ca="1">INDIRECT("'" &amp; $H$6 &amp; "'!F540")</f>
        <v>A1</v>
      </c>
      <c r="N20" s="57"/>
    </row>
    <row r="21" spans="1:14" ht="15" x14ac:dyDescent="0.25">
      <c r="A21" t="s">
        <v>80</v>
      </c>
      <c r="B21" s="8"/>
      <c r="D21" s="1" t="s">
        <v>29</v>
      </c>
      <c r="E21" s="1" t="s">
        <v>30</v>
      </c>
      <c r="F21" s="1" t="s">
        <v>87</v>
      </c>
      <c r="G21" s="1" t="s">
        <v>88</v>
      </c>
      <c r="H21" s="1" t="s">
        <v>89</v>
      </c>
      <c r="I21" s="1" t="s">
        <v>90</v>
      </c>
      <c r="J21" s="187"/>
      <c r="K21" s="187"/>
      <c r="L21" s="186"/>
      <c r="M21" s="77" t="str">
        <f ca="1">INDIRECT("'" &amp; $H$6 &amp; "'!F541")</f>
        <v>A2</v>
      </c>
      <c r="N21" s="57"/>
    </row>
    <row r="22" spans="1:14" ht="15" x14ac:dyDescent="0.25">
      <c r="A22" s="586"/>
      <c r="B22" s="587"/>
      <c r="C22" s="67"/>
      <c r="D22" s="72"/>
      <c r="E22" s="379"/>
      <c r="F22" s="456"/>
      <c r="G22" s="142"/>
      <c r="H22" s="72"/>
      <c r="I22" s="465"/>
      <c r="J22" s="186"/>
      <c r="K22" s="186"/>
      <c r="L22" s="186"/>
      <c r="M22" s="77" t="str">
        <f ca="1">INDIRECT("'" &amp; $H$6 &amp; "'!F542")</f>
        <v>B</v>
      </c>
      <c r="N22" s="57"/>
    </row>
    <row r="23" spans="1:14" ht="15" x14ac:dyDescent="0.25">
      <c r="A23" s="91"/>
      <c r="B23" s="92"/>
      <c r="C23" s="68"/>
      <c r="D23" s="74"/>
      <c r="E23" s="385"/>
      <c r="F23" s="457"/>
      <c r="G23" s="114"/>
      <c r="H23" s="73"/>
      <c r="I23" s="466"/>
      <c r="J23" s="186"/>
      <c r="K23" s="186"/>
      <c r="L23" s="186"/>
      <c r="M23" s="77" t="str">
        <f ca="1">INDIRECT("'" &amp; $H$6 &amp; "'!F543")</f>
        <v>C</v>
      </c>
      <c r="N23" s="57"/>
    </row>
    <row r="24" spans="1:14" ht="15" x14ac:dyDescent="0.25">
      <c r="A24" s="91"/>
      <c r="B24" s="92"/>
      <c r="C24" s="68"/>
      <c r="D24" s="73"/>
      <c r="E24" s="73"/>
      <c r="F24" s="457"/>
      <c r="G24" s="144"/>
      <c r="H24" s="73"/>
      <c r="I24" s="466"/>
      <c r="J24" s="186"/>
      <c r="K24" s="186"/>
      <c r="L24" s="186"/>
      <c r="M24" s="77" t="str">
        <f ca="1">INDIRECT("'" &amp; $H$6 &amp; "'!F544")</f>
        <v>D</v>
      </c>
      <c r="N24" s="57"/>
    </row>
    <row r="25" spans="1:14" ht="15" x14ac:dyDescent="0.25">
      <c r="A25" s="91"/>
      <c r="B25" s="92"/>
      <c r="C25" s="68"/>
      <c r="D25" s="73"/>
      <c r="E25" s="73"/>
      <c r="F25" s="457"/>
      <c r="G25" s="144"/>
      <c r="H25" s="73"/>
      <c r="I25" s="466"/>
      <c r="J25" s="186"/>
      <c r="K25" s="186"/>
      <c r="L25" s="186"/>
      <c r="M25" s="77" t="str">
        <f ca="1">INDIRECT("'" &amp; $H$6 &amp; "'!F545")</f>
        <v>F</v>
      </c>
      <c r="N25" s="57"/>
    </row>
    <row r="26" spans="1:14" ht="15" x14ac:dyDescent="0.25">
      <c r="A26" s="91"/>
      <c r="B26" s="92"/>
      <c r="C26" s="68"/>
      <c r="D26" s="73"/>
      <c r="E26" s="73"/>
      <c r="F26" s="457"/>
      <c r="G26" s="144"/>
      <c r="H26" s="73"/>
      <c r="I26" s="466"/>
      <c r="J26" s="186"/>
      <c r="K26" s="186"/>
      <c r="L26" s="186"/>
      <c r="M26" s="77" t="str">
        <f ca="1">INDIRECT("'" &amp; $H$6 &amp; "'!F546")</f>
        <v>G</v>
      </c>
      <c r="N26" s="57"/>
    </row>
    <row r="27" spans="1:14" ht="15" x14ac:dyDescent="0.25">
      <c r="A27" s="91"/>
      <c r="B27" s="92"/>
      <c r="C27" s="68"/>
      <c r="D27" s="73"/>
      <c r="E27" s="73"/>
      <c r="F27" s="457"/>
      <c r="G27" s="144"/>
      <c r="H27" s="73"/>
      <c r="I27" s="466"/>
      <c r="J27" s="186"/>
      <c r="K27" s="186"/>
      <c r="L27" s="186"/>
      <c r="M27" s="77"/>
      <c r="N27" s="57"/>
    </row>
    <row r="28" spans="1:14" ht="15" x14ac:dyDescent="0.25">
      <c r="A28" s="91"/>
      <c r="B28" s="92"/>
      <c r="C28" s="68"/>
      <c r="D28" s="73"/>
      <c r="E28" s="73"/>
      <c r="F28" s="457"/>
      <c r="G28" s="144"/>
      <c r="H28" s="73"/>
      <c r="I28" s="466"/>
      <c r="J28" s="186"/>
      <c r="K28" s="186"/>
      <c r="L28" s="186"/>
      <c r="M28" s="77"/>
      <c r="N28" s="57"/>
    </row>
    <row r="29" spans="1:14" ht="15" x14ac:dyDescent="0.25">
      <c r="A29" s="91"/>
      <c r="B29" s="92"/>
      <c r="C29" s="68"/>
      <c r="D29" s="73"/>
      <c r="E29" s="73"/>
      <c r="F29" s="457"/>
      <c r="G29" s="144"/>
      <c r="H29" s="73"/>
      <c r="I29" s="466"/>
      <c r="J29" s="186"/>
      <c r="K29" s="186"/>
      <c r="L29" s="186"/>
      <c r="M29" s="77"/>
      <c r="N29" s="57"/>
    </row>
    <row r="30" spans="1:14" ht="15" x14ac:dyDescent="0.25">
      <c r="A30" s="91"/>
      <c r="B30" s="92"/>
      <c r="C30" s="68"/>
      <c r="D30" s="73"/>
      <c r="E30" s="73"/>
      <c r="F30" s="457"/>
      <c r="G30" s="144"/>
      <c r="H30" s="73"/>
      <c r="I30" s="466"/>
      <c r="J30" s="186"/>
      <c r="K30" s="186"/>
      <c r="L30" s="186"/>
      <c r="M30" s="77"/>
      <c r="N30" s="57"/>
    </row>
    <row r="31" spans="1:14" ht="15" x14ac:dyDescent="0.25">
      <c r="A31" s="91"/>
      <c r="B31" s="92"/>
      <c r="C31" s="68"/>
      <c r="D31" s="73"/>
      <c r="E31" s="73"/>
      <c r="F31" s="457"/>
      <c r="G31" s="144"/>
      <c r="H31" s="73"/>
      <c r="I31" s="466"/>
      <c r="J31" s="186"/>
      <c r="K31" s="186"/>
      <c r="L31" s="186"/>
      <c r="M31" s="77"/>
      <c r="N31" s="57"/>
    </row>
    <row r="32" spans="1:14" ht="15" x14ac:dyDescent="0.25">
      <c r="A32" s="93"/>
      <c r="B32" s="69"/>
      <c r="C32" s="70"/>
      <c r="D32" s="75"/>
      <c r="E32" s="75"/>
      <c r="F32" s="458"/>
      <c r="G32" s="464"/>
      <c r="H32" s="75"/>
      <c r="I32" s="467"/>
      <c r="J32" s="186"/>
      <c r="K32" s="186"/>
      <c r="L32" s="186"/>
      <c r="M32" s="77"/>
      <c r="N32" s="57"/>
    </row>
    <row r="33" spans="1:14" ht="15.75" thickBot="1" x14ac:dyDescent="0.3">
      <c r="A33" s="8" t="s">
        <v>98</v>
      </c>
      <c r="B33" s="8"/>
      <c r="C33" s="8"/>
      <c r="D33" s="8"/>
      <c r="E33" s="8"/>
      <c r="F33" s="8"/>
      <c r="G33" s="8"/>
      <c r="H33" s="8"/>
      <c r="I33" s="468">
        <f>SUM(I22:I32)</f>
        <v>0</v>
      </c>
      <c r="J33" s="186"/>
      <c r="K33" s="186"/>
      <c r="L33" s="186"/>
      <c r="M33" s="78"/>
      <c r="N33" s="58"/>
    </row>
    <row r="34" spans="1:14" ht="15.75" thickTop="1" x14ac:dyDescent="0.25">
      <c r="J34" s="186"/>
      <c r="K34" s="186"/>
      <c r="L34" s="186"/>
    </row>
    <row r="35" spans="1:14" ht="15" x14ac:dyDescent="0.25">
      <c r="A35" t="s">
        <v>102</v>
      </c>
      <c r="E35" s="1" t="s">
        <v>70</v>
      </c>
      <c r="F35" s="1" t="s">
        <v>200</v>
      </c>
      <c r="G35" s="1" t="s">
        <v>88</v>
      </c>
      <c r="H35" s="1" t="s">
        <v>89</v>
      </c>
      <c r="I35" s="1" t="s">
        <v>90</v>
      </c>
      <c r="J35" s="187"/>
      <c r="K35" s="187"/>
      <c r="L35" s="186"/>
    </row>
    <row r="36" spans="1:14" ht="15" x14ac:dyDescent="0.25">
      <c r="A36" s="94"/>
      <c r="B36" s="95"/>
      <c r="C36" s="95"/>
      <c r="D36" s="67"/>
      <c r="E36" s="143"/>
      <c r="F36" s="456"/>
      <c r="G36" s="142"/>
      <c r="H36" s="72"/>
      <c r="I36" s="465"/>
      <c r="J36" s="186"/>
      <c r="K36" s="186"/>
      <c r="L36" s="186"/>
    </row>
    <row r="37" spans="1:14" ht="15" x14ac:dyDescent="0.25">
      <c r="A37" s="91"/>
      <c r="B37" s="92"/>
      <c r="C37" s="92"/>
      <c r="D37" s="68"/>
      <c r="E37" s="151"/>
      <c r="F37" s="457"/>
      <c r="G37" s="144"/>
      <c r="H37" s="73"/>
      <c r="I37" s="466"/>
      <c r="J37" s="186"/>
      <c r="K37" s="186"/>
      <c r="L37" s="186"/>
    </row>
    <row r="38" spans="1:14" ht="15" x14ac:dyDescent="0.25">
      <c r="A38" s="91"/>
      <c r="B38" s="92"/>
      <c r="C38" s="92"/>
      <c r="D38" s="68"/>
      <c r="E38" s="151"/>
      <c r="F38" s="457"/>
      <c r="G38" s="144"/>
      <c r="H38" s="73"/>
      <c r="I38" s="466"/>
      <c r="J38" s="186"/>
      <c r="K38" s="186"/>
      <c r="L38" s="186"/>
      <c r="M38" s="8"/>
    </row>
    <row r="39" spans="1:14" ht="15" x14ac:dyDescent="0.25">
      <c r="A39" s="91"/>
      <c r="B39" s="92"/>
      <c r="C39" s="92"/>
      <c r="D39" s="68"/>
      <c r="E39" s="151"/>
      <c r="F39" s="457"/>
      <c r="G39" s="144"/>
      <c r="H39" s="73"/>
      <c r="I39" s="466"/>
      <c r="J39" s="186"/>
      <c r="K39" s="186"/>
      <c r="L39" s="186"/>
    </row>
    <row r="40" spans="1:14" ht="15" x14ac:dyDescent="0.25">
      <c r="A40" s="91"/>
      <c r="B40" s="92"/>
      <c r="C40" s="92"/>
      <c r="D40" s="68"/>
      <c r="E40" s="151"/>
      <c r="F40" s="457"/>
      <c r="G40" s="144"/>
      <c r="H40" s="73"/>
      <c r="I40" s="466"/>
      <c r="J40" s="186"/>
      <c r="K40" s="186"/>
      <c r="L40" s="186"/>
    </row>
    <row r="41" spans="1:14" ht="15" x14ac:dyDescent="0.25">
      <c r="A41" s="91"/>
      <c r="B41" s="92"/>
      <c r="C41" s="92"/>
      <c r="D41" s="68"/>
      <c r="E41" s="151"/>
      <c r="F41" s="457"/>
      <c r="G41" s="144"/>
      <c r="H41" s="73"/>
      <c r="I41" s="466"/>
      <c r="J41" s="186"/>
      <c r="K41" s="186"/>
      <c r="L41" s="186"/>
    </row>
    <row r="42" spans="1:14" ht="15" x14ac:dyDescent="0.25">
      <c r="A42" s="91"/>
      <c r="B42" s="92"/>
      <c r="C42" s="92"/>
      <c r="D42" s="68"/>
      <c r="E42" s="160"/>
      <c r="F42" s="457"/>
      <c r="G42" s="144"/>
      <c r="H42" s="73"/>
      <c r="I42" s="466"/>
      <c r="J42" s="186"/>
      <c r="K42" s="186"/>
      <c r="L42" s="186"/>
    </row>
    <row r="43" spans="1:14" ht="15" x14ac:dyDescent="0.25">
      <c r="A43" s="93"/>
      <c r="B43" s="69"/>
      <c r="C43" s="69"/>
      <c r="D43" s="70"/>
      <c r="E43" s="161"/>
      <c r="F43" s="458"/>
      <c r="G43" s="464"/>
      <c r="H43" s="75"/>
      <c r="I43" s="467"/>
      <c r="J43" s="186"/>
      <c r="K43" s="186"/>
      <c r="L43" s="186"/>
    </row>
    <row r="44" spans="1:14" ht="15.75" thickBot="1" x14ac:dyDescent="0.3">
      <c r="A44" s="48" t="s">
        <v>98</v>
      </c>
      <c r="B44" s="46"/>
      <c r="C44" s="46"/>
      <c r="D44" s="46"/>
      <c r="E44" s="46"/>
      <c r="F44" s="46"/>
      <c r="G44" s="46"/>
      <c r="H44" s="46"/>
      <c r="I44" s="167">
        <f>SUM(I36:I43)</f>
        <v>0</v>
      </c>
      <c r="J44" s="186"/>
      <c r="K44" s="186"/>
      <c r="L44" s="186"/>
    </row>
    <row r="45" spans="1:14" ht="15.75" thickTop="1" x14ac:dyDescent="0.25">
      <c r="J45" s="186"/>
      <c r="K45" s="186"/>
      <c r="L45" s="186"/>
    </row>
    <row r="46" spans="1:14" ht="15" x14ac:dyDescent="0.25">
      <c r="A46" t="s">
        <v>103</v>
      </c>
      <c r="E46" s="1" t="s">
        <v>518</v>
      </c>
      <c r="F46" s="1" t="s">
        <v>519</v>
      </c>
      <c r="G46" s="1" t="s">
        <v>520</v>
      </c>
      <c r="H46" s="1" t="s">
        <v>89</v>
      </c>
      <c r="I46" s="1" t="s">
        <v>90</v>
      </c>
      <c r="J46" s="187"/>
      <c r="K46" s="187"/>
      <c r="L46" s="186"/>
    </row>
    <row r="47" spans="1:14" ht="45" customHeight="1" x14ac:dyDescent="0.25">
      <c r="A47" s="588" t="str">
        <f>VLOOKUP($H$5,verzamelblad!$A$5:$EP$54,76,0)</f>
        <v>Kleine beurt glasbewassing de Dijkpoort. (uitvoer in  de periode maart/april &amp; oktober/novemver)</v>
      </c>
      <c r="B47" s="589"/>
      <c r="C47" s="589"/>
      <c r="D47" s="590"/>
      <c r="E47" s="501">
        <v>2</v>
      </c>
      <c r="F47" s="456"/>
      <c r="G47" s="142">
        <f t="shared" ref="G47:G56" si="2">IF(E47="","",SUM(E47*F47))</f>
        <v>0</v>
      </c>
      <c r="H47" s="72">
        <f>VLOOKUP($H$5,verzamelblad!$A$5:$EP$54,77,0)</f>
        <v>2</v>
      </c>
      <c r="I47" s="465">
        <f>IF(H47="op afroep","",SUM(G47*H47))/2</f>
        <v>0</v>
      </c>
      <c r="J47" s="186"/>
      <c r="K47" s="186"/>
      <c r="L47" s="186"/>
    </row>
    <row r="48" spans="1:14" ht="30" customHeight="1" x14ac:dyDescent="0.25">
      <c r="A48" s="563" t="str">
        <f>VLOOKUP($H$5,verzamelblad!$A$5:$EP$54,78,0)</f>
        <v>Grote beurt glasbewassing de Dijkpoort inclusief hoogwerker (uitvoer in juni/juli)</v>
      </c>
      <c r="B48" s="564"/>
      <c r="C48" s="564"/>
      <c r="D48" s="565"/>
      <c r="E48" s="502">
        <v>1</v>
      </c>
      <c r="F48" s="457"/>
      <c r="G48" s="144">
        <f t="shared" si="2"/>
        <v>0</v>
      </c>
      <c r="H48" s="73">
        <f>VLOOKUP($H$5,verzamelblad!$A$5:$EP$54,79,0)</f>
        <v>1</v>
      </c>
      <c r="I48" s="466">
        <f t="shared" ref="I48:I56" si="3">IF(H48="op afroep","",SUM(G48*H48))</f>
        <v>0</v>
      </c>
      <c r="J48" s="186"/>
      <c r="K48" s="186"/>
      <c r="L48" s="186"/>
    </row>
    <row r="49" spans="1:14" ht="15" x14ac:dyDescent="0.25">
      <c r="A49" s="91">
        <f>VLOOKUP($H$5,verzamelblad!$A$5:$EP$54,80,0)</f>
        <v>0</v>
      </c>
      <c r="B49" s="92"/>
      <c r="C49" s="92"/>
      <c r="D49" s="68"/>
      <c r="E49" s="151"/>
      <c r="F49" s="457"/>
      <c r="G49" s="144" t="str">
        <f t="shared" si="2"/>
        <v/>
      </c>
      <c r="H49" s="73">
        <f>VLOOKUP($H$5,verzamelblad!$A$5:$EP$54,81,0)</f>
        <v>0</v>
      </c>
      <c r="I49" s="466"/>
      <c r="J49" s="186"/>
      <c r="K49" s="186"/>
      <c r="L49" s="186"/>
    </row>
    <row r="50" spans="1:14" ht="15" x14ac:dyDescent="0.25">
      <c r="A50" s="91">
        <f>VLOOKUP($H$5,verzamelblad!$A$5:$EP$54,82,0)</f>
        <v>0</v>
      </c>
      <c r="B50" s="92"/>
      <c r="C50" s="92"/>
      <c r="D50" s="68"/>
      <c r="E50" s="151"/>
      <c r="F50" s="457"/>
      <c r="G50" s="144" t="str">
        <f t="shared" si="2"/>
        <v/>
      </c>
      <c r="H50" s="73">
        <f>VLOOKUP($H$5,verzamelblad!$A$5:$EP$54,83,0)</f>
        <v>0</v>
      </c>
      <c r="I50" s="466"/>
      <c r="J50" s="186"/>
      <c r="K50" s="186"/>
      <c r="L50" s="186"/>
    </row>
    <row r="51" spans="1:14" ht="15" x14ac:dyDescent="0.25">
      <c r="A51" s="91">
        <f>VLOOKUP($H$5,verzamelblad!$A$5:$EP$54,84,0)</f>
        <v>0</v>
      </c>
      <c r="B51" s="92"/>
      <c r="C51" s="92"/>
      <c r="D51" s="68"/>
      <c r="E51" s="151"/>
      <c r="F51" s="457"/>
      <c r="G51" s="144" t="str">
        <f t="shared" si="2"/>
        <v/>
      </c>
      <c r="H51" s="73">
        <f>VLOOKUP($H$5,verzamelblad!$A$5:$EP$54,85,0)</f>
        <v>0</v>
      </c>
      <c r="I51" s="466"/>
      <c r="J51" s="186"/>
      <c r="K51" s="186"/>
      <c r="L51" s="186"/>
    </row>
    <row r="52" spans="1:14" ht="15" x14ac:dyDescent="0.25">
      <c r="A52" s="91">
        <f>VLOOKUP($H$5,verzamelblad!$A$5:$EP$54,86,0)</f>
        <v>0</v>
      </c>
      <c r="B52" s="92"/>
      <c r="C52" s="92"/>
      <c r="D52" s="68"/>
      <c r="E52" s="160">
        <v>0</v>
      </c>
      <c r="F52" s="457"/>
      <c r="G52" s="486">
        <f t="shared" si="2"/>
        <v>0</v>
      </c>
      <c r="H52" s="73">
        <f>VLOOKUP($H$5,verzamelblad!$A$5:$EP$54,87,0)</f>
        <v>0</v>
      </c>
      <c r="I52" s="494">
        <f t="shared" si="3"/>
        <v>0</v>
      </c>
      <c r="J52" s="186"/>
      <c r="K52" s="186"/>
      <c r="L52" s="186"/>
    </row>
    <row r="53" spans="1:14" ht="15" x14ac:dyDescent="0.25">
      <c r="A53" s="91">
        <f>VLOOKUP($H$5,verzamelblad!$A$5:$EP$54,88,0)</f>
        <v>0</v>
      </c>
      <c r="B53" s="92"/>
      <c r="C53" s="92"/>
      <c r="D53" s="68"/>
      <c r="E53" s="160">
        <v>0</v>
      </c>
      <c r="F53" s="457"/>
      <c r="G53" s="486">
        <f t="shared" si="2"/>
        <v>0</v>
      </c>
      <c r="H53" s="73">
        <f>VLOOKUP($H$5,verzamelblad!$A$5:$EP$54,89,0)</f>
        <v>0</v>
      </c>
      <c r="I53" s="494">
        <f t="shared" si="3"/>
        <v>0</v>
      </c>
      <c r="J53" s="186"/>
      <c r="K53" s="186"/>
      <c r="L53" s="186"/>
    </row>
    <row r="54" spans="1:14" ht="15" x14ac:dyDescent="0.25">
      <c r="A54" s="91">
        <f>VLOOKUP($H$5,verzamelblad!$A$5:$EP$54,90,0)</f>
        <v>0</v>
      </c>
      <c r="B54" s="92"/>
      <c r="C54" s="92"/>
      <c r="D54" s="68"/>
      <c r="E54" s="160">
        <v>0</v>
      </c>
      <c r="F54" s="457"/>
      <c r="G54" s="486">
        <f t="shared" si="2"/>
        <v>0</v>
      </c>
      <c r="H54" s="73">
        <f>VLOOKUP($H$5,verzamelblad!$A$5:$EP$54,91,0)</f>
        <v>0</v>
      </c>
      <c r="I54" s="494">
        <f t="shared" si="3"/>
        <v>0</v>
      </c>
      <c r="J54" s="186"/>
      <c r="K54" s="186"/>
      <c r="L54" s="186"/>
    </row>
    <row r="55" spans="1:14" ht="15" x14ac:dyDescent="0.25">
      <c r="A55" s="91">
        <f>VLOOKUP($H$5,verzamelblad!$A$5:$EP$54,92,0)</f>
        <v>0</v>
      </c>
      <c r="B55" s="92"/>
      <c r="C55" s="92"/>
      <c r="D55" s="68"/>
      <c r="E55" s="160">
        <v>0</v>
      </c>
      <c r="F55" s="457"/>
      <c r="G55" s="486">
        <f t="shared" si="2"/>
        <v>0</v>
      </c>
      <c r="H55" s="73">
        <f>VLOOKUP($H$5,verzamelblad!$A$5:$EP$54,93,0)</f>
        <v>0</v>
      </c>
      <c r="I55" s="494">
        <f t="shared" si="3"/>
        <v>0</v>
      </c>
      <c r="J55" s="186"/>
      <c r="K55" s="186"/>
      <c r="L55" s="186"/>
    </row>
    <row r="56" spans="1:14" ht="15" x14ac:dyDescent="0.25">
      <c r="A56" s="478" t="s">
        <v>332</v>
      </c>
      <c r="B56" s="69"/>
      <c r="C56" s="69"/>
      <c r="D56" s="70"/>
      <c r="E56" s="161">
        <v>0</v>
      </c>
      <c r="F56" s="458"/>
      <c r="G56" s="493">
        <f t="shared" si="2"/>
        <v>0</v>
      </c>
      <c r="H56" s="75">
        <f>VLOOKUP($H$5,verzamelblad!$A$5:$EP$54,95,0)</f>
        <v>0</v>
      </c>
      <c r="I56" s="495">
        <f t="shared" si="3"/>
        <v>0</v>
      </c>
      <c r="J56" s="186"/>
      <c r="K56" s="186"/>
      <c r="L56" s="186"/>
    </row>
    <row r="57" spans="1:14" ht="15.75" thickBot="1" x14ac:dyDescent="0.3">
      <c r="A57" s="46" t="s">
        <v>98</v>
      </c>
      <c r="B57" s="46"/>
      <c r="C57" s="46"/>
      <c r="D57" s="46"/>
      <c r="E57" s="46"/>
      <c r="F57" s="46"/>
      <c r="G57" s="46"/>
      <c r="H57" s="46"/>
      <c r="I57" s="167">
        <f>SUM(I47:I56)</f>
        <v>0</v>
      </c>
      <c r="J57" s="186"/>
      <c r="K57" s="186"/>
      <c r="L57" s="186"/>
    </row>
    <row r="58" spans="1:14" ht="15.75" thickTop="1" x14ac:dyDescent="0.25">
      <c r="A58" s="387" t="s">
        <v>306</v>
      </c>
      <c r="E58" s="1"/>
      <c r="F58" s="1"/>
      <c r="G58" s="1"/>
      <c r="H58" s="1"/>
      <c r="I58" s="1"/>
      <c r="J58" s="187"/>
      <c r="K58" s="187"/>
      <c r="L58" s="186"/>
    </row>
    <row r="59" spans="1:14" ht="15" x14ac:dyDescent="0.25">
      <c r="A59" t="s">
        <v>494</v>
      </c>
      <c r="E59" s="1"/>
      <c r="F59" s="1"/>
      <c r="G59" s="1"/>
      <c r="H59" s="1"/>
      <c r="I59" s="1"/>
      <c r="J59" s="186"/>
      <c r="K59" s="186"/>
      <c r="L59" s="186"/>
      <c r="M59" s="16"/>
      <c r="N59" s="16"/>
    </row>
    <row r="60" spans="1:14" ht="15" x14ac:dyDescent="0.25">
      <c r="A60" s="570" t="s">
        <v>493</v>
      </c>
      <c r="B60" s="571"/>
      <c r="C60" s="571"/>
      <c r="D60" s="571"/>
      <c r="E60" s="571"/>
      <c r="F60" s="571"/>
      <c r="G60" s="571"/>
      <c r="H60" s="571"/>
      <c r="I60" s="572"/>
      <c r="J60" s="186"/>
      <c r="K60" s="186"/>
      <c r="L60" s="186"/>
      <c r="M60" s="16"/>
      <c r="N60" s="16"/>
    </row>
    <row r="61" spans="1:14" ht="15" hidden="1" x14ac:dyDescent="0.25">
      <c r="A61" s="560"/>
      <c r="B61" s="561"/>
      <c r="C61" s="561"/>
      <c r="D61" s="561"/>
      <c r="E61" s="561"/>
      <c r="F61" s="561"/>
      <c r="G61" s="561"/>
      <c r="H61" s="561"/>
      <c r="I61" s="562"/>
      <c r="J61" s="186"/>
      <c r="K61" s="186"/>
      <c r="L61" s="186"/>
      <c r="M61" s="16"/>
      <c r="N61" s="16"/>
    </row>
    <row r="62" spans="1:14" ht="15" hidden="1" x14ac:dyDescent="0.25">
      <c r="A62" s="560"/>
      <c r="B62" s="561"/>
      <c r="C62" s="561"/>
      <c r="D62" s="561"/>
      <c r="E62" s="561"/>
      <c r="F62" s="561"/>
      <c r="G62" s="561"/>
      <c r="H62" s="561"/>
      <c r="I62" s="562"/>
      <c r="J62" s="186"/>
      <c r="K62" s="186"/>
      <c r="L62" s="186"/>
      <c r="M62" s="16"/>
      <c r="N62" s="16"/>
    </row>
    <row r="63" spans="1:14" ht="15" hidden="1" x14ac:dyDescent="0.25">
      <c r="A63" s="560"/>
      <c r="B63" s="561"/>
      <c r="C63" s="561"/>
      <c r="D63" s="561"/>
      <c r="E63" s="561"/>
      <c r="F63" s="561"/>
      <c r="G63" s="561"/>
      <c r="H63" s="561"/>
      <c r="I63" s="562"/>
      <c r="J63" s="186"/>
      <c r="K63" s="186"/>
      <c r="L63" s="186"/>
      <c r="M63" s="16"/>
      <c r="N63" s="16"/>
    </row>
    <row r="64" spans="1:14" ht="15" hidden="1" x14ac:dyDescent="0.25">
      <c r="A64" s="560"/>
      <c r="B64" s="561"/>
      <c r="C64" s="561"/>
      <c r="D64" s="561"/>
      <c r="E64" s="561"/>
      <c r="F64" s="561"/>
      <c r="G64" s="561"/>
      <c r="H64" s="561"/>
      <c r="I64" s="562"/>
      <c r="J64" s="186"/>
      <c r="K64" s="186"/>
      <c r="L64" s="186"/>
      <c r="M64" s="16"/>
      <c r="N64" s="16"/>
    </row>
    <row r="65" spans="1:14" ht="15" hidden="1" x14ac:dyDescent="0.25">
      <c r="A65" s="560"/>
      <c r="B65" s="561"/>
      <c r="C65" s="561"/>
      <c r="D65" s="561"/>
      <c r="E65" s="561"/>
      <c r="F65" s="561"/>
      <c r="G65" s="561"/>
      <c r="H65" s="561"/>
      <c r="I65" s="562"/>
      <c r="J65" s="186"/>
      <c r="K65" s="186"/>
      <c r="L65" s="186"/>
    </row>
    <row r="66" spans="1:14" ht="15" hidden="1" x14ac:dyDescent="0.25">
      <c r="A66" s="560"/>
      <c r="B66" s="561"/>
      <c r="C66" s="561"/>
      <c r="D66" s="561"/>
      <c r="E66" s="561"/>
      <c r="F66" s="561"/>
      <c r="G66" s="561"/>
      <c r="H66" s="561"/>
      <c r="I66" s="562"/>
      <c r="J66" s="186"/>
      <c r="K66" s="186"/>
      <c r="L66" s="186"/>
    </row>
    <row r="67" spans="1:14" ht="15" hidden="1" x14ac:dyDescent="0.25">
      <c r="A67" s="560"/>
      <c r="B67" s="561"/>
      <c r="C67" s="561"/>
      <c r="D67" s="561"/>
      <c r="E67" s="561"/>
      <c r="F67" s="561"/>
      <c r="G67" s="561"/>
      <c r="H67" s="561"/>
      <c r="I67" s="562"/>
    </row>
    <row r="68" spans="1:14" ht="15" hidden="1" x14ac:dyDescent="0.25">
      <c r="A68" s="560"/>
      <c r="B68" s="561"/>
      <c r="C68" s="561"/>
      <c r="D68" s="561"/>
      <c r="E68" s="561"/>
      <c r="F68" s="561"/>
      <c r="G68" s="561"/>
      <c r="H68" s="561"/>
      <c r="I68" s="562"/>
    </row>
    <row r="69" spans="1:14" ht="15" hidden="1" x14ac:dyDescent="0.25">
      <c r="A69" s="560"/>
      <c r="B69" s="561"/>
      <c r="C69" s="561"/>
      <c r="D69" s="561"/>
      <c r="E69" s="561"/>
      <c r="F69" s="561"/>
      <c r="G69" s="561"/>
      <c r="H69" s="561"/>
      <c r="I69" s="562"/>
    </row>
    <row r="70" spans="1:14" ht="15" hidden="1" x14ac:dyDescent="0.25">
      <c r="A70" s="560"/>
      <c r="B70" s="561"/>
      <c r="C70" s="561"/>
      <c r="D70" s="561"/>
      <c r="E70" s="561"/>
      <c r="F70" s="561"/>
      <c r="G70" s="561"/>
      <c r="H70" s="561"/>
      <c r="I70" s="562"/>
    </row>
    <row r="71" spans="1:14" ht="15" hidden="1" x14ac:dyDescent="0.25">
      <c r="A71" s="560"/>
      <c r="B71" s="561"/>
      <c r="C71" s="561"/>
      <c r="D71" s="561"/>
      <c r="E71" s="561"/>
      <c r="F71" s="561"/>
      <c r="G71" s="561"/>
      <c r="H71" s="561"/>
      <c r="I71" s="562"/>
    </row>
    <row r="72" spans="1:14" ht="15" hidden="1" x14ac:dyDescent="0.25">
      <c r="A72" s="560"/>
      <c r="B72" s="561"/>
      <c r="C72" s="561"/>
      <c r="D72" s="561"/>
      <c r="E72" s="561"/>
      <c r="F72" s="561"/>
      <c r="G72" s="561"/>
      <c r="H72" s="561"/>
      <c r="I72" s="562"/>
    </row>
    <row r="73" spans="1:14" ht="15" hidden="1" x14ac:dyDescent="0.25">
      <c r="A73" s="560"/>
      <c r="B73" s="561"/>
      <c r="C73" s="561"/>
      <c r="D73" s="561"/>
      <c r="E73" s="561"/>
      <c r="F73" s="561"/>
      <c r="G73" s="561"/>
      <c r="H73" s="561"/>
      <c r="I73" s="562"/>
    </row>
    <row r="74" spans="1:14" ht="15" x14ac:dyDescent="0.25">
      <c r="A74" s="567"/>
      <c r="B74" s="568"/>
      <c r="C74" s="568"/>
      <c r="D74" s="568"/>
      <c r="E74" s="568"/>
      <c r="F74" s="568"/>
      <c r="G74" s="568"/>
      <c r="H74" s="568"/>
      <c r="I74" s="569"/>
    </row>
    <row r="75" spans="1:14" ht="15" x14ac:dyDescent="0.25"/>
    <row r="76" spans="1:14" ht="15" x14ac:dyDescent="0.25">
      <c r="A76" s="99" t="s">
        <v>104</v>
      </c>
      <c r="B76" s="96"/>
      <c r="C76" s="96"/>
      <c r="D76" s="96"/>
      <c r="E76" s="96"/>
      <c r="F76" s="96"/>
      <c r="G76" s="96"/>
      <c r="H76" s="96"/>
      <c r="I76" s="479">
        <f>SUM(I14+I33+I44+I57)</f>
        <v>0</v>
      </c>
      <c r="J76" s="204"/>
      <c r="K76" s="204"/>
    </row>
    <row r="77" spans="1:14" ht="15" x14ac:dyDescent="0.25">
      <c r="A77" s="16"/>
      <c r="B77" s="16"/>
      <c r="C77" s="16"/>
      <c r="D77" s="16"/>
      <c r="E77" s="16"/>
      <c r="F77" s="16"/>
      <c r="G77" s="16"/>
      <c r="H77" s="16"/>
      <c r="I77" s="204"/>
      <c r="J77" s="204"/>
      <c r="K77" s="204"/>
      <c r="L77" s="27"/>
      <c r="M77" s="27"/>
      <c r="N77" s="27"/>
    </row>
    <row r="78" spans="1:14" ht="15" x14ac:dyDescent="0.25">
      <c r="A78" s="16"/>
      <c r="B78" s="16"/>
      <c r="C78" s="16"/>
      <c r="D78" s="16"/>
      <c r="E78" s="16"/>
      <c r="F78" s="16"/>
      <c r="G78" s="16"/>
      <c r="H78" s="16"/>
      <c r="I78" s="204"/>
      <c r="J78" s="188"/>
      <c r="K78" s="188"/>
      <c r="L78" s="186"/>
      <c r="M78" s="186"/>
      <c r="N78" s="186"/>
    </row>
    <row r="79" spans="1:14" ht="15" x14ac:dyDescent="0.25">
      <c r="A79" s="213" t="s">
        <v>280</v>
      </c>
      <c r="B79" s="28"/>
      <c r="C79" s="28"/>
      <c r="D79" s="28">
        <v>12</v>
      </c>
      <c r="E79" s="28"/>
      <c r="F79" s="28" t="s">
        <v>281</v>
      </c>
      <c r="G79" s="219"/>
      <c r="H79" s="16"/>
      <c r="I79" s="204"/>
      <c r="J79" s="188"/>
      <c r="K79" s="205"/>
      <c r="L79" s="186"/>
      <c r="M79" s="186"/>
      <c r="N79" s="186"/>
    </row>
    <row r="80" spans="1:14" ht="15" x14ac:dyDescent="0.25">
      <c r="A80" s="16"/>
      <c r="B80" s="16"/>
      <c r="C80" s="16"/>
      <c r="D80" s="16"/>
      <c r="E80" s="16"/>
      <c r="F80" s="16"/>
      <c r="G80" s="232"/>
      <c r="J80" s="186"/>
      <c r="K80" s="186"/>
      <c r="L80" s="477"/>
      <c r="M80" s="186"/>
      <c r="N80" s="186"/>
    </row>
    <row r="81" spans="1:14" ht="15" x14ac:dyDescent="0.25">
      <c r="J81" s="186"/>
      <c r="K81" s="186"/>
      <c r="L81" s="477"/>
      <c r="M81" s="186"/>
      <c r="N81" s="186"/>
    </row>
    <row r="82" spans="1:14" ht="15" x14ac:dyDescent="0.25">
      <c r="K82" s="27"/>
      <c r="L82" s="207"/>
    </row>
    <row r="83" spans="1:14" ht="15" x14ac:dyDescent="0.25">
      <c r="A83" t="s">
        <v>211</v>
      </c>
      <c r="E83" t="s">
        <v>81</v>
      </c>
      <c r="F83" s="1" t="s">
        <v>30</v>
      </c>
      <c r="I83" t="s">
        <v>90</v>
      </c>
    </row>
    <row r="84" spans="1:14" ht="15.75" thickBot="1" x14ac:dyDescent="0.3">
      <c r="A84" s="110" t="str">
        <f>verzamelblad!D3</f>
        <v>VSR</v>
      </c>
      <c r="B84" s="110"/>
      <c r="C84" s="110"/>
      <c r="D84" s="110"/>
      <c r="E84" s="167">
        <f>VLOOKUP($H$5,verzamelblad!$A$5:$EP$54,100,0)</f>
        <v>0</v>
      </c>
      <c r="F84" s="111">
        <f>VLOOKUP($H$5,verzamelblad!$A$5:$EP$54,101,0)</f>
        <v>0</v>
      </c>
      <c r="G84" s="110"/>
      <c r="H84" s="110"/>
      <c r="I84" s="167">
        <f>SUM(E84*F84)</f>
        <v>0</v>
      </c>
      <c r="J84" s="204"/>
      <c r="K84" s="204"/>
    </row>
    <row r="85" spans="1:14" ht="15.75" hidden="1" thickTop="1" x14ac:dyDescent="0.25"/>
    <row r="86" spans="1:14" ht="15.75" hidden="1" thickTop="1" x14ac:dyDescent="0.25"/>
    <row r="87" spans="1:14" ht="15.75" hidden="1" thickTop="1" x14ac:dyDescent="0.25">
      <c r="A87" t="s">
        <v>105</v>
      </c>
      <c r="D87" t="s">
        <v>194</v>
      </c>
      <c r="E87" t="s">
        <v>195</v>
      </c>
    </row>
    <row r="88" spans="1:14" ht="15.75" hidden="1" thickTop="1" x14ac:dyDescent="0.25">
      <c r="A88" t="str">
        <f t="shared" ref="A88:A102" ca="1" si="4">IF(M19=0,"",M19)</f>
        <v>A</v>
      </c>
      <c r="D88">
        <f t="shared" ref="D88:D102" ca="1" si="5">IF(A88="",0,VLOOKUP(A88,INDIRECT("'"&amp;$H$6&amp;"'!C500:M515"),11,0))</f>
        <v>0</v>
      </c>
      <c r="E88" t="str">
        <f>IF(N19="","",SUM(D88/N19)*uurtariefopbouw!$E$37)</f>
        <v/>
      </c>
    </row>
    <row r="89" spans="1:14" ht="15.75" hidden="1" thickTop="1" x14ac:dyDescent="0.25">
      <c r="A89" t="str">
        <f t="shared" ca="1" si="4"/>
        <v>A1</v>
      </c>
      <c r="D89">
        <f t="shared" ca="1" si="5"/>
        <v>0</v>
      </c>
      <c r="E89" t="str">
        <f>IF(N20="","",SUM(D89/N20)*uurtariefopbouw!$E$37)</f>
        <v/>
      </c>
    </row>
    <row r="90" spans="1:14" ht="15.75" hidden="1" thickTop="1" x14ac:dyDescent="0.25">
      <c r="A90" t="str">
        <f t="shared" ca="1" si="4"/>
        <v>A2</v>
      </c>
      <c r="D90">
        <f t="shared" ca="1" si="5"/>
        <v>0</v>
      </c>
      <c r="E90" t="str">
        <f>IF(N21="","",SUM(D90/N21)*uurtariefopbouw!$E$37)</f>
        <v/>
      </c>
    </row>
    <row r="91" spans="1:14" ht="15.75" hidden="1" thickTop="1" x14ac:dyDescent="0.25">
      <c r="A91" t="str">
        <f t="shared" ca="1" si="4"/>
        <v>B</v>
      </c>
      <c r="D91">
        <f t="shared" ca="1" si="5"/>
        <v>0</v>
      </c>
      <c r="E91" t="str">
        <f>IF(N22="","",SUM(D91/N22)*uurtariefopbouw!$E$37)</f>
        <v/>
      </c>
    </row>
    <row r="92" spans="1:14" ht="15.75" hidden="1" thickTop="1" x14ac:dyDescent="0.25">
      <c r="A92" t="str">
        <f t="shared" ca="1" si="4"/>
        <v>C</v>
      </c>
      <c r="D92">
        <f t="shared" ca="1" si="5"/>
        <v>0</v>
      </c>
      <c r="E92" t="str">
        <f>IF(N23="","",SUM(D92/N23)*uurtariefopbouw!$E$37)</f>
        <v/>
      </c>
    </row>
    <row r="93" spans="1:14" ht="15.75" hidden="1" thickTop="1" x14ac:dyDescent="0.25">
      <c r="A93" t="str">
        <f t="shared" ca="1" si="4"/>
        <v>D</v>
      </c>
      <c r="D93">
        <f t="shared" ca="1" si="5"/>
        <v>0</v>
      </c>
      <c r="E93" t="str">
        <f>IF(N24="","",SUM(D93/N24)*uurtariefopbouw!$E$37)</f>
        <v/>
      </c>
    </row>
    <row r="94" spans="1:14" ht="15.75" hidden="1" thickTop="1" x14ac:dyDescent="0.25">
      <c r="A94" t="str">
        <f t="shared" ca="1" si="4"/>
        <v>F</v>
      </c>
      <c r="D94">
        <f t="shared" ca="1" si="5"/>
        <v>0</v>
      </c>
      <c r="E94" t="str">
        <f>IF(N25="","",SUM(D94/N25)*uurtariefopbouw!$E$37)</f>
        <v/>
      </c>
    </row>
    <row r="95" spans="1:14" ht="15.75" hidden="1" thickTop="1" x14ac:dyDescent="0.25">
      <c r="A95" t="str">
        <f t="shared" ca="1" si="4"/>
        <v>G</v>
      </c>
      <c r="D95">
        <f t="shared" ca="1" si="5"/>
        <v>0</v>
      </c>
      <c r="E95" t="str">
        <f>IF(N26="","",SUM(D95/N26)*uurtariefopbouw!$E$37)</f>
        <v/>
      </c>
    </row>
    <row r="96" spans="1:14" ht="15.75" hidden="1" thickTop="1" x14ac:dyDescent="0.25">
      <c r="A96" t="str">
        <f t="shared" si="4"/>
        <v/>
      </c>
      <c r="D96">
        <f t="shared" ca="1" si="5"/>
        <v>0</v>
      </c>
      <c r="E96" t="str">
        <f>IF(N27="","",SUM(D96/N27)*uurtariefopbouw!$E$37)</f>
        <v/>
      </c>
    </row>
    <row r="97" spans="1:5" ht="15.75" hidden="1" thickTop="1" x14ac:dyDescent="0.25">
      <c r="A97" t="str">
        <f t="shared" si="4"/>
        <v/>
      </c>
      <c r="D97">
        <f t="shared" ca="1" si="5"/>
        <v>0</v>
      </c>
      <c r="E97" t="str">
        <f>IF(N28="","",SUM(D97/N28)*uurtariefopbouw!$E$37)</f>
        <v/>
      </c>
    </row>
    <row r="98" spans="1:5" ht="15.75" hidden="1" thickTop="1" x14ac:dyDescent="0.25">
      <c r="A98" t="str">
        <f t="shared" si="4"/>
        <v/>
      </c>
      <c r="D98">
        <f t="shared" ca="1" si="5"/>
        <v>0</v>
      </c>
      <c r="E98" t="str">
        <f>IF(N29="","",SUM(D98/N29)*uurtariefopbouw!$E$37)</f>
        <v/>
      </c>
    </row>
    <row r="99" spans="1:5" ht="15.75" hidden="1" thickTop="1" x14ac:dyDescent="0.25">
      <c r="A99" t="str">
        <f t="shared" si="4"/>
        <v/>
      </c>
      <c r="D99">
        <f t="shared" ca="1" si="5"/>
        <v>0</v>
      </c>
      <c r="E99" t="str">
        <f>IF(N30="","",SUM(D99/N30)*uurtariefopbouw!$E$37)</f>
        <v/>
      </c>
    </row>
    <row r="100" spans="1:5" ht="15.75" hidden="1" thickTop="1" x14ac:dyDescent="0.25">
      <c r="A100" t="str">
        <f t="shared" si="4"/>
        <v/>
      </c>
      <c r="D100">
        <f t="shared" ca="1" si="5"/>
        <v>0</v>
      </c>
      <c r="E100" t="str">
        <f>IF(N31="","",SUM(D100/N31)*uurtariefopbouw!$E$37)</f>
        <v/>
      </c>
    </row>
    <row r="101" spans="1:5" ht="15.75" hidden="1" thickTop="1" x14ac:dyDescent="0.25">
      <c r="A101" t="str">
        <f t="shared" si="4"/>
        <v/>
      </c>
      <c r="D101">
        <f t="shared" ca="1" si="5"/>
        <v>0</v>
      </c>
      <c r="E101" t="str">
        <f>IF(N32="","",SUM(D101/N32)*uurtariefopbouw!$E$37)</f>
        <v/>
      </c>
    </row>
    <row r="102" spans="1:5" ht="15.75" hidden="1" thickTop="1" x14ac:dyDescent="0.25">
      <c r="A102" t="str">
        <f t="shared" si="4"/>
        <v/>
      </c>
      <c r="D102">
        <f t="shared" ca="1" si="5"/>
        <v>0</v>
      </c>
      <c r="E102" t="str">
        <f>IF(N33="","",SUM(D102/N33)*uurtariefopbouw!$E$37)</f>
        <v/>
      </c>
    </row>
    <row r="103" spans="1:5" ht="16.5" hidden="1" thickTop="1" thickBot="1" x14ac:dyDescent="0.3">
      <c r="A103" s="2" t="s">
        <v>198</v>
      </c>
      <c r="B103" s="2"/>
      <c r="C103" s="2"/>
      <c r="D103" s="2">
        <f ca="1">SUM(D88:D102)</f>
        <v>0</v>
      </c>
      <c r="E103" s="2">
        <f>SUM(E88:E102)</f>
        <v>0</v>
      </c>
    </row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2" ht="15.75" hidden="1" thickTop="1" x14ac:dyDescent="0.25"/>
    <row r="123" ht="15.75" hidden="1" thickTop="1" x14ac:dyDescent="0.25"/>
    <row r="124" ht="15.75" hidden="1" thickTop="1" x14ac:dyDescent="0.25"/>
    <row r="127" ht="0" hidden="1" customHeight="1" x14ac:dyDescent="0.25"/>
  </sheetData>
  <sheetProtection algorithmName="SHA-512" hashValue="Mj4ACCgI2hPhQIW2f7Lry0WmxibjrLBQx3/rtyyz/sCLJSmQbyps+74H9+U31O0xBvpwp7oqElE3d8jDpLYu+w==" saltValue="RxKjMvgYQxejfvn0cDzWXA==" spinCount="100000" sheet="1" objects="1" scenarios="1"/>
  <mergeCells count="19">
    <mergeCell ref="A74:I74"/>
    <mergeCell ref="A22:B22"/>
    <mergeCell ref="A69:I69"/>
    <mergeCell ref="A70:I70"/>
    <mergeCell ref="A71:I71"/>
    <mergeCell ref="A72:I72"/>
    <mergeCell ref="A73:I73"/>
    <mergeCell ref="A64:I64"/>
    <mergeCell ref="A65:I65"/>
    <mergeCell ref="A66:I66"/>
    <mergeCell ref="A67:I67"/>
    <mergeCell ref="A68:I68"/>
    <mergeCell ref="A47:D47"/>
    <mergeCell ref="A48:D48"/>
    <mergeCell ref="E8:F8"/>
    <mergeCell ref="A60:I60"/>
    <mergeCell ref="A61:I61"/>
    <mergeCell ref="A62:I62"/>
    <mergeCell ref="A63:I63"/>
  </mergeCells>
  <conditionalFormatting sqref="M14">
    <cfRule type="cellIs" dxfId="11" priority="4" operator="equal">
      <formula>"Geen 100%"</formula>
    </cfRule>
  </conditionalFormatting>
  <conditionalFormatting sqref="G12">
    <cfRule type="containsText" dxfId="10" priority="2" operator="containsText" text="te laag">
      <formula>NOT(ISERROR(SEARCH("te laag",G12)))</formula>
    </cfRule>
  </conditionalFormatting>
  <conditionalFormatting sqref="G13">
    <cfRule type="containsText" dxfId="9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9">
    <tabColor rgb="FF9F9289"/>
  </sheetPr>
  <dimension ref="A1:M554"/>
  <sheetViews>
    <sheetView zoomScaleNormal="100" workbookViewId="0">
      <selection activeCell="K29" sqref="K29:L29"/>
    </sheetView>
  </sheetViews>
  <sheetFormatPr defaultColWidth="9.140625" defaultRowHeight="15" x14ac:dyDescent="0.25"/>
  <cols>
    <col min="1" max="1" width="5.42578125" style="250" customWidth="1"/>
    <col min="2" max="2" width="7.140625" style="250" customWidth="1"/>
    <col min="3" max="3" width="20.85546875" style="253" customWidth="1"/>
    <col min="4" max="4" width="3" style="253" customWidth="1"/>
    <col min="5" max="5" width="3.7109375" style="253" customWidth="1"/>
    <col min="6" max="6" width="9.42578125" style="249" customWidth="1"/>
    <col min="7" max="7" width="10.5703125" style="249" customWidth="1"/>
    <col min="8" max="10" width="8.7109375" style="249" customWidth="1"/>
    <col min="11" max="11" width="10.7109375" style="249" customWidth="1"/>
    <col min="12" max="12" width="5.7109375" style="248" customWidth="1"/>
    <col min="13" max="13" width="10.7109375" style="249" customWidth="1"/>
    <col min="14" max="16384" width="9.140625" style="201"/>
  </cols>
  <sheetData>
    <row r="1" spans="1:13" x14ac:dyDescent="0.25">
      <c r="A1" s="241">
        <v>7</v>
      </c>
      <c r="B1" s="242" t="s">
        <v>72</v>
      </c>
      <c r="C1" s="243"/>
      <c r="D1" s="244" t="str">
        <f>VLOOKUP(A1,verzamelblad!A5:E54,3)</f>
        <v xml:space="preserve">De Dijkpoort </v>
      </c>
      <c r="E1" s="245"/>
      <c r="F1" s="246"/>
      <c r="G1" s="246"/>
      <c r="H1" s="246"/>
      <c r="I1" s="246"/>
      <c r="J1" s="246"/>
      <c r="K1" s="247"/>
    </row>
    <row r="2" spans="1:13" x14ac:dyDescent="0.25">
      <c r="B2" s="242" t="s">
        <v>106</v>
      </c>
      <c r="C2" s="251"/>
      <c r="D2" s="244" t="str">
        <f>VLOOKUP(A1,verzamelblad!A5:E54,4)</f>
        <v>Dijkpoort 1</v>
      </c>
      <c r="E2" s="245"/>
      <c r="F2" s="246"/>
      <c r="G2" s="246"/>
      <c r="H2" s="246"/>
      <c r="I2" s="246" t="str">
        <f>VLOOKUP(A1,verzamelblad!A5:E54,5)</f>
        <v>Hattem</v>
      </c>
      <c r="J2" s="246"/>
      <c r="K2" s="247"/>
    </row>
    <row r="3" spans="1:13" x14ac:dyDescent="0.25">
      <c r="A3" s="252" t="s">
        <v>107</v>
      </c>
      <c r="B3" s="252" t="s">
        <v>107</v>
      </c>
      <c r="C3" s="253" t="s">
        <v>108</v>
      </c>
      <c r="D3" s="253" t="s">
        <v>109</v>
      </c>
      <c r="E3" s="253" t="s">
        <v>110</v>
      </c>
      <c r="F3" s="249" t="s">
        <v>111</v>
      </c>
      <c r="G3" s="249" t="s">
        <v>112</v>
      </c>
      <c r="H3" s="249" t="s">
        <v>113</v>
      </c>
      <c r="I3" s="249" t="s">
        <v>114</v>
      </c>
      <c r="J3" s="249" t="s">
        <v>115</v>
      </c>
      <c r="K3" s="249" t="s">
        <v>70</v>
      </c>
      <c r="L3" s="248" t="s">
        <v>116</v>
      </c>
      <c r="M3" s="249" t="s">
        <v>117</v>
      </c>
    </row>
    <row r="4" spans="1:13" x14ac:dyDescent="0.25">
      <c r="A4" s="276"/>
      <c r="B4" s="291"/>
      <c r="C4" s="309" t="s">
        <v>283</v>
      </c>
      <c r="D4" s="291"/>
      <c r="E4" s="291"/>
      <c r="F4" s="262"/>
      <c r="G4" s="262"/>
      <c r="H4" s="262"/>
      <c r="I4" s="333"/>
      <c r="J4" s="333"/>
      <c r="K4" s="262"/>
      <c r="L4" s="334"/>
    </row>
    <row r="5" spans="1:13" x14ac:dyDescent="0.25">
      <c r="A5" s="274"/>
      <c r="B5" s="260"/>
      <c r="C5" s="393"/>
      <c r="D5" s="393"/>
      <c r="E5" s="393"/>
      <c r="F5" s="394"/>
      <c r="G5" s="349"/>
      <c r="H5" s="349"/>
      <c r="I5" s="349"/>
      <c r="J5" s="349"/>
      <c r="K5" s="262"/>
      <c r="L5" s="263" t="str">
        <f>IF(E5="","0",VLOOKUP(E5,$F$539:$G$554,2))</f>
        <v>0</v>
      </c>
      <c r="M5" s="389">
        <f>SUM(K5*L5)</f>
        <v>0</v>
      </c>
    </row>
    <row r="6" spans="1:13" x14ac:dyDescent="0.25">
      <c r="A6" s="274"/>
      <c r="B6" s="260"/>
      <c r="C6" s="393"/>
      <c r="D6" s="393"/>
      <c r="E6" s="393"/>
      <c r="F6" s="394"/>
      <c r="G6" s="394"/>
      <c r="H6" s="394"/>
      <c r="I6" s="394"/>
      <c r="J6" s="394"/>
      <c r="K6" s="262"/>
      <c r="L6" s="263" t="str">
        <f t="shared" ref="L6:L11" si="0">IF(E6="","0",VLOOKUP(E6,$F$539:$G$554,2))</f>
        <v>0</v>
      </c>
      <c r="M6" s="389">
        <f t="shared" ref="M6:M11" si="1">SUM(K6*L6)</f>
        <v>0</v>
      </c>
    </row>
    <row r="7" spans="1:13" x14ac:dyDescent="0.25">
      <c r="A7" s="274"/>
      <c r="B7" s="260"/>
      <c r="C7" s="393"/>
      <c r="D7" s="393"/>
      <c r="E7" s="393"/>
      <c r="F7" s="394"/>
      <c r="G7" s="394"/>
      <c r="H7" s="394"/>
      <c r="I7" s="394"/>
      <c r="J7" s="394"/>
      <c r="K7" s="262"/>
      <c r="L7" s="263" t="str">
        <f t="shared" si="0"/>
        <v>0</v>
      </c>
      <c r="M7" s="389">
        <f t="shared" si="1"/>
        <v>0</v>
      </c>
    </row>
    <row r="8" spans="1:13" x14ac:dyDescent="0.25">
      <c r="A8" s="274"/>
      <c r="B8" s="260"/>
      <c r="C8" s="393"/>
      <c r="D8" s="393"/>
      <c r="E8" s="393"/>
      <c r="F8" s="394"/>
      <c r="G8" s="394"/>
      <c r="H8" s="394"/>
      <c r="I8" s="394"/>
      <c r="J8" s="394"/>
      <c r="K8" s="262"/>
      <c r="L8" s="263" t="str">
        <f t="shared" si="0"/>
        <v>0</v>
      </c>
      <c r="M8" s="389">
        <f t="shared" si="1"/>
        <v>0</v>
      </c>
    </row>
    <row r="9" spans="1:13" x14ac:dyDescent="0.25">
      <c r="A9" s="274"/>
      <c r="B9" s="260"/>
      <c r="C9" s="393"/>
      <c r="D9" s="393"/>
      <c r="E9" s="393"/>
      <c r="F9" s="394"/>
      <c r="G9" s="394"/>
      <c r="H9" s="394"/>
      <c r="I9" s="394"/>
      <c r="J9" s="394"/>
      <c r="K9" s="262"/>
      <c r="L9" s="263" t="str">
        <f t="shared" si="0"/>
        <v>0</v>
      </c>
      <c r="M9" s="389">
        <f t="shared" si="1"/>
        <v>0</v>
      </c>
    </row>
    <row r="10" spans="1:13" x14ac:dyDescent="0.25">
      <c r="A10" s="274"/>
      <c r="B10" s="260"/>
      <c r="C10" s="393"/>
      <c r="D10" s="393"/>
      <c r="E10" s="393"/>
      <c r="F10" s="394"/>
      <c r="G10" s="394"/>
      <c r="H10" s="394"/>
      <c r="I10" s="394"/>
      <c r="J10" s="394"/>
      <c r="K10" s="262"/>
      <c r="L10" s="263" t="str">
        <f t="shared" si="0"/>
        <v>0</v>
      </c>
      <c r="M10" s="389">
        <f t="shared" si="1"/>
        <v>0</v>
      </c>
    </row>
    <row r="11" spans="1:13" x14ac:dyDescent="0.25">
      <c r="A11" s="274"/>
      <c r="B11" s="260"/>
      <c r="C11" s="393"/>
      <c r="D11" s="393"/>
      <c r="E11" s="393"/>
      <c r="F11" s="394"/>
      <c r="G11" s="394"/>
      <c r="H11" s="394"/>
      <c r="I11" s="394"/>
      <c r="J11" s="394"/>
      <c r="K11" s="262"/>
      <c r="L11" s="263" t="str">
        <f t="shared" si="0"/>
        <v>0</v>
      </c>
      <c r="M11" s="389">
        <f t="shared" si="1"/>
        <v>0</v>
      </c>
    </row>
    <row r="12" spans="1:13" ht="15.75" thickBot="1" x14ac:dyDescent="0.3">
      <c r="A12" s="274"/>
      <c r="B12" s="260"/>
      <c r="C12" s="266" t="s">
        <v>98</v>
      </c>
      <c r="D12" s="266"/>
      <c r="E12" s="266"/>
      <c r="F12" s="267">
        <f t="shared" ref="F12:K12" si="2">SUM(F5:F11)</f>
        <v>0</v>
      </c>
      <c r="G12" s="267">
        <f t="shared" si="2"/>
        <v>0</v>
      </c>
      <c r="H12" s="267">
        <f t="shared" si="2"/>
        <v>0</v>
      </c>
      <c r="I12" s="267">
        <f t="shared" si="2"/>
        <v>0</v>
      </c>
      <c r="J12" s="267">
        <f t="shared" si="2"/>
        <v>0</v>
      </c>
      <c r="K12" s="267">
        <f t="shared" si="2"/>
        <v>0</v>
      </c>
      <c r="L12" s="263"/>
      <c r="M12" s="392" t="s">
        <v>306</v>
      </c>
    </row>
    <row r="13" spans="1:13" ht="15.75" thickTop="1" x14ac:dyDescent="0.25">
      <c r="A13" s="274"/>
      <c r="B13" s="260"/>
      <c r="C13" s="260"/>
      <c r="D13" s="260"/>
      <c r="E13" s="260"/>
      <c r="F13" s="261"/>
      <c r="G13" s="261"/>
      <c r="H13" s="261"/>
      <c r="I13" s="261"/>
      <c r="J13" s="261"/>
      <c r="K13" s="262" t="s">
        <v>306</v>
      </c>
      <c r="L13" s="263" t="s">
        <v>306</v>
      </c>
      <c r="M13" s="392" t="s">
        <v>306</v>
      </c>
    </row>
    <row r="14" spans="1:13" hidden="1" x14ac:dyDescent="0.25">
      <c r="A14" s="274"/>
      <c r="B14" s="260"/>
      <c r="C14" s="260"/>
      <c r="D14" s="260"/>
      <c r="E14" s="260"/>
      <c r="F14" s="261"/>
      <c r="G14" s="261"/>
      <c r="H14" s="261"/>
      <c r="I14" s="261"/>
      <c r="J14" s="261"/>
      <c r="K14" s="262">
        <f t="shared" ref="K14:K76" si="3">SUM(F14:J14)</f>
        <v>0</v>
      </c>
      <c r="L14" s="263" t="str">
        <f t="shared" ref="L14:L76" si="4">IF(E14="","0",VLOOKUP(E14,$F$539:$G$554,2))</f>
        <v>0</v>
      </c>
      <c r="M14" s="392">
        <f t="shared" ref="M14:M76" si="5">SUM(K14*L14)</f>
        <v>0</v>
      </c>
    </row>
    <row r="15" spans="1:13" hidden="1" x14ac:dyDescent="0.25">
      <c r="A15" s="274"/>
      <c r="B15" s="260"/>
      <c r="C15" s="260"/>
      <c r="D15" s="260"/>
      <c r="E15" s="260"/>
      <c r="F15" s="261"/>
      <c r="G15" s="261"/>
      <c r="H15" s="261"/>
      <c r="I15" s="261"/>
      <c r="J15" s="261"/>
      <c r="K15" s="262">
        <f t="shared" si="3"/>
        <v>0</v>
      </c>
      <c r="L15" s="263" t="str">
        <f t="shared" si="4"/>
        <v>0</v>
      </c>
      <c r="M15" s="392">
        <f t="shared" si="5"/>
        <v>0</v>
      </c>
    </row>
    <row r="16" spans="1:13" hidden="1" x14ac:dyDescent="0.25">
      <c r="A16" s="274"/>
      <c r="B16" s="260"/>
      <c r="C16" s="260"/>
      <c r="D16" s="260"/>
      <c r="E16" s="260"/>
      <c r="F16" s="261"/>
      <c r="G16" s="261"/>
      <c r="H16" s="261"/>
      <c r="I16" s="261"/>
      <c r="J16" s="261"/>
      <c r="K16" s="262">
        <f t="shared" si="3"/>
        <v>0</v>
      </c>
      <c r="L16" s="263" t="str">
        <f t="shared" si="4"/>
        <v>0</v>
      </c>
      <c r="M16" s="392">
        <f t="shared" si="5"/>
        <v>0</v>
      </c>
    </row>
    <row r="17" spans="1:13" hidden="1" x14ac:dyDescent="0.25">
      <c r="A17" s="274"/>
      <c r="B17" s="260"/>
      <c r="C17" s="260"/>
      <c r="D17" s="260"/>
      <c r="E17" s="260"/>
      <c r="F17" s="261"/>
      <c r="G17" s="261"/>
      <c r="H17" s="261"/>
      <c r="I17" s="261"/>
      <c r="J17" s="261"/>
      <c r="K17" s="262">
        <f t="shared" si="3"/>
        <v>0</v>
      </c>
      <c r="L17" s="263" t="str">
        <f t="shared" si="4"/>
        <v>0</v>
      </c>
      <c r="M17" s="392">
        <f t="shared" si="5"/>
        <v>0</v>
      </c>
    </row>
    <row r="18" spans="1:13" hidden="1" x14ac:dyDescent="0.25">
      <c r="A18" s="274"/>
      <c r="B18" s="260"/>
      <c r="C18" s="260"/>
      <c r="D18" s="260"/>
      <c r="E18" s="260"/>
      <c r="F18" s="261"/>
      <c r="G18" s="261"/>
      <c r="H18" s="261"/>
      <c r="I18" s="261"/>
      <c r="J18" s="261"/>
      <c r="K18" s="262">
        <f t="shared" si="3"/>
        <v>0</v>
      </c>
      <c r="L18" s="263" t="str">
        <f t="shared" si="4"/>
        <v>0</v>
      </c>
      <c r="M18" s="392">
        <f t="shared" si="5"/>
        <v>0</v>
      </c>
    </row>
    <row r="19" spans="1:13" hidden="1" x14ac:dyDescent="0.25">
      <c r="A19" s="274"/>
      <c r="B19" s="260"/>
      <c r="C19" s="260"/>
      <c r="D19" s="260"/>
      <c r="E19" s="260"/>
      <c r="F19" s="261"/>
      <c r="G19" s="261"/>
      <c r="H19" s="261"/>
      <c r="I19" s="261"/>
      <c r="J19" s="261"/>
      <c r="K19" s="262">
        <f t="shared" si="3"/>
        <v>0</v>
      </c>
      <c r="L19" s="263" t="str">
        <f t="shared" si="4"/>
        <v>0</v>
      </c>
      <c r="M19" s="392">
        <f t="shared" si="5"/>
        <v>0</v>
      </c>
    </row>
    <row r="20" spans="1:13" hidden="1" x14ac:dyDescent="0.25">
      <c r="A20" s="274"/>
      <c r="B20" s="260"/>
      <c r="C20" s="260"/>
      <c r="D20" s="260"/>
      <c r="E20" s="260"/>
      <c r="F20" s="261"/>
      <c r="G20" s="261"/>
      <c r="H20" s="261"/>
      <c r="I20" s="261"/>
      <c r="J20" s="261"/>
      <c r="K20" s="262">
        <f t="shared" si="3"/>
        <v>0</v>
      </c>
      <c r="L20" s="263" t="str">
        <f t="shared" si="4"/>
        <v>0</v>
      </c>
      <c r="M20" s="392">
        <f t="shared" si="5"/>
        <v>0</v>
      </c>
    </row>
    <row r="21" spans="1:13" hidden="1" x14ac:dyDescent="0.25">
      <c r="A21" s="274"/>
      <c r="B21" s="260"/>
      <c r="C21" s="260"/>
      <c r="D21" s="260"/>
      <c r="E21" s="260"/>
      <c r="F21" s="261"/>
      <c r="G21" s="261"/>
      <c r="H21" s="261"/>
      <c r="I21" s="261"/>
      <c r="J21" s="261"/>
      <c r="K21" s="262">
        <f t="shared" si="3"/>
        <v>0</v>
      </c>
      <c r="L21" s="263" t="str">
        <f t="shared" si="4"/>
        <v>0</v>
      </c>
      <c r="M21" s="392">
        <f t="shared" si="5"/>
        <v>0</v>
      </c>
    </row>
    <row r="22" spans="1:13" hidden="1" x14ac:dyDescent="0.25">
      <c r="A22" s="274"/>
      <c r="B22" s="260"/>
      <c r="C22" s="201"/>
      <c r="D22" s="260"/>
      <c r="E22" s="260"/>
      <c r="F22" s="261"/>
      <c r="G22" s="261"/>
      <c r="H22" s="261"/>
      <c r="I22" s="261"/>
      <c r="J22" s="261"/>
      <c r="K22" s="262">
        <f t="shared" si="3"/>
        <v>0</v>
      </c>
      <c r="L22" s="263" t="str">
        <f t="shared" si="4"/>
        <v>0</v>
      </c>
      <c r="M22" s="392">
        <f t="shared" si="5"/>
        <v>0</v>
      </c>
    </row>
    <row r="23" spans="1:13" hidden="1" x14ac:dyDescent="0.25">
      <c r="K23" s="262">
        <f t="shared" si="3"/>
        <v>0</v>
      </c>
      <c r="L23" s="263" t="str">
        <f t="shared" si="4"/>
        <v>0</v>
      </c>
      <c r="M23" s="392">
        <f t="shared" si="5"/>
        <v>0</v>
      </c>
    </row>
    <row r="24" spans="1:13" hidden="1" x14ac:dyDescent="0.25">
      <c r="K24" s="262">
        <f t="shared" si="3"/>
        <v>0</v>
      </c>
      <c r="L24" s="263" t="str">
        <f t="shared" si="4"/>
        <v>0</v>
      </c>
      <c r="M24" s="392">
        <f t="shared" si="5"/>
        <v>0</v>
      </c>
    </row>
    <row r="25" spans="1:13" hidden="1" x14ac:dyDescent="0.25">
      <c r="K25" s="262">
        <f t="shared" si="3"/>
        <v>0</v>
      </c>
      <c r="L25" s="263" t="str">
        <f t="shared" si="4"/>
        <v>0</v>
      </c>
      <c r="M25" s="392">
        <f t="shared" si="5"/>
        <v>0</v>
      </c>
    </row>
    <row r="26" spans="1:13" hidden="1" x14ac:dyDescent="0.25">
      <c r="K26" s="262">
        <f t="shared" si="3"/>
        <v>0</v>
      </c>
      <c r="L26" s="263" t="str">
        <f t="shared" si="4"/>
        <v>0</v>
      </c>
      <c r="M26" s="392">
        <f t="shared" si="5"/>
        <v>0</v>
      </c>
    </row>
    <row r="27" spans="1:13" hidden="1" x14ac:dyDescent="0.25">
      <c r="K27" s="262">
        <f t="shared" si="3"/>
        <v>0</v>
      </c>
      <c r="L27" s="263" t="str">
        <f t="shared" si="4"/>
        <v>0</v>
      </c>
      <c r="M27" s="392">
        <f t="shared" si="5"/>
        <v>0</v>
      </c>
    </row>
    <row r="28" spans="1:13" hidden="1" x14ac:dyDescent="0.25">
      <c r="K28" s="262">
        <f t="shared" si="3"/>
        <v>0</v>
      </c>
      <c r="L28" s="263" t="str">
        <f t="shared" si="4"/>
        <v>0</v>
      </c>
      <c r="M28" s="392">
        <f t="shared" si="5"/>
        <v>0</v>
      </c>
    </row>
    <row r="29" spans="1:13" hidden="1" x14ac:dyDescent="0.25">
      <c r="K29" s="262">
        <f t="shared" si="3"/>
        <v>0</v>
      </c>
      <c r="L29" s="263" t="str">
        <f t="shared" si="4"/>
        <v>0</v>
      </c>
      <c r="M29" s="392">
        <f t="shared" si="5"/>
        <v>0</v>
      </c>
    </row>
    <row r="30" spans="1:13" hidden="1" x14ac:dyDescent="0.25">
      <c r="K30" s="262">
        <f t="shared" si="3"/>
        <v>0</v>
      </c>
      <c r="L30" s="263" t="str">
        <f t="shared" si="4"/>
        <v>0</v>
      </c>
      <c r="M30" s="392">
        <f t="shared" si="5"/>
        <v>0</v>
      </c>
    </row>
    <row r="31" spans="1:13" hidden="1" x14ac:dyDescent="0.25">
      <c r="K31" s="262">
        <f t="shared" si="3"/>
        <v>0</v>
      </c>
      <c r="L31" s="263" t="str">
        <f t="shared" si="4"/>
        <v>0</v>
      </c>
      <c r="M31" s="392">
        <f t="shared" si="5"/>
        <v>0</v>
      </c>
    </row>
    <row r="32" spans="1:13" hidden="1" x14ac:dyDescent="0.25">
      <c r="K32" s="262">
        <f t="shared" si="3"/>
        <v>0</v>
      </c>
      <c r="L32" s="263" t="str">
        <f t="shared" si="4"/>
        <v>0</v>
      </c>
      <c r="M32" s="392">
        <f t="shared" si="5"/>
        <v>0</v>
      </c>
    </row>
    <row r="33" spans="11:13" hidden="1" x14ac:dyDescent="0.25">
      <c r="K33" s="262">
        <f t="shared" si="3"/>
        <v>0</v>
      </c>
      <c r="L33" s="263" t="str">
        <f t="shared" si="4"/>
        <v>0</v>
      </c>
      <c r="M33" s="392">
        <f t="shared" si="5"/>
        <v>0</v>
      </c>
    </row>
    <row r="34" spans="11:13" hidden="1" x14ac:dyDescent="0.25">
      <c r="K34" s="262">
        <f t="shared" si="3"/>
        <v>0</v>
      </c>
      <c r="L34" s="263" t="str">
        <f t="shared" si="4"/>
        <v>0</v>
      </c>
      <c r="M34" s="392">
        <f t="shared" si="5"/>
        <v>0</v>
      </c>
    </row>
    <row r="35" spans="11:13" hidden="1" x14ac:dyDescent="0.25">
      <c r="K35" s="262">
        <f t="shared" si="3"/>
        <v>0</v>
      </c>
      <c r="L35" s="263" t="str">
        <f t="shared" si="4"/>
        <v>0</v>
      </c>
      <c r="M35" s="392">
        <f t="shared" si="5"/>
        <v>0</v>
      </c>
    </row>
    <row r="36" spans="11:13" hidden="1" x14ac:dyDescent="0.25">
      <c r="K36" s="262">
        <f t="shared" si="3"/>
        <v>0</v>
      </c>
      <c r="L36" s="263" t="str">
        <f t="shared" si="4"/>
        <v>0</v>
      </c>
      <c r="M36" s="392">
        <f t="shared" si="5"/>
        <v>0</v>
      </c>
    </row>
    <row r="37" spans="11:13" hidden="1" x14ac:dyDescent="0.25">
      <c r="K37" s="262">
        <f t="shared" si="3"/>
        <v>0</v>
      </c>
      <c r="L37" s="263" t="str">
        <f t="shared" si="4"/>
        <v>0</v>
      </c>
      <c r="M37" s="392">
        <f t="shared" si="5"/>
        <v>0</v>
      </c>
    </row>
    <row r="38" spans="11:13" hidden="1" x14ac:dyDescent="0.25">
      <c r="K38" s="262">
        <f t="shared" si="3"/>
        <v>0</v>
      </c>
      <c r="L38" s="263" t="str">
        <f t="shared" si="4"/>
        <v>0</v>
      </c>
      <c r="M38" s="392">
        <f t="shared" si="5"/>
        <v>0</v>
      </c>
    </row>
    <row r="39" spans="11:13" hidden="1" x14ac:dyDescent="0.25">
      <c r="K39" s="262">
        <f t="shared" si="3"/>
        <v>0</v>
      </c>
      <c r="L39" s="263" t="str">
        <f t="shared" si="4"/>
        <v>0</v>
      </c>
      <c r="M39" s="392">
        <f t="shared" si="5"/>
        <v>0</v>
      </c>
    </row>
    <row r="40" spans="11:13" hidden="1" x14ac:dyDescent="0.25">
      <c r="K40" s="262">
        <f t="shared" si="3"/>
        <v>0</v>
      </c>
      <c r="L40" s="263" t="str">
        <f t="shared" si="4"/>
        <v>0</v>
      </c>
      <c r="M40" s="392">
        <f t="shared" si="5"/>
        <v>0</v>
      </c>
    </row>
    <row r="41" spans="11:13" hidden="1" x14ac:dyDescent="0.25">
      <c r="K41" s="262">
        <f t="shared" si="3"/>
        <v>0</v>
      </c>
      <c r="L41" s="263" t="str">
        <f t="shared" si="4"/>
        <v>0</v>
      </c>
      <c r="M41" s="392">
        <f t="shared" si="5"/>
        <v>0</v>
      </c>
    </row>
    <row r="42" spans="11:13" hidden="1" x14ac:dyDescent="0.25">
      <c r="K42" s="262">
        <f t="shared" si="3"/>
        <v>0</v>
      </c>
      <c r="L42" s="263" t="str">
        <f t="shared" si="4"/>
        <v>0</v>
      </c>
      <c r="M42" s="392">
        <f t="shared" si="5"/>
        <v>0</v>
      </c>
    </row>
    <row r="43" spans="11:13" hidden="1" x14ac:dyDescent="0.25">
      <c r="K43" s="262">
        <f t="shared" si="3"/>
        <v>0</v>
      </c>
      <c r="L43" s="263" t="str">
        <f t="shared" si="4"/>
        <v>0</v>
      </c>
      <c r="M43" s="392">
        <f t="shared" si="5"/>
        <v>0</v>
      </c>
    </row>
    <row r="44" spans="11:13" hidden="1" x14ac:dyDescent="0.25">
      <c r="K44" s="262">
        <f t="shared" si="3"/>
        <v>0</v>
      </c>
      <c r="L44" s="263" t="str">
        <f t="shared" si="4"/>
        <v>0</v>
      </c>
      <c r="M44" s="392">
        <f t="shared" si="5"/>
        <v>0</v>
      </c>
    </row>
    <row r="45" spans="11:13" hidden="1" x14ac:dyDescent="0.25">
      <c r="K45" s="262">
        <f t="shared" si="3"/>
        <v>0</v>
      </c>
      <c r="L45" s="263" t="str">
        <f t="shared" si="4"/>
        <v>0</v>
      </c>
      <c r="M45" s="392">
        <f t="shared" si="5"/>
        <v>0</v>
      </c>
    </row>
    <row r="46" spans="11:13" hidden="1" x14ac:dyDescent="0.25">
      <c r="K46" s="262">
        <f t="shared" si="3"/>
        <v>0</v>
      </c>
      <c r="L46" s="263" t="str">
        <f t="shared" si="4"/>
        <v>0</v>
      </c>
      <c r="M46" s="392">
        <f t="shared" si="5"/>
        <v>0</v>
      </c>
    </row>
    <row r="47" spans="11:13" hidden="1" x14ac:dyDescent="0.25">
      <c r="K47" s="262">
        <f t="shared" si="3"/>
        <v>0</v>
      </c>
      <c r="L47" s="263" t="str">
        <f t="shared" si="4"/>
        <v>0</v>
      </c>
      <c r="M47" s="392">
        <f t="shared" si="5"/>
        <v>0</v>
      </c>
    </row>
    <row r="48" spans="11:13" hidden="1" x14ac:dyDescent="0.25">
      <c r="K48" s="262">
        <f t="shared" si="3"/>
        <v>0</v>
      </c>
      <c r="L48" s="263" t="str">
        <f t="shared" si="4"/>
        <v>0</v>
      </c>
      <c r="M48" s="392">
        <f t="shared" si="5"/>
        <v>0</v>
      </c>
    </row>
    <row r="49" spans="11:13" hidden="1" x14ac:dyDescent="0.25">
      <c r="K49" s="262">
        <f t="shared" si="3"/>
        <v>0</v>
      </c>
      <c r="L49" s="263" t="str">
        <f t="shared" si="4"/>
        <v>0</v>
      </c>
      <c r="M49" s="392">
        <f t="shared" si="5"/>
        <v>0</v>
      </c>
    </row>
    <row r="50" spans="11:13" hidden="1" x14ac:dyDescent="0.25">
      <c r="K50" s="262">
        <f t="shared" si="3"/>
        <v>0</v>
      </c>
      <c r="L50" s="263" t="str">
        <f t="shared" si="4"/>
        <v>0</v>
      </c>
      <c r="M50" s="392">
        <f t="shared" si="5"/>
        <v>0</v>
      </c>
    </row>
    <row r="51" spans="11:13" hidden="1" x14ac:dyDescent="0.25">
      <c r="K51" s="262">
        <f t="shared" si="3"/>
        <v>0</v>
      </c>
      <c r="L51" s="263" t="str">
        <f t="shared" si="4"/>
        <v>0</v>
      </c>
      <c r="M51" s="392">
        <f t="shared" si="5"/>
        <v>0</v>
      </c>
    </row>
    <row r="52" spans="11:13" hidden="1" x14ac:dyDescent="0.25">
      <c r="K52" s="262">
        <f t="shared" si="3"/>
        <v>0</v>
      </c>
      <c r="L52" s="263" t="str">
        <f t="shared" si="4"/>
        <v>0</v>
      </c>
      <c r="M52" s="392">
        <f t="shared" si="5"/>
        <v>0</v>
      </c>
    </row>
    <row r="53" spans="11:13" hidden="1" x14ac:dyDescent="0.25">
      <c r="K53" s="262">
        <f t="shared" si="3"/>
        <v>0</v>
      </c>
      <c r="L53" s="263" t="str">
        <f t="shared" si="4"/>
        <v>0</v>
      </c>
      <c r="M53" s="392">
        <f t="shared" si="5"/>
        <v>0</v>
      </c>
    </row>
    <row r="54" spans="11:13" hidden="1" x14ac:dyDescent="0.25">
      <c r="K54" s="262">
        <f t="shared" si="3"/>
        <v>0</v>
      </c>
      <c r="L54" s="263" t="str">
        <f t="shared" si="4"/>
        <v>0</v>
      </c>
      <c r="M54" s="392">
        <f t="shared" si="5"/>
        <v>0</v>
      </c>
    </row>
    <row r="55" spans="11:13" hidden="1" x14ac:dyDescent="0.25">
      <c r="K55" s="262">
        <f t="shared" si="3"/>
        <v>0</v>
      </c>
      <c r="L55" s="263" t="str">
        <f t="shared" si="4"/>
        <v>0</v>
      </c>
      <c r="M55" s="392">
        <f t="shared" si="5"/>
        <v>0</v>
      </c>
    </row>
    <row r="56" spans="11:13" hidden="1" x14ac:dyDescent="0.25">
      <c r="K56" s="262">
        <f t="shared" si="3"/>
        <v>0</v>
      </c>
      <c r="L56" s="263" t="str">
        <f t="shared" si="4"/>
        <v>0</v>
      </c>
      <c r="M56" s="392">
        <f t="shared" si="5"/>
        <v>0</v>
      </c>
    </row>
    <row r="57" spans="11:13" hidden="1" x14ac:dyDescent="0.25">
      <c r="K57" s="262">
        <f t="shared" si="3"/>
        <v>0</v>
      </c>
      <c r="L57" s="263" t="str">
        <f t="shared" si="4"/>
        <v>0</v>
      </c>
      <c r="M57" s="392">
        <f t="shared" si="5"/>
        <v>0</v>
      </c>
    </row>
    <row r="58" spans="11:13" hidden="1" x14ac:dyDescent="0.25">
      <c r="K58" s="262">
        <f t="shared" si="3"/>
        <v>0</v>
      </c>
      <c r="L58" s="263" t="str">
        <f t="shared" si="4"/>
        <v>0</v>
      </c>
      <c r="M58" s="392">
        <f t="shared" si="5"/>
        <v>0</v>
      </c>
    </row>
    <row r="59" spans="11:13" hidden="1" x14ac:dyDescent="0.25">
      <c r="K59" s="262">
        <f t="shared" si="3"/>
        <v>0</v>
      </c>
      <c r="L59" s="263" t="str">
        <f t="shared" si="4"/>
        <v>0</v>
      </c>
      <c r="M59" s="392">
        <f t="shared" si="5"/>
        <v>0</v>
      </c>
    </row>
    <row r="60" spans="11:13" hidden="1" x14ac:dyDescent="0.25">
      <c r="K60" s="262">
        <f t="shared" si="3"/>
        <v>0</v>
      </c>
      <c r="L60" s="263" t="str">
        <f t="shared" si="4"/>
        <v>0</v>
      </c>
      <c r="M60" s="392">
        <f t="shared" si="5"/>
        <v>0</v>
      </c>
    </row>
    <row r="61" spans="11:13" hidden="1" x14ac:dyDescent="0.25">
      <c r="K61" s="262">
        <f t="shared" si="3"/>
        <v>0</v>
      </c>
      <c r="L61" s="263" t="str">
        <f t="shared" si="4"/>
        <v>0</v>
      </c>
      <c r="M61" s="392">
        <f t="shared" si="5"/>
        <v>0</v>
      </c>
    </row>
    <row r="62" spans="11:13" hidden="1" x14ac:dyDescent="0.25">
      <c r="K62" s="262">
        <f t="shared" si="3"/>
        <v>0</v>
      </c>
      <c r="L62" s="263" t="str">
        <f t="shared" si="4"/>
        <v>0</v>
      </c>
      <c r="M62" s="392">
        <f t="shared" si="5"/>
        <v>0</v>
      </c>
    </row>
    <row r="63" spans="11:13" hidden="1" x14ac:dyDescent="0.25">
      <c r="K63" s="262">
        <f t="shared" si="3"/>
        <v>0</v>
      </c>
      <c r="L63" s="263" t="str">
        <f t="shared" si="4"/>
        <v>0</v>
      </c>
      <c r="M63" s="392">
        <f t="shared" si="5"/>
        <v>0</v>
      </c>
    </row>
    <row r="64" spans="11:13" hidden="1" x14ac:dyDescent="0.25">
      <c r="K64" s="262">
        <f t="shared" si="3"/>
        <v>0</v>
      </c>
      <c r="L64" s="263" t="str">
        <f t="shared" si="4"/>
        <v>0</v>
      </c>
      <c r="M64" s="392">
        <f t="shared" si="5"/>
        <v>0</v>
      </c>
    </row>
    <row r="65" spans="11:13" hidden="1" x14ac:dyDescent="0.25">
      <c r="K65" s="262">
        <f t="shared" si="3"/>
        <v>0</v>
      </c>
      <c r="L65" s="263" t="str">
        <f t="shared" si="4"/>
        <v>0</v>
      </c>
      <c r="M65" s="392">
        <f t="shared" si="5"/>
        <v>0</v>
      </c>
    </row>
    <row r="66" spans="11:13" hidden="1" x14ac:dyDescent="0.25">
      <c r="K66" s="262">
        <f t="shared" si="3"/>
        <v>0</v>
      </c>
      <c r="L66" s="263" t="str">
        <f t="shared" si="4"/>
        <v>0</v>
      </c>
      <c r="M66" s="392">
        <f t="shared" si="5"/>
        <v>0</v>
      </c>
    </row>
    <row r="67" spans="11:13" hidden="1" x14ac:dyDescent="0.25">
      <c r="K67" s="262">
        <f t="shared" si="3"/>
        <v>0</v>
      </c>
      <c r="L67" s="263" t="str">
        <f t="shared" si="4"/>
        <v>0</v>
      </c>
      <c r="M67" s="392">
        <f t="shared" si="5"/>
        <v>0</v>
      </c>
    </row>
    <row r="68" spans="11:13" hidden="1" x14ac:dyDescent="0.25">
      <c r="K68" s="262">
        <f t="shared" si="3"/>
        <v>0</v>
      </c>
      <c r="L68" s="263" t="str">
        <f t="shared" si="4"/>
        <v>0</v>
      </c>
      <c r="M68" s="392">
        <f t="shared" si="5"/>
        <v>0</v>
      </c>
    </row>
    <row r="69" spans="11:13" hidden="1" x14ac:dyDescent="0.25">
      <c r="K69" s="262">
        <f t="shared" si="3"/>
        <v>0</v>
      </c>
      <c r="L69" s="263" t="str">
        <f t="shared" si="4"/>
        <v>0</v>
      </c>
      <c r="M69" s="392">
        <f t="shared" si="5"/>
        <v>0</v>
      </c>
    </row>
    <row r="70" spans="11:13" hidden="1" x14ac:dyDescent="0.25">
      <c r="K70" s="262">
        <f t="shared" si="3"/>
        <v>0</v>
      </c>
      <c r="L70" s="263" t="str">
        <f t="shared" si="4"/>
        <v>0</v>
      </c>
      <c r="M70" s="392">
        <f t="shared" si="5"/>
        <v>0</v>
      </c>
    </row>
    <row r="71" spans="11:13" hidden="1" x14ac:dyDescent="0.25">
      <c r="K71" s="262">
        <f t="shared" si="3"/>
        <v>0</v>
      </c>
      <c r="L71" s="263" t="str">
        <f t="shared" si="4"/>
        <v>0</v>
      </c>
      <c r="M71" s="392">
        <f t="shared" si="5"/>
        <v>0</v>
      </c>
    </row>
    <row r="72" spans="11:13" hidden="1" x14ac:dyDescent="0.25">
      <c r="K72" s="262">
        <f t="shared" si="3"/>
        <v>0</v>
      </c>
      <c r="L72" s="263" t="str">
        <f t="shared" si="4"/>
        <v>0</v>
      </c>
      <c r="M72" s="392">
        <f t="shared" si="5"/>
        <v>0</v>
      </c>
    </row>
    <row r="73" spans="11:13" hidden="1" x14ac:dyDescent="0.25">
      <c r="K73" s="262">
        <f t="shared" si="3"/>
        <v>0</v>
      </c>
      <c r="L73" s="263" t="str">
        <f t="shared" si="4"/>
        <v>0</v>
      </c>
      <c r="M73" s="392">
        <f t="shared" si="5"/>
        <v>0</v>
      </c>
    </row>
    <row r="74" spans="11:13" hidden="1" x14ac:dyDescent="0.25">
      <c r="K74" s="262">
        <f t="shared" si="3"/>
        <v>0</v>
      </c>
      <c r="L74" s="263" t="str">
        <f t="shared" si="4"/>
        <v>0</v>
      </c>
      <c r="M74" s="392">
        <f t="shared" si="5"/>
        <v>0</v>
      </c>
    </row>
    <row r="75" spans="11:13" hidden="1" x14ac:dyDescent="0.25">
      <c r="K75" s="262">
        <f t="shared" si="3"/>
        <v>0</v>
      </c>
      <c r="L75" s="263" t="str">
        <f t="shared" si="4"/>
        <v>0</v>
      </c>
      <c r="M75" s="392">
        <f t="shared" si="5"/>
        <v>0</v>
      </c>
    </row>
    <row r="76" spans="11:13" hidden="1" x14ac:dyDescent="0.25">
      <c r="K76" s="262">
        <f t="shared" si="3"/>
        <v>0</v>
      </c>
      <c r="L76" s="263" t="str">
        <f t="shared" si="4"/>
        <v>0</v>
      </c>
      <c r="M76" s="392">
        <f t="shared" si="5"/>
        <v>0</v>
      </c>
    </row>
    <row r="77" spans="11:13" hidden="1" x14ac:dyDescent="0.25">
      <c r="K77" s="262">
        <f t="shared" ref="K77:K140" si="6">SUM(F77:J77)</f>
        <v>0</v>
      </c>
      <c r="L77" s="263" t="str">
        <f t="shared" ref="L77:L140" si="7">IF(E77="","0",VLOOKUP(E77,$F$539:$G$554,2))</f>
        <v>0</v>
      </c>
      <c r="M77" s="392">
        <f t="shared" ref="M77:M140" si="8">SUM(K77*L77)</f>
        <v>0</v>
      </c>
    </row>
    <row r="78" spans="11:13" hidden="1" x14ac:dyDescent="0.25">
      <c r="K78" s="262">
        <f t="shared" si="6"/>
        <v>0</v>
      </c>
      <c r="L78" s="263" t="str">
        <f t="shared" si="7"/>
        <v>0</v>
      </c>
      <c r="M78" s="392">
        <f t="shared" si="8"/>
        <v>0</v>
      </c>
    </row>
    <row r="79" spans="11:13" hidden="1" x14ac:dyDescent="0.25">
      <c r="K79" s="262">
        <f t="shared" si="6"/>
        <v>0</v>
      </c>
      <c r="L79" s="263" t="str">
        <f t="shared" si="7"/>
        <v>0</v>
      </c>
      <c r="M79" s="392">
        <f t="shared" si="8"/>
        <v>0</v>
      </c>
    </row>
    <row r="80" spans="11:13" hidden="1" x14ac:dyDescent="0.25">
      <c r="K80" s="262">
        <f t="shared" si="6"/>
        <v>0</v>
      </c>
      <c r="L80" s="263" t="str">
        <f t="shared" si="7"/>
        <v>0</v>
      </c>
      <c r="M80" s="392">
        <f t="shared" si="8"/>
        <v>0</v>
      </c>
    </row>
    <row r="81" spans="11:13" hidden="1" x14ac:dyDescent="0.25">
      <c r="K81" s="262">
        <f t="shared" si="6"/>
        <v>0</v>
      </c>
      <c r="L81" s="263" t="str">
        <f t="shared" si="7"/>
        <v>0</v>
      </c>
      <c r="M81" s="392">
        <f t="shared" si="8"/>
        <v>0</v>
      </c>
    </row>
    <row r="82" spans="11:13" hidden="1" x14ac:dyDescent="0.25">
      <c r="K82" s="262">
        <f t="shared" si="6"/>
        <v>0</v>
      </c>
      <c r="L82" s="263" t="str">
        <f t="shared" si="7"/>
        <v>0</v>
      </c>
      <c r="M82" s="392">
        <f t="shared" si="8"/>
        <v>0</v>
      </c>
    </row>
    <row r="83" spans="11:13" hidden="1" x14ac:dyDescent="0.25">
      <c r="K83" s="262">
        <f t="shared" si="6"/>
        <v>0</v>
      </c>
      <c r="L83" s="263" t="str">
        <f t="shared" si="7"/>
        <v>0</v>
      </c>
      <c r="M83" s="392">
        <f t="shared" si="8"/>
        <v>0</v>
      </c>
    </row>
    <row r="84" spans="11:13" hidden="1" x14ac:dyDescent="0.25">
      <c r="K84" s="262">
        <f t="shared" si="6"/>
        <v>0</v>
      </c>
      <c r="L84" s="263" t="str">
        <f t="shared" si="7"/>
        <v>0</v>
      </c>
      <c r="M84" s="392">
        <f t="shared" si="8"/>
        <v>0</v>
      </c>
    </row>
    <row r="85" spans="11:13" hidden="1" x14ac:dyDescent="0.25">
      <c r="K85" s="262">
        <f t="shared" si="6"/>
        <v>0</v>
      </c>
      <c r="L85" s="263" t="str">
        <f t="shared" si="7"/>
        <v>0</v>
      </c>
      <c r="M85" s="392">
        <f t="shared" si="8"/>
        <v>0</v>
      </c>
    </row>
    <row r="86" spans="11:13" hidden="1" x14ac:dyDescent="0.25">
      <c r="K86" s="262">
        <f t="shared" si="6"/>
        <v>0</v>
      </c>
      <c r="L86" s="263" t="str">
        <f t="shared" si="7"/>
        <v>0</v>
      </c>
      <c r="M86" s="392">
        <f t="shared" si="8"/>
        <v>0</v>
      </c>
    </row>
    <row r="87" spans="11:13" hidden="1" x14ac:dyDescent="0.25">
      <c r="K87" s="262">
        <f t="shared" si="6"/>
        <v>0</v>
      </c>
      <c r="L87" s="263" t="str">
        <f t="shared" si="7"/>
        <v>0</v>
      </c>
      <c r="M87" s="392">
        <f t="shared" si="8"/>
        <v>0</v>
      </c>
    </row>
    <row r="88" spans="11:13" hidden="1" x14ac:dyDescent="0.25">
      <c r="K88" s="262">
        <f t="shared" si="6"/>
        <v>0</v>
      </c>
      <c r="L88" s="263" t="str">
        <f t="shared" si="7"/>
        <v>0</v>
      </c>
      <c r="M88" s="392">
        <f t="shared" si="8"/>
        <v>0</v>
      </c>
    </row>
    <row r="89" spans="11:13" hidden="1" x14ac:dyDescent="0.25">
      <c r="K89" s="262">
        <f t="shared" si="6"/>
        <v>0</v>
      </c>
      <c r="L89" s="263" t="str">
        <f t="shared" si="7"/>
        <v>0</v>
      </c>
      <c r="M89" s="392">
        <f t="shared" si="8"/>
        <v>0</v>
      </c>
    </row>
    <row r="90" spans="11:13" hidden="1" x14ac:dyDescent="0.25">
      <c r="K90" s="262">
        <f t="shared" si="6"/>
        <v>0</v>
      </c>
      <c r="L90" s="263" t="str">
        <f t="shared" si="7"/>
        <v>0</v>
      </c>
      <c r="M90" s="392">
        <f t="shared" si="8"/>
        <v>0</v>
      </c>
    </row>
    <row r="91" spans="11:13" hidden="1" x14ac:dyDescent="0.25">
      <c r="K91" s="262">
        <f t="shared" si="6"/>
        <v>0</v>
      </c>
      <c r="L91" s="263" t="str">
        <f t="shared" si="7"/>
        <v>0</v>
      </c>
      <c r="M91" s="392">
        <f t="shared" si="8"/>
        <v>0</v>
      </c>
    </row>
    <row r="92" spans="11:13" hidden="1" x14ac:dyDescent="0.25">
      <c r="K92" s="262">
        <f t="shared" si="6"/>
        <v>0</v>
      </c>
      <c r="L92" s="263" t="str">
        <f t="shared" si="7"/>
        <v>0</v>
      </c>
      <c r="M92" s="392">
        <f t="shared" si="8"/>
        <v>0</v>
      </c>
    </row>
    <row r="93" spans="11:13" hidden="1" x14ac:dyDescent="0.25">
      <c r="K93" s="262">
        <f t="shared" si="6"/>
        <v>0</v>
      </c>
      <c r="L93" s="263" t="str">
        <f t="shared" si="7"/>
        <v>0</v>
      </c>
      <c r="M93" s="392">
        <f t="shared" si="8"/>
        <v>0</v>
      </c>
    </row>
    <row r="94" spans="11:13" hidden="1" x14ac:dyDescent="0.25">
      <c r="K94" s="262">
        <f t="shared" si="6"/>
        <v>0</v>
      </c>
      <c r="L94" s="263" t="str">
        <f t="shared" si="7"/>
        <v>0</v>
      </c>
      <c r="M94" s="392">
        <f t="shared" si="8"/>
        <v>0</v>
      </c>
    </row>
    <row r="95" spans="11:13" hidden="1" x14ac:dyDescent="0.25">
      <c r="K95" s="262">
        <f t="shared" si="6"/>
        <v>0</v>
      </c>
      <c r="L95" s="263" t="str">
        <f t="shared" si="7"/>
        <v>0</v>
      </c>
      <c r="M95" s="392">
        <f t="shared" si="8"/>
        <v>0</v>
      </c>
    </row>
    <row r="96" spans="11:13" hidden="1" x14ac:dyDescent="0.25">
      <c r="K96" s="262">
        <f t="shared" si="6"/>
        <v>0</v>
      </c>
      <c r="L96" s="263" t="str">
        <f t="shared" si="7"/>
        <v>0</v>
      </c>
      <c r="M96" s="392">
        <f t="shared" si="8"/>
        <v>0</v>
      </c>
    </row>
    <row r="97" spans="11:13" hidden="1" x14ac:dyDescent="0.25">
      <c r="K97" s="262">
        <f t="shared" si="6"/>
        <v>0</v>
      </c>
      <c r="L97" s="263" t="str">
        <f t="shared" si="7"/>
        <v>0</v>
      </c>
      <c r="M97" s="392">
        <f t="shared" si="8"/>
        <v>0</v>
      </c>
    </row>
    <row r="98" spans="11:13" hidden="1" x14ac:dyDescent="0.25">
      <c r="K98" s="262">
        <f t="shared" si="6"/>
        <v>0</v>
      </c>
      <c r="L98" s="263" t="str">
        <f t="shared" si="7"/>
        <v>0</v>
      </c>
      <c r="M98" s="392">
        <f t="shared" si="8"/>
        <v>0</v>
      </c>
    </row>
    <row r="99" spans="11:13" hidden="1" x14ac:dyDescent="0.25">
      <c r="K99" s="262">
        <f t="shared" si="6"/>
        <v>0</v>
      </c>
      <c r="L99" s="263" t="str">
        <f t="shared" si="7"/>
        <v>0</v>
      </c>
      <c r="M99" s="392">
        <f t="shared" si="8"/>
        <v>0</v>
      </c>
    </row>
    <row r="100" spans="11:13" hidden="1" x14ac:dyDescent="0.25">
      <c r="K100" s="262">
        <f t="shared" si="6"/>
        <v>0</v>
      </c>
      <c r="L100" s="263" t="str">
        <f t="shared" si="7"/>
        <v>0</v>
      </c>
      <c r="M100" s="392">
        <f t="shared" si="8"/>
        <v>0</v>
      </c>
    </row>
    <row r="101" spans="11:13" hidden="1" x14ac:dyDescent="0.25">
      <c r="K101" s="262">
        <f t="shared" si="6"/>
        <v>0</v>
      </c>
      <c r="L101" s="263" t="str">
        <f t="shared" si="7"/>
        <v>0</v>
      </c>
      <c r="M101" s="392">
        <f t="shared" si="8"/>
        <v>0</v>
      </c>
    </row>
    <row r="102" spans="11:13" hidden="1" x14ac:dyDescent="0.25">
      <c r="K102" s="262">
        <f t="shared" si="6"/>
        <v>0</v>
      </c>
      <c r="L102" s="263" t="str">
        <f t="shared" si="7"/>
        <v>0</v>
      </c>
      <c r="M102" s="392">
        <f t="shared" si="8"/>
        <v>0</v>
      </c>
    </row>
    <row r="103" spans="11:13" hidden="1" x14ac:dyDescent="0.25">
      <c r="K103" s="262">
        <f t="shared" si="6"/>
        <v>0</v>
      </c>
      <c r="L103" s="263" t="str">
        <f t="shared" si="7"/>
        <v>0</v>
      </c>
      <c r="M103" s="392">
        <f t="shared" si="8"/>
        <v>0</v>
      </c>
    </row>
    <row r="104" spans="11:13" hidden="1" x14ac:dyDescent="0.25">
      <c r="K104" s="262">
        <f t="shared" si="6"/>
        <v>0</v>
      </c>
      <c r="L104" s="263" t="str">
        <f t="shared" si="7"/>
        <v>0</v>
      </c>
      <c r="M104" s="392">
        <f t="shared" si="8"/>
        <v>0</v>
      </c>
    </row>
    <row r="105" spans="11:13" hidden="1" x14ac:dyDescent="0.25">
      <c r="K105" s="262">
        <f t="shared" si="6"/>
        <v>0</v>
      </c>
      <c r="L105" s="263" t="str">
        <f t="shared" si="7"/>
        <v>0</v>
      </c>
      <c r="M105" s="392">
        <f t="shared" si="8"/>
        <v>0</v>
      </c>
    </row>
    <row r="106" spans="11:13" hidden="1" x14ac:dyDescent="0.25">
      <c r="K106" s="262">
        <f t="shared" si="6"/>
        <v>0</v>
      </c>
      <c r="L106" s="263" t="str">
        <f t="shared" si="7"/>
        <v>0</v>
      </c>
      <c r="M106" s="392">
        <f t="shared" si="8"/>
        <v>0</v>
      </c>
    </row>
    <row r="107" spans="11:13" hidden="1" x14ac:dyDescent="0.25">
      <c r="K107" s="262">
        <f t="shared" si="6"/>
        <v>0</v>
      </c>
      <c r="L107" s="263" t="str">
        <f t="shared" si="7"/>
        <v>0</v>
      </c>
      <c r="M107" s="392">
        <f t="shared" si="8"/>
        <v>0</v>
      </c>
    </row>
    <row r="108" spans="11:13" hidden="1" x14ac:dyDescent="0.25">
      <c r="K108" s="262">
        <f t="shared" si="6"/>
        <v>0</v>
      </c>
      <c r="L108" s="263" t="str">
        <f t="shared" si="7"/>
        <v>0</v>
      </c>
      <c r="M108" s="392">
        <f t="shared" si="8"/>
        <v>0</v>
      </c>
    </row>
    <row r="109" spans="11:13" hidden="1" x14ac:dyDescent="0.25">
      <c r="K109" s="262">
        <f t="shared" si="6"/>
        <v>0</v>
      </c>
      <c r="L109" s="263" t="str">
        <f t="shared" si="7"/>
        <v>0</v>
      </c>
      <c r="M109" s="392">
        <f t="shared" si="8"/>
        <v>0</v>
      </c>
    </row>
    <row r="110" spans="11:13" hidden="1" x14ac:dyDescent="0.25">
      <c r="K110" s="262">
        <f t="shared" si="6"/>
        <v>0</v>
      </c>
      <c r="L110" s="263" t="str">
        <f t="shared" si="7"/>
        <v>0</v>
      </c>
      <c r="M110" s="392">
        <f t="shared" si="8"/>
        <v>0</v>
      </c>
    </row>
    <row r="111" spans="11:13" hidden="1" x14ac:dyDescent="0.25">
      <c r="K111" s="262">
        <f t="shared" si="6"/>
        <v>0</v>
      </c>
      <c r="L111" s="263" t="str">
        <f t="shared" si="7"/>
        <v>0</v>
      </c>
      <c r="M111" s="392">
        <f t="shared" si="8"/>
        <v>0</v>
      </c>
    </row>
    <row r="112" spans="11:13" hidden="1" x14ac:dyDescent="0.25">
      <c r="K112" s="262">
        <f t="shared" si="6"/>
        <v>0</v>
      </c>
      <c r="L112" s="263" t="str">
        <f t="shared" si="7"/>
        <v>0</v>
      </c>
      <c r="M112" s="392">
        <f t="shared" si="8"/>
        <v>0</v>
      </c>
    </row>
    <row r="113" spans="11:13" hidden="1" x14ac:dyDescent="0.25">
      <c r="K113" s="262">
        <f t="shared" si="6"/>
        <v>0</v>
      </c>
      <c r="L113" s="263" t="str">
        <f t="shared" si="7"/>
        <v>0</v>
      </c>
      <c r="M113" s="392">
        <f t="shared" si="8"/>
        <v>0</v>
      </c>
    </row>
    <row r="114" spans="11:13" hidden="1" x14ac:dyDescent="0.25">
      <c r="K114" s="262">
        <f t="shared" si="6"/>
        <v>0</v>
      </c>
      <c r="L114" s="263" t="str">
        <f t="shared" si="7"/>
        <v>0</v>
      </c>
      <c r="M114" s="392">
        <f t="shared" si="8"/>
        <v>0</v>
      </c>
    </row>
    <row r="115" spans="11:13" hidden="1" x14ac:dyDescent="0.25">
      <c r="K115" s="262">
        <f t="shared" si="6"/>
        <v>0</v>
      </c>
      <c r="L115" s="263" t="str">
        <f t="shared" si="7"/>
        <v>0</v>
      </c>
      <c r="M115" s="392">
        <f t="shared" si="8"/>
        <v>0</v>
      </c>
    </row>
    <row r="116" spans="11:13" hidden="1" x14ac:dyDescent="0.25">
      <c r="K116" s="262">
        <f t="shared" si="6"/>
        <v>0</v>
      </c>
      <c r="L116" s="263" t="str">
        <f t="shared" si="7"/>
        <v>0</v>
      </c>
      <c r="M116" s="392">
        <f t="shared" si="8"/>
        <v>0</v>
      </c>
    </row>
    <row r="117" spans="11:13" hidden="1" x14ac:dyDescent="0.25">
      <c r="K117" s="262">
        <f t="shared" si="6"/>
        <v>0</v>
      </c>
      <c r="L117" s="263" t="str">
        <f t="shared" si="7"/>
        <v>0</v>
      </c>
      <c r="M117" s="392">
        <f t="shared" si="8"/>
        <v>0</v>
      </c>
    </row>
    <row r="118" spans="11:13" hidden="1" x14ac:dyDescent="0.25">
      <c r="K118" s="262">
        <f t="shared" si="6"/>
        <v>0</v>
      </c>
      <c r="L118" s="263" t="str">
        <f t="shared" si="7"/>
        <v>0</v>
      </c>
      <c r="M118" s="392">
        <f t="shared" si="8"/>
        <v>0</v>
      </c>
    </row>
    <row r="119" spans="11:13" hidden="1" x14ac:dyDescent="0.25">
      <c r="K119" s="262">
        <f t="shared" si="6"/>
        <v>0</v>
      </c>
      <c r="L119" s="263" t="str">
        <f t="shared" si="7"/>
        <v>0</v>
      </c>
      <c r="M119" s="392">
        <f t="shared" si="8"/>
        <v>0</v>
      </c>
    </row>
    <row r="120" spans="11:13" hidden="1" x14ac:dyDescent="0.25">
      <c r="K120" s="262">
        <f t="shared" si="6"/>
        <v>0</v>
      </c>
      <c r="L120" s="263" t="str">
        <f t="shared" si="7"/>
        <v>0</v>
      </c>
      <c r="M120" s="392">
        <f t="shared" si="8"/>
        <v>0</v>
      </c>
    </row>
    <row r="121" spans="11:13" hidden="1" x14ac:dyDescent="0.25">
      <c r="K121" s="262">
        <f t="shared" si="6"/>
        <v>0</v>
      </c>
      <c r="L121" s="263" t="str">
        <f t="shared" si="7"/>
        <v>0</v>
      </c>
      <c r="M121" s="392">
        <f t="shared" si="8"/>
        <v>0</v>
      </c>
    </row>
    <row r="122" spans="11:13" hidden="1" x14ac:dyDescent="0.25">
      <c r="K122" s="262">
        <f t="shared" si="6"/>
        <v>0</v>
      </c>
      <c r="L122" s="263" t="str">
        <f t="shared" si="7"/>
        <v>0</v>
      </c>
      <c r="M122" s="392">
        <f t="shared" si="8"/>
        <v>0</v>
      </c>
    </row>
    <row r="123" spans="11:13" hidden="1" x14ac:dyDescent="0.25">
      <c r="K123" s="262">
        <f t="shared" si="6"/>
        <v>0</v>
      </c>
      <c r="L123" s="263" t="str">
        <f t="shared" si="7"/>
        <v>0</v>
      </c>
      <c r="M123" s="392">
        <f t="shared" si="8"/>
        <v>0</v>
      </c>
    </row>
    <row r="124" spans="11:13" hidden="1" x14ac:dyDescent="0.25">
      <c r="K124" s="262">
        <f t="shared" si="6"/>
        <v>0</v>
      </c>
      <c r="L124" s="263" t="str">
        <f t="shared" si="7"/>
        <v>0</v>
      </c>
      <c r="M124" s="392">
        <f t="shared" si="8"/>
        <v>0</v>
      </c>
    </row>
    <row r="125" spans="11:13" hidden="1" x14ac:dyDescent="0.25">
      <c r="K125" s="262">
        <f t="shared" si="6"/>
        <v>0</v>
      </c>
      <c r="L125" s="263" t="str">
        <f t="shared" si="7"/>
        <v>0</v>
      </c>
      <c r="M125" s="392">
        <f t="shared" si="8"/>
        <v>0</v>
      </c>
    </row>
    <row r="126" spans="11:13" hidden="1" x14ac:dyDescent="0.25">
      <c r="K126" s="262">
        <f t="shared" si="6"/>
        <v>0</v>
      </c>
      <c r="L126" s="263" t="str">
        <f t="shared" si="7"/>
        <v>0</v>
      </c>
      <c r="M126" s="392">
        <f t="shared" si="8"/>
        <v>0</v>
      </c>
    </row>
    <row r="127" spans="11:13" hidden="1" x14ac:dyDescent="0.25">
      <c r="K127" s="262">
        <f t="shared" si="6"/>
        <v>0</v>
      </c>
      <c r="L127" s="263" t="str">
        <f t="shared" si="7"/>
        <v>0</v>
      </c>
      <c r="M127" s="392">
        <f t="shared" si="8"/>
        <v>0</v>
      </c>
    </row>
    <row r="128" spans="11:13" hidden="1" x14ac:dyDescent="0.25">
      <c r="K128" s="262">
        <f t="shared" si="6"/>
        <v>0</v>
      </c>
      <c r="L128" s="263" t="str">
        <f t="shared" si="7"/>
        <v>0</v>
      </c>
      <c r="M128" s="392">
        <f t="shared" si="8"/>
        <v>0</v>
      </c>
    </row>
    <row r="129" spans="11:13" hidden="1" x14ac:dyDescent="0.25">
      <c r="K129" s="262">
        <f t="shared" si="6"/>
        <v>0</v>
      </c>
      <c r="L129" s="263" t="str">
        <f t="shared" si="7"/>
        <v>0</v>
      </c>
      <c r="M129" s="392">
        <f t="shared" si="8"/>
        <v>0</v>
      </c>
    </row>
    <row r="130" spans="11:13" hidden="1" x14ac:dyDescent="0.25">
      <c r="K130" s="262">
        <f t="shared" si="6"/>
        <v>0</v>
      </c>
      <c r="L130" s="263" t="str">
        <f t="shared" si="7"/>
        <v>0</v>
      </c>
      <c r="M130" s="392">
        <f t="shared" si="8"/>
        <v>0</v>
      </c>
    </row>
    <row r="131" spans="11:13" hidden="1" x14ac:dyDescent="0.25">
      <c r="K131" s="262">
        <f t="shared" si="6"/>
        <v>0</v>
      </c>
      <c r="L131" s="263" t="str">
        <f t="shared" si="7"/>
        <v>0</v>
      </c>
      <c r="M131" s="392">
        <f t="shared" si="8"/>
        <v>0</v>
      </c>
    </row>
    <row r="132" spans="11:13" hidden="1" x14ac:dyDescent="0.25">
      <c r="K132" s="262">
        <f t="shared" si="6"/>
        <v>0</v>
      </c>
      <c r="L132" s="263" t="str">
        <f t="shared" si="7"/>
        <v>0</v>
      </c>
      <c r="M132" s="392">
        <f t="shared" si="8"/>
        <v>0</v>
      </c>
    </row>
    <row r="133" spans="11:13" hidden="1" x14ac:dyDescent="0.25">
      <c r="K133" s="262">
        <f t="shared" si="6"/>
        <v>0</v>
      </c>
      <c r="L133" s="263" t="str">
        <f t="shared" si="7"/>
        <v>0</v>
      </c>
      <c r="M133" s="392">
        <f t="shared" si="8"/>
        <v>0</v>
      </c>
    </row>
    <row r="134" spans="11:13" hidden="1" x14ac:dyDescent="0.25">
      <c r="K134" s="262">
        <f t="shared" si="6"/>
        <v>0</v>
      </c>
      <c r="L134" s="263" t="str">
        <f t="shared" si="7"/>
        <v>0</v>
      </c>
      <c r="M134" s="392">
        <f t="shared" si="8"/>
        <v>0</v>
      </c>
    </row>
    <row r="135" spans="11:13" hidden="1" x14ac:dyDescent="0.25">
      <c r="K135" s="262">
        <f t="shared" si="6"/>
        <v>0</v>
      </c>
      <c r="L135" s="263" t="str">
        <f t="shared" si="7"/>
        <v>0</v>
      </c>
      <c r="M135" s="392">
        <f t="shared" si="8"/>
        <v>0</v>
      </c>
    </row>
    <row r="136" spans="11:13" hidden="1" x14ac:dyDescent="0.25">
      <c r="K136" s="262">
        <f t="shared" si="6"/>
        <v>0</v>
      </c>
      <c r="L136" s="263" t="str">
        <f t="shared" si="7"/>
        <v>0</v>
      </c>
      <c r="M136" s="392">
        <f t="shared" si="8"/>
        <v>0</v>
      </c>
    </row>
    <row r="137" spans="11:13" hidden="1" x14ac:dyDescent="0.25">
      <c r="K137" s="262">
        <f t="shared" si="6"/>
        <v>0</v>
      </c>
      <c r="L137" s="263" t="str">
        <f t="shared" si="7"/>
        <v>0</v>
      </c>
      <c r="M137" s="392">
        <f t="shared" si="8"/>
        <v>0</v>
      </c>
    </row>
    <row r="138" spans="11:13" hidden="1" x14ac:dyDescent="0.25">
      <c r="K138" s="262">
        <f t="shared" si="6"/>
        <v>0</v>
      </c>
      <c r="L138" s="263" t="str">
        <f t="shared" si="7"/>
        <v>0</v>
      </c>
      <c r="M138" s="392">
        <f t="shared" si="8"/>
        <v>0</v>
      </c>
    </row>
    <row r="139" spans="11:13" hidden="1" x14ac:dyDescent="0.25">
      <c r="K139" s="262">
        <f t="shared" si="6"/>
        <v>0</v>
      </c>
      <c r="L139" s="263" t="str">
        <f t="shared" si="7"/>
        <v>0</v>
      </c>
      <c r="M139" s="392">
        <f t="shared" si="8"/>
        <v>0</v>
      </c>
    </row>
    <row r="140" spans="11:13" hidden="1" x14ac:dyDescent="0.25">
      <c r="K140" s="262">
        <f t="shared" si="6"/>
        <v>0</v>
      </c>
      <c r="L140" s="263" t="str">
        <f t="shared" si="7"/>
        <v>0</v>
      </c>
      <c r="M140" s="392">
        <f t="shared" si="8"/>
        <v>0</v>
      </c>
    </row>
    <row r="141" spans="11:13" hidden="1" x14ac:dyDescent="0.25">
      <c r="K141" s="262">
        <f t="shared" ref="K141:K204" si="9">SUM(F141:J141)</f>
        <v>0</v>
      </c>
      <c r="L141" s="263" t="str">
        <f t="shared" ref="L141:L204" si="10">IF(E141="","0",VLOOKUP(E141,$F$539:$G$554,2))</f>
        <v>0</v>
      </c>
      <c r="M141" s="392">
        <f t="shared" ref="M141:M204" si="11">SUM(K141*L141)</f>
        <v>0</v>
      </c>
    </row>
    <row r="142" spans="11:13" hidden="1" x14ac:dyDescent="0.25">
      <c r="K142" s="262">
        <f t="shared" si="9"/>
        <v>0</v>
      </c>
      <c r="L142" s="263" t="str">
        <f t="shared" si="10"/>
        <v>0</v>
      </c>
      <c r="M142" s="392">
        <f t="shared" si="11"/>
        <v>0</v>
      </c>
    </row>
    <row r="143" spans="11:13" hidden="1" x14ac:dyDescent="0.25">
      <c r="K143" s="262">
        <f t="shared" si="9"/>
        <v>0</v>
      </c>
      <c r="L143" s="263" t="str">
        <f t="shared" si="10"/>
        <v>0</v>
      </c>
      <c r="M143" s="392">
        <f t="shared" si="11"/>
        <v>0</v>
      </c>
    </row>
    <row r="144" spans="11:13" hidden="1" x14ac:dyDescent="0.25">
      <c r="K144" s="262">
        <f t="shared" si="9"/>
        <v>0</v>
      </c>
      <c r="L144" s="263" t="str">
        <f t="shared" si="10"/>
        <v>0</v>
      </c>
      <c r="M144" s="392">
        <f t="shared" si="11"/>
        <v>0</v>
      </c>
    </row>
    <row r="145" spans="11:13" hidden="1" x14ac:dyDescent="0.25">
      <c r="K145" s="262">
        <f t="shared" si="9"/>
        <v>0</v>
      </c>
      <c r="L145" s="263" t="str">
        <f t="shared" si="10"/>
        <v>0</v>
      </c>
      <c r="M145" s="392">
        <f t="shared" si="11"/>
        <v>0</v>
      </c>
    </row>
    <row r="146" spans="11:13" hidden="1" x14ac:dyDescent="0.25">
      <c r="K146" s="262">
        <f t="shared" si="9"/>
        <v>0</v>
      </c>
      <c r="L146" s="263" t="str">
        <f t="shared" si="10"/>
        <v>0</v>
      </c>
      <c r="M146" s="392">
        <f t="shared" si="11"/>
        <v>0</v>
      </c>
    </row>
    <row r="147" spans="11:13" hidden="1" x14ac:dyDescent="0.25">
      <c r="K147" s="262">
        <f t="shared" si="9"/>
        <v>0</v>
      </c>
      <c r="L147" s="263" t="str">
        <f t="shared" si="10"/>
        <v>0</v>
      </c>
      <c r="M147" s="392">
        <f t="shared" si="11"/>
        <v>0</v>
      </c>
    </row>
    <row r="148" spans="11:13" hidden="1" x14ac:dyDescent="0.25">
      <c r="K148" s="262">
        <f t="shared" si="9"/>
        <v>0</v>
      </c>
      <c r="L148" s="263" t="str">
        <f t="shared" si="10"/>
        <v>0</v>
      </c>
      <c r="M148" s="392">
        <f t="shared" si="11"/>
        <v>0</v>
      </c>
    </row>
    <row r="149" spans="11:13" hidden="1" x14ac:dyDescent="0.25">
      <c r="K149" s="262">
        <f t="shared" si="9"/>
        <v>0</v>
      </c>
      <c r="L149" s="263" t="str">
        <f t="shared" si="10"/>
        <v>0</v>
      </c>
      <c r="M149" s="392">
        <f t="shared" si="11"/>
        <v>0</v>
      </c>
    </row>
    <row r="150" spans="11:13" hidden="1" x14ac:dyDescent="0.25">
      <c r="K150" s="262">
        <f t="shared" si="9"/>
        <v>0</v>
      </c>
      <c r="L150" s="263" t="str">
        <f t="shared" si="10"/>
        <v>0</v>
      </c>
      <c r="M150" s="392">
        <f t="shared" si="11"/>
        <v>0</v>
      </c>
    </row>
    <row r="151" spans="11:13" hidden="1" x14ac:dyDescent="0.25">
      <c r="K151" s="262">
        <f t="shared" si="9"/>
        <v>0</v>
      </c>
      <c r="L151" s="263" t="str">
        <f t="shared" si="10"/>
        <v>0</v>
      </c>
      <c r="M151" s="392">
        <f t="shared" si="11"/>
        <v>0</v>
      </c>
    </row>
    <row r="152" spans="11:13" hidden="1" x14ac:dyDescent="0.25">
      <c r="K152" s="262">
        <f t="shared" si="9"/>
        <v>0</v>
      </c>
      <c r="L152" s="263" t="str">
        <f t="shared" si="10"/>
        <v>0</v>
      </c>
      <c r="M152" s="392">
        <f t="shared" si="11"/>
        <v>0</v>
      </c>
    </row>
    <row r="153" spans="11:13" hidden="1" x14ac:dyDescent="0.25">
      <c r="K153" s="262">
        <f t="shared" si="9"/>
        <v>0</v>
      </c>
      <c r="L153" s="263" t="str">
        <f t="shared" si="10"/>
        <v>0</v>
      </c>
      <c r="M153" s="392">
        <f t="shared" si="11"/>
        <v>0</v>
      </c>
    </row>
    <row r="154" spans="11:13" hidden="1" x14ac:dyDescent="0.25">
      <c r="K154" s="262">
        <f t="shared" si="9"/>
        <v>0</v>
      </c>
      <c r="L154" s="263" t="str">
        <f t="shared" si="10"/>
        <v>0</v>
      </c>
      <c r="M154" s="392">
        <f t="shared" si="11"/>
        <v>0</v>
      </c>
    </row>
    <row r="155" spans="11:13" hidden="1" x14ac:dyDescent="0.25">
      <c r="K155" s="262">
        <f t="shared" si="9"/>
        <v>0</v>
      </c>
      <c r="L155" s="263" t="str">
        <f t="shared" si="10"/>
        <v>0</v>
      </c>
      <c r="M155" s="392">
        <f t="shared" si="11"/>
        <v>0</v>
      </c>
    </row>
    <row r="156" spans="11:13" hidden="1" x14ac:dyDescent="0.25">
      <c r="K156" s="262">
        <f t="shared" si="9"/>
        <v>0</v>
      </c>
      <c r="L156" s="263" t="str">
        <f t="shared" si="10"/>
        <v>0</v>
      </c>
      <c r="M156" s="392">
        <f t="shared" si="11"/>
        <v>0</v>
      </c>
    </row>
    <row r="157" spans="11:13" hidden="1" x14ac:dyDescent="0.25">
      <c r="K157" s="262">
        <f t="shared" si="9"/>
        <v>0</v>
      </c>
      <c r="L157" s="263" t="str">
        <f t="shared" si="10"/>
        <v>0</v>
      </c>
      <c r="M157" s="392">
        <f t="shared" si="11"/>
        <v>0</v>
      </c>
    </row>
    <row r="158" spans="11:13" hidden="1" x14ac:dyDescent="0.25">
      <c r="K158" s="262">
        <f t="shared" si="9"/>
        <v>0</v>
      </c>
      <c r="L158" s="263" t="str">
        <f t="shared" si="10"/>
        <v>0</v>
      </c>
      <c r="M158" s="392">
        <f t="shared" si="11"/>
        <v>0</v>
      </c>
    </row>
    <row r="159" spans="11:13" hidden="1" x14ac:dyDescent="0.25">
      <c r="K159" s="262">
        <f t="shared" si="9"/>
        <v>0</v>
      </c>
      <c r="L159" s="263" t="str">
        <f t="shared" si="10"/>
        <v>0</v>
      </c>
      <c r="M159" s="392">
        <f t="shared" si="11"/>
        <v>0</v>
      </c>
    </row>
    <row r="160" spans="11:13" hidden="1" x14ac:dyDescent="0.25">
      <c r="K160" s="262">
        <f t="shared" si="9"/>
        <v>0</v>
      </c>
      <c r="L160" s="263" t="str">
        <f t="shared" si="10"/>
        <v>0</v>
      </c>
      <c r="M160" s="392">
        <f t="shared" si="11"/>
        <v>0</v>
      </c>
    </row>
    <row r="161" spans="11:13" hidden="1" x14ac:dyDescent="0.25">
      <c r="K161" s="262">
        <f t="shared" si="9"/>
        <v>0</v>
      </c>
      <c r="L161" s="263" t="str">
        <f t="shared" si="10"/>
        <v>0</v>
      </c>
      <c r="M161" s="392">
        <f t="shared" si="11"/>
        <v>0</v>
      </c>
    </row>
    <row r="162" spans="11:13" hidden="1" x14ac:dyDescent="0.25">
      <c r="K162" s="262">
        <f t="shared" si="9"/>
        <v>0</v>
      </c>
      <c r="L162" s="263" t="str">
        <f t="shared" si="10"/>
        <v>0</v>
      </c>
      <c r="M162" s="392">
        <f t="shared" si="11"/>
        <v>0</v>
      </c>
    </row>
    <row r="163" spans="11:13" hidden="1" x14ac:dyDescent="0.25">
      <c r="K163" s="262">
        <f t="shared" si="9"/>
        <v>0</v>
      </c>
      <c r="L163" s="263" t="str">
        <f t="shared" si="10"/>
        <v>0</v>
      </c>
      <c r="M163" s="392">
        <f t="shared" si="11"/>
        <v>0</v>
      </c>
    </row>
    <row r="164" spans="11:13" hidden="1" x14ac:dyDescent="0.25">
      <c r="K164" s="262">
        <f t="shared" si="9"/>
        <v>0</v>
      </c>
      <c r="L164" s="263" t="str">
        <f t="shared" si="10"/>
        <v>0</v>
      </c>
      <c r="M164" s="392">
        <f t="shared" si="11"/>
        <v>0</v>
      </c>
    </row>
    <row r="165" spans="11:13" hidden="1" x14ac:dyDescent="0.25">
      <c r="K165" s="262">
        <f t="shared" si="9"/>
        <v>0</v>
      </c>
      <c r="L165" s="263" t="str">
        <f t="shared" si="10"/>
        <v>0</v>
      </c>
      <c r="M165" s="392">
        <f t="shared" si="11"/>
        <v>0</v>
      </c>
    </row>
    <row r="166" spans="11:13" hidden="1" x14ac:dyDescent="0.25">
      <c r="K166" s="262">
        <f t="shared" si="9"/>
        <v>0</v>
      </c>
      <c r="L166" s="263" t="str">
        <f t="shared" si="10"/>
        <v>0</v>
      </c>
      <c r="M166" s="392">
        <f t="shared" si="11"/>
        <v>0</v>
      </c>
    </row>
    <row r="167" spans="11:13" hidden="1" x14ac:dyDescent="0.25">
      <c r="K167" s="262">
        <f t="shared" si="9"/>
        <v>0</v>
      </c>
      <c r="L167" s="263" t="str">
        <f t="shared" si="10"/>
        <v>0</v>
      </c>
      <c r="M167" s="392">
        <f t="shared" si="11"/>
        <v>0</v>
      </c>
    </row>
    <row r="168" spans="11:13" hidden="1" x14ac:dyDescent="0.25">
      <c r="K168" s="262">
        <f t="shared" si="9"/>
        <v>0</v>
      </c>
      <c r="L168" s="263" t="str">
        <f t="shared" si="10"/>
        <v>0</v>
      </c>
      <c r="M168" s="392">
        <f t="shared" si="11"/>
        <v>0</v>
      </c>
    </row>
    <row r="169" spans="11:13" hidden="1" x14ac:dyDescent="0.25">
      <c r="K169" s="262">
        <f t="shared" si="9"/>
        <v>0</v>
      </c>
      <c r="L169" s="263" t="str">
        <f t="shared" si="10"/>
        <v>0</v>
      </c>
      <c r="M169" s="392">
        <f t="shared" si="11"/>
        <v>0</v>
      </c>
    </row>
    <row r="170" spans="11:13" hidden="1" x14ac:dyDescent="0.25">
      <c r="K170" s="262">
        <f t="shared" si="9"/>
        <v>0</v>
      </c>
      <c r="L170" s="263" t="str">
        <f t="shared" si="10"/>
        <v>0</v>
      </c>
      <c r="M170" s="392">
        <f t="shared" si="11"/>
        <v>0</v>
      </c>
    </row>
    <row r="171" spans="11:13" hidden="1" x14ac:dyDescent="0.25">
      <c r="K171" s="262">
        <f t="shared" si="9"/>
        <v>0</v>
      </c>
      <c r="L171" s="263" t="str">
        <f t="shared" si="10"/>
        <v>0</v>
      </c>
      <c r="M171" s="392">
        <f t="shared" si="11"/>
        <v>0</v>
      </c>
    </row>
    <row r="172" spans="11:13" hidden="1" x14ac:dyDescent="0.25">
      <c r="K172" s="262">
        <f t="shared" si="9"/>
        <v>0</v>
      </c>
      <c r="L172" s="263" t="str">
        <f t="shared" si="10"/>
        <v>0</v>
      </c>
      <c r="M172" s="392">
        <f t="shared" si="11"/>
        <v>0</v>
      </c>
    </row>
    <row r="173" spans="11:13" hidden="1" x14ac:dyDescent="0.25">
      <c r="K173" s="262">
        <f t="shared" si="9"/>
        <v>0</v>
      </c>
      <c r="L173" s="263" t="str">
        <f t="shared" si="10"/>
        <v>0</v>
      </c>
      <c r="M173" s="392">
        <f t="shared" si="11"/>
        <v>0</v>
      </c>
    </row>
    <row r="174" spans="11:13" hidden="1" x14ac:dyDescent="0.25">
      <c r="K174" s="262">
        <f t="shared" si="9"/>
        <v>0</v>
      </c>
      <c r="L174" s="263" t="str">
        <f t="shared" si="10"/>
        <v>0</v>
      </c>
      <c r="M174" s="392">
        <f t="shared" si="11"/>
        <v>0</v>
      </c>
    </row>
    <row r="175" spans="11:13" hidden="1" x14ac:dyDescent="0.25">
      <c r="K175" s="262">
        <f t="shared" si="9"/>
        <v>0</v>
      </c>
      <c r="L175" s="263" t="str">
        <f t="shared" si="10"/>
        <v>0</v>
      </c>
      <c r="M175" s="392">
        <f t="shared" si="11"/>
        <v>0</v>
      </c>
    </row>
    <row r="176" spans="11:13" hidden="1" x14ac:dyDescent="0.25">
      <c r="K176" s="262">
        <f t="shared" si="9"/>
        <v>0</v>
      </c>
      <c r="L176" s="263" t="str">
        <f t="shared" si="10"/>
        <v>0</v>
      </c>
      <c r="M176" s="392">
        <f t="shared" si="11"/>
        <v>0</v>
      </c>
    </row>
    <row r="177" spans="11:13" hidden="1" x14ac:dyDescent="0.25">
      <c r="K177" s="262">
        <f t="shared" si="9"/>
        <v>0</v>
      </c>
      <c r="L177" s="263" t="str">
        <f t="shared" si="10"/>
        <v>0</v>
      </c>
      <c r="M177" s="392">
        <f t="shared" si="11"/>
        <v>0</v>
      </c>
    </row>
    <row r="178" spans="11:13" hidden="1" x14ac:dyDescent="0.25">
      <c r="K178" s="262">
        <f t="shared" si="9"/>
        <v>0</v>
      </c>
      <c r="L178" s="263" t="str">
        <f t="shared" si="10"/>
        <v>0</v>
      </c>
      <c r="M178" s="392">
        <f t="shared" si="11"/>
        <v>0</v>
      </c>
    </row>
    <row r="179" spans="11:13" hidden="1" x14ac:dyDescent="0.25">
      <c r="K179" s="262">
        <f t="shared" si="9"/>
        <v>0</v>
      </c>
      <c r="L179" s="263" t="str">
        <f t="shared" si="10"/>
        <v>0</v>
      </c>
      <c r="M179" s="392">
        <f t="shared" si="11"/>
        <v>0</v>
      </c>
    </row>
    <row r="180" spans="11:13" hidden="1" x14ac:dyDescent="0.25">
      <c r="K180" s="262">
        <f t="shared" si="9"/>
        <v>0</v>
      </c>
      <c r="L180" s="263" t="str">
        <f t="shared" si="10"/>
        <v>0</v>
      </c>
      <c r="M180" s="392">
        <f t="shared" si="11"/>
        <v>0</v>
      </c>
    </row>
    <row r="181" spans="11:13" hidden="1" x14ac:dyDescent="0.25">
      <c r="K181" s="262">
        <f t="shared" si="9"/>
        <v>0</v>
      </c>
      <c r="L181" s="263" t="str">
        <f t="shared" si="10"/>
        <v>0</v>
      </c>
      <c r="M181" s="392">
        <f t="shared" si="11"/>
        <v>0</v>
      </c>
    </row>
    <row r="182" spans="11:13" hidden="1" x14ac:dyDescent="0.25">
      <c r="K182" s="262">
        <f t="shared" si="9"/>
        <v>0</v>
      </c>
      <c r="L182" s="263" t="str">
        <f t="shared" si="10"/>
        <v>0</v>
      </c>
      <c r="M182" s="392">
        <f t="shared" si="11"/>
        <v>0</v>
      </c>
    </row>
    <row r="183" spans="11:13" hidden="1" x14ac:dyDescent="0.25">
      <c r="K183" s="262">
        <f t="shared" si="9"/>
        <v>0</v>
      </c>
      <c r="L183" s="263" t="str">
        <f t="shared" si="10"/>
        <v>0</v>
      </c>
      <c r="M183" s="392">
        <f t="shared" si="11"/>
        <v>0</v>
      </c>
    </row>
    <row r="184" spans="11:13" hidden="1" x14ac:dyDescent="0.25">
      <c r="K184" s="262">
        <f t="shared" si="9"/>
        <v>0</v>
      </c>
      <c r="L184" s="263" t="str">
        <f t="shared" si="10"/>
        <v>0</v>
      </c>
      <c r="M184" s="392">
        <f t="shared" si="11"/>
        <v>0</v>
      </c>
    </row>
    <row r="185" spans="11:13" hidden="1" x14ac:dyDescent="0.25">
      <c r="K185" s="262">
        <f t="shared" si="9"/>
        <v>0</v>
      </c>
      <c r="L185" s="263" t="str">
        <f t="shared" si="10"/>
        <v>0</v>
      </c>
      <c r="M185" s="392">
        <f t="shared" si="11"/>
        <v>0</v>
      </c>
    </row>
    <row r="186" spans="11:13" hidden="1" x14ac:dyDescent="0.25">
      <c r="K186" s="262">
        <f t="shared" si="9"/>
        <v>0</v>
      </c>
      <c r="L186" s="263" t="str">
        <f t="shared" si="10"/>
        <v>0</v>
      </c>
      <c r="M186" s="392">
        <f t="shared" si="11"/>
        <v>0</v>
      </c>
    </row>
    <row r="187" spans="11:13" hidden="1" x14ac:dyDescent="0.25">
      <c r="K187" s="262">
        <f t="shared" si="9"/>
        <v>0</v>
      </c>
      <c r="L187" s="263" t="str">
        <f t="shared" si="10"/>
        <v>0</v>
      </c>
      <c r="M187" s="392">
        <f t="shared" si="11"/>
        <v>0</v>
      </c>
    </row>
    <row r="188" spans="11:13" hidden="1" x14ac:dyDescent="0.25">
      <c r="K188" s="262">
        <f t="shared" si="9"/>
        <v>0</v>
      </c>
      <c r="L188" s="263" t="str">
        <f t="shared" si="10"/>
        <v>0</v>
      </c>
      <c r="M188" s="392">
        <f t="shared" si="11"/>
        <v>0</v>
      </c>
    </row>
    <row r="189" spans="11:13" hidden="1" x14ac:dyDescent="0.25">
      <c r="K189" s="262">
        <f t="shared" si="9"/>
        <v>0</v>
      </c>
      <c r="L189" s="263" t="str">
        <f t="shared" si="10"/>
        <v>0</v>
      </c>
      <c r="M189" s="392">
        <f t="shared" si="11"/>
        <v>0</v>
      </c>
    </row>
    <row r="190" spans="11:13" hidden="1" x14ac:dyDescent="0.25">
      <c r="K190" s="262">
        <f t="shared" si="9"/>
        <v>0</v>
      </c>
      <c r="L190" s="263" t="str">
        <f t="shared" si="10"/>
        <v>0</v>
      </c>
      <c r="M190" s="392">
        <f t="shared" si="11"/>
        <v>0</v>
      </c>
    </row>
    <row r="191" spans="11:13" hidden="1" x14ac:dyDescent="0.25">
      <c r="K191" s="262">
        <f t="shared" si="9"/>
        <v>0</v>
      </c>
      <c r="L191" s="263" t="str">
        <f t="shared" si="10"/>
        <v>0</v>
      </c>
      <c r="M191" s="392">
        <f t="shared" si="11"/>
        <v>0</v>
      </c>
    </row>
    <row r="192" spans="11:13" hidden="1" x14ac:dyDescent="0.25">
      <c r="K192" s="262">
        <f t="shared" si="9"/>
        <v>0</v>
      </c>
      <c r="L192" s="263" t="str">
        <f t="shared" si="10"/>
        <v>0</v>
      </c>
      <c r="M192" s="392">
        <f t="shared" si="11"/>
        <v>0</v>
      </c>
    </row>
    <row r="193" spans="11:13" hidden="1" x14ac:dyDescent="0.25">
      <c r="K193" s="262">
        <f t="shared" si="9"/>
        <v>0</v>
      </c>
      <c r="L193" s="263" t="str">
        <f t="shared" si="10"/>
        <v>0</v>
      </c>
      <c r="M193" s="392">
        <f t="shared" si="11"/>
        <v>0</v>
      </c>
    </row>
    <row r="194" spans="11:13" hidden="1" x14ac:dyDescent="0.25">
      <c r="K194" s="262">
        <f t="shared" si="9"/>
        <v>0</v>
      </c>
      <c r="L194" s="263" t="str">
        <f t="shared" si="10"/>
        <v>0</v>
      </c>
      <c r="M194" s="392">
        <f t="shared" si="11"/>
        <v>0</v>
      </c>
    </row>
    <row r="195" spans="11:13" hidden="1" x14ac:dyDescent="0.25">
      <c r="K195" s="262">
        <f t="shared" si="9"/>
        <v>0</v>
      </c>
      <c r="L195" s="263" t="str">
        <f t="shared" si="10"/>
        <v>0</v>
      </c>
      <c r="M195" s="392">
        <f t="shared" si="11"/>
        <v>0</v>
      </c>
    </row>
    <row r="196" spans="11:13" hidden="1" x14ac:dyDescent="0.25">
      <c r="K196" s="262">
        <f t="shared" si="9"/>
        <v>0</v>
      </c>
      <c r="L196" s="263" t="str">
        <f t="shared" si="10"/>
        <v>0</v>
      </c>
      <c r="M196" s="392">
        <f t="shared" si="11"/>
        <v>0</v>
      </c>
    </row>
    <row r="197" spans="11:13" hidden="1" x14ac:dyDescent="0.25">
      <c r="K197" s="262">
        <f t="shared" si="9"/>
        <v>0</v>
      </c>
      <c r="L197" s="263" t="str">
        <f t="shared" si="10"/>
        <v>0</v>
      </c>
      <c r="M197" s="392">
        <f t="shared" si="11"/>
        <v>0</v>
      </c>
    </row>
    <row r="198" spans="11:13" hidden="1" x14ac:dyDescent="0.25">
      <c r="K198" s="262">
        <f t="shared" si="9"/>
        <v>0</v>
      </c>
      <c r="L198" s="263" t="str">
        <f t="shared" si="10"/>
        <v>0</v>
      </c>
      <c r="M198" s="392">
        <f t="shared" si="11"/>
        <v>0</v>
      </c>
    </row>
    <row r="199" spans="11:13" hidden="1" x14ac:dyDescent="0.25">
      <c r="K199" s="262">
        <f t="shared" si="9"/>
        <v>0</v>
      </c>
      <c r="L199" s="263" t="str">
        <f t="shared" si="10"/>
        <v>0</v>
      </c>
      <c r="M199" s="392">
        <f t="shared" si="11"/>
        <v>0</v>
      </c>
    </row>
    <row r="200" spans="11:13" hidden="1" x14ac:dyDescent="0.25">
      <c r="K200" s="262">
        <f t="shared" si="9"/>
        <v>0</v>
      </c>
      <c r="L200" s="263" t="str">
        <f t="shared" si="10"/>
        <v>0</v>
      </c>
      <c r="M200" s="392">
        <f t="shared" si="11"/>
        <v>0</v>
      </c>
    </row>
    <row r="201" spans="11:13" hidden="1" x14ac:dyDescent="0.25">
      <c r="K201" s="262">
        <f t="shared" si="9"/>
        <v>0</v>
      </c>
      <c r="L201" s="263" t="str">
        <f t="shared" si="10"/>
        <v>0</v>
      </c>
      <c r="M201" s="392">
        <f t="shared" si="11"/>
        <v>0</v>
      </c>
    </row>
    <row r="202" spans="11:13" hidden="1" x14ac:dyDescent="0.25">
      <c r="K202" s="262">
        <f t="shared" si="9"/>
        <v>0</v>
      </c>
      <c r="L202" s="263" t="str">
        <f t="shared" si="10"/>
        <v>0</v>
      </c>
      <c r="M202" s="392">
        <f t="shared" si="11"/>
        <v>0</v>
      </c>
    </row>
    <row r="203" spans="11:13" hidden="1" x14ac:dyDescent="0.25">
      <c r="K203" s="262">
        <f t="shared" si="9"/>
        <v>0</v>
      </c>
      <c r="L203" s="263" t="str">
        <f t="shared" si="10"/>
        <v>0</v>
      </c>
      <c r="M203" s="392">
        <f t="shared" si="11"/>
        <v>0</v>
      </c>
    </row>
    <row r="204" spans="11:13" hidden="1" x14ac:dyDescent="0.25">
      <c r="K204" s="262">
        <f t="shared" si="9"/>
        <v>0</v>
      </c>
      <c r="L204" s="263" t="str">
        <f t="shared" si="10"/>
        <v>0</v>
      </c>
      <c r="M204" s="392">
        <f t="shared" si="11"/>
        <v>0</v>
      </c>
    </row>
    <row r="205" spans="11:13" hidden="1" x14ac:dyDescent="0.25">
      <c r="K205" s="262">
        <f t="shared" ref="K205:K268" si="12">SUM(F205:J205)</f>
        <v>0</v>
      </c>
      <c r="L205" s="263" t="str">
        <f t="shared" ref="L205:L268" si="13">IF(E205="","0",VLOOKUP(E205,$F$539:$G$554,2))</f>
        <v>0</v>
      </c>
      <c r="M205" s="392">
        <f t="shared" ref="M205:M268" si="14">SUM(K205*L205)</f>
        <v>0</v>
      </c>
    </row>
    <row r="206" spans="11:13" hidden="1" x14ac:dyDescent="0.25">
      <c r="K206" s="262">
        <f t="shared" si="12"/>
        <v>0</v>
      </c>
      <c r="L206" s="263" t="str">
        <f t="shared" si="13"/>
        <v>0</v>
      </c>
      <c r="M206" s="392">
        <f t="shared" si="14"/>
        <v>0</v>
      </c>
    </row>
    <row r="207" spans="11:13" hidden="1" x14ac:dyDescent="0.25">
      <c r="K207" s="262">
        <f t="shared" si="12"/>
        <v>0</v>
      </c>
      <c r="L207" s="263" t="str">
        <f t="shared" si="13"/>
        <v>0</v>
      </c>
      <c r="M207" s="392">
        <f t="shared" si="14"/>
        <v>0</v>
      </c>
    </row>
    <row r="208" spans="11:13" hidden="1" x14ac:dyDescent="0.25">
      <c r="K208" s="262">
        <f t="shared" si="12"/>
        <v>0</v>
      </c>
      <c r="L208" s="263" t="str">
        <f t="shared" si="13"/>
        <v>0</v>
      </c>
      <c r="M208" s="392">
        <f t="shared" si="14"/>
        <v>0</v>
      </c>
    </row>
    <row r="209" spans="11:13" hidden="1" x14ac:dyDescent="0.25">
      <c r="K209" s="262">
        <f t="shared" si="12"/>
        <v>0</v>
      </c>
      <c r="L209" s="263" t="str">
        <f t="shared" si="13"/>
        <v>0</v>
      </c>
      <c r="M209" s="392">
        <f t="shared" si="14"/>
        <v>0</v>
      </c>
    </row>
    <row r="210" spans="11:13" hidden="1" x14ac:dyDescent="0.25">
      <c r="K210" s="262">
        <f t="shared" si="12"/>
        <v>0</v>
      </c>
      <c r="L210" s="263" t="str">
        <f t="shared" si="13"/>
        <v>0</v>
      </c>
      <c r="M210" s="392">
        <f t="shared" si="14"/>
        <v>0</v>
      </c>
    </row>
    <row r="211" spans="11:13" hidden="1" x14ac:dyDescent="0.25">
      <c r="K211" s="262">
        <f t="shared" si="12"/>
        <v>0</v>
      </c>
      <c r="L211" s="263" t="str">
        <f t="shared" si="13"/>
        <v>0</v>
      </c>
      <c r="M211" s="392">
        <f t="shared" si="14"/>
        <v>0</v>
      </c>
    </row>
    <row r="212" spans="11:13" hidden="1" x14ac:dyDescent="0.25">
      <c r="K212" s="262">
        <f t="shared" si="12"/>
        <v>0</v>
      </c>
      <c r="L212" s="263" t="str">
        <f t="shared" si="13"/>
        <v>0</v>
      </c>
      <c r="M212" s="392">
        <f t="shared" si="14"/>
        <v>0</v>
      </c>
    </row>
    <row r="213" spans="11:13" hidden="1" x14ac:dyDescent="0.25">
      <c r="K213" s="262">
        <f t="shared" si="12"/>
        <v>0</v>
      </c>
      <c r="L213" s="263" t="str">
        <f t="shared" si="13"/>
        <v>0</v>
      </c>
      <c r="M213" s="392">
        <f t="shared" si="14"/>
        <v>0</v>
      </c>
    </row>
    <row r="214" spans="11:13" hidden="1" x14ac:dyDescent="0.25">
      <c r="K214" s="262">
        <f t="shared" si="12"/>
        <v>0</v>
      </c>
      <c r="L214" s="263" t="str">
        <f t="shared" si="13"/>
        <v>0</v>
      </c>
      <c r="M214" s="392">
        <f t="shared" si="14"/>
        <v>0</v>
      </c>
    </row>
    <row r="215" spans="11:13" hidden="1" x14ac:dyDescent="0.25">
      <c r="K215" s="262">
        <f t="shared" si="12"/>
        <v>0</v>
      </c>
      <c r="L215" s="263" t="str">
        <f t="shared" si="13"/>
        <v>0</v>
      </c>
      <c r="M215" s="392">
        <f t="shared" si="14"/>
        <v>0</v>
      </c>
    </row>
    <row r="216" spans="11:13" hidden="1" x14ac:dyDescent="0.25">
      <c r="K216" s="262">
        <f t="shared" si="12"/>
        <v>0</v>
      </c>
      <c r="L216" s="263" t="str">
        <f t="shared" si="13"/>
        <v>0</v>
      </c>
      <c r="M216" s="392">
        <f t="shared" si="14"/>
        <v>0</v>
      </c>
    </row>
    <row r="217" spans="11:13" hidden="1" x14ac:dyDescent="0.25">
      <c r="K217" s="262">
        <f t="shared" si="12"/>
        <v>0</v>
      </c>
      <c r="L217" s="263" t="str">
        <f t="shared" si="13"/>
        <v>0</v>
      </c>
      <c r="M217" s="392">
        <f t="shared" si="14"/>
        <v>0</v>
      </c>
    </row>
    <row r="218" spans="11:13" hidden="1" x14ac:dyDescent="0.25">
      <c r="K218" s="262">
        <f t="shared" si="12"/>
        <v>0</v>
      </c>
      <c r="L218" s="263" t="str">
        <f t="shared" si="13"/>
        <v>0</v>
      </c>
      <c r="M218" s="392">
        <f t="shared" si="14"/>
        <v>0</v>
      </c>
    </row>
    <row r="219" spans="11:13" hidden="1" x14ac:dyDescent="0.25">
      <c r="K219" s="262">
        <f t="shared" si="12"/>
        <v>0</v>
      </c>
      <c r="L219" s="263" t="str">
        <f t="shared" si="13"/>
        <v>0</v>
      </c>
      <c r="M219" s="392">
        <f t="shared" si="14"/>
        <v>0</v>
      </c>
    </row>
    <row r="220" spans="11:13" hidden="1" x14ac:dyDescent="0.25">
      <c r="K220" s="262">
        <f t="shared" si="12"/>
        <v>0</v>
      </c>
      <c r="L220" s="263" t="str">
        <f t="shared" si="13"/>
        <v>0</v>
      </c>
      <c r="M220" s="392">
        <f t="shared" si="14"/>
        <v>0</v>
      </c>
    </row>
    <row r="221" spans="11:13" hidden="1" x14ac:dyDescent="0.25">
      <c r="K221" s="262">
        <f t="shared" si="12"/>
        <v>0</v>
      </c>
      <c r="L221" s="263" t="str">
        <f t="shared" si="13"/>
        <v>0</v>
      </c>
      <c r="M221" s="392">
        <f t="shared" si="14"/>
        <v>0</v>
      </c>
    </row>
    <row r="222" spans="11:13" hidden="1" x14ac:dyDescent="0.25">
      <c r="K222" s="262">
        <f t="shared" si="12"/>
        <v>0</v>
      </c>
      <c r="L222" s="263" t="str">
        <f t="shared" si="13"/>
        <v>0</v>
      </c>
      <c r="M222" s="392">
        <f t="shared" si="14"/>
        <v>0</v>
      </c>
    </row>
    <row r="223" spans="11:13" hidden="1" x14ac:dyDescent="0.25">
      <c r="K223" s="262">
        <f t="shared" si="12"/>
        <v>0</v>
      </c>
      <c r="L223" s="263" t="str">
        <f t="shared" si="13"/>
        <v>0</v>
      </c>
      <c r="M223" s="392">
        <f t="shared" si="14"/>
        <v>0</v>
      </c>
    </row>
    <row r="224" spans="11:13" hidden="1" x14ac:dyDescent="0.25">
      <c r="K224" s="262">
        <f t="shared" si="12"/>
        <v>0</v>
      </c>
      <c r="L224" s="263" t="str">
        <f t="shared" si="13"/>
        <v>0</v>
      </c>
      <c r="M224" s="392">
        <f t="shared" si="14"/>
        <v>0</v>
      </c>
    </row>
    <row r="225" spans="11:13" hidden="1" x14ac:dyDescent="0.25">
      <c r="K225" s="262">
        <f t="shared" si="12"/>
        <v>0</v>
      </c>
      <c r="L225" s="263" t="str">
        <f t="shared" si="13"/>
        <v>0</v>
      </c>
      <c r="M225" s="392">
        <f t="shared" si="14"/>
        <v>0</v>
      </c>
    </row>
    <row r="226" spans="11:13" hidden="1" x14ac:dyDescent="0.25">
      <c r="K226" s="262">
        <f t="shared" si="12"/>
        <v>0</v>
      </c>
      <c r="L226" s="263" t="str">
        <f t="shared" si="13"/>
        <v>0</v>
      </c>
      <c r="M226" s="392">
        <f t="shared" si="14"/>
        <v>0</v>
      </c>
    </row>
    <row r="227" spans="11:13" hidden="1" x14ac:dyDescent="0.25">
      <c r="K227" s="262">
        <f t="shared" si="12"/>
        <v>0</v>
      </c>
      <c r="L227" s="263" t="str">
        <f t="shared" si="13"/>
        <v>0</v>
      </c>
      <c r="M227" s="392">
        <f t="shared" si="14"/>
        <v>0</v>
      </c>
    </row>
    <row r="228" spans="11:13" hidden="1" x14ac:dyDescent="0.25">
      <c r="K228" s="262">
        <f t="shared" si="12"/>
        <v>0</v>
      </c>
      <c r="L228" s="263" t="str">
        <f t="shared" si="13"/>
        <v>0</v>
      </c>
      <c r="M228" s="392">
        <f t="shared" si="14"/>
        <v>0</v>
      </c>
    </row>
    <row r="229" spans="11:13" hidden="1" x14ac:dyDescent="0.25">
      <c r="K229" s="262">
        <f t="shared" si="12"/>
        <v>0</v>
      </c>
      <c r="L229" s="263" t="str">
        <f t="shared" si="13"/>
        <v>0</v>
      </c>
      <c r="M229" s="392">
        <f t="shared" si="14"/>
        <v>0</v>
      </c>
    </row>
    <row r="230" spans="11:13" hidden="1" x14ac:dyDescent="0.25">
      <c r="K230" s="262">
        <f t="shared" si="12"/>
        <v>0</v>
      </c>
      <c r="L230" s="263" t="str">
        <f t="shared" si="13"/>
        <v>0</v>
      </c>
      <c r="M230" s="392">
        <f t="shared" si="14"/>
        <v>0</v>
      </c>
    </row>
    <row r="231" spans="11:13" hidden="1" x14ac:dyDescent="0.25">
      <c r="K231" s="262">
        <f t="shared" si="12"/>
        <v>0</v>
      </c>
      <c r="L231" s="263" t="str">
        <f t="shared" si="13"/>
        <v>0</v>
      </c>
      <c r="M231" s="392">
        <f t="shared" si="14"/>
        <v>0</v>
      </c>
    </row>
    <row r="232" spans="11:13" hidden="1" x14ac:dyDescent="0.25">
      <c r="K232" s="262">
        <f t="shared" si="12"/>
        <v>0</v>
      </c>
      <c r="L232" s="263" t="str">
        <f t="shared" si="13"/>
        <v>0</v>
      </c>
      <c r="M232" s="392">
        <f t="shared" si="14"/>
        <v>0</v>
      </c>
    </row>
    <row r="233" spans="11:13" hidden="1" x14ac:dyDescent="0.25">
      <c r="K233" s="262">
        <f t="shared" si="12"/>
        <v>0</v>
      </c>
      <c r="L233" s="263" t="str">
        <f t="shared" si="13"/>
        <v>0</v>
      </c>
      <c r="M233" s="392">
        <f t="shared" si="14"/>
        <v>0</v>
      </c>
    </row>
    <row r="234" spans="11:13" hidden="1" x14ac:dyDescent="0.25">
      <c r="K234" s="262">
        <f t="shared" si="12"/>
        <v>0</v>
      </c>
      <c r="L234" s="263" t="str">
        <f t="shared" si="13"/>
        <v>0</v>
      </c>
      <c r="M234" s="392">
        <f t="shared" si="14"/>
        <v>0</v>
      </c>
    </row>
    <row r="235" spans="11:13" hidden="1" x14ac:dyDescent="0.25">
      <c r="K235" s="262">
        <f t="shared" si="12"/>
        <v>0</v>
      </c>
      <c r="L235" s="263" t="str">
        <f t="shared" si="13"/>
        <v>0</v>
      </c>
      <c r="M235" s="392">
        <f t="shared" si="14"/>
        <v>0</v>
      </c>
    </row>
    <row r="236" spans="11:13" hidden="1" x14ac:dyDescent="0.25">
      <c r="K236" s="262">
        <f t="shared" si="12"/>
        <v>0</v>
      </c>
      <c r="L236" s="263" t="str">
        <f t="shared" si="13"/>
        <v>0</v>
      </c>
      <c r="M236" s="392">
        <f t="shared" si="14"/>
        <v>0</v>
      </c>
    </row>
    <row r="237" spans="11:13" hidden="1" x14ac:dyDescent="0.25">
      <c r="K237" s="262">
        <f t="shared" si="12"/>
        <v>0</v>
      </c>
      <c r="L237" s="263" t="str">
        <f t="shared" si="13"/>
        <v>0</v>
      </c>
      <c r="M237" s="392">
        <f t="shared" si="14"/>
        <v>0</v>
      </c>
    </row>
    <row r="238" spans="11:13" hidden="1" x14ac:dyDescent="0.25">
      <c r="K238" s="262">
        <f t="shared" si="12"/>
        <v>0</v>
      </c>
      <c r="L238" s="263" t="str">
        <f t="shared" si="13"/>
        <v>0</v>
      </c>
      <c r="M238" s="392">
        <f t="shared" si="14"/>
        <v>0</v>
      </c>
    </row>
    <row r="239" spans="11:13" hidden="1" x14ac:dyDescent="0.25">
      <c r="K239" s="262">
        <f t="shared" si="12"/>
        <v>0</v>
      </c>
      <c r="L239" s="263" t="str">
        <f t="shared" si="13"/>
        <v>0</v>
      </c>
      <c r="M239" s="392">
        <f t="shared" si="14"/>
        <v>0</v>
      </c>
    </row>
    <row r="240" spans="11:13" hidden="1" x14ac:dyDescent="0.25">
      <c r="K240" s="262">
        <f t="shared" si="12"/>
        <v>0</v>
      </c>
      <c r="L240" s="263" t="str">
        <f t="shared" si="13"/>
        <v>0</v>
      </c>
      <c r="M240" s="392">
        <f t="shared" si="14"/>
        <v>0</v>
      </c>
    </row>
    <row r="241" spans="11:13" hidden="1" x14ac:dyDescent="0.25">
      <c r="K241" s="262">
        <f t="shared" si="12"/>
        <v>0</v>
      </c>
      <c r="L241" s="263" t="str">
        <f t="shared" si="13"/>
        <v>0</v>
      </c>
      <c r="M241" s="392">
        <f t="shared" si="14"/>
        <v>0</v>
      </c>
    </row>
    <row r="242" spans="11:13" hidden="1" x14ac:dyDescent="0.25">
      <c r="K242" s="262">
        <f t="shared" si="12"/>
        <v>0</v>
      </c>
      <c r="L242" s="263" t="str">
        <f t="shared" si="13"/>
        <v>0</v>
      </c>
      <c r="M242" s="392">
        <f t="shared" si="14"/>
        <v>0</v>
      </c>
    </row>
    <row r="243" spans="11:13" hidden="1" x14ac:dyDescent="0.25">
      <c r="K243" s="262">
        <f t="shared" si="12"/>
        <v>0</v>
      </c>
      <c r="L243" s="263" t="str">
        <f t="shared" si="13"/>
        <v>0</v>
      </c>
      <c r="M243" s="392">
        <f t="shared" si="14"/>
        <v>0</v>
      </c>
    </row>
    <row r="244" spans="11:13" hidden="1" x14ac:dyDescent="0.25">
      <c r="K244" s="262">
        <f t="shared" si="12"/>
        <v>0</v>
      </c>
      <c r="L244" s="263" t="str">
        <f t="shared" si="13"/>
        <v>0</v>
      </c>
      <c r="M244" s="392">
        <f t="shared" si="14"/>
        <v>0</v>
      </c>
    </row>
    <row r="245" spans="11:13" hidden="1" x14ac:dyDescent="0.25">
      <c r="K245" s="262">
        <f t="shared" si="12"/>
        <v>0</v>
      </c>
      <c r="L245" s="263" t="str">
        <f t="shared" si="13"/>
        <v>0</v>
      </c>
      <c r="M245" s="392">
        <f t="shared" si="14"/>
        <v>0</v>
      </c>
    </row>
    <row r="246" spans="11:13" hidden="1" x14ac:dyDescent="0.25">
      <c r="K246" s="262">
        <f t="shared" si="12"/>
        <v>0</v>
      </c>
      <c r="L246" s="263" t="str">
        <f t="shared" si="13"/>
        <v>0</v>
      </c>
      <c r="M246" s="392">
        <f t="shared" si="14"/>
        <v>0</v>
      </c>
    </row>
    <row r="247" spans="11:13" hidden="1" x14ac:dyDescent="0.25">
      <c r="K247" s="262">
        <f t="shared" si="12"/>
        <v>0</v>
      </c>
      <c r="L247" s="263" t="str">
        <f t="shared" si="13"/>
        <v>0</v>
      </c>
      <c r="M247" s="392">
        <f t="shared" si="14"/>
        <v>0</v>
      </c>
    </row>
    <row r="248" spans="11:13" hidden="1" x14ac:dyDescent="0.25">
      <c r="K248" s="262">
        <f t="shared" si="12"/>
        <v>0</v>
      </c>
      <c r="L248" s="263" t="str">
        <f t="shared" si="13"/>
        <v>0</v>
      </c>
      <c r="M248" s="392">
        <f t="shared" si="14"/>
        <v>0</v>
      </c>
    </row>
    <row r="249" spans="11:13" hidden="1" x14ac:dyDescent="0.25">
      <c r="K249" s="262">
        <f t="shared" si="12"/>
        <v>0</v>
      </c>
      <c r="L249" s="263" t="str">
        <f t="shared" si="13"/>
        <v>0</v>
      </c>
      <c r="M249" s="392">
        <f t="shared" si="14"/>
        <v>0</v>
      </c>
    </row>
    <row r="250" spans="11:13" hidden="1" x14ac:dyDescent="0.25">
      <c r="K250" s="262">
        <f t="shared" si="12"/>
        <v>0</v>
      </c>
      <c r="L250" s="263" t="str">
        <f t="shared" si="13"/>
        <v>0</v>
      </c>
      <c r="M250" s="392">
        <f t="shared" si="14"/>
        <v>0</v>
      </c>
    </row>
    <row r="251" spans="11:13" hidden="1" x14ac:dyDescent="0.25">
      <c r="K251" s="262">
        <f t="shared" si="12"/>
        <v>0</v>
      </c>
      <c r="L251" s="263" t="str">
        <f t="shared" si="13"/>
        <v>0</v>
      </c>
      <c r="M251" s="392">
        <f t="shared" si="14"/>
        <v>0</v>
      </c>
    </row>
    <row r="252" spans="11:13" hidden="1" x14ac:dyDescent="0.25">
      <c r="K252" s="262">
        <f t="shared" si="12"/>
        <v>0</v>
      </c>
      <c r="L252" s="263" t="str">
        <f t="shared" si="13"/>
        <v>0</v>
      </c>
      <c r="M252" s="392">
        <f t="shared" si="14"/>
        <v>0</v>
      </c>
    </row>
    <row r="253" spans="11:13" hidden="1" x14ac:dyDescent="0.25">
      <c r="K253" s="262">
        <f t="shared" si="12"/>
        <v>0</v>
      </c>
      <c r="L253" s="263" t="str">
        <f t="shared" si="13"/>
        <v>0</v>
      </c>
      <c r="M253" s="392">
        <f t="shared" si="14"/>
        <v>0</v>
      </c>
    </row>
    <row r="254" spans="11:13" hidden="1" x14ac:dyDescent="0.25">
      <c r="K254" s="262">
        <f t="shared" si="12"/>
        <v>0</v>
      </c>
      <c r="L254" s="263" t="str">
        <f t="shared" si="13"/>
        <v>0</v>
      </c>
      <c r="M254" s="392">
        <f t="shared" si="14"/>
        <v>0</v>
      </c>
    </row>
    <row r="255" spans="11:13" hidden="1" x14ac:dyDescent="0.25">
      <c r="K255" s="262">
        <f t="shared" si="12"/>
        <v>0</v>
      </c>
      <c r="L255" s="263" t="str">
        <f t="shared" si="13"/>
        <v>0</v>
      </c>
      <c r="M255" s="392">
        <f t="shared" si="14"/>
        <v>0</v>
      </c>
    </row>
    <row r="256" spans="11:13" hidden="1" x14ac:dyDescent="0.25">
      <c r="K256" s="262">
        <f t="shared" si="12"/>
        <v>0</v>
      </c>
      <c r="L256" s="263" t="str">
        <f t="shared" si="13"/>
        <v>0</v>
      </c>
      <c r="M256" s="392">
        <f t="shared" si="14"/>
        <v>0</v>
      </c>
    </row>
    <row r="257" spans="11:13" hidden="1" x14ac:dyDescent="0.25">
      <c r="K257" s="262">
        <f t="shared" si="12"/>
        <v>0</v>
      </c>
      <c r="L257" s="263" t="str">
        <f t="shared" si="13"/>
        <v>0</v>
      </c>
      <c r="M257" s="392">
        <f t="shared" si="14"/>
        <v>0</v>
      </c>
    </row>
    <row r="258" spans="11:13" hidden="1" x14ac:dyDescent="0.25">
      <c r="K258" s="262">
        <f t="shared" si="12"/>
        <v>0</v>
      </c>
      <c r="L258" s="263" t="str">
        <f t="shared" si="13"/>
        <v>0</v>
      </c>
      <c r="M258" s="392">
        <f t="shared" si="14"/>
        <v>0</v>
      </c>
    </row>
    <row r="259" spans="11:13" hidden="1" x14ac:dyDescent="0.25">
      <c r="K259" s="262">
        <f t="shared" si="12"/>
        <v>0</v>
      </c>
      <c r="L259" s="263" t="str">
        <f t="shared" si="13"/>
        <v>0</v>
      </c>
      <c r="M259" s="392">
        <f t="shared" si="14"/>
        <v>0</v>
      </c>
    </row>
    <row r="260" spans="11:13" hidden="1" x14ac:dyDescent="0.25">
      <c r="K260" s="262">
        <f t="shared" si="12"/>
        <v>0</v>
      </c>
      <c r="L260" s="263" t="str">
        <f t="shared" si="13"/>
        <v>0</v>
      </c>
      <c r="M260" s="392">
        <f t="shared" si="14"/>
        <v>0</v>
      </c>
    </row>
    <row r="261" spans="11:13" hidden="1" x14ac:dyDescent="0.25">
      <c r="K261" s="262">
        <f t="shared" si="12"/>
        <v>0</v>
      </c>
      <c r="L261" s="263" t="str">
        <f t="shared" si="13"/>
        <v>0</v>
      </c>
      <c r="M261" s="392">
        <f t="shared" si="14"/>
        <v>0</v>
      </c>
    </row>
    <row r="262" spans="11:13" hidden="1" x14ac:dyDescent="0.25">
      <c r="K262" s="262">
        <f t="shared" si="12"/>
        <v>0</v>
      </c>
      <c r="L262" s="263" t="str">
        <f t="shared" si="13"/>
        <v>0</v>
      </c>
      <c r="M262" s="392">
        <f t="shared" si="14"/>
        <v>0</v>
      </c>
    </row>
    <row r="263" spans="11:13" hidden="1" x14ac:dyDescent="0.25">
      <c r="K263" s="262">
        <f t="shared" si="12"/>
        <v>0</v>
      </c>
      <c r="L263" s="263" t="str">
        <f t="shared" si="13"/>
        <v>0</v>
      </c>
      <c r="M263" s="392">
        <f t="shared" si="14"/>
        <v>0</v>
      </c>
    </row>
    <row r="264" spans="11:13" hidden="1" x14ac:dyDescent="0.25">
      <c r="K264" s="262">
        <f t="shared" si="12"/>
        <v>0</v>
      </c>
      <c r="L264" s="263" t="str">
        <f t="shared" si="13"/>
        <v>0</v>
      </c>
      <c r="M264" s="392">
        <f t="shared" si="14"/>
        <v>0</v>
      </c>
    </row>
    <row r="265" spans="11:13" hidden="1" x14ac:dyDescent="0.25">
      <c r="K265" s="262">
        <f t="shared" si="12"/>
        <v>0</v>
      </c>
      <c r="L265" s="263" t="str">
        <f t="shared" si="13"/>
        <v>0</v>
      </c>
      <c r="M265" s="392">
        <f t="shared" si="14"/>
        <v>0</v>
      </c>
    </row>
    <row r="266" spans="11:13" hidden="1" x14ac:dyDescent="0.25">
      <c r="K266" s="262">
        <f t="shared" si="12"/>
        <v>0</v>
      </c>
      <c r="L266" s="263" t="str">
        <f t="shared" si="13"/>
        <v>0</v>
      </c>
      <c r="M266" s="392">
        <f t="shared" si="14"/>
        <v>0</v>
      </c>
    </row>
    <row r="267" spans="11:13" hidden="1" x14ac:dyDescent="0.25">
      <c r="K267" s="262">
        <f t="shared" si="12"/>
        <v>0</v>
      </c>
      <c r="L267" s="263" t="str">
        <f t="shared" si="13"/>
        <v>0</v>
      </c>
      <c r="M267" s="392">
        <f t="shared" si="14"/>
        <v>0</v>
      </c>
    </row>
    <row r="268" spans="11:13" hidden="1" x14ac:dyDescent="0.25">
      <c r="K268" s="262">
        <f t="shared" si="12"/>
        <v>0</v>
      </c>
      <c r="L268" s="263" t="str">
        <f t="shared" si="13"/>
        <v>0</v>
      </c>
      <c r="M268" s="392">
        <f t="shared" si="14"/>
        <v>0</v>
      </c>
    </row>
    <row r="269" spans="11:13" hidden="1" x14ac:dyDescent="0.25">
      <c r="K269" s="262">
        <f t="shared" ref="K269:K332" si="15">SUM(F269:J269)</f>
        <v>0</v>
      </c>
      <c r="L269" s="263" t="str">
        <f t="shared" ref="L269:L332" si="16">IF(E269="","0",VLOOKUP(E269,$F$539:$G$554,2))</f>
        <v>0</v>
      </c>
      <c r="M269" s="392">
        <f t="shared" ref="M269:M332" si="17">SUM(K269*L269)</f>
        <v>0</v>
      </c>
    </row>
    <row r="270" spans="11:13" hidden="1" x14ac:dyDescent="0.25">
      <c r="K270" s="262">
        <f t="shared" si="15"/>
        <v>0</v>
      </c>
      <c r="L270" s="263" t="str">
        <f t="shared" si="16"/>
        <v>0</v>
      </c>
      <c r="M270" s="392">
        <f t="shared" si="17"/>
        <v>0</v>
      </c>
    </row>
    <row r="271" spans="11:13" hidden="1" x14ac:dyDescent="0.25">
      <c r="K271" s="262">
        <f t="shared" si="15"/>
        <v>0</v>
      </c>
      <c r="L271" s="263" t="str">
        <f t="shared" si="16"/>
        <v>0</v>
      </c>
      <c r="M271" s="392">
        <f t="shared" si="17"/>
        <v>0</v>
      </c>
    </row>
    <row r="272" spans="11:13" hidden="1" x14ac:dyDescent="0.25">
      <c r="K272" s="262">
        <f t="shared" si="15"/>
        <v>0</v>
      </c>
      <c r="L272" s="263" t="str">
        <f t="shared" si="16"/>
        <v>0</v>
      </c>
      <c r="M272" s="392">
        <f t="shared" si="17"/>
        <v>0</v>
      </c>
    </row>
    <row r="273" spans="11:13" hidden="1" x14ac:dyDescent="0.25">
      <c r="K273" s="262">
        <f t="shared" si="15"/>
        <v>0</v>
      </c>
      <c r="L273" s="263" t="str">
        <f t="shared" si="16"/>
        <v>0</v>
      </c>
      <c r="M273" s="392">
        <f t="shared" si="17"/>
        <v>0</v>
      </c>
    </row>
    <row r="274" spans="11:13" hidden="1" x14ac:dyDescent="0.25">
      <c r="K274" s="262">
        <f t="shared" si="15"/>
        <v>0</v>
      </c>
      <c r="L274" s="263" t="str">
        <f t="shared" si="16"/>
        <v>0</v>
      </c>
      <c r="M274" s="392">
        <f t="shared" si="17"/>
        <v>0</v>
      </c>
    </row>
    <row r="275" spans="11:13" hidden="1" x14ac:dyDescent="0.25">
      <c r="K275" s="262">
        <f t="shared" si="15"/>
        <v>0</v>
      </c>
      <c r="L275" s="263" t="str">
        <f t="shared" si="16"/>
        <v>0</v>
      </c>
      <c r="M275" s="392">
        <f t="shared" si="17"/>
        <v>0</v>
      </c>
    </row>
    <row r="276" spans="11:13" hidden="1" x14ac:dyDescent="0.25">
      <c r="K276" s="262">
        <f t="shared" si="15"/>
        <v>0</v>
      </c>
      <c r="L276" s="263" t="str">
        <f t="shared" si="16"/>
        <v>0</v>
      </c>
      <c r="M276" s="392">
        <f t="shared" si="17"/>
        <v>0</v>
      </c>
    </row>
    <row r="277" spans="11:13" hidden="1" x14ac:dyDescent="0.25">
      <c r="K277" s="262">
        <f t="shared" si="15"/>
        <v>0</v>
      </c>
      <c r="L277" s="263" t="str">
        <f t="shared" si="16"/>
        <v>0</v>
      </c>
      <c r="M277" s="392">
        <f t="shared" si="17"/>
        <v>0</v>
      </c>
    </row>
    <row r="278" spans="11:13" hidden="1" x14ac:dyDescent="0.25">
      <c r="K278" s="262">
        <f t="shared" si="15"/>
        <v>0</v>
      </c>
      <c r="L278" s="263" t="str">
        <f t="shared" si="16"/>
        <v>0</v>
      </c>
      <c r="M278" s="392">
        <f t="shared" si="17"/>
        <v>0</v>
      </c>
    </row>
    <row r="279" spans="11:13" hidden="1" x14ac:dyDescent="0.25">
      <c r="K279" s="262">
        <f t="shared" si="15"/>
        <v>0</v>
      </c>
      <c r="L279" s="263" t="str">
        <f t="shared" si="16"/>
        <v>0</v>
      </c>
      <c r="M279" s="392">
        <f t="shared" si="17"/>
        <v>0</v>
      </c>
    </row>
    <row r="280" spans="11:13" hidden="1" x14ac:dyDescent="0.25">
      <c r="K280" s="262">
        <f t="shared" si="15"/>
        <v>0</v>
      </c>
      <c r="L280" s="263" t="str">
        <f t="shared" si="16"/>
        <v>0</v>
      </c>
      <c r="M280" s="392">
        <f t="shared" si="17"/>
        <v>0</v>
      </c>
    </row>
    <row r="281" spans="11:13" hidden="1" x14ac:dyDescent="0.25">
      <c r="K281" s="262">
        <f t="shared" si="15"/>
        <v>0</v>
      </c>
      <c r="L281" s="263" t="str">
        <f t="shared" si="16"/>
        <v>0</v>
      </c>
      <c r="M281" s="392">
        <f t="shared" si="17"/>
        <v>0</v>
      </c>
    </row>
    <row r="282" spans="11:13" hidden="1" x14ac:dyDescent="0.25">
      <c r="K282" s="262">
        <f t="shared" si="15"/>
        <v>0</v>
      </c>
      <c r="L282" s="263" t="str">
        <f t="shared" si="16"/>
        <v>0</v>
      </c>
      <c r="M282" s="392">
        <f t="shared" si="17"/>
        <v>0</v>
      </c>
    </row>
    <row r="283" spans="11:13" hidden="1" x14ac:dyDescent="0.25">
      <c r="K283" s="262">
        <f t="shared" si="15"/>
        <v>0</v>
      </c>
      <c r="L283" s="263" t="str">
        <f t="shared" si="16"/>
        <v>0</v>
      </c>
      <c r="M283" s="392">
        <f t="shared" si="17"/>
        <v>0</v>
      </c>
    </row>
    <row r="284" spans="11:13" hidden="1" x14ac:dyDescent="0.25">
      <c r="K284" s="262">
        <f t="shared" si="15"/>
        <v>0</v>
      </c>
      <c r="L284" s="263" t="str">
        <f t="shared" si="16"/>
        <v>0</v>
      </c>
      <c r="M284" s="392">
        <f t="shared" si="17"/>
        <v>0</v>
      </c>
    </row>
    <row r="285" spans="11:13" hidden="1" x14ac:dyDescent="0.25">
      <c r="K285" s="262">
        <f t="shared" si="15"/>
        <v>0</v>
      </c>
      <c r="L285" s="263" t="str">
        <f t="shared" si="16"/>
        <v>0</v>
      </c>
      <c r="M285" s="392">
        <f t="shared" si="17"/>
        <v>0</v>
      </c>
    </row>
    <row r="286" spans="11:13" hidden="1" x14ac:dyDescent="0.25">
      <c r="K286" s="262">
        <f t="shared" si="15"/>
        <v>0</v>
      </c>
      <c r="L286" s="263" t="str">
        <f t="shared" si="16"/>
        <v>0</v>
      </c>
      <c r="M286" s="392">
        <f t="shared" si="17"/>
        <v>0</v>
      </c>
    </row>
    <row r="287" spans="11:13" hidden="1" x14ac:dyDescent="0.25">
      <c r="K287" s="262">
        <f t="shared" si="15"/>
        <v>0</v>
      </c>
      <c r="L287" s="263" t="str">
        <f t="shared" si="16"/>
        <v>0</v>
      </c>
      <c r="M287" s="392">
        <f t="shared" si="17"/>
        <v>0</v>
      </c>
    </row>
    <row r="288" spans="11:13" hidden="1" x14ac:dyDescent="0.25">
      <c r="K288" s="262">
        <f t="shared" si="15"/>
        <v>0</v>
      </c>
      <c r="L288" s="263" t="str">
        <f t="shared" si="16"/>
        <v>0</v>
      </c>
      <c r="M288" s="392">
        <f t="shared" si="17"/>
        <v>0</v>
      </c>
    </row>
    <row r="289" spans="11:13" hidden="1" x14ac:dyDescent="0.25">
      <c r="K289" s="262">
        <f t="shared" si="15"/>
        <v>0</v>
      </c>
      <c r="L289" s="263" t="str">
        <f t="shared" si="16"/>
        <v>0</v>
      </c>
      <c r="M289" s="392">
        <f t="shared" si="17"/>
        <v>0</v>
      </c>
    </row>
    <row r="290" spans="11:13" hidden="1" x14ac:dyDescent="0.25">
      <c r="K290" s="262">
        <f t="shared" si="15"/>
        <v>0</v>
      </c>
      <c r="L290" s="263" t="str">
        <f t="shared" si="16"/>
        <v>0</v>
      </c>
      <c r="M290" s="392">
        <f t="shared" si="17"/>
        <v>0</v>
      </c>
    </row>
    <row r="291" spans="11:13" hidden="1" x14ac:dyDescent="0.25">
      <c r="K291" s="262">
        <f t="shared" si="15"/>
        <v>0</v>
      </c>
      <c r="L291" s="263" t="str">
        <f t="shared" si="16"/>
        <v>0</v>
      </c>
      <c r="M291" s="392">
        <f t="shared" si="17"/>
        <v>0</v>
      </c>
    </row>
    <row r="292" spans="11:13" hidden="1" x14ac:dyDescent="0.25">
      <c r="K292" s="262">
        <f t="shared" si="15"/>
        <v>0</v>
      </c>
      <c r="L292" s="263" t="str">
        <f t="shared" si="16"/>
        <v>0</v>
      </c>
      <c r="M292" s="392">
        <f t="shared" si="17"/>
        <v>0</v>
      </c>
    </row>
    <row r="293" spans="11:13" hidden="1" x14ac:dyDescent="0.25">
      <c r="K293" s="262">
        <f t="shared" si="15"/>
        <v>0</v>
      </c>
      <c r="L293" s="263" t="str">
        <f t="shared" si="16"/>
        <v>0</v>
      </c>
      <c r="M293" s="392">
        <f t="shared" si="17"/>
        <v>0</v>
      </c>
    </row>
    <row r="294" spans="11:13" hidden="1" x14ac:dyDescent="0.25">
      <c r="K294" s="262">
        <f t="shared" si="15"/>
        <v>0</v>
      </c>
      <c r="L294" s="263" t="str">
        <f t="shared" si="16"/>
        <v>0</v>
      </c>
      <c r="M294" s="392">
        <f t="shared" si="17"/>
        <v>0</v>
      </c>
    </row>
    <row r="295" spans="11:13" hidden="1" x14ac:dyDescent="0.25">
      <c r="K295" s="262">
        <f t="shared" si="15"/>
        <v>0</v>
      </c>
      <c r="L295" s="263" t="str">
        <f t="shared" si="16"/>
        <v>0</v>
      </c>
      <c r="M295" s="392">
        <f t="shared" si="17"/>
        <v>0</v>
      </c>
    </row>
    <row r="296" spans="11:13" hidden="1" x14ac:dyDescent="0.25">
      <c r="K296" s="262">
        <f t="shared" si="15"/>
        <v>0</v>
      </c>
      <c r="L296" s="263" t="str">
        <f t="shared" si="16"/>
        <v>0</v>
      </c>
      <c r="M296" s="392">
        <f t="shared" si="17"/>
        <v>0</v>
      </c>
    </row>
    <row r="297" spans="11:13" hidden="1" x14ac:dyDescent="0.25">
      <c r="K297" s="262">
        <f t="shared" si="15"/>
        <v>0</v>
      </c>
      <c r="L297" s="263" t="str">
        <f t="shared" si="16"/>
        <v>0</v>
      </c>
      <c r="M297" s="392">
        <f t="shared" si="17"/>
        <v>0</v>
      </c>
    </row>
    <row r="298" spans="11:13" hidden="1" x14ac:dyDescent="0.25">
      <c r="K298" s="262">
        <f t="shared" si="15"/>
        <v>0</v>
      </c>
      <c r="L298" s="263" t="str">
        <f t="shared" si="16"/>
        <v>0</v>
      </c>
      <c r="M298" s="392">
        <f t="shared" si="17"/>
        <v>0</v>
      </c>
    </row>
    <row r="299" spans="11:13" hidden="1" x14ac:dyDescent="0.25">
      <c r="K299" s="262">
        <f t="shared" si="15"/>
        <v>0</v>
      </c>
      <c r="L299" s="263" t="str">
        <f t="shared" si="16"/>
        <v>0</v>
      </c>
      <c r="M299" s="392">
        <f t="shared" si="17"/>
        <v>0</v>
      </c>
    </row>
    <row r="300" spans="11:13" hidden="1" x14ac:dyDescent="0.25">
      <c r="K300" s="262">
        <f t="shared" si="15"/>
        <v>0</v>
      </c>
      <c r="L300" s="263" t="str">
        <f t="shared" si="16"/>
        <v>0</v>
      </c>
      <c r="M300" s="392">
        <f t="shared" si="17"/>
        <v>0</v>
      </c>
    </row>
    <row r="301" spans="11:13" hidden="1" x14ac:dyDescent="0.25">
      <c r="K301" s="262">
        <f t="shared" si="15"/>
        <v>0</v>
      </c>
      <c r="L301" s="263" t="str">
        <f t="shared" si="16"/>
        <v>0</v>
      </c>
      <c r="M301" s="392">
        <f t="shared" si="17"/>
        <v>0</v>
      </c>
    </row>
    <row r="302" spans="11:13" hidden="1" x14ac:dyDescent="0.25">
      <c r="K302" s="262">
        <f t="shared" si="15"/>
        <v>0</v>
      </c>
      <c r="L302" s="263" t="str">
        <f t="shared" si="16"/>
        <v>0</v>
      </c>
      <c r="M302" s="392">
        <f t="shared" si="17"/>
        <v>0</v>
      </c>
    </row>
    <row r="303" spans="11:13" hidden="1" x14ac:dyDescent="0.25">
      <c r="K303" s="262">
        <f t="shared" si="15"/>
        <v>0</v>
      </c>
      <c r="L303" s="263" t="str">
        <f t="shared" si="16"/>
        <v>0</v>
      </c>
      <c r="M303" s="392">
        <f t="shared" si="17"/>
        <v>0</v>
      </c>
    </row>
    <row r="304" spans="11:13" hidden="1" x14ac:dyDescent="0.25">
      <c r="K304" s="262">
        <f t="shared" si="15"/>
        <v>0</v>
      </c>
      <c r="L304" s="263" t="str">
        <f t="shared" si="16"/>
        <v>0</v>
      </c>
      <c r="M304" s="392">
        <f t="shared" si="17"/>
        <v>0</v>
      </c>
    </row>
    <row r="305" spans="11:13" hidden="1" x14ac:dyDescent="0.25">
      <c r="K305" s="262">
        <f t="shared" si="15"/>
        <v>0</v>
      </c>
      <c r="L305" s="263" t="str">
        <f t="shared" si="16"/>
        <v>0</v>
      </c>
      <c r="M305" s="392">
        <f t="shared" si="17"/>
        <v>0</v>
      </c>
    </row>
    <row r="306" spans="11:13" hidden="1" x14ac:dyDescent="0.25">
      <c r="K306" s="262">
        <f t="shared" si="15"/>
        <v>0</v>
      </c>
      <c r="L306" s="263" t="str">
        <f t="shared" si="16"/>
        <v>0</v>
      </c>
      <c r="M306" s="392">
        <f t="shared" si="17"/>
        <v>0</v>
      </c>
    </row>
    <row r="307" spans="11:13" hidden="1" x14ac:dyDescent="0.25">
      <c r="K307" s="262">
        <f t="shared" si="15"/>
        <v>0</v>
      </c>
      <c r="L307" s="263" t="str">
        <f t="shared" si="16"/>
        <v>0</v>
      </c>
      <c r="M307" s="392">
        <f t="shared" si="17"/>
        <v>0</v>
      </c>
    </row>
    <row r="308" spans="11:13" hidden="1" x14ac:dyDescent="0.25">
      <c r="K308" s="262">
        <f t="shared" si="15"/>
        <v>0</v>
      </c>
      <c r="L308" s="263" t="str">
        <f t="shared" si="16"/>
        <v>0</v>
      </c>
      <c r="M308" s="392">
        <f t="shared" si="17"/>
        <v>0</v>
      </c>
    </row>
    <row r="309" spans="11:13" hidden="1" x14ac:dyDescent="0.25">
      <c r="K309" s="262">
        <f t="shared" si="15"/>
        <v>0</v>
      </c>
      <c r="L309" s="263" t="str">
        <f t="shared" si="16"/>
        <v>0</v>
      </c>
      <c r="M309" s="392">
        <f t="shared" si="17"/>
        <v>0</v>
      </c>
    </row>
    <row r="310" spans="11:13" hidden="1" x14ac:dyDescent="0.25">
      <c r="K310" s="262">
        <f t="shared" si="15"/>
        <v>0</v>
      </c>
      <c r="L310" s="263" t="str">
        <f t="shared" si="16"/>
        <v>0</v>
      </c>
      <c r="M310" s="392">
        <f t="shared" si="17"/>
        <v>0</v>
      </c>
    </row>
    <row r="311" spans="11:13" hidden="1" x14ac:dyDescent="0.25">
      <c r="K311" s="262">
        <f t="shared" si="15"/>
        <v>0</v>
      </c>
      <c r="L311" s="263" t="str">
        <f t="shared" si="16"/>
        <v>0</v>
      </c>
      <c r="M311" s="392">
        <f t="shared" si="17"/>
        <v>0</v>
      </c>
    </row>
    <row r="312" spans="11:13" hidden="1" x14ac:dyDescent="0.25">
      <c r="K312" s="262">
        <f t="shared" si="15"/>
        <v>0</v>
      </c>
      <c r="L312" s="263" t="str">
        <f t="shared" si="16"/>
        <v>0</v>
      </c>
      <c r="M312" s="392">
        <f t="shared" si="17"/>
        <v>0</v>
      </c>
    </row>
    <row r="313" spans="11:13" hidden="1" x14ac:dyDescent="0.25">
      <c r="K313" s="262">
        <f t="shared" si="15"/>
        <v>0</v>
      </c>
      <c r="L313" s="263" t="str">
        <f t="shared" si="16"/>
        <v>0</v>
      </c>
      <c r="M313" s="392">
        <f t="shared" si="17"/>
        <v>0</v>
      </c>
    </row>
    <row r="314" spans="11:13" hidden="1" x14ac:dyDescent="0.25">
      <c r="K314" s="262">
        <f t="shared" si="15"/>
        <v>0</v>
      </c>
      <c r="L314" s="263" t="str">
        <f t="shared" si="16"/>
        <v>0</v>
      </c>
      <c r="M314" s="392">
        <f t="shared" si="17"/>
        <v>0</v>
      </c>
    </row>
    <row r="315" spans="11:13" hidden="1" x14ac:dyDescent="0.25">
      <c r="K315" s="262">
        <f t="shared" si="15"/>
        <v>0</v>
      </c>
      <c r="L315" s="263" t="str">
        <f t="shared" si="16"/>
        <v>0</v>
      </c>
      <c r="M315" s="392">
        <f t="shared" si="17"/>
        <v>0</v>
      </c>
    </row>
    <row r="316" spans="11:13" hidden="1" x14ac:dyDescent="0.25">
      <c r="K316" s="262">
        <f t="shared" si="15"/>
        <v>0</v>
      </c>
      <c r="L316" s="263" t="str">
        <f t="shared" si="16"/>
        <v>0</v>
      </c>
      <c r="M316" s="392">
        <f t="shared" si="17"/>
        <v>0</v>
      </c>
    </row>
    <row r="317" spans="11:13" hidden="1" x14ac:dyDescent="0.25">
      <c r="K317" s="262">
        <f t="shared" si="15"/>
        <v>0</v>
      </c>
      <c r="L317" s="263" t="str">
        <f t="shared" si="16"/>
        <v>0</v>
      </c>
      <c r="M317" s="392">
        <f t="shared" si="17"/>
        <v>0</v>
      </c>
    </row>
    <row r="318" spans="11:13" hidden="1" x14ac:dyDescent="0.25">
      <c r="K318" s="262">
        <f t="shared" si="15"/>
        <v>0</v>
      </c>
      <c r="L318" s="263" t="str">
        <f t="shared" si="16"/>
        <v>0</v>
      </c>
      <c r="M318" s="392">
        <f t="shared" si="17"/>
        <v>0</v>
      </c>
    </row>
    <row r="319" spans="11:13" hidden="1" x14ac:dyDescent="0.25">
      <c r="K319" s="262">
        <f t="shared" si="15"/>
        <v>0</v>
      </c>
      <c r="L319" s="263" t="str">
        <f t="shared" si="16"/>
        <v>0</v>
      </c>
      <c r="M319" s="392">
        <f t="shared" si="17"/>
        <v>0</v>
      </c>
    </row>
    <row r="320" spans="11:13" hidden="1" x14ac:dyDescent="0.25">
      <c r="K320" s="262">
        <f t="shared" si="15"/>
        <v>0</v>
      </c>
      <c r="L320" s="263" t="str">
        <f t="shared" si="16"/>
        <v>0</v>
      </c>
      <c r="M320" s="392">
        <f t="shared" si="17"/>
        <v>0</v>
      </c>
    </row>
    <row r="321" spans="11:13" hidden="1" x14ac:dyDescent="0.25">
      <c r="K321" s="262">
        <f t="shared" si="15"/>
        <v>0</v>
      </c>
      <c r="L321" s="263" t="str">
        <f t="shared" si="16"/>
        <v>0</v>
      </c>
      <c r="M321" s="392">
        <f t="shared" si="17"/>
        <v>0</v>
      </c>
    </row>
    <row r="322" spans="11:13" hidden="1" x14ac:dyDescent="0.25">
      <c r="K322" s="262">
        <f t="shared" si="15"/>
        <v>0</v>
      </c>
      <c r="L322" s="263" t="str">
        <f t="shared" si="16"/>
        <v>0</v>
      </c>
      <c r="M322" s="392">
        <f t="shared" si="17"/>
        <v>0</v>
      </c>
    </row>
    <row r="323" spans="11:13" hidden="1" x14ac:dyDescent="0.25">
      <c r="K323" s="262">
        <f t="shared" si="15"/>
        <v>0</v>
      </c>
      <c r="L323" s="263" t="str">
        <f t="shared" si="16"/>
        <v>0</v>
      </c>
      <c r="M323" s="392">
        <f t="shared" si="17"/>
        <v>0</v>
      </c>
    </row>
    <row r="324" spans="11:13" hidden="1" x14ac:dyDescent="0.25">
      <c r="K324" s="262">
        <f t="shared" si="15"/>
        <v>0</v>
      </c>
      <c r="L324" s="263" t="str">
        <f t="shared" si="16"/>
        <v>0</v>
      </c>
      <c r="M324" s="392">
        <f t="shared" si="17"/>
        <v>0</v>
      </c>
    </row>
    <row r="325" spans="11:13" hidden="1" x14ac:dyDescent="0.25">
      <c r="K325" s="262">
        <f t="shared" si="15"/>
        <v>0</v>
      </c>
      <c r="L325" s="263" t="str">
        <f t="shared" si="16"/>
        <v>0</v>
      </c>
      <c r="M325" s="392">
        <f t="shared" si="17"/>
        <v>0</v>
      </c>
    </row>
    <row r="326" spans="11:13" hidden="1" x14ac:dyDescent="0.25">
      <c r="K326" s="262">
        <f t="shared" si="15"/>
        <v>0</v>
      </c>
      <c r="L326" s="263" t="str">
        <f t="shared" si="16"/>
        <v>0</v>
      </c>
      <c r="M326" s="392">
        <f t="shared" si="17"/>
        <v>0</v>
      </c>
    </row>
    <row r="327" spans="11:13" hidden="1" x14ac:dyDescent="0.25">
      <c r="K327" s="262">
        <f t="shared" si="15"/>
        <v>0</v>
      </c>
      <c r="L327" s="263" t="str">
        <f t="shared" si="16"/>
        <v>0</v>
      </c>
      <c r="M327" s="392">
        <f t="shared" si="17"/>
        <v>0</v>
      </c>
    </row>
    <row r="328" spans="11:13" hidden="1" x14ac:dyDescent="0.25">
      <c r="K328" s="262">
        <f t="shared" si="15"/>
        <v>0</v>
      </c>
      <c r="L328" s="263" t="str">
        <f t="shared" si="16"/>
        <v>0</v>
      </c>
      <c r="M328" s="392">
        <f t="shared" si="17"/>
        <v>0</v>
      </c>
    </row>
    <row r="329" spans="11:13" hidden="1" x14ac:dyDescent="0.25">
      <c r="K329" s="262">
        <f t="shared" si="15"/>
        <v>0</v>
      </c>
      <c r="L329" s="263" t="str">
        <f t="shared" si="16"/>
        <v>0</v>
      </c>
      <c r="M329" s="392">
        <f t="shared" si="17"/>
        <v>0</v>
      </c>
    </row>
    <row r="330" spans="11:13" hidden="1" x14ac:dyDescent="0.25">
      <c r="K330" s="262">
        <f t="shared" si="15"/>
        <v>0</v>
      </c>
      <c r="L330" s="263" t="str">
        <f t="shared" si="16"/>
        <v>0</v>
      </c>
      <c r="M330" s="392">
        <f t="shared" si="17"/>
        <v>0</v>
      </c>
    </row>
    <row r="331" spans="11:13" hidden="1" x14ac:dyDescent="0.25">
      <c r="K331" s="262">
        <f t="shared" si="15"/>
        <v>0</v>
      </c>
      <c r="L331" s="263" t="str">
        <f t="shared" si="16"/>
        <v>0</v>
      </c>
      <c r="M331" s="392">
        <f t="shared" si="17"/>
        <v>0</v>
      </c>
    </row>
    <row r="332" spans="11:13" hidden="1" x14ac:dyDescent="0.25">
      <c r="K332" s="262">
        <f t="shared" si="15"/>
        <v>0</v>
      </c>
      <c r="L332" s="263" t="str">
        <f t="shared" si="16"/>
        <v>0</v>
      </c>
      <c r="M332" s="392">
        <f t="shared" si="17"/>
        <v>0</v>
      </c>
    </row>
    <row r="333" spans="11:13" hidden="1" x14ac:dyDescent="0.25">
      <c r="K333" s="262">
        <f t="shared" ref="K333:K396" si="18">SUM(F333:J333)</f>
        <v>0</v>
      </c>
      <c r="L333" s="263" t="str">
        <f t="shared" ref="L333:L396" si="19">IF(E333="","0",VLOOKUP(E333,$F$539:$G$554,2))</f>
        <v>0</v>
      </c>
      <c r="M333" s="392">
        <f t="shared" ref="M333:M396" si="20">SUM(K333*L333)</f>
        <v>0</v>
      </c>
    </row>
    <row r="334" spans="11:13" hidden="1" x14ac:dyDescent="0.25">
      <c r="K334" s="262">
        <f t="shared" si="18"/>
        <v>0</v>
      </c>
      <c r="L334" s="263" t="str">
        <f t="shared" si="19"/>
        <v>0</v>
      </c>
      <c r="M334" s="392">
        <f t="shared" si="20"/>
        <v>0</v>
      </c>
    </row>
    <row r="335" spans="11:13" hidden="1" x14ac:dyDescent="0.25">
      <c r="K335" s="262">
        <f t="shared" si="18"/>
        <v>0</v>
      </c>
      <c r="L335" s="263" t="str">
        <f t="shared" si="19"/>
        <v>0</v>
      </c>
      <c r="M335" s="392">
        <f t="shared" si="20"/>
        <v>0</v>
      </c>
    </row>
    <row r="336" spans="11:13" hidden="1" x14ac:dyDescent="0.25">
      <c r="K336" s="262">
        <f t="shared" si="18"/>
        <v>0</v>
      </c>
      <c r="L336" s="263" t="str">
        <f t="shared" si="19"/>
        <v>0</v>
      </c>
      <c r="M336" s="392">
        <f t="shared" si="20"/>
        <v>0</v>
      </c>
    </row>
    <row r="337" spans="11:13" hidden="1" x14ac:dyDescent="0.25">
      <c r="K337" s="262">
        <f t="shared" si="18"/>
        <v>0</v>
      </c>
      <c r="L337" s="263" t="str">
        <f t="shared" si="19"/>
        <v>0</v>
      </c>
      <c r="M337" s="392">
        <f t="shared" si="20"/>
        <v>0</v>
      </c>
    </row>
    <row r="338" spans="11:13" hidden="1" x14ac:dyDescent="0.25">
      <c r="K338" s="262">
        <f t="shared" si="18"/>
        <v>0</v>
      </c>
      <c r="L338" s="263" t="str">
        <f t="shared" si="19"/>
        <v>0</v>
      </c>
      <c r="M338" s="392">
        <f t="shared" si="20"/>
        <v>0</v>
      </c>
    </row>
    <row r="339" spans="11:13" hidden="1" x14ac:dyDescent="0.25">
      <c r="K339" s="262">
        <f t="shared" si="18"/>
        <v>0</v>
      </c>
      <c r="L339" s="263" t="str">
        <f t="shared" si="19"/>
        <v>0</v>
      </c>
      <c r="M339" s="392">
        <f t="shared" si="20"/>
        <v>0</v>
      </c>
    </row>
    <row r="340" spans="11:13" hidden="1" x14ac:dyDescent="0.25">
      <c r="K340" s="262">
        <f t="shared" si="18"/>
        <v>0</v>
      </c>
      <c r="L340" s="263" t="str">
        <f t="shared" si="19"/>
        <v>0</v>
      </c>
      <c r="M340" s="392">
        <f t="shared" si="20"/>
        <v>0</v>
      </c>
    </row>
    <row r="341" spans="11:13" hidden="1" x14ac:dyDescent="0.25">
      <c r="K341" s="262">
        <f t="shared" si="18"/>
        <v>0</v>
      </c>
      <c r="L341" s="263" t="str">
        <f t="shared" si="19"/>
        <v>0</v>
      </c>
      <c r="M341" s="392">
        <f t="shared" si="20"/>
        <v>0</v>
      </c>
    </row>
    <row r="342" spans="11:13" hidden="1" x14ac:dyDescent="0.25">
      <c r="K342" s="262">
        <f t="shared" si="18"/>
        <v>0</v>
      </c>
      <c r="L342" s="263" t="str">
        <f t="shared" si="19"/>
        <v>0</v>
      </c>
      <c r="M342" s="392">
        <f t="shared" si="20"/>
        <v>0</v>
      </c>
    </row>
    <row r="343" spans="11:13" hidden="1" x14ac:dyDescent="0.25">
      <c r="K343" s="262">
        <f t="shared" si="18"/>
        <v>0</v>
      </c>
      <c r="L343" s="263" t="str">
        <f t="shared" si="19"/>
        <v>0</v>
      </c>
      <c r="M343" s="392">
        <f t="shared" si="20"/>
        <v>0</v>
      </c>
    </row>
    <row r="344" spans="11:13" hidden="1" x14ac:dyDescent="0.25">
      <c r="K344" s="262">
        <f t="shared" si="18"/>
        <v>0</v>
      </c>
      <c r="L344" s="263" t="str">
        <f t="shared" si="19"/>
        <v>0</v>
      </c>
      <c r="M344" s="392">
        <f t="shared" si="20"/>
        <v>0</v>
      </c>
    </row>
    <row r="345" spans="11:13" hidden="1" x14ac:dyDescent="0.25">
      <c r="K345" s="262">
        <f t="shared" si="18"/>
        <v>0</v>
      </c>
      <c r="L345" s="263" t="str">
        <f t="shared" si="19"/>
        <v>0</v>
      </c>
      <c r="M345" s="392">
        <f t="shared" si="20"/>
        <v>0</v>
      </c>
    </row>
    <row r="346" spans="11:13" hidden="1" x14ac:dyDescent="0.25">
      <c r="K346" s="262">
        <f t="shared" si="18"/>
        <v>0</v>
      </c>
      <c r="L346" s="263" t="str">
        <f t="shared" si="19"/>
        <v>0</v>
      </c>
      <c r="M346" s="392">
        <f t="shared" si="20"/>
        <v>0</v>
      </c>
    </row>
    <row r="347" spans="11:13" hidden="1" x14ac:dyDescent="0.25">
      <c r="K347" s="262">
        <f t="shared" si="18"/>
        <v>0</v>
      </c>
      <c r="L347" s="263" t="str">
        <f t="shared" si="19"/>
        <v>0</v>
      </c>
      <c r="M347" s="392">
        <f t="shared" si="20"/>
        <v>0</v>
      </c>
    </row>
    <row r="348" spans="11:13" hidden="1" x14ac:dyDescent="0.25">
      <c r="K348" s="262">
        <f t="shared" si="18"/>
        <v>0</v>
      </c>
      <c r="L348" s="263" t="str">
        <f t="shared" si="19"/>
        <v>0</v>
      </c>
      <c r="M348" s="392">
        <f t="shared" si="20"/>
        <v>0</v>
      </c>
    </row>
    <row r="349" spans="11:13" hidden="1" x14ac:dyDescent="0.25">
      <c r="K349" s="262">
        <f t="shared" si="18"/>
        <v>0</v>
      </c>
      <c r="L349" s="263" t="str">
        <f t="shared" si="19"/>
        <v>0</v>
      </c>
      <c r="M349" s="392">
        <f t="shared" si="20"/>
        <v>0</v>
      </c>
    </row>
    <row r="350" spans="11:13" hidden="1" x14ac:dyDescent="0.25">
      <c r="K350" s="262">
        <f t="shared" si="18"/>
        <v>0</v>
      </c>
      <c r="L350" s="263" t="str">
        <f t="shared" si="19"/>
        <v>0</v>
      </c>
      <c r="M350" s="392">
        <f t="shared" si="20"/>
        <v>0</v>
      </c>
    </row>
    <row r="351" spans="11:13" hidden="1" x14ac:dyDescent="0.25">
      <c r="K351" s="262">
        <f t="shared" si="18"/>
        <v>0</v>
      </c>
      <c r="L351" s="263" t="str">
        <f t="shared" si="19"/>
        <v>0</v>
      </c>
      <c r="M351" s="392">
        <f t="shared" si="20"/>
        <v>0</v>
      </c>
    </row>
    <row r="352" spans="11:13" hidden="1" x14ac:dyDescent="0.25">
      <c r="K352" s="262">
        <f t="shared" si="18"/>
        <v>0</v>
      </c>
      <c r="L352" s="263" t="str">
        <f t="shared" si="19"/>
        <v>0</v>
      </c>
      <c r="M352" s="392">
        <f t="shared" si="20"/>
        <v>0</v>
      </c>
    </row>
    <row r="353" spans="11:13" hidden="1" x14ac:dyDescent="0.25">
      <c r="K353" s="262">
        <f t="shared" si="18"/>
        <v>0</v>
      </c>
      <c r="L353" s="263" t="str">
        <f t="shared" si="19"/>
        <v>0</v>
      </c>
      <c r="M353" s="392">
        <f t="shared" si="20"/>
        <v>0</v>
      </c>
    </row>
    <row r="354" spans="11:13" hidden="1" x14ac:dyDescent="0.25">
      <c r="K354" s="262">
        <f t="shared" si="18"/>
        <v>0</v>
      </c>
      <c r="L354" s="263" t="str">
        <f t="shared" si="19"/>
        <v>0</v>
      </c>
      <c r="M354" s="392">
        <f t="shared" si="20"/>
        <v>0</v>
      </c>
    </row>
    <row r="355" spans="11:13" hidden="1" x14ac:dyDescent="0.25">
      <c r="K355" s="262">
        <f t="shared" si="18"/>
        <v>0</v>
      </c>
      <c r="L355" s="263" t="str">
        <f t="shared" si="19"/>
        <v>0</v>
      </c>
      <c r="M355" s="392">
        <f t="shared" si="20"/>
        <v>0</v>
      </c>
    </row>
    <row r="356" spans="11:13" hidden="1" x14ac:dyDescent="0.25">
      <c r="K356" s="262">
        <f t="shared" si="18"/>
        <v>0</v>
      </c>
      <c r="L356" s="263" t="str">
        <f t="shared" si="19"/>
        <v>0</v>
      </c>
      <c r="M356" s="392">
        <f t="shared" si="20"/>
        <v>0</v>
      </c>
    </row>
    <row r="357" spans="11:13" hidden="1" x14ac:dyDescent="0.25">
      <c r="K357" s="262">
        <f t="shared" si="18"/>
        <v>0</v>
      </c>
      <c r="L357" s="263" t="str">
        <f t="shared" si="19"/>
        <v>0</v>
      </c>
      <c r="M357" s="392">
        <f t="shared" si="20"/>
        <v>0</v>
      </c>
    </row>
    <row r="358" spans="11:13" hidden="1" x14ac:dyDescent="0.25">
      <c r="K358" s="262">
        <f t="shared" si="18"/>
        <v>0</v>
      </c>
      <c r="L358" s="263" t="str">
        <f t="shared" si="19"/>
        <v>0</v>
      </c>
      <c r="M358" s="392">
        <f t="shared" si="20"/>
        <v>0</v>
      </c>
    </row>
    <row r="359" spans="11:13" hidden="1" x14ac:dyDescent="0.25">
      <c r="K359" s="262">
        <f t="shared" si="18"/>
        <v>0</v>
      </c>
      <c r="L359" s="263" t="str">
        <f t="shared" si="19"/>
        <v>0</v>
      </c>
      <c r="M359" s="392">
        <f t="shared" si="20"/>
        <v>0</v>
      </c>
    </row>
    <row r="360" spans="11:13" hidden="1" x14ac:dyDescent="0.25">
      <c r="K360" s="262">
        <f t="shared" si="18"/>
        <v>0</v>
      </c>
      <c r="L360" s="263" t="str">
        <f t="shared" si="19"/>
        <v>0</v>
      </c>
      <c r="M360" s="392">
        <f t="shared" si="20"/>
        <v>0</v>
      </c>
    </row>
    <row r="361" spans="11:13" hidden="1" x14ac:dyDescent="0.25">
      <c r="K361" s="262">
        <f t="shared" si="18"/>
        <v>0</v>
      </c>
      <c r="L361" s="263" t="str">
        <f t="shared" si="19"/>
        <v>0</v>
      </c>
      <c r="M361" s="392">
        <f t="shared" si="20"/>
        <v>0</v>
      </c>
    </row>
    <row r="362" spans="11:13" hidden="1" x14ac:dyDescent="0.25">
      <c r="K362" s="262">
        <f t="shared" si="18"/>
        <v>0</v>
      </c>
      <c r="L362" s="263" t="str">
        <f t="shared" si="19"/>
        <v>0</v>
      </c>
      <c r="M362" s="392">
        <f t="shared" si="20"/>
        <v>0</v>
      </c>
    </row>
    <row r="363" spans="11:13" hidden="1" x14ac:dyDescent="0.25">
      <c r="K363" s="262">
        <f t="shared" si="18"/>
        <v>0</v>
      </c>
      <c r="L363" s="263" t="str">
        <f t="shared" si="19"/>
        <v>0</v>
      </c>
      <c r="M363" s="392">
        <f t="shared" si="20"/>
        <v>0</v>
      </c>
    </row>
    <row r="364" spans="11:13" hidden="1" x14ac:dyDescent="0.25">
      <c r="K364" s="262">
        <f t="shared" si="18"/>
        <v>0</v>
      </c>
      <c r="L364" s="263" t="str">
        <f t="shared" si="19"/>
        <v>0</v>
      </c>
      <c r="M364" s="392">
        <f t="shared" si="20"/>
        <v>0</v>
      </c>
    </row>
    <row r="365" spans="11:13" hidden="1" x14ac:dyDescent="0.25">
      <c r="K365" s="262">
        <f t="shared" si="18"/>
        <v>0</v>
      </c>
      <c r="L365" s="263" t="str">
        <f t="shared" si="19"/>
        <v>0</v>
      </c>
      <c r="M365" s="392">
        <f t="shared" si="20"/>
        <v>0</v>
      </c>
    </row>
    <row r="366" spans="11:13" hidden="1" x14ac:dyDescent="0.25">
      <c r="K366" s="262">
        <f t="shared" si="18"/>
        <v>0</v>
      </c>
      <c r="L366" s="263" t="str">
        <f t="shared" si="19"/>
        <v>0</v>
      </c>
      <c r="M366" s="392">
        <f t="shared" si="20"/>
        <v>0</v>
      </c>
    </row>
    <row r="367" spans="11:13" hidden="1" x14ac:dyDescent="0.25">
      <c r="K367" s="262">
        <f t="shared" si="18"/>
        <v>0</v>
      </c>
      <c r="L367" s="263" t="str">
        <f t="shared" si="19"/>
        <v>0</v>
      </c>
      <c r="M367" s="392">
        <f t="shared" si="20"/>
        <v>0</v>
      </c>
    </row>
    <row r="368" spans="11:13" hidden="1" x14ac:dyDescent="0.25">
      <c r="K368" s="262">
        <f t="shared" si="18"/>
        <v>0</v>
      </c>
      <c r="L368" s="263" t="str">
        <f t="shared" si="19"/>
        <v>0</v>
      </c>
      <c r="M368" s="392">
        <f t="shared" si="20"/>
        <v>0</v>
      </c>
    </row>
    <row r="369" spans="11:13" hidden="1" x14ac:dyDescent="0.25">
      <c r="K369" s="262">
        <f t="shared" si="18"/>
        <v>0</v>
      </c>
      <c r="L369" s="263" t="str">
        <f t="shared" si="19"/>
        <v>0</v>
      </c>
      <c r="M369" s="392">
        <f t="shared" si="20"/>
        <v>0</v>
      </c>
    </row>
    <row r="370" spans="11:13" hidden="1" x14ac:dyDescent="0.25">
      <c r="K370" s="262">
        <f t="shared" si="18"/>
        <v>0</v>
      </c>
      <c r="L370" s="263" t="str">
        <f t="shared" si="19"/>
        <v>0</v>
      </c>
      <c r="M370" s="392">
        <f t="shared" si="20"/>
        <v>0</v>
      </c>
    </row>
    <row r="371" spans="11:13" hidden="1" x14ac:dyDescent="0.25">
      <c r="K371" s="262">
        <f t="shared" si="18"/>
        <v>0</v>
      </c>
      <c r="L371" s="263" t="str">
        <f t="shared" si="19"/>
        <v>0</v>
      </c>
      <c r="M371" s="392">
        <f t="shared" si="20"/>
        <v>0</v>
      </c>
    </row>
    <row r="372" spans="11:13" hidden="1" x14ac:dyDescent="0.25">
      <c r="K372" s="262">
        <f t="shared" si="18"/>
        <v>0</v>
      </c>
      <c r="L372" s="263" t="str">
        <f t="shared" si="19"/>
        <v>0</v>
      </c>
      <c r="M372" s="392">
        <f t="shared" si="20"/>
        <v>0</v>
      </c>
    </row>
    <row r="373" spans="11:13" hidden="1" x14ac:dyDescent="0.25">
      <c r="K373" s="262">
        <f t="shared" si="18"/>
        <v>0</v>
      </c>
      <c r="L373" s="263" t="str">
        <f t="shared" si="19"/>
        <v>0</v>
      </c>
      <c r="M373" s="392">
        <f t="shared" si="20"/>
        <v>0</v>
      </c>
    </row>
    <row r="374" spans="11:13" hidden="1" x14ac:dyDescent="0.25">
      <c r="K374" s="262">
        <f t="shared" si="18"/>
        <v>0</v>
      </c>
      <c r="L374" s="263" t="str">
        <f t="shared" si="19"/>
        <v>0</v>
      </c>
      <c r="M374" s="392">
        <f t="shared" si="20"/>
        <v>0</v>
      </c>
    </row>
    <row r="375" spans="11:13" hidden="1" x14ac:dyDescent="0.25">
      <c r="K375" s="262">
        <f t="shared" si="18"/>
        <v>0</v>
      </c>
      <c r="L375" s="263" t="str">
        <f t="shared" si="19"/>
        <v>0</v>
      </c>
      <c r="M375" s="392">
        <f t="shared" si="20"/>
        <v>0</v>
      </c>
    </row>
    <row r="376" spans="11:13" hidden="1" x14ac:dyDescent="0.25">
      <c r="K376" s="262">
        <f t="shared" si="18"/>
        <v>0</v>
      </c>
      <c r="L376" s="263" t="str">
        <f t="shared" si="19"/>
        <v>0</v>
      </c>
      <c r="M376" s="392">
        <f t="shared" si="20"/>
        <v>0</v>
      </c>
    </row>
    <row r="377" spans="11:13" hidden="1" x14ac:dyDescent="0.25">
      <c r="K377" s="262">
        <f t="shared" si="18"/>
        <v>0</v>
      </c>
      <c r="L377" s="263" t="str">
        <f t="shared" si="19"/>
        <v>0</v>
      </c>
      <c r="M377" s="392">
        <f t="shared" si="20"/>
        <v>0</v>
      </c>
    </row>
    <row r="378" spans="11:13" hidden="1" x14ac:dyDescent="0.25">
      <c r="K378" s="262">
        <f t="shared" si="18"/>
        <v>0</v>
      </c>
      <c r="L378" s="263" t="str">
        <f t="shared" si="19"/>
        <v>0</v>
      </c>
      <c r="M378" s="392">
        <f t="shared" si="20"/>
        <v>0</v>
      </c>
    </row>
    <row r="379" spans="11:13" hidden="1" x14ac:dyDescent="0.25">
      <c r="K379" s="262">
        <f t="shared" si="18"/>
        <v>0</v>
      </c>
      <c r="L379" s="263" t="str">
        <f t="shared" si="19"/>
        <v>0</v>
      </c>
      <c r="M379" s="392">
        <f t="shared" si="20"/>
        <v>0</v>
      </c>
    </row>
    <row r="380" spans="11:13" hidden="1" x14ac:dyDescent="0.25">
      <c r="K380" s="262">
        <f t="shared" si="18"/>
        <v>0</v>
      </c>
      <c r="L380" s="263" t="str">
        <f t="shared" si="19"/>
        <v>0</v>
      </c>
      <c r="M380" s="392">
        <f t="shared" si="20"/>
        <v>0</v>
      </c>
    </row>
    <row r="381" spans="11:13" hidden="1" x14ac:dyDescent="0.25">
      <c r="K381" s="262">
        <f t="shared" si="18"/>
        <v>0</v>
      </c>
      <c r="L381" s="263" t="str">
        <f t="shared" si="19"/>
        <v>0</v>
      </c>
      <c r="M381" s="392">
        <f t="shared" si="20"/>
        <v>0</v>
      </c>
    </row>
    <row r="382" spans="11:13" hidden="1" x14ac:dyDescent="0.25">
      <c r="K382" s="262">
        <f t="shared" si="18"/>
        <v>0</v>
      </c>
      <c r="L382" s="263" t="str">
        <f t="shared" si="19"/>
        <v>0</v>
      </c>
      <c r="M382" s="392">
        <f t="shared" si="20"/>
        <v>0</v>
      </c>
    </row>
    <row r="383" spans="11:13" hidden="1" x14ac:dyDescent="0.25">
      <c r="K383" s="262">
        <f t="shared" si="18"/>
        <v>0</v>
      </c>
      <c r="L383" s="263" t="str">
        <f t="shared" si="19"/>
        <v>0</v>
      </c>
      <c r="M383" s="392">
        <f t="shared" si="20"/>
        <v>0</v>
      </c>
    </row>
    <row r="384" spans="11:13" hidden="1" x14ac:dyDescent="0.25">
      <c r="K384" s="262">
        <f t="shared" si="18"/>
        <v>0</v>
      </c>
      <c r="L384" s="263" t="str">
        <f t="shared" si="19"/>
        <v>0</v>
      </c>
      <c r="M384" s="392">
        <f t="shared" si="20"/>
        <v>0</v>
      </c>
    </row>
    <row r="385" spans="11:13" hidden="1" x14ac:dyDescent="0.25">
      <c r="K385" s="262">
        <f t="shared" si="18"/>
        <v>0</v>
      </c>
      <c r="L385" s="263" t="str">
        <f t="shared" si="19"/>
        <v>0</v>
      </c>
      <c r="M385" s="392">
        <f t="shared" si="20"/>
        <v>0</v>
      </c>
    </row>
    <row r="386" spans="11:13" hidden="1" x14ac:dyDescent="0.25">
      <c r="K386" s="262">
        <f t="shared" si="18"/>
        <v>0</v>
      </c>
      <c r="L386" s="263" t="str">
        <f t="shared" si="19"/>
        <v>0</v>
      </c>
      <c r="M386" s="392">
        <f t="shared" si="20"/>
        <v>0</v>
      </c>
    </row>
    <row r="387" spans="11:13" hidden="1" x14ac:dyDescent="0.25">
      <c r="K387" s="262">
        <f t="shared" si="18"/>
        <v>0</v>
      </c>
      <c r="L387" s="263" t="str">
        <f t="shared" si="19"/>
        <v>0</v>
      </c>
      <c r="M387" s="392">
        <f t="shared" si="20"/>
        <v>0</v>
      </c>
    </row>
    <row r="388" spans="11:13" hidden="1" x14ac:dyDescent="0.25">
      <c r="K388" s="262">
        <f t="shared" si="18"/>
        <v>0</v>
      </c>
      <c r="L388" s="263" t="str">
        <f t="shared" si="19"/>
        <v>0</v>
      </c>
      <c r="M388" s="392">
        <f t="shared" si="20"/>
        <v>0</v>
      </c>
    </row>
    <row r="389" spans="11:13" hidden="1" x14ac:dyDescent="0.25">
      <c r="K389" s="262">
        <f t="shared" si="18"/>
        <v>0</v>
      </c>
      <c r="L389" s="263" t="str">
        <f t="shared" si="19"/>
        <v>0</v>
      </c>
      <c r="M389" s="392">
        <f t="shared" si="20"/>
        <v>0</v>
      </c>
    </row>
    <row r="390" spans="11:13" hidden="1" x14ac:dyDescent="0.25">
      <c r="K390" s="262">
        <f t="shared" si="18"/>
        <v>0</v>
      </c>
      <c r="L390" s="263" t="str">
        <f t="shared" si="19"/>
        <v>0</v>
      </c>
      <c r="M390" s="392">
        <f t="shared" si="20"/>
        <v>0</v>
      </c>
    </row>
    <row r="391" spans="11:13" hidden="1" x14ac:dyDescent="0.25">
      <c r="K391" s="262">
        <f t="shared" si="18"/>
        <v>0</v>
      </c>
      <c r="L391" s="263" t="str">
        <f t="shared" si="19"/>
        <v>0</v>
      </c>
      <c r="M391" s="392">
        <f t="shared" si="20"/>
        <v>0</v>
      </c>
    </row>
    <row r="392" spans="11:13" hidden="1" x14ac:dyDescent="0.25">
      <c r="K392" s="262">
        <f t="shared" si="18"/>
        <v>0</v>
      </c>
      <c r="L392" s="263" t="str">
        <f t="shared" si="19"/>
        <v>0</v>
      </c>
      <c r="M392" s="392">
        <f t="shared" si="20"/>
        <v>0</v>
      </c>
    </row>
    <row r="393" spans="11:13" hidden="1" x14ac:dyDescent="0.25">
      <c r="K393" s="262">
        <f t="shared" si="18"/>
        <v>0</v>
      </c>
      <c r="L393" s="263" t="str">
        <f t="shared" si="19"/>
        <v>0</v>
      </c>
      <c r="M393" s="392">
        <f t="shared" si="20"/>
        <v>0</v>
      </c>
    </row>
    <row r="394" spans="11:13" hidden="1" x14ac:dyDescent="0.25">
      <c r="K394" s="262">
        <f t="shared" si="18"/>
        <v>0</v>
      </c>
      <c r="L394" s="263" t="str">
        <f t="shared" si="19"/>
        <v>0</v>
      </c>
      <c r="M394" s="392">
        <f t="shared" si="20"/>
        <v>0</v>
      </c>
    </row>
    <row r="395" spans="11:13" hidden="1" x14ac:dyDescent="0.25">
      <c r="K395" s="262">
        <f t="shared" si="18"/>
        <v>0</v>
      </c>
      <c r="L395" s="263" t="str">
        <f t="shared" si="19"/>
        <v>0</v>
      </c>
      <c r="M395" s="392">
        <f t="shared" si="20"/>
        <v>0</v>
      </c>
    </row>
    <row r="396" spans="11:13" hidden="1" x14ac:dyDescent="0.25">
      <c r="K396" s="262">
        <f t="shared" si="18"/>
        <v>0</v>
      </c>
      <c r="L396" s="263" t="str">
        <f t="shared" si="19"/>
        <v>0</v>
      </c>
      <c r="M396" s="392">
        <f t="shared" si="20"/>
        <v>0</v>
      </c>
    </row>
    <row r="397" spans="11:13" hidden="1" x14ac:dyDescent="0.25">
      <c r="K397" s="262">
        <f t="shared" ref="K397:K460" si="21">SUM(F397:J397)</f>
        <v>0</v>
      </c>
      <c r="L397" s="263" t="str">
        <f t="shared" ref="L397:L460" si="22">IF(E397="","0",VLOOKUP(E397,$F$539:$G$554,2))</f>
        <v>0</v>
      </c>
      <c r="M397" s="392">
        <f t="shared" ref="M397:M460" si="23">SUM(K397*L397)</f>
        <v>0</v>
      </c>
    </row>
    <row r="398" spans="11:13" hidden="1" x14ac:dyDescent="0.25">
      <c r="K398" s="262">
        <f t="shared" si="21"/>
        <v>0</v>
      </c>
      <c r="L398" s="263" t="str">
        <f t="shared" si="22"/>
        <v>0</v>
      </c>
      <c r="M398" s="392">
        <f t="shared" si="23"/>
        <v>0</v>
      </c>
    </row>
    <row r="399" spans="11:13" hidden="1" x14ac:dyDescent="0.25">
      <c r="K399" s="262">
        <f t="shared" si="21"/>
        <v>0</v>
      </c>
      <c r="L399" s="263" t="str">
        <f t="shared" si="22"/>
        <v>0</v>
      </c>
      <c r="M399" s="392">
        <f t="shared" si="23"/>
        <v>0</v>
      </c>
    </row>
    <row r="400" spans="11:13" hidden="1" x14ac:dyDescent="0.25">
      <c r="K400" s="262">
        <f t="shared" si="21"/>
        <v>0</v>
      </c>
      <c r="L400" s="263" t="str">
        <f t="shared" si="22"/>
        <v>0</v>
      </c>
      <c r="M400" s="392">
        <f t="shared" si="23"/>
        <v>0</v>
      </c>
    </row>
    <row r="401" spans="11:13" hidden="1" x14ac:dyDescent="0.25">
      <c r="K401" s="262">
        <f t="shared" si="21"/>
        <v>0</v>
      </c>
      <c r="L401" s="263" t="str">
        <f t="shared" si="22"/>
        <v>0</v>
      </c>
      <c r="M401" s="392">
        <f t="shared" si="23"/>
        <v>0</v>
      </c>
    </row>
    <row r="402" spans="11:13" hidden="1" x14ac:dyDescent="0.25">
      <c r="K402" s="262">
        <f t="shared" si="21"/>
        <v>0</v>
      </c>
      <c r="L402" s="263" t="str">
        <f t="shared" si="22"/>
        <v>0</v>
      </c>
      <c r="M402" s="392">
        <f t="shared" si="23"/>
        <v>0</v>
      </c>
    </row>
    <row r="403" spans="11:13" hidden="1" x14ac:dyDescent="0.25">
      <c r="K403" s="262">
        <f t="shared" si="21"/>
        <v>0</v>
      </c>
      <c r="L403" s="263" t="str">
        <f t="shared" si="22"/>
        <v>0</v>
      </c>
      <c r="M403" s="392">
        <f t="shared" si="23"/>
        <v>0</v>
      </c>
    </row>
    <row r="404" spans="11:13" hidden="1" x14ac:dyDescent="0.25">
      <c r="K404" s="262">
        <f t="shared" si="21"/>
        <v>0</v>
      </c>
      <c r="L404" s="263" t="str">
        <f t="shared" si="22"/>
        <v>0</v>
      </c>
      <c r="M404" s="392">
        <f t="shared" si="23"/>
        <v>0</v>
      </c>
    </row>
    <row r="405" spans="11:13" hidden="1" x14ac:dyDescent="0.25">
      <c r="K405" s="262">
        <f t="shared" si="21"/>
        <v>0</v>
      </c>
      <c r="L405" s="263" t="str">
        <f t="shared" si="22"/>
        <v>0</v>
      </c>
      <c r="M405" s="392">
        <f t="shared" si="23"/>
        <v>0</v>
      </c>
    </row>
    <row r="406" spans="11:13" hidden="1" x14ac:dyDescent="0.25">
      <c r="K406" s="262">
        <f t="shared" si="21"/>
        <v>0</v>
      </c>
      <c r="L406" s="263" t="str">
        <f t="shared" si="22"/>
        <v>0</v>
      </c>
      <c r="M406" s="392">
        <f t="shared" si="23"/>
        <v>0</v>
      </c>
    </row>
    <row r="407" spans="11:13" hidden="1" x14ac:dyDescent="0.25">
      <c r="K407" s="262">
        <f t="shared" si="21"/>
        <v>0</v>
      </c>
      <c r="L407" s="263" t="str">
        <f t="shared" si="22"/>
        <v>0</v>
      </c>
      <c r="M407" s="392">
        <f t="shared" si="23"/>
        <v>0</v>
      </c>
    </row>
    <row r="408" spans="11:13" hidden="1" x14ac:dyDescent="0.25">
      <c r="K408" s="262">
        <f t="shared" si="21"/>
        <v>0</v>
      </c>
      <c r="L408" s="263" t="str">
        <f t="shared" si="22"/>
        <v>0</v>
      </c>
      <c r="M408" s="392">
        <f t="shared" si="23"/>
        <v>0</v>
      </c>
    </row>
    <row r="409" spans="11:13" hidden="1" x14ac:dyDescent="0.25">
      <c r="K409" s="262">
        <f t="shared" si="21"/>
        <v>0</v>
      </c>
      <c r="L409" s="263" t="str">
        <f t="shared" si="22"/>
        <v>0</v>
      </c>
      <c r="M409" s="392">
        <f t="shared" si="23"/>
        <v>0</v>
      </c>
    </row>
    <row r="410" spans="11:13" hidden="1" x14ac:dyDescent="0.25">
      <c r="K410" s="262">
        <f t="shared" si="21"/>
        <v>0</v>
      </c>
      <c r="L410" s="263" t="str">
        <f t="shared" si="22"/>
        <v>0</v>
      </c>
      <c r="M410" s="392">
        <f t="shared" si="23"/>
        <v>0</v>
      </c>
    </row>
    <row r="411" spans="11:13" hidden="1" x14ac:dyDescent="0.25">
      <c r="K411" s="262">
        <f t="shared" si="21"/>
        <v>0</v>
      </c>
      <c r="L411" s="263" t="str">
        <f t="shared" si="22"/>
        <v>0</v>
      </c>
      <c r="M411" s="392">
        <f t="shared" si="23"/>
        <v>0</v>
      </c>
    </row>
    <row r="412" spans="11:13" hidden="1" x14ac:dyDescent="0.25">
      <c r="K412" s="262">
        <f t="shared" si="21"/>
        <v>0</v>
      </c>
      <c r="L412" s="263" t="str">
        <f t="shared" si="22"/>
        <v>0</v>
      </c>
      <c r="M412" s="392">
        <f t="shared" si="23"/>
        <v>0</v>
      </c>
    </row>
    <row r="413" spans="11:13" hidden="1" x14ac:dyDescent="0.25">
      <c r="K413" s="262">
        <f t="shared" si="21"/>
        <v>0</v>
      </c>
      <c r="L413" s="263" t="str">
        <f t="shared" si="22"/>
        <v>0</v>
      </c>
      <c r="M413" s="392">
        <f t="shared" si="23"/>
        <v>0</v>
      </c>
    </row>
    <row r="414" spans="11:13" hidden="1" x14ac:dyDescent="0.25">
      <c r="K414" s="262">
        <f t="shared" si="21"/>
        <v>0</v>
      </c>
      <c r="L414" s="263" t="str">
        <f t="shared" si="22"/>
        <v>0</v>
      </c>
      <c r="M414" s="392">
        <f t="shared" si="23"/>
        <v>0</v>
      </c>
    </row>
    <row r="415" spans="11:13" hidden="1" x14ac:dyDescent="0.25">
      <c r="K415" s="262">
        <f t="shared" si="21"/>
        <v>0</v>
      </c>
      <c r="L415" s="263" t="str">
        <f t="shared" si="22"/>
        <v>0</v>
      </c>
      <c r="M415" s="392">
        <f t="shared" si="23"/>
        <v>0</v>
      </c>
    </row>
    <row r="416" spans="11:13" hidden="1" x14ac:dyDescent="0.25">
      <c r="K416" s="262">
        <f t="shared" si="21"/>
        <v>0</v>
      </c>
      <c r="L416" s="263" t="str">
        <f t="shared" si="22"/>
        <v>0</v>
      </c>
      <c r="M416" s="392">
        <f t="shared" si="23"/>
        <v>0</v>
      </c>
    </row>
    <row r="417" spans="11:13" hidden="1" x14ac:dyDescent="0.25">
      <c r="K417" s="262">
        <f t="shared" si="21"/>
        <v>0</v>
      </c>
      <c r="L417" s="263" t="str">
        <f t="shared" si="22"/>
        <v>0</v>
      </c>
      <c r="M417" s="392">
        <f t="shared" si="23"/>
        <v>0</v>
      </c>
    </row>
    <row r="418" spans="11:13" hidden="1" x14ac:dyDescent="0.25">
      <c r="K418" s="262">
        <f t="shared" si="21"/>
        <v>0</v>
      </c>
      <c r="L418" s="263" t="str">
        <f t="shared" si="22"/>
        <v>0</v>
      </c>
      <c r="M418" s="392">
        <f t="shared" si="23"/>
        <v>0</v>
      </c>
    </row>
    <row r="419" spans="11:13" hidden="1" x14ac:dyDescent="0.25">
      <c r="K419" s="262">
        <f t="shared" si="21"/>
        <v>0</v>
      </c>
      <c r="L419" s="263" t="str">
        <f t="shared" si="22"/>
        <v>0</v>
      </c>
      <c r="M419" s="392">
        <f t="shared" si="23"/>
        <v>0</v>
      </c>
    </row>
    <row r="420" spans="11:13" hidden="1" x14ac:dyDescent="0.25">
      <c r="K420" s="262">
        <f t="shared" si="21"/>
        <v>0</v>
      </c>
      <c r="L420" s="263" t="str">
        <f t="shared" si="22"/>
        <v>0</v>
      </c>
      <c r="M420" s="392">
        <f t="shared" si="23"/>
        <v>0</v>
      </c>
    </row>
    <row r="421" spans="11:13" hidden="1" x14ac:dyDescent="0.25">
      <c r="K421" s="262">
        <f t="shared" si="21"/>
        <v>0</v>
      </c>
      <c r="L421" s="263" t="str">
        <f t="shared" si="22"/>
        <v>0</v>
      </c>
      <c r="M421" s="392">
        <f t="shared" si="23"/>
        <v>0</v>
      </c>
    </row>
    <row r="422" spans="11:13" hidden="1" x14ac:dyDescent="0.25">
      <c r="K422" s="262">
        <f t="shared" si="21"/>
        <v>0</v>
      </c>
      <c r="L422" s="263" t="str">
        <f t="shared" si="22"/>
        <v>0</v>
      </c>
      <c r="M422" s="392">
        <f t="shared" si="23"/>
        <v>0</v>
      </c>
    </row>
    <row r="423" spans="11:13" hidden="1" x14ac:dyDescent="0.25">
      <c r="K423" s="262">
        <f t="shared" si="21"/>
        <v>0</v>
      </c>
      <c r="L423" s="263" t="str">
        <f t="shared" si="22"/>
        <v>0</v>
      </c>
      <c r="M423" s="392">
        <f t="shared" si="23"/>
        <v>0</v>
      </c>
    </row>
    <row r="424" spans="11:13" hidden="1" x14ac:dyDescent="0.25">
      <c r="K424" s="262">
        <f t="shared" si="21"/>
        <v>0</v>
      </c>
      <c r="L424" s="263" t="str">
        <f t="shared" si="22"/>
        <v>0</v>
      </c>
      <c r="M424" s="392">
        <f t="shared" si="23"/>
        <v>0</v>
      </c>
    </row>
    <row r="425" spans="11:13" hidden="1" x14ac:dyDescent="0.25">
      <c r="K425" s="262">
        <f t="shared" si="21"/>
        <v>0</v>
      </c>
      <c r="L425" s="263" t="str">
        <f t="shared" si="22"/>
        <v>0</v>
      </c>
      <c r="M425" s="392">
        <f t="shared" si="23"/>
        <v>0</v>
      </c>
    </row>
    <row r="426" spans="11:13" hidden="1" x14ac:dyDescent="0.25">
      <c r="K426" s="262">
        <f t="shared" si="21"/>
        <v>0</v>
      </c>
      <c r="L426" s="263" t="str">
        <f t="shared" si="22"/>
        <v>0</v>
      </c>
      <c r="M426" s="392">
        <f t="shared" si="23"/>
        <v>0</v>
      </c>
    </row>
    <row r="427" spans="11:13" hidden="1" x14ac:dyDescent="0.25">
      <c r="K427" s="262">
        <f t="shared" si="21"/>
        <v>0</v>
      </c>
      <c r="L427" s="263" t="str">
        <f t="shared" si="22"/>
        <v>0</v>
      </c>
      <c r="M427" s="392">
        <f t="shared" si="23"/>
        <v>0</v>
      </c>
    </row>
    <row r="428" spans="11:13" hidden="1" x14ac:dyDescent="0.25">
      <c r="K428" s="262">
        <f t="shared" si="21"/>
        <v>0</v>
      </c>
      <c r="L428" s="263" t="str">
        <f t="shared" si="22"/>
        <v>0</v>
      </c>
      <c r="M428" s="392">
        <f t="shared" si="23"/>
        <v>0</v>
      </c>
    </row>
    <row r="429" spans="11:13" hidden="1" x14ac:dyDescent="0.25">
      <c r="K429" s="262">
        <f t="shared" si="21"/>
        <v>0</v>
      </c>
      <c r="L429" s="263" t="str">
        <f t="shared" si="22"/>
        <v>0</v>
      </c>
      <c r="M429" s="392">
        <f t="shared" si="23"/>
        <v>0</v>
      </c>
    </row>
    <row r="430" spans="11:13" hidden="1" x14ac:dyDescent="0.25">
      <c r="K430" s="262">
        <f t="shared" si="21"/>
        <v>0</v>
      </c>
      <c r="L430" s="263" t="str">
        <f t="shared" si="22"/>
        <v>0</v>
      </c>
      <c r="M430" s="392">
        <f t="shared" si="23"/>
        <v>0</v>
      </c>
    </row>
    <row r="431" spans="11:13" hidden="1" x14ac:dyDescent="0.25">
      <c r="K431" s="262">
        <f t="shared" si="21"/>
        <v>0</v>
      </c>
      <c r="L431" s="263" t="str">
        <f t="shared" si="22"/>
        <v>0</v>
      </c>
      <c r="M431" s="392">
        <f t="shared" si="23"/>
        <v>0</v>
      </c>
    </row>
    <row r="432" spans="11:13" hidden="1" x14ac:dyDescent="0.25">
      <c r="K432" s="262">
        <f t="shared" si="21"/>
        <v>0</v>
      </c>
      <c r="L432" s="263" t="str">
        <f t="shared" si="22"/>
        <v>0</v>
      </c>
      <c r="M432" s="392">
        <f t="shared" si="23"/>
        <v>0</v>
      </c>
    </row>
    <row r="433" spans="11:13" hidden="1" x14ac:dyDescent="0.25">
      <c r="K433" s="262">
        <f t="shared" si="21"/>
        <v>0</v>
      </c>
      <c r="L433" s="263" t="str">
        <f t="shared" si="22"/>
        <v>0</v>
      </c>
      <c r="M433" s="392">
        <f t="shared" si="23"/>
        <v>0</v>
      </c>
    </row>
    <row r="434" spans="11:13" hidden="1" x14ac:dyDescent="0.25">
      <c r="K434" s="262">
        <f t="shared" si="21"/>
        <v>0</v>
      </c>
      <c r="L434" s="263" t="str">
        <f t="shared" si="22"/>
        <v>0</v>
      </c>
      <c r="M434" s="392">
        <f t="shared" si="23"/>
        <v>0</v>
      </c>
    </row>
    <row r="435" spans="11:13" hidden="1" x14ac:dyDescent="0.25">
      <c r="K435" s="262">
        <f t="shared" si="21"/>
        <v>0</v>
      </c>
      <c r="L435" s="263" t="str">
        <f t="shared" si="22"/>
        <v>0</v>
      </c>
      <c r="M435" s="392">
        <f t="shared" si="23"/>
        <v>0</v>
      </c>
    </row>
    <row r="436" spans="11:13" hidden="1" x14ac:dyDescent="0.25">
      <c r="K436" s="262">
        <f t="shared" si="21"/>
        <v>0</v>
      </c>
      <c r="L436" s="263" t="str">
        <f t="shared" si="22"/>
        <v>0</v>
      </c>
      <c r="M436" s="392">
        <f t="shared" si="23"/>
        <v>0</v>
      </c>
    </row>
    <row r="437" spans="11:13" hidden="1" x14ac:dyDescent="0.25">
      <c r="K437" s="262">
        <f t="shared" si="21"/>
        <v>0</v>
      </c>
      <c r="L437" s="263" t="str">
        <f t="shared" si="22"/>
        <v>0</v>
      </c>
      <c r="M437" s="392">
        <f t="shared" si="23"/>
        <v>0</v>
      </c>
    </row>
    <row r="438" spans="11:13" hidden="1" x14ac:dyDescent="0.25">
      <c r="K438" s="262">
        <f t="shared" si="21"/>
        <v>0</v>
      </c>
      <c r="L438" s="263" t="str">
        <f t="shared" si="22"/>
        <v>0</v>
      </c>
      <c r="M438" s="392">
        <f t="shared" si="23"/>
        <v>0</v>
      </c>
    </row>
    <row r="439" spans="11:13" hidden="1" x14ac:dyDescent="0.25">
      <c r="K439" s="262">
        <f t="shared" si="21"/>
        <v>0</v>
      </c>
      <c r="L439" s="263" t="str">
        <f t="shared" si="22"/>
        <v>0</v>
      </c>
      <c r="M439" s="392">
        <f t="shared" si="23"/>
        <v>0</v>
      </c>
    </row>
    <row r="440" spans="11:13" hidden="1" x14ac:dyDescent="0.25">
      <c r="K440" s="262">
        <f t="shared" si="21"/>
        <v>0</v>
      </c>
      <c r="L440" s="263" t="str">
        <f t="shared" si="22"/>
        <v>0</v>
      </c>
      <c r="M440" s="392">
        <f t="shared" si="23"/>
        <v>0</v>
      </c>
    </row>
    <row r="441" spans="11:13" hidden="1" x14ac:dyDescent="0.25">
      <c r="K441" s="262">
        <f t="shared" si="21"/>
        <v>0</v>
      </c>
      <c r="L441" s="263" t="str">
        <f t="shared" si="22"/>
        <v>0</v>
      </c>
      <c r="M441" s="392">
        <f t="shared" si="23"/>
        <v>0</v>
      </c>
    </row>
    <row r="442" spans="11:13" hidden="1" x14ac:dyDescent="0.25">
      <c r="K442" s="262">
        <f t="shared" si="21"/>
        <v>0</v>
      </c>
      <c r="L442" s="263" t="str">
        <f t="shared" si="22"/>
        <v>0</v>
      </c>
      <c r="M442" s="392">
        <f t="shared" si="23"/>
        <v>0</v>
      </c>
    </row>
    <row r="443" spans="11:13" hidden="1" x14ac:dyDescent="0.25">
      <c r="K443" s="262">
        <f t="shared" si="21"/>
        <v>0</v>
      </c>
      <c r="L443" s="263" t="str">
        <f t="shared" si="22"/>
        <v>0</v>
      </c>
      <c r="M443" s="392">
        <f t="shared" si="23"/>
        <v>0</v>
      </c>
    </row>
    <row r="444" spans="11:13" hidden="1" x14ac:dyDescent="0.25">
      <c r="K444" s="262">
        <f t="shared" si="21"/>
        <v>0</v>
      </c>
      <c r="L444" s="263" t="str">
        <f t="shared" si="22"/>
        <v>0</v>
      </c>
      <c r="M444" s="392">
        <f t="shared" si="23"/>
        <v>0</v>
      </c>
    </row>
    <row r="445" spans="11:13" hidden="1" x14ac:dyDescent="0.25">
      <c r="K445" s="262">
        <f t="shared" si="21"/>
        <v>0</v>
      </c>
      <c r="L445" s="263" t="str">
        <f t="shared" si="22"/>
        <v>0</v>
      </c>
      <c r="M445" s="392">
        <f t="shared" si="23"/>
        <v>0</v>
      </c>
    </row>
    <row r="446" spans="11:13" hidden="1" x14ac:dyDescent="0.25">
      <c r="K446" s="262">
        <f t="shared" si="21"/>
        <v>0</v>
      </c>
      <c r="L446" s="263" t="str">
        <f t="shared" si="22"/>
        <v>0</v>
      </c>
      <c r="M446" s="392">
        <f t="shared" si="23"/>
        <v>0</v>
      </c>
    </row>
    <row r="447" spans="11:13" hidden="1" x14ac:dyDescent="0.25">
      <c r="K447" s="262">
        <f t="shared" si="21"/>
        <v>0</v>
      </c>
      <c r="L447" s="263" t="str">
        <f t="shared" si="22"/>
        <v>0</v>
      </c>
      <c r="M447" s="392">
        <f t="shared" si="23"/>
        <v>0</v>
      </c>
    </row>
    <row r="448" spans="11:13" hidden="1" x14ac:dyDescent="0.25">
      <c r="K448" s="262">
        <f t="shared" si="21"/>
        <v>0</v>
      </c>
      <c r="L448" s="263" t="str">
        <f t="shared" si="22"/>
        <v>0</v>
      </c>
      <c r="M448" s="392">
        <f t="shared" si="23"/>
        <v>0</v>
      </c>
    </row>
    <row r="449" spans="11:13" hidden="1" x14ac:dyDescent="0.25">
      <c r="K449" s="262">
        <f t="shared" si="21"/>
        <v>0</v>
      </c>
      <c r="L449" s="263" t="str">
        <f t="shared" si="22"/>
        <v>0</v>
      </c>
      <c r="M449" s="392">
        <f t="shared" si="23"/>
        <v>0</v>
      </c>
    </row>
    <row r="450" spans="11:13" hidden="1" x14ac:dyDescent="0.25">
      <c r="K450" s="262">
        <f t="shared" si="21"/>
        <v>0</v>
      </c>
      <c r="L450" s="263" t="str">
        <f t="shared" si="22"/>
        <v>0</v>
      </c>
      <c r="M450" s="392">
        <f t="shared" si="23"/>
        <v>0</v>
      </c>
    </row>
    <row r="451" spans="11:13" hidden="1" x14ac:dyDescent="0.25">
      <c r="K451" s="262">
        <f t="shared" si="21"/>
        <v>0</v>
      </c>
      <c r="L451" s="263" t="str">
        <f t="shared" si="22"/>
        <v>0</v>
      </c>
      <c r="M451" s="392">
        <f t="shared" si="23"/>
        <v>0</v>
      </c>
    </row>
    <row r="452" spans="11:13" hidden="1" x14ac:dyDescent="0.25">
      <c r="K452" s="262">
        <f t="shared" si="21"/>
        <v>0</v>
      </c>
      <c r="L452" s="263" t="str">
        <f t="shared" si="22"/>
        <v>0</v>
      </c>
      <c r="M452" s="392">
        <f t="shared" si="23"/>
        <v>0</v>
      </c>
    </row>
    <row r="453" spans="11:13" hidden="1" x14ac:dyDescent="0.25">
      <c r="K453" s="262">
        <f t="shared" si="21"/>
        <v>0</v>
      </c>
      <c r="L453" s="263" t="str">
        <f t="shared" si="22"/>
        <v>0</v>
      </c>
      <c r="M453" s="392">
        <f t="shared" si="23"/>
        <v>0</v>
      </c>
    </row>
    <row r="454" spans="11:13" hidden="1" x14ac:dyDescent="0.25">
      <c r="K454" s="262">
        <f t="shared" si="21"/>
        <v>0</v>
      </c>
      <c r="L454" s="263" t="str">
        <f t="shared" si="22"/>
        <v>0</v>
      </c>
      <c r="M454" s="392">
        <f t="shared" si="23"/>
        <v>0</v>
      </c>
    </row>
    <row r="455" spans="11:13" hidden="1" x14ac:dyDescent="0.25">
      <c r="K455" s="262">
        <f t="shared" si="21"/>
        <v>0</v>
      </c>
      <c r="L455" s="263" t="str">
        <f t="shared" si="22"/>
        <v>0</v>
      </c>
      <c r="M455" s="392">
        <f t="shared" si="23"/>
        <v>0</v>
      </c>
    </row>
    <row r="456" spans="11:13" hidden="1" x14ac:dyDescent="0.25">
      <c r="K456" s="262">
        <f t="shared" si="21"/>
        <v>0</v>
      </c>
      <c r="L456" s="263" t="str">
        <f t="shared" si="22"/>
        <v>0</v>
      </c>
      <c r="M456" s="392">
        <f t="shared" si="23"/>
        <v>0</v>
      </c>
    </row>
    <row r="457" spans="11:13" hidden="1" x14ac:dyDescent="0.25">
      <c r="K457" s="262">
        <f t="shared" si="21"/>
        <v>0</v>
      </c>
      <c r="L457" s="263" t="str">
        <f t="shared" si="22"/>
        <v>0</v>
      </c>
      <c r="M457" s="392">
        <f t="shared" si="23"/>
        <v>0</v>
      </c>
    </row>
    <row r="458" spans="11:13" hidden="1" x14ac:dyDescent="0.25">
      <c r="K458" s="262">
        <f t="shared" si="21"/>
        <v>0</v>
      </c>
      <c r="L458" s="263" t="str">
        <f t="shared" si="22"/>
        <v>0</v>
      </c>
      <c r="M458" s="392">
        <f t="shared" si="23"/>
        <v>0</v>
      </c>
    </row>
    <row r="459" spans="11:13" hidden="1" x14ac:dyDescent="0.25">
      <c r="K459" s="262">
        <f t="shared" si="21"/>
        <v>0</v>
      </c>
      <c r="L459" s="263" t="str">
        <f t="shared" si="22"/>
        <v>0</v>
      </c>
      <c r="M459" s="392">
        <f t="shared" si="23"/>
        <v>0</v>
      </c>
    </row>
    <row r="460" spans="11:13" hidden="1" x14ac:dyDescent="0.25">
      <c r="K460" s="262">
        <f t="shared" si="21"/>
        <v>0</v>
      </c>
      <c r="L460" s="263" t="str">
        <f t="shared" si="22"/>
        <v>0</v>
      </c>
      <c r="M460" s="392">
        <f t="shared" si="23"/>
        <v>0</v>
      </c>
    </row>
    <row r="461" spans="11:13" hidden="1" x14ac:dyDescent="0.25">
      <c r="K461" s="262">
        <f t="shared" ref="K461:K498" si="24">SUM(F461:J461)</f>
        <v>0</v>
      </c>
      <c r="L461" s="263" t="str">
        <f t="shared" ref="L461:L498" si="25">IF(E461="","0",VLOOKUP(E461,$F$539:$G$554,2))</f>
        <v>0</v>
      </c>
      <c r="M461" s="392">
        <f t="shared" ref="M461:M498" si="26">SUM(K461*L461)</f>
        <v>0</v>
      </c>
    </row>
    <row r="462" spans="11:13" hidden="1" x14ac:dyDescent="0.25">
      <c r="K462" s="262">
        <f t="shared" si="24"/>
        <v>0</v>
      </c>
      <c r="L462" s="263" t="str">
        <f t="shared" si="25"/>
        <v>0</v>
      </c>
      <c r="M462" s="392">
        <f t="shared" si="26"/>
        <v>0</v>
      </c>
    </row>
    <row r="463" spans="11:13" hidden="1" x14ac:dyDescent="0.25">
      <c r="K463" s="262">
        <f t="shared" si="24"/>
        <v>0</v>
      </c>
      <c r="L463" s="263" t="str">
        <f t="shared" si="25"/>
        <v>0</v>
      </c>
      <c r="M463" s="392">
        <f t="shared" si="26"/>
        <v>0</v>
      </c>
    </row>
    <row r="464" spans="11:13" hidden="1" x14ac:dyDescent="0.25">
      <c r="K464" s="262">
        <f t="shared" si="24"/>
        <v>0</v>
      </c>
      <c r="L464" s="263" t="str">
        <f t="shared" si="25"/>
        <v>0</v>
      </c>
      <c r="M464" s="392">
        <f t="shared" si="26"/>
        <v>0</v>
      </c>
    </row>
    <row r="465" spans="11:13" hidden="1" x14ac:dyDescent="0.25">
      <c r="K465" s="262">
        <f t="shared" si="24"/>
        <v>0</v>
      </c>
      <c r="L465" s="263" t="str">
        <f t="shared" si="25"/>
        <v>0</v>
      </c>
      <c r="M465" s="392">
        <f t="shared" si="26"/>
        <v>0</v>
      </c>
    </row>
    <row r="466" spans="11:13" hidden="1" x14ac:dyDescent="0.25">
      <c r="K466" s="262">
        <f t="shared" si="24"/>
        <v>0</v>
      </c>
      <c r="L466" s="263" t="str">
        <f t="shared" si="25"/>
        <v>0</v>
      </c>
      <c r="M466" s="392">
        <f t="shared" si="26"/>
        <v>0</v>
      </c>
    </row>
    <row r="467" spans="11:13" hidden="1" x14ac:dyDescent="0.25">
      <c r="K467" s="262">
        <f t="shared" si="24"/>
        <v>0</v>
      </c>
      <c r="L467" s="263" t="str">
        <f t="shared" si="25"/>
        <v>0</v>
      </c>
      <c r="M467" s="392">
        <f t="shared" si="26"/>
        <v>0</v>
      </c>
    </row>
    <row r="468" spans="11:13" hidden="1" x14ac:dyDescent="0.25">
      <c r="K468" s="262">
        <f t="shared" si="24"/>
        <v>0</v>
      </c>
      <c r="L468" s="263" t="str">
        <f t="shared" si="25"/>
        <v>0</v>
      </c>
      <c r="M468" s="392">
        <f t="shared" si="26"/>
        <v>0</v>
      </c>
    </row>
    <row r="469" spans="11:13" hidden="1" x14ac:dyDescent="0.25">
      <c r="K469" s="262">
        <f t="shared" si="24"/>
        <v>0</v>
      </c>
      <c r="L469" s="263" t="str">
        <f t="shared" si="25"/>
        <v>0</v>
      </c>
      <c r="M469" s="392">
        <f t="shared" si="26"/>
        <v>0</v>
      </c>
    </row>
    <row r="470" spans="11:13" hidden="1" x14ac:dyDescent="0.25">
      <c r="K470" s="262">
        <f t="shared" si="24"/>
        <v>0</v>
      </c>
      <c r="L470" s="263" t="str">
        <f t="shared" si="25"/>
        <v>0</v>
      </c>
      <c r="M470" s="392">
        <f t="shared" si="26"/>
        <v>0</v>
      </c>
    </row>
    <row r="471" spans="11:13" hidden="1" x14ac:dyDescent="0.25">
      <c r="K471" s="262">
        <f t="shared" si="24"/>
        <v>0</v>
      </c>
      <c r="L471" s="263" t="str">
        <f t="shared" si="25"/>
        <v>0</v>
      </c>
      <c r="M471" s="392">
        <f t="shared" si="26"/>
        <v>0</v>
      </c>
    </row>
    <row r="472" spans="11:13" hidden="1" x14ac:dyDescent="0.25">
      <c r="K472" s="262">
        <f t="shared" si="24"/>
        <v>0</v>
      </c>
      <c r="L472" s="263" t="str">
        <f t="shared" si="25"/>
        <v>0</v>
      </c>
      <c r="M472" s="392">
        <f t="shared" si="26"/>
        <v>0</v>
      </c>
    </row>
    <row r="473" spans="11:13" hidden="1" x14ac:dyDescent="0.25">
      <c r="K473" s="262">
        <f t="shared" si="24"/>
        <v>0</v>
      </c>
      <c r="L473" s="263" t="str">
        <f t="shared" si="25"/>
        <v>0</v>
      </c>
      <c r="M473" s="392">
        <f t="shared" si="26"/>
        <v>0</v>
      </c>
    </row>
    <row r="474" spans="11:13" hidden="1" x14ac:dyDescent="0.25">
      <c r="K474" s="262">
        <f t="shared" si="24"/>
        <v>0</v>
      </c>
      <c r="L474" s="263" t="str">
        <f t="shared" si="25"/>
        <v>0</v>
      </c>
      <c r="M474" s="392">
        <f t="shared" si="26"/>
        <v>0</v>
      </c>
    </row>
    <row r="475" spans="11:13" hidden="1" x14ac:dyDescent="0.25">
      <c r="K475" s="262">
        <f t="shared" si="24"/>
        <v>0</v>
      </c>
      <c r="L475" s="263" t="str">
        <f t="shared" si="25"/>
        <v>0</v>
      </c>
      <c r="M475" s="392">
        <f t="shared" si="26"/>
        <v>0</v>
      </c>
    </row>
    <row r="476" spans="11:13" hidden="1" x14ac:dyDescent="0.25">
      <c r="K476" s="262">
        <f t="shared" si="24"/>
        <v>0</v>
      </c>
      <c r="L476" s="263" t="str">
        <f t="shared" si="25"/>
        <v>0</v>
      </c>
      <c r="M476" s="392">
        <f t="shared" si="26"/>
        <v>0</v>
      </c>
    </row>
    <row r="477" spans="11:13" hidden="1" x14ac:dyDescent="0.25">
      <c r="K477" s="262">
        <f t="shared" si="24"/>
        <v>0</v>
      </c>
      <c r="L477" s="263" t="str">
        <f t="shared" si="25"/>
        <v>0</v>
      </c>
      <c r="M477" s="392">
        <f t="shared" si="26"/>
        <v>0</v>
      </c>
    </row>
    <row r="478" spans="11:13" hidden="1" x14ac:dyDescent="0.25">
      <c r="K478" s="262">
        <f t="shared" si="24"/>
        <v>0</v>
      </c>
      <c r="L478" s="263" t="str">
        <f t="shared" si="25"/>
        <v>0</v>
      </c>
      <c r="M478" s="392">
        <f t="shared" si="26"/>
        <v>0</v>
      </c>
    </row>
    <row r="479" spans="11:13" hidden="1" x14ac:dyDescent="0.25">
      <c r="K479" s="262">
        <f t="shared" si="24"/>
        <v>0</v>
      </c>
      <c r="L479" s="263" t="str">
        <f t="shared" si="25"/>
        <v>0</v>
      </c>
      <c r="M479" s="392">
        <f t="shared" si="26"/>
        <v>0</v>
      </c>
    </row>
    <row r="480" spans="11:13" hidden="1" x14ac:dyDescent="0.25">
      <c r="K480" s="262">
        <f t="shared" si="24"/>
        <v>0</v>
      </c>
      <c r="L480" s="263" t="str">
        <f t="shared" si="25"/>
        <v>0</v>
      </c>
      <c r="M480" s="392">
        <f t="shared" si="26"/>
        <v>0</v>
      </c>
    </row>
    <row r="481" spans="11:13" hidden="1" x14ac:dyDescent="0.25">
      <c r="K481" s="262">
        <f t="shared" si="24"/>
        <v>0</v>
      </c>
      <c r="L481" s="263" t="str">
        <f t="shared" si="25"/>
        <v>0</v>
      </c>
      <c r="M481" s="392">
        <f t="shared" si="26"/>
        <v>0</v>
      </c>
    </row>
    <row r="482" spans="11:13" hidden="1" x14ac:dyDescent="0.25">
      <c r="K482" s="262">
        <f t="shared" si="24"/>
        <v>0</v>
      </c>
      <c r="L482" s="263" t="str">
        <f t="shared" si="25"/>
        <v>0</v>
      </c>
      <c r="M482" s="392">
        <f t="shared" si="26"/>
        <v>0</v>
      </c>
    </row>
    <row r="483" spans="11:13" hidden="1" x14ac:dyDescent="0.25">
      <c r="K483" s="262">
        <f t="shared" si="24"/>
        <v>0</v>
      </c>
      <c r="L483" s="263" t="str">
        <f t="shared" si="25"/>
        <v>0</v>
      </c>
      <c r="M483" s="392">
        <f t="shared" si="26"/>
        <v>0</v>
      </c>
    </row>
    <row r="484" spans="11:13" hidden="1" x14ac:dyDescent="0.25">
      <c r="K484" s="262">
        <f t="shared" si="24"/>
        <v>0</v>
      </c>
      <c r="L484" s="263" t="str">
        <f t="shared" si="25"/>
        <v>0</v>
      </c>
      <c r="M484" s="392">
        <f t="shared" si="26"/>
        <v>0</v>
      </c>
    </row>
    <row r="485" spans="11:13" hidden="1" x14ac:dyDescent="0.25">
      <c r="K485" s="262">
        <f t="shared" si="24"/>
        <v>0</v>
      </c>
      <c r="L485" s="263" t="str">
        <f t="shared" si="25"/>
        <v>0</v>
      </c>
      <c r="M485" s="392">
        <f t="shared" si="26"/>
        <v>0</v>
      </c>
    </row>
    <row r="486" spans="11:13" hidden="1" x14ac:dyDescent="0.25">
      <c r="K486" s="262">
        <f t="shared" si="24"/>
        <v>0</v>
      </c>
      <c r="L486" s="263" t="str">
        <f t="shared" si="25"/>
        <v>0</v>
      </c>
      <c r="M486" s="392">
        <f t="shared" si="26"/>
        <v>0</v>
      </c>
    </row>
    <row r="487" spans="11:13" hidden="1" x14ac:dyDescent="0.25">
      <c r="K487" s="262">
        <f t="shared" si="24"/>
        <v>0</v>
      </c>
      <c r="L487" s="263" t="str">
        <f t="shared" si="25"/>
        <v>0</v>
      </c>
      <c r="M487" s="392">
        <f t="shared" si="26"/>
        <v>0</v>
      </c>
    </row>
    <row r="488" spans="11:13" hidden="1" x14ac:dyDescent="0.25">
      <c r="K488" s="262">
        <f t="shared" si="24"/>
        <v>0</v>
      </c>
      <c r="L488" s="263" t="str">
        <f t="shared" si="25"/>
        <v>0</v>
      </c>
      <c r="M488" s="392">
        <f t="shared" si="26"/>
        <v>0</v>
      </c>
    </row>
    <row r="489" spans="11:13" hidden="1" x14ac:dyDescent="0.25">
      <c r="K489" s="262">
        <f t="shared" si="24"/>
        <v>0</v>
      </c>
      <c r="L489" s="263" t="str">
        <f t="shared" si="25"/>
        <v>0</v>
      </c>
      <c r="M489" s="392">
        <f t="shared" si="26"/>
        <v>0</v>
      </c>
    </row>
    <row r="490" spans="11:13" hidden="1" x14ac:dyDescent="0.25">
      <c r="K490" s="262">
        <f t="shared" si="24"/>
        <v>0</v>
      </c>
      <c r="L490" s="263" t="str">
        <f t="shared" si="25"/>
        <v>0</v>
      </c>
      <c r="M490" s="392">
        <f t="shared" si="26"/>
        <v>0</v>
      </c>
    </row>
    <row r="491" spans="11:13" hidden="1" x14ac:dyDescent="0.25">
      <c r="K491" s="262">
        <f t="shared" si="24"/>
        <v>0</v>
      </c>
      <c r="L491" s="263" t="str">
        <f t="shared" si="25"/>
        <v>0</v>
      </c>
      <c r="M491" s="392">
        <f t="shared" si="26"/>
        <v>0</v>
      </c>
    </row>
    <row r="492" spans="11:13" hidden="1" x14ac:dyDescent="0.25">
      <c r="K492" s="262">
        <f t="shared" si="24"/>
        <v>0</v>
      </c>
      <c r="L492" s="263" t="str">
        <f t="shared" si="25"/>
        <v>0</v>
      </c>
      <c r="M492" s="392">
        <f t="shared" si="26"/>
        <v>0</v>
      </c>
    </row>
    <row r="493" spans="11:13" hidden="1" x14ac:dyDescent="0.25">
      <c r="K493" s="262">
        <f t="shared" si="24"/>
        <v>0</v>
      </c>
      <c r="L493" s="263" t="str">
        <f t="shared" si="25"/>
        <v>0</v>
      </c>
      <c r="M493" s="392">
        <f t="shared" si="26"/>
        <v>0</v>
      </c>
    </row>
    <row r="494" spans="11:13" hidden="1" x14ac:dyDescent="0.25">
      <c r="K494" s="262">
        <f t="shared" si="24"/>
        <v>0</v>
      </c>
      <c r="L494" s="263" t="str">
        <f t="shared" si="25"/>
        <v>0</v>
      </c>
      <c r="M494" s="392">
        <f t="shared" si="26"/>
        <v>0</v>
      </c>
    </row>
    <row r="495" spans="11:13" hidden="1" x14ac:dyDescent="0.25">
      <c r="K495" s="262">
        <f t="shared" si="24"/>
        <v>0</v>
      </c>
      <c r="L495" s="263" t="str">
        <f t="shared" si="25"/>
        <v>0</v>
      </c>
      <c r="M495" s="392">
        <f t="shared" si="26"/>
        <v>0</v>
      </c>
    </row>
    <row r="496" spans="11:13" hidden="1" x14ac:dyDescent="0.25">
      <c r="K496" s="262">
        <f t="shared" si="24"/>
        <v>0</v>
      </c>
      <c r="L496" s="263" t="str">
        <f t="shared" si="25"/>
        <v>0</v>
      </c>
      <c r="M496" s="392">
        <f t="shared" si="26"/>
        <v>0</v>
      </c>
    </row>
    <row r="497" spans="3:13" hidden="1" x14ac:dyDescent="0.25">
      <c r="K497" s="262">
        <f t="shared" si="24"/>
        <v>0</v>
      </c>
      <c r="L497" s="263" t="str">
        <f t="shared" si="25"/>
        <v>0</v>
      </c>
      <c r="M497" s="392">
        <f t="shared" si="26"/>
        <v>0</v>
      </c>
    </row>
    <row r="498" spans="3:13" hidden="1" x14ac:dyDescent="0.25">
      <c r="K498" s="262">
        <f t="shared" si="24"/>
        <v>0</v>
      </c>
      <c r="L498" s="263" t="str">
        <f t="shared" si="25"/>
        <v>0</v>
      </c>
      <c r="M498" s="392">
        <f t="shared" si="26"/>
        <v>0</v>
      </c>
    </row>
    <row r="499" spans="3:13" x14ac:dyDescent="0.25">
      <c r="C499" s="168" t="s">
        <v>120</v>
      </c>
      <c r="D499" s="168"/>
      <c r="E499" s="168"/>
      <c r="F499" s="234"/>
      <c r="G499" s="234"/>
      <c r="H499" s="234"/>
      <c r="I499" s="234"/>
      <c r="J499" s="234"/>
      <c r="K499" s="234"/>
      <c r="L499" s="234"/>
      <c r="M499" s="234" t="s">
        <v>119</v>
      </c>
    </row>
    <row r="500" spans="3:13" x14ac:dyDescent="0.25">
      <c r="C500" s="168" t="str">
        <f t="shared" ref="C500:C507" si="27">IF(F539="","",F539)</f>
        <v>A</v>
      </c>
      <c r="D500" s="168"/>
      <c r="E500" s="168"/>
      <c r="F500" s="234">
        <f t="shared" ref="F500:F514" si="28">SUMPRODUCT(--($E$5:$E$498=C500),--($D$5:$D$498=""),$F$5:$F$498)</f>
        <v>0</v>
      </c>
      <c r="G500" s="234">
        <f t="shared" ref="G500:G514" si="29">SUMPRODUCT(--($E$5:$E$498=C500),--($D$5:$D$498=""),$G$5:$G$498)</f>
        <v>0</v>
      </c>
      <c r="H500" s="234">
        <f t="shared" ref="H500:H514" si="30">SUMPRODUCT(--($E$5:$E$498=C500),--($D$5:$D$498=""),$H$5:$H$498)</f>
        <v>0</v>
      </c>
      <c r="I500" s="234">
        <f t="shared" ref="I500:I514" si="31">SUMPRODUCT(--($E$5:$E$498=C500),--($D$5:$D$498=""),$I$5:$I$498)</f>
        <v>0</v>
      </c>
      <c r="J500" s="234">
        <f t="shared" ref="J500:J514" si="32">SUMPRODUCT(--($E$5:$E$498=C500),--($D$5:$D$498=""),$J$5:$J$498)</f>
        <v>0</v>
      </c>
      <c r="K500" s="234">
        <f t="shared" ref="K500:K514" si="33">SUM(F500:J500)</f>
        <v>0</v>
      </c>
      <c r="L500" s="234"/>
      <c r="M500" s="234">
        <f t="shared" ref="M500:M514" si="34">SUMPRODUCT(--($E$5:$E$498=C500),--($D$5:$D$498=""),$M$5:$M$498)</f>
        <v>0</v>
      </c>
    </row>
    <row r="501" spans="3:13" x14ac:dyDescent="0.25">
      <c r="C501" s="168" t="str">
        <f t="shared" si="27"/>
        <v>A1</v>
      </c>
      <c r="D501" s="168"/>
      <c r="E501" s="168"/>
      <c r="F501" s="234">
        <f t="shared" si="28"/>
        <v>0</v>
      </c>
      <c r="G501" s="234">
        <f t="shared" si="29"/>
        <v>0</v>
      </c>
      <c r="H501" s="234">
        <f t="shared" si="30"/>
        <v>0</v>
      </c>
      <c r="I501" s="234">
        <f t="shared" si="31"/>
        <v>0</v>
      </c>
      <c r="J501" s="234">
        <f t="shared" si="32"/>
        <v>0</v>
      </c>
      <c r="K501" s="234">
        <f t="shared" si="33"/>
        <v>0</v>
      </c>
      <c r="L501" s="234"/>
      <c r="M501" s="234">
        <f t="shared" si="34"/>
        <v>0</v>
      </c>
    </row>
    <row r="502" spans="3:13" x14ac:dyDescent="0.25">
      <c r="C502" s="168" t="str">
        <f t="shared" si="27"/>
        <v>A2</v>
      </c>
      <c r="D502" s="168"/>
      <c r="E502" s="168"/>
      <c r="F502" s="234">
        <f t="shared" si="28"/>
        <v>0</v>
      </c>
      <c r="G502" s="234">
        <f t="shared" si="29"/>
        <v>0</v>
      </c>
      <c r="H502" s="234">
        <f t="shared" si="30"/>
        <v>0</v>
      </c>
      <c r="I502" s="234">
        <f t="shared" si="31"/>
        <v>0</v>
      </c>
      <c r="J502" s="234">
        <f t="shared" si="32"/>
        <v>0</v>
      </c>
      <c r="K502" s="234">
        <f t="shared" si="33"/>
        <v>0</v>
      </c>
      <c r="L502" s="234"/>
      <c r="M502" s="234">
        <f t="shared" si="34"/>
        <v>0</v>
      </c>
    </row>
    <row r="503" spans="3:13" x14ac:dyDescent="0.25">
      <c r="C503" s="168" t="str">
        <f t="shared" si="27"/>
        <v>B</v>
      </c>
      <c r="D503" s="168"/>
      <c r="E503" s="168"/>
      <c r="F503" s="234">
        <f t="shared" si="28"/>
        <v>0</v>
      </c>
      <c r="G503" s="234">
        <f t="shared" si="29"/>
        <v>0</v>
      </c>
      <c r="H503" s="234">
        <f t="shared" si="30"/>
        <v>0</v>
      </c>
      <c r="I503" s="234">
        <f t="shared" si="31"/>
        <v>0</v>
      </c>
      <c r="J503" s="234">
        <f t="shared" si="32"/>
        <v>0</v>
      </c>
      <c r="K503" s="234">
        <f t="shared" si="33"/>
        <v>0</v>
      </c>
      <c r="L503" s="234"/>
      <c r="M503" s="234">
        <f t="shared" si="34"/>
        <v>0</v>
      </c>
    </row>
    <row r="504" spans="3:13" x14ac:dyDescent="0.25">
      <c r="C504" s="168" t="str">
        <f t="shared" si="27"/>
        <v>C</v>
      </c>
      <c r="D504" s="168"/>
      <c r="E504" s="168"/>
      <c r="F504" s="234">
        <f t="shared" si="28"/>
        <v>0</v>
      </c>
      <c r="G504" s="234">
        <f t="shared" si="29"/>
        <v>0</v>
      </c>
      <c r="H504" s="234">
        <f t="shared" si="30"/>
        <v>0</v>
      </c>
      <c r="I504" s="234">
        <f t="shared" si="31"/>
        <v>0</v>
      </c>
      <c r="J504" s="234">
        <f t="shared" si="32"/>
        <v>0</v>
      </c>
      <c r="K504" s="234">
        <f t="shared" si="33"/>
        <v>0</v>
      </c>
      <c r="L504" s="234"/>
      <c r="M504" s="234">
        <f t="shared" si="34"/>
        <v>0</v>
      </c>
    </row>
    <row r="505" spans="3:13" x14ac:dyDescent="0.25">
      <c r="C505" s="168" t="str">
        <f t="shared" si="27"/>
        <v>D</v>
      </c>
      <c r="D505" s="168"/>
      <c r="E505" s="168"/>
      <c r="F505" s="234">
        <f t="shared" si="28"/>
        <v>0</v>
      </c>
      <c r="G505" s="234">
        <f t="shared" si="29"/>
        <v>0</v>
      </c>
      <c r="H505" s="234">
        <f t="shared" si="30"/>
        <v>0</v>
      </c>
      <c r="I505" s="234">
        <f t="shared" si="31"/>
        <v>0</v>
      </c>
      <c r="J505" s="234">
        <f t="shared" si="32"/>
        <v>0</v>
      </c>
      <c r="K505" s="234">
        <f t="shared" si="33"/>
        <v>0</v>
      </c>
      <c r="L505" s="234"/>
      <c r="M505" s="234">
        <f t="shared" si="34"/>
        <v>0</v>
      </c>
    </row>
    <row r="506" spans="3:13" x14ac:dyDescent="0.25">
      <c r="C506" s="168" t="str">
        <f t="shared" si="27"/>
        <v>F</v>
      </c>
      <c r="D506" s="168"/>
      <c r="E506" s="168"/>
      <c r="F506" s="234">
        <f t="shared" si="28"/>
        <v>0</v>
      </c>
      <c r="G506" s="234">
        <f t="shared" si="29"/>
        <v>0</v>
      </c>
      <c r="H506" s="234">
        <f t="shared" si="30"/>
        <v>0</v>
      </c>
      <c r="I506" s="234">
        <f t="shared" si="31"/>
        <v>0</v>
      </c>
      <c r="J506" s="234">
        <f t="shared" si="32"/>
        <v>0</v>
      </c>
      <c r="K506" s="234">
        <f t="shared" si="33"/>
        <v>0</v>
      </c>
      <c r="L506" s="234"/>
      <c r="M506" s="234">
        <f t="shared" si="34"/>
        <v>0</v>
      </c>
    </row>
    <row r="507" spans="3:13" x14ac:dyDescent="0.25">
      <c r="C507" s="168" t="str">
        <f t="shared" si="27"/>
        <v>G</v>
      </c>
      <c r="D507" s="168"/>
      <c r="E507" s="168"/>
      <c r="F507" s="234">
        <f t="shared" si="28"/>
        <v>0</v>
      </c>
      <c r="G507" s="234">
        <f t="shared" si="29"/>
        <v>0</v>
      </c>
      <c r="H507" s="234">
        <f t="shared" si="30"/>
        <v>0</v>
      </c>
      <c r="I507" s="234">
        <f t="shared" si="31"/>
        <v>0</v>
      </c>
      <c r="J507" s="234">
        <f t="shared" si="32"/>
        <v>0</v>
      </c>
      <c r="K507" s="234">
        <f t="shared" si="33"/>
        <v>0</v>
      </c>
      <c r="L507" s="234"/>
      <c r="M507" s="234">
        <f t="shared" si="34"/>
        <v>0</v>
      </c>
    </row>
    <row r="508" spans="3:13" hidden="1" x14ac:dyDescent="0.25">
      <c r="C508" s="168" t="s">
        <v>197</v>
      </c>
      <c r="D508" s="168"/>
      <c r="E508" s="168"/>
      <c r="F508" s="234">
        <f t="shared" si="28"/>
        <v>0</v>
      </c>
      <c r="G508" s="234">
        <f t="shared" si="29"/>
        <v>0</v>
      </c>
      <c r="H508" s="234">
        <f t="shared" si="30"/>
        <v>0</v>
      </c>
      <c r="I508" s="234">
        <f t="shared" si="31"/>
        <v>0</v>
      </c>
      <c r="J508" s="234">
        <f t="shared" si="32"/>
        <v>0</v>
      </c>
      <c r="K508" s="234">
        <f t="shared" si="33"/>
        <v>0</v>
      </c>
      <c r="L508" s="234"/>
      <c r="M508" s="234">
        <f t="shared" si="34"/>
        <v>0</v>
      </c>
    </row>
    <row r="509" spans="3:13" hidden="1" x14ac:dyDescent="0.25">
      <c r="C509" s="168" t="s">
        <v>197</v>
      </c>
      <c r="D509" s="168"/>
      <c r="E509" s="168"/>
      <c r="F509" s="234">
        <f t="shared" si="28"/>
        <v>0</v>
      </c>
      <c r="G509" s="234">
        <f t="shared" si="29"/>
        <v>0</v>
      </c>
      <c r="H509" s="234">
        <f t="shared" si="30"/>
        <v>0</v>
      </c>
      <c r="I509" s="234">
        <f t="shared" si="31"/>
        <v>0</v>
      </c>
      <c r="J509" s="234">
        <f t="shared" si="32"/>
        <v>0</v>
      </c>
      <c r="K509" s="234">
        <f t="shared" si="33"/>
        <v>0</v>
      </c>
      <c r="L509" s="234"/>
      <c r="M509" s="234">
        <f t="shared" si="34"/>
        <v>0</v>
      </c>
    </row>
    <row r="510" spans="3:13" hidden="1" x14ac:dyDescent="0.25">
      <c r="C510" s="168" t="s">
        <v>197</v>
      </c>
      <c r="D510" s="168"/>
      <c r="E510" s="168"/>
      <c r="F510" s="234">
        <f t="shared" si="28"/>
        <v>0</v>
      </c>
      <c r="G510" s="234">
        <f t="shared" si="29"/>
        <v>0</v>
      </c>
      <c r="H510" s="234">
        <f t="shared" si="30"/>
        <v>0</v>
      </c>
      <c r="I510" s="234">
        <f t="shared" si="31"/>
        <v>0</v>
      </c>
      <c r="J510" s="234">
        <f t="shared" si="32"/>
        <v>0</v>
      </c>
      <c r="K510" s="234">
        <f t="shared" si="33"/>
        <v>0</v>
      </c>
      <c r="L510" s="234"/>
      <c r="M510" s="234">
        <f t="shared" si="34"/>
        <v>0</v>
      </c>
    </row>
    <row r="511" spans="3:13" hidden="1" x14ac:dyDescent="0.25">
      <c r="C511" s="168" t="s">
        <v>197</v>
      </c>
      <c r="D511" s="168"/>
      <c r="E511" s="168"/>
      <c r="F511" s="234">
        <f t="shared" si="28"/>
        <v>0</v>
      </c>
      <c r="G511" s="234">
        <f t="shared" si="29"/>
        <v>0</v>
      </c>
      <c r="H511" s="234">
        <f t="shared" si="30"/>
        <v>0</v>
      </c>
      <c r="I511" s="234">
        <f t="shared" si="31"/>
        <v>0</v>
      </c>
      <c r="J511" s="234">
        <f t="shared" si="32"/>
        <v>0</v>
      </c>
      <c r="K511" s="234">
        <f t="shared" si="33"/>
        <v>0</v>
      </c>
      <c r="L511" s="234"/>
      <c r="M511" s="234">
        <f t="shared" si="34"/>
        <v>0</v>
      </c>
    </row>
    <row r="512" spans="3:13" hidden="1" x14ac:dyDescent="0.25">
      <c r="C512" s="168" t="s">
        <v>197</v>
      </c>
      <c r="D512" s="168"/>
      <c r="E512" s="168"/>
      <c r="F512" s="234">
        <f t="shared" si="28"/>
        <v>0</v>
      </c>
      <c r="G512" s="234">
        <f t="shared" si="29"/>
        <v>0</v>
      </c>
      <c r="H512" s="234">
        <f t="shared" si="30"/>
        <v>0</v>
      </c>
      <c r="I512" s="234">
        <f t="shared" si="31"/>
        <v>0</v>
      </c>
      <c r="J512" s="234">
        <f t="shared" si="32"/>
        <v>0</v>
      </c>
      <c r="K512" s="234">
        <f t="shared" si="33"/>
        <v>0</v>
      </c>
      <c r="L512" s="234"/>
      <c r="M512" s="234">
        <f t="shared" si="34"/>
        <v>0</v>
      </c>
    </row>
    <row r="513" spans="3:13" hidden="1" x14ac:dyDescent="0.25">
      <c r="C513" s="168" t="s">
        <v>197</v>
      </c>
      <c r="D513" s="168"/>
      <c r="E513" s="168"/>
      <c r="F513" s="234">
        <f t="shared" si="28"/>
        <v>0</v>
      </c>
      <c r="G513" s="234">
        <f t="shared" si="29"/>
        <v>0</v>
      </c>
      <c r="H513" s="234">
        <f t="shared" si="30"/>
        <v>0</v>
      </c>
      <c r="I513" s="234">
        <f t="shared" si="31"/>
        <v>0</v>
      </c>
      <c r="J513" s="234">
        <f t="shared" si="32"/>
        <v>0</v>
      </c>
      <c r="K513" s="234">
        <f t="shared" si="33"/>
        <v>0</v>
      </c>
      <c r="L513" s="234"/>
      <c r="M513" s="234">
        <f t="shared" si="34"/>
        <v>0</v>
      </c>
    </row>
    <row r="514" spans="3:13" hidden="1" x14ac:dyDescent="0.25">
      <c r="C514" s="168" t="s">
        <v>197</v>
      </c>
      <c r="D514" s="168"/>
      <c r="E514" s="168"/>
      <c r="F514" s="234">
        <f t="shared" si="28"/>
        <v>0</v>
      </c>
      <c r="G514" s="234">
        <f t="shared" si="29"/>
        <v>0</v>
      </c>
      <c r="H514" s="234">
        <f t="shared" si="30"/>
        <v>0</v>
      </c>
      <c r="I514" s="234">
        <f t="shared" si="31"/>
        <v>0</v>
      </c>
      <c r="J514" s="234">
        <f t="shared" si="32"/>
        <v>0</v>
      </c>
      <c r="K514" s="234">
        <f t="shared" si="33"/>
        <v>0</v>
      </c>
      <c r="L514" s="234"/>
      <c r="M514" s="234">
        <f t="shared" si="34"/>
        <v>0</v>
      </c>
    </row>
    <row r="515" spans="3:13" ht="15.75" thickBot="1" x14ac:dyDescent="0.3">
      <c r="C515" s="169" t="s">
        <v>126</v>
      </c>
      <c r="D515" s="169"/>
      <c r="E515" s="169"/>
      <c r="F515" s="235">
        <f t="shared" ref="F515:K515" si="35">SUM(F499:F514)</f>
        <v>0</v>
      </c>
      <c r="G515" s="235">
        <f t="shared" si="35"/>
        <v>0</v>
      </c>
      <c r="H515" s="235">
        <f t="shared" si="35"/>
        <v>0</v>
      </c>
      <c r="I515" s="235">
        <f t="shared" si="35"/>
        <v>0</v>
      </c>
      <c r="J515" s="235">
        <f t="shared" si="35"/>
        <v>0</v>
      </c>
      <c r="K515" s="235">
        <f t="shared" si="35"/>
        <v>0</v>
      </c>
      <c r="L515" s="235"/>
      <c r="M515" s="235">
        <f>SUM(M499:M514)</f>
        <v>0</v>
      </c>
    </row>
    <row r="516" spans="3:13" ht="15.75" thickTop="1" x14ac:dyDescent="0.25">
      <c r="C516" s="170"/>
      <c r="D516" s="170"/>
      <c r="E516" s="170"/>
      <c r="F516" s="234"/>
      <c r="G516" s="234"/>
      <c r="H516" s="234"/>
      <c r="I516" s="234"/>
      <c r="J516" s="234"/>
      <c r="K516" s="234"/>
      <c r="L516" s="236"/>
      <c r="M516" s="234"/>
    </row>
    <row r="517" spans="3:13" ht="15.75" thickBot="1" x14ac:dyDescent="0.3">
      <c r="C517" s="169" t="s">
        <v>127</v>
      </c>
      <c r="D517" s="169"/>
      <c r="E517" s="169"/>
      <c r="F517" s="235">
        <f>SUMPRODUCT(--($E$5:$E$498="H"),$F$5:$F$498)</f>
        <v>0</v>
      </c>
      <c r="G517" s="235">
        <f>SUMPRODUCT(--($E$5:$E$498="H"),G5:G498)</f>
        <v>0</v>
      </c>
      <c r="H517" s="235">
        <f>SUMPRODUCT(--($E$5:$E$498="H"),H5:H498)</f>
        <v>0</v>
      </c>
      <c r="I517" s="235">
        <f>SUMPRODUCT(--($E$5:$E$498="H"),I5:I498)</f>
        <v>0</v>
      </c>
      <c r="J517" s="235">
        <f>SUMPRODUCT(--($E$5:$E$498="H"),J5:J498)</f>
        <v>0</v>
      </c>
      <c r="K517" s="235">
        <f>SUM(F517:J517)</f>
        <v>0</v>
      </c>
      <c r="L517" s="237"/>
      <c r="M517" s="238"/>
    </row>
    <row r="518" spans="3:13" ht="15.75" thickTop="1" x14ac:dyDescent="0.25"/>
    <row r="519" spans="3:13" x14ac:dyDescent="0.25">
      <c r="C519" s="3" t="s">
        <v>268</v>
      </c>
      <c r="D519" s="3"/>
      <c r="E519" s="3"/>
      <c r="F519" s="239"/>
      <c r="G519" s="239"/>
      <c r="H519" s="239"/>
      <c r="I519" s="239"/>
      <c r="J519" s="239"/>
      <c r="K519" s="239"/>
    </row>
    <row r="520" spans="3:13" x14ac:dyDescent="0.25">
      <c r="C520" s="3" t="str">
        <f t="shared" ref="C520:C526" si="36">C500</f>
        <v>A</v>
      </c>
      <c r="D520" s="3"/>
      <c r="E520" s="3"/>
      <c r="F520" s="239">
        <f t="shared" ref="F520:F534" si="37">SUMPRODUCT(--($E$5:$E$498=C520),--($D$5:$D$498="X"),$F$5:$F$498)</f>
        <v>0</v>
      </c>
      <c r="G520" s="239">
        <f t="shared" ref="G520:G534" si="38">SUMPRODUCT(--($E$5:$E$498=C520),--($D$5:$D$498="X"),$G$5:$G$498)</f>
        <v>0</v>
      </c>
      <c r="H520" s="239">
        <f t="shared" ref="H520:H534" si="39">SUMPRODUCT(--($E$5:$E$498=C520),--($D$5:$D$498="X"),$H$5:$H$498)</f>
        <v>0</v>
      </c>
      <c r="I520" s="239">
        <f t="shared" ref="I520:I534" si="40">SUMPRODUCT(--($E$5:$E$498=C520),--($D$5:$D$498="X"),$I$5:$I$498)</f>
        <v>0</v>
      </c>
      <c r="J520" s="239">
        <f t="shared" ref="J520:J534" si="41">SUMPRODUCT(--($E$5:$E$498=C520),--($D$5:$D$498="X"),$J$5:$J$498)</f>
        <v>0</v>
      </c>
      <c r="K520" s="239">
        <f t="shared" ref="K520:K534" si="42">SUM(F520:J520)</f>
        <v>0</v>
      </c>
    </row>
    <row r="521" spans="3:13" x14ac:dyDescent="0.25">
      <c r="C521" s="3" t="str">
        <f t="shared" si="36"/>
        <v>A1</v>
      </c>
      <c r="D521" s="3"/>
      <c r="E521" s="3"/>
      <c r="F521" s="239">
        <f t="shared" si="37"/>
        <v>0</v>
      </c>
      <c r="G521" s="239">
        <f t="shared" si="38"/>
        <v>0</v>
      </c>
      <c r="H521" s="239">
        <f t="shared" si="39"/>
        <v>0</v>
      </c>
      <c r="I521" s="239">
        <f t="shared" si="40"/>
        <v>0</v>
      </c>
      <c r="J521" s="239">
        <f t="shared" si="41"/>
        <v>0</v>
      </c>
      <c r="K521" s="239">
        <f t="shared" si="42"/>
        <v>0</v>
      </c>
    </row>
    <row r="522" spans="3:13" x14ac:dyDescent="0.25">
      <c r="C522" s="3" t="str">
        <f t="shared" si="36"/>
        <v>A2</v>
      </c>
      <c r="D522" s="3"/>
      <c r="E522" s="3"/>
      <c r="F522" s="239">
        <f t="shared" si="37"/>
        <v>0</v>
      </c>
      <c r="G522" s="239">
        <f t="shared" si="38"/>
        <v>0</v>
      </c>
      <c r="H522" s="239">
        <f t="shared" si="39"/>
        <v>0</v>
      </c>
      <c r="I522" s="239">
        <f t="shared" si="40"/>
        <v>0</v>
      </c>
      <c r="J522" s="239">
        <f t="shared" si="41"/>
        <v>0</v>
      </c>
      <c r="K522" s="239">
        <f t="shared" si="42"/>
        <v>0</v>
      </c>
    </row>
    <row r="523" spans="3:13" x14ac:dyDescent="0.25">
      <c r="C523" s="3" t="str">
        <f t="shared" si="36"/>
        <v>B</v>
      </c>
      <c r="D523" s="3"/>
      <c r="E523" s="3"/>
      <c r="F523" s="239">
        <f t="shared" si="37"/>
        <v>0</v>
      </c>
      <c r="G523" s="239">
        <f t="shared" si="38"/>
        <v>0</v>
      </c>
      <c r="H523" s="239">
        <f t="shared" si="39"/>
        <v>0</v>
      </c>
      <c r="I523" s="239">
        <f t="shared" si="40"/>
        <v>0</v>
      </c>
      <c r="J523" s="239">
        <f t="shared" si="41"/>
        <v>0</v>
      </c>
      <c r="K523" s="239">
        <f t="shared" si="42"/>
        <v>0</v>
      </c>
    </row>
    <row r="524" spans="3:13" x14ac:dyDescent="0.25">
      <c r="C524" s="3" t="str">
        <f t="shared" si="36"/>
        <v>C</v>
      </c>
      <c r="D524" s="3"/>
      <c r="E524" s="3"/>
      <c r="F524" s="239">
        <f t="shared" si="37"/>
        <v>0</v>
      </c>
      <c r="G524" s="239">
        <f t="shared" si="38"/>
        <v>0</v>
      </c>
      <c r="H524" s="239">
        <f t="shared" si="39"/>
        <v>0</v>
      </c>
      <c r="I524" s="239">
        <f t="shared" si="40"/>
        <v>0</v>
      </c>
      <c r="J524" s="239">
        <f t="shared" si="41"/>
        <v>0</v>
      </c>
      <c r="K524" s="239">
        <f t="shared" si="42"/>
        <v>0</v>
      </c>
    </row>
    <row r="525" spans="3:13" x14ac:dyDescent="0.25">
      <c r="C525" s="3" t="str">
        <f t="shared" si="36"/>
        <v>D</v>
      </c>
      <c r="D525" s="3"/>
      <c r="E525" s="3"/>
      <c r="F525" s="239">
        <f t="shared" si="37"/>
        <v>0</v>
      </c>
      <c r="G525" s="239">
        <f t="shared" si="38"/>
        <v>0</v>
      </c>
      <c r="H525" s="239">
        <f t="shared" si="39"/>
        <v>0</v>
      </c>
      <c r="I525" s="239">
        <f t="shared" si="40"/>
        <v>0</v>
      </c>
      <c r="J525" s="239">
        <f t="shared" si="41"/>
        <v>0</v>
      </c>
      <c r="K525" s="239">
        <f t="shared" si="42"/>
        <v>0</v>
      </c>
    </row>
    <row r="526" spans="3:13" x14ac:dyDescent="0.25">
      <c r="C526" s="3" t="str">
        <f t="shared" si="36"/>
        <v>F</v>
      </c>
      <c r="D526" s="3"/>
      <c r="E526" s="3"/>
      <c r="F526" s="239">
        <f t="shared" si="37"/>
        <v>0</v>
      </c>
      <c r="G526" s="239">
        <f t="shared" si="38"/>
        <v>0</v>
      </c>
      <c r="H526" s="239">
        <f t="shared" si="39"/>
        <v>0</v>
      </c>
      <c r="I526" s="239">
        <f t="shared" si="40"/>
        <v>0</v>
      </c>
      <c r="J526" s="239">
        <f t="shared" si="41"/>
        <v>0</v>
      </c>
      <c r="K526" s="239">
        <f t="shared" si="42"/>
        <v>0</v>
      </c>
    </row>
    <row r="527" spans="3:13" hidden="1" x14ac:dyDescent="0.25">
      <c r="C527" s="3" t="s">
        <v>197</v>
      </c>
      <c r="D527" s="3"/>
      <c r="E527" s="3"/>
      <c r="F527" s="239">
        <f t="shared" si="37"/>
        <v>0</v>
      </c>
      <c r="G527" s="239">
        <f t="shared" si="38"/>
        <v>0</v>
      </c>
      <c r="H527" s="239">
        <f t="shared" si="39"/>
        <v>0</v>
      </c>
      <c r="I527" s="239">
        <f t="shared" si="40"/>
        <v>0</v>
      </c>
      <c r="J527" s="239">
        <f t="shared" si="41"/>
        <v>0</v>
      </c>
      <c r="K527" s="239">
        <f t="shared" si="42"/>
        <v>0</v>
      </c>
    </row>
    <row r="528" spans="3:13" hidden="1" x14ac:dyDescent="0.25">
      <c r="C528" s="3" t="s">
        <v>197</v>
      </c>
      <c r="D528" s="3"/>
      <c r="E528" s="3"/>
      <c r="F528" s="239">
        <f t="shared" si="37"/>
        <v>0</v>
      </c>
      <c r="G528" s="239">
        <f t="shared" si="38"/>
        <v>0</v>
      </c>
      <c r="H528" s="239">
        <f t="shared" si="39"/>
        <v>0</v>
      </c>
      <c r="I528" s="239">
        <f t="shared" si="40"/>
        <v>0</v>
      </c>
      <c r="J528" s="239">
        <f t="shared" si="41"/>
        <v>0</v>
      </c>
      <c r="K528" s="239">
        <f t="shared" si="42"/>
        <v>0</v>
      </c>
    </row>
    <row r="529" spans="3:11" hidden="1" x14ac:dyDescent="0.25">
      <c r="C529" s="3" t="s">
        <v>197</v>
      </c>
      <c r="D529" s="3"/>
      <c r="E529" s="3"/>
      <c r="F529" s="239">
        <f t="shared" si="37"/>
        <v>0</v>
      </c>
      <c r="G529" s="239">
        <f t="shared" si="38"/>
        <v>0</v>
      </c>
      <c r="H529" s="239">
        <f t="shared" si="39"/>
        <v>0</v>
      </c>
      <c r="I529" s="239">
        <f t="shared" si="40"/>
        <v>0</v>
      </c>
      <c r="J529" s="239">
        <f t="shared" si="41"/>
        <v>0</v>
      </c>
      <c r="K529" s="239">
        <f t="shared" si="42"/>
        <v>0</v>
      </c>
    </row>
    <row r="530" spans="3:11" hidden="1" x14ac:dyDescent="0.25">
      <c r="C530" s="3" t="s">
        <v>197</v>
      </c>
      <c r="D530" s="3"/>
      <c r="E530" s="3"/>
      <c r="F530" s="239">
        <f t="shared" si="37"/>
        <v>0</v>
      </c>
      <c r="G530" s="239">
        <f t="shared" si="38"/>
        <v>0</v>
      </c>
      <c r="H530" s="239">
        <f t="shared" si="39"/>
        <v>0</v>
      </c>
      <c r="I530" s="239">
        <f t="shared" si="40"/>
        <v>0</v>
      </c>
      <c r="J530" s="239">
        <f t="shared" si="41"/>
        <v>0</v>
      </c>
      <c r="K530" s="239">
        <f t="shared" si="42"/>
        <v>0</v>
      </c>
    </row>
    <row r="531" spans="3:11" hidden="1" x14ac:dyDescent="0.25">
      <c r="C531" s="3" t="s">
        <v>197</v>
      </c>
      <c r="D531" s="3"/>
      <c r="E531" s="3"/>
      <c r="F531" s="239">
        <f t="shared" si="37"/>
        <v>0</v>
      </c>
      <c r="G531" s="239">
        <f t="shared" si="38"/>
        <v>0</v>
      </c>
      <c r="H531" s="239">
        <f t="shared" si="39"/>
        <v>0</v>
      </c>
      <c r="I531" s="239">
        <f t="shared" si="40"/>
        <v>0</v>
      </c>
      <c r="J531" s="239">
        <f t="shared" si="41"/>
        <v>0</v>
      </c>
      <c r="K531" s="239">
        <f t="shared" si="42"/>
        <v>0</v>
      </c>
    </row>
    <row r="532" spans="3:11" hidden="1" x14ac:dyDescent="0.25">
      <c r="C532" s="3" t="s">
        <v>197</v>
      </c>
      <c r="D532" s="3"/>
      <c r="E532" s="3"/>
      <c r="F532" s="239">
        <f t="shared" si="37"/>
        <v>0</v>
      </c>
      <c r="G532" s="239">
        <f t="shared" si="38"/>
        <v>0</v>
      </c>
      <c r="H532" s="239">
        <f t="shared" si="39"/>
        <v>0</v>
      </c>
      <c r="I532" s="239">
        <f t="shared" si="40"/>
        <v>0</v>
      </c>
      <c r="J532" s="239">
        <f t="shared" si="41"/>
        <v>0</v>
      </c>
      <c r="K532" s="239">
        <f t="shared" si="42"/>
        <v>0</v>
      </c>
    </row>
    <row r="533" spans="3:11" hidden="1" x14ac:dyDescent="0.25">
      <c r="C533" s="3" t="s">
        <v>197</v>
      </c>
      <c r="D533" s="3"/>
      <c r="E533" s="3"/>
      <c r="F533" s="239">
        <f t="shared" si="37"/>
        <v>0</v>
      </c>
      <c r="G533" s="239">
        <f t="shared" si="38"/>
        <v>0</v>
      </c>
      <c r="H533" s="239">
        <f t="shared" si="39"/>
        <v>0</v>
      </c>
      <c r="I533" s="239">
        <f t="shared" si="40"/>
        <v>0</v>
      </c>
      <c r="J533" s="239">
        <f t="shared" si="41"/>
        <v>0</v>
      </c>
      <c r="K533" s="239">
        <f t="shared" si="42"/>
        <v>0</v>
      </c>
    </row>
    <row r="534" spans="3:11" hidden="1" x14ac:dyDescent="0.25">
      <c r="C534" s="3" t="s">
        <v>197</v>
      </c>
      <c r="D534" s="3"/>
      <c r="E534" s="3"/>
      <c r="F534" s="239">
        <f t="shared" si="37"/>
        <v>0</v>
      </c>
      <c r="G534" s="239">
        <f t="shared" si="38"/>
        <v>0</v>
      </c>
      <c r="H534" s="239">
        <f t="shared" si="39"/>
        <v>0</v>
      </c>
      <c r="I534" s="239">
        <f t="shared" si="40"/>
        <v>0</v>
      </c>
      <c r="J534" s="239">
        <f t="shared" si="41"/>
        <v>0</v>
      </c>
      <c r="K534" s="239">
        <f t="shared" si="42"/>
        <v>0</v>
      </c>
    </row>
    <row r="535" spans="3:11" ht="15.75" thickBot="1" x14ac:dyDescent="0.3">
      <c r="C535" s="4" t="s">
        <v>267</v>
      </c>
      <c r="D535" s="4"/>
      <c r="E535" s="4"/>
      <c r="F535" s="240">
        <f t="shared" ref="F535:K535" si="43">SUM(F520:F534)</f>
        <v>0</v>
      </c>
      <c r="G535" s="240">
        <f t="shared" si="43"/>
        <v>0</v>
      </c>
      <c r="H535" s="240">
        <f t="shared" si="43"/>
        <v>0</v>
      </c>
      <c r="I535" s="240">
        <f t="shared" si="43"/>
        <v>0</v>
      </c>
      <c r="J535" s="240">
        <f t="shared" si="43"/>
        <v>0</v>
      </c>
      <c r="K535" s="240">
        <f t="shared" si="43"/>
        <v>0</v>
      </c>
    </row>
    <row r="536" spans="3:11" ht="15.75" thickTop="1" x14ac:dyDescent="0.25">
      <c r="C536" s="254"/>
    </row>
    <row r="537" spans="3:11" x14ac:dyDescent="0.25">
      <c r="C537" s="254"/>
    </row>
    <row r="538" spans="3:11" x14ac:dyDescent="0.25">
      <c r="F538" s="297" t="s">
        <v>121</v>
      </c>
      <c r="G538" s="312" t="s">
        <v>122</v>
      </c>
      <c r="I538" s="372" t="s">
        <v>321</v>
      </c>
      <c r="J538" s="262"/>
    </row>
    <row r="539" spans="3:11" x14ac:dyDescent="0.25">
      <c r="F539" s="390" t="s">
        <v>95</v>
      </c>
      <c r="G539" s="391" t="s">
        <v>306</v>
      </c>
      <c r="I539" s="262"/>
      <c r="J539" s="262"/>
    </row>
    <row r="540" spans="3:11" x14ac:dyDescent="0.25">
      <c r="F540" s="390" t="s">
        <v>300</v>
      </c>
      <c r="G540" s="391"/>
      <c r="I540" s="371" t="s">
        <v>306</v>
      </c>
      <c r="J540" s="372" t="s">
        <v>322</v>
      </c>
    </row>
    <row r="541" spans="3:11" x14ac:dyDescent="0.25">
      <c r="F541" s="390" t="s">
        <v>298</v>
      </c>
      <c r="G541" s="391"/>
      <c r="I541" s="373" t="s">
        <v>306</v>
      </c>
      <c r="J541" s="372" t="s">
        <v>323</v>
      </c>
    </row>
    <row r="542" spans="3:11" x14ac:dyDescent="0.25">
      <c r="F542" s="390" t="s">
        <v>96</v>
      </c>
      <c r="G542" s="391"/>
      <c r="I542" s="373" t="s">
        <v>306</v>
      </c>
      <c r="J542" s="372" t="s">
        <v>324</v>
      </c>
    </row>
    <row r="543" spans="3:11" x14ac:dyDescent="0.25">
      <c r="F543" s="390" t="s">
        <v>123</v>
      </c>
      <c r="G543" s="391"/>
      <c r="I543" s="373"/>
      <c r="J543" s="372" t="s">
        <v>325</v>
      </c>
    </row>
    <row r="544" spans="3:11" x14ac:dyDescent="0.25">
      <c r="F544" s="390" t="s">
        <v>97</v>
      </c>
      <c r="G544" s="391"/>
      <c r="I544" s="373"/>
      <c r="J544" s="372" t="s">
        <v>326</v>
      </c>
    </row>
    <row r="545" spans="6:10" x14ac:dyDescent="0.25">
      <c r="F545" s="390" t="s">
        <v>124</v>
      </c>
      <c r="G545" s="391"/>
      <c r="I545" s="374"/>
      <c r="J545" s="372" t="s">
        <v>327</v>
      </c>
    </row>
    <row r="546" spans="6:10" x14ac:dyDescent="0.25">
      <c r="F546" s="390" t="s">
        <v>125</v>
      </c>
      <c r="G546" s="391"/>
    </row>
    <row r="547" spans="6:10" x14ac:dyDescent="0.25">
      <c r="F547" s="420" t="s">
        <v>196</v>
      </c>
      <c r="G547" s="421"/>
    </row>
    <row r="548" spans="6:10" hidden="1" x14ac:dyDescent="0.25">
      <c r="F548" s="271"/>
      <c r="G548" s="272"/>
    </row>
    <row r="549" spans="6:10" hidden="1" x14ac:dyDescent="0.25">
      <c r="F549" s="255"/>
      <c r="G549" s="256"/>
    </row>
    <row r="550" spans="6:10" hidden="1" x14ac:dyDescent="0.25">
      <c r="F550" s="255"/>
      <c r="G550" s="256"/>
    </row>
    <row r="551" spans="6:10" hidden="1" x14ac:dyDescent="0.25">
      <c r="F551" s="255"/>
      <c r="G551" s="256"/>
    </row>
    <row r="552" spans="6:10" hidden="1" x14ac:dyDescent="0.25">
      <c r="F552" s="255"/>
      <c r="G552" s="256"/>
    </row>
    <row r="553" spans="6:10" hidden="1" x14ac:dyDescent="0.25">
      <c r="F553" s="257"/>
      <c r="G553" s="258"/>
    </row>
    <row r="554" spans="6:10" hidden="1" x14ac:dyDescent="0.25"/>
  </sheetData>
  <sheetProtection algorithmName="SHA-512" hashValue="engqhiQhrJ5fgFtD9bdpzgHtY8PR3eTyw4HgkWw3PCuUEKC8YgrZVKDVXeqJ0HXEAPvlE2GN5/SjSUjcYpuv3A==" saltValue="Q8x8E6zZ9uQPAUCLLMNWSw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84" orientation="portrait" cellComments="asDisplayed" r:id="rId1"/>
  <headerFooter>
    <oddHeader>&amp;L&amp;G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20">
    <tabColor rgb="FFF07512"/>
  </sheetPr>
  <dimension ref="A1:O127"/>
  <sheetViews>
    <sheetView showGridLines="0" showZeros="0" view="pageBreakPreview" zoomScaleNormal="100" zoomScaleSheetLayoutView="100" workbookViewId="0">
      <selection activeCell="H6" sqref="H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5" x14ac:dyDescent="0.25"/>
    <row r="2" spans="1:13" ht="23.25" x14ac:dyDescent="0.35">
      <c r="D2" s="33" t="str">
        <f>CONCATENATE("Uitvoeringsbepaling"," ",H5,", onderdeel van ",[2]verzamelblad!A2," ",[2]verzamelblad!A3)</f>
        <v>Uitvoeringsbepaling 8, onderdeel van bestek 2016-S1800</v>
      </c>
      <c r="E2" s="6"/>
      <c r="F2" s="6"/>
      <c r="G2" s="6"/>
      <c r="H2" s="15"/>
    </row>
    <row r="3" spans="1:13" ht="15" x14ac:dyDescent="0.25">
      <c r="A3" s="10"/>
      <c r="B3" s="10"/>
      <c r="C3" s="10"/>
      <c r="D3" s="6"/>
      <c r="E3" s="6"/>
      <c r="F3" s="10"/>
      <c r="G3" s="10"/>
      <c r="H3" s="10"/>
      <c r="I3" s="8"/>
      <c r="J3" s="8"/>
      <c r="K3" s="8"/>
    </row>
    <row r="4" spans="1:13" ht="15" customHeight="1" x14ac:dyDescent="0.25">
      <c r="A4" s="94" t="s">
        <v>72</v>
      </c>
      <c r="B4" s="79">
        <f>VLOOKUP(H5,verzamelblad!A5:E54,3)</f>
        <v>0</v>
      </c>
      <c r="C4" s="79"/>
      <c r="D4" s="79"/>
      <c r="E4" s="80"/>
      <c r="F4" s="66"/>
      <c r="G4" s="180"/>
      <c r="H4" s="84"/>
      <c r="I4" s="8"/>
      <c r="J4" s="8"/>
      <c r="K4" s="8"/>
    </row>
    <row r="5" spans="1:13" ht="15" x14ac:dyDescent="0.25">
      <c r="A5" s="91" t="s">
        <v>71</v>
      </c>
      <c r="B5" s="79" t="str">
        <f>VLOOKUP(H5,verzamelblad!A5:E54,4)</f>
        <v xml:space="preserve"> </v>
      </c>
      <c r="C5" s="79"/>
      <c r="D5" s="79"/>
      <c r="E5" s="81"/>
      <c r="F5" s="66"/>
      <c r="G5" s="181" t="s">
        <v>76</v>
      </c>
      <c r="H5" s="85">
        <v>8</v>
      </c>
      <c r="I5" s="8"/>
      <c r="J5" s="8"/>
      <c r="K5" s="8"/>
    </row>
    <row r="6" spans="1:13" ht="15" x14ac:dyDescent="0.25">
      <c r="A6" s="93" t="s">
        <v>73</v>
      </c>
      <c r="B6" s="82" t="str">
        <f>VLOOKUP(H5,verzamelblad!A5:E54,5)</f>
        <v xml:space="preserve"> </v>
      </c>
      <c r="C6" s="82"/>
      <c r="D6" s="82"/>
      <c r="E6" s="83"/>
      <c r="F6" s="69"/>
      <c r="G6" s="182" t="s">
        <v>77</v>
      </c>
      <c r="H6" s="86" t="str">
        <f>CONCATENATE(H5,"a")</f>
        <v>8a</v>
      </c>
      <c r="I6" s="8"/>
      <c r="J6" s="8"/>
      <c r="K6" s="8"/>
    </row>
    <row r="7" spans="1:13" ht="15" x14ac:dyDescent="0.25">
      <c r="A7" s="16"/>
      <c r="B7" s="16"/>
      <c r="C7" s="16"/>
      <c r="D7" s="16"/>
      <c r="E7" s="16"/>
      <c r="F7" s="8"/>
      <c r="G7" s="34"/>
      <c r="H7" s="35"/>
      <c r="I7" s="8"/>
      <c r="J7" s="8"/>
      <c r="K7" s="8"/>
    </row>
    <row r="8" spans="1:13" ht="15" x14ac:dyDescent="0.25">
      <c r="A8" s="94" t="s">
        <v>74</v>
      </c>
      <c r="B8" s="95"/>
      <c r="C8" s="95"/>
      <c r="D8" s="95"/>
      <c r="E8" s="87">
        <f>VLOOKUP($H$5,verzamelblad!$A$5:$EP$54,14,0)</f>
        <v>0</v>
      </c>
      <c r="F8" s="8"/>
      <c r="G8" s="8"/>
      <c r="H8" s="8"/>
      <c r="I8" s="8"/>
      <c r="J8" s="8"/>
      <c r="K8" s="8"/>
    </row>
    <row r="9" spans="1:13" ht="15" x14ac:dyDescent="0.25">
      <c r="A9" s="93" t="s">
        <v>75</v>
      </c>
      <c r="B9" s="69"/>
      <c r="C9" s="69"/>
      <c r="D9" s="69"/>
      <c r="E9" s="88" t="str">
        <f>VLOOKUP($H$5,verzamelblad!$A$5:$EP$54,6,0)</f>
        <v xml:space="preserve"> </v>
      </c>
      <c r="F9" s="8"/>
      <c r="G9" s="8"/>
      <c r="H9" s="8"/>
      <c r="I9" s="8"/>
      <c r="J9" s="8"/>
      <c r="K9" s="8"/>
    </row>
    <row r="10" spans="1:13" ht="18.75" customHeight="1" x14ac:dyDescent="0.25">
      <c r="F10" s="1" t="s">
        <v>81</v>
      </c>
      <c r="G10" s="1" t="s">
        <v>199</v>
      </c>
      <c r="H10" s="1" t="s">
        <v>212</v>
      </c>
      <c r="I10" s="1" t="s">
        <v>82</v>
      </c>
      <c r="J10" s="202"/>
      <c r="K10" s="202"/>
      <c r="L10" s="1" t="s">
        <v>83</v>
      </c>
      <c r="M10" s="1" t="s">
        <v>84</v>
      </c>
    </row>
    <row r="11" spans="1:13" ht="15" x14ac:dyDescent="0.25">
      <c r="A11" s="89" t="s">
        <v>99</v>
      </c>
      <c r="B11" s="90"/>
      <c r="C11" s="90"/>
      <c r="D11" s="102"/>
      <c r="E11" s="67"/>
      <c r="F11" s="142">
        <f>SUM(I11/12)</f>
        <v>0</v>
      </c>
      <c r="G11" s="143" t="e">
        <f>SUM(L11/12)</f>
        <v>#DIV/0!</v>
      </c>
      <c r="H11" s="120" t="e">
        <f>SUM(L11/E9)</f>
        <v>#DIV/0!</v>
      </c>
      <c r="I11" s="142">
        <f>SUM($I$14*M11)</f>
        <v>0</v>
      </c>
      <c r="J11" s="226"/>
      <c r="K11" s="142"/>
      <c r="L11" s="143" t="e">
        <f>SUM(L14*M11)</f>
        <v>#DIV/0!</v>
      </c>
      <c r="M11" s="59">
        <v>0.9</v>
      </c>
    </row>
    <row r="12" spans="1:13" ht="15" x14ac:dyDescent="0.25">
      <c r="A12" s="103" t="s">
        <v>100</v>
      </c>
      <c r="B12" s="104"/>
      <c r="C12" s="104"/>
      <c r="D12" s="105"/>
      <c r="E12" s="68"/>
      <c r="F12" s="144">
        <f>SUM(I12/3)</f>
        <v>0</v>
      </c>
      <c r="G12" s="145" t="e">
        <f>SUM(L12/3)</f>
        <v>#DIV/0!</v>
      </c>
      <c r="H12" s="36"/>
      <c r="I12" s="150">
        <f t="shared" ref="I12:I13" si="0">SUM($I$14*M12)</f>
        <v>0</v>
      </c>
      <c r="J12" s="227"/>
      <c r="K12" s="150"/>
      <c r="L12" s="151" t="e">
        <f>SUM(L14*M12)</f>
        <v>#DIV/0!</v>
      </c>
      <c r="M12" s="60">
        <v>0.1</v>
      </c>
    </row>
    <row r="13" spans="1:13" ht="15" x14ac:dyDescent="0.25">
      <c r="A13" s="106" t="s">
        <v>101</v>
      </c>
      <c r="B13" s="107"/>
      <c r="C13" s="107"/>
      <c r="D13" s="108"/>
      <c r="E13" s="70"/>
      <c r="F13" s="146">
        <f>I13</f>
        <v>0</v>
      </c>
      <c r="G13" s="147" t="e">
        <f>L13</f>
        <v>#DIV/0!</v>
      </c>
      <c r="H13" s="37"/>
      <c r="I13" s="152">
        <f t="shared" si="0"/>
        <v>0</v>
      </c>
      <c r="J13" s="228"/>
      <c r="K13" s="152"/>
      <c r="L13" s="153" t="e">
        <f>SUM(L14*M13)</f>
        <v>#DIV/0!</v>
      </c>
      <c r="M13" s="61">
        <v>0.1</v>
      </c>
    </row>
    <row r="14" spans="1:13" ht="15.75" thickBot="1" x14ac:dyDescent="0.3">
      <c r="A14" s="8" t="s">
        <v>78</v>
      </c>
      <c r="B14" s="8"/>
      <c r="C14" s="8"/>
      <c r="D14" s="8"/>
      <c r="E14" s="46"/>
      <c r="F14" s="148">
        <f>SUM(F11:F13)</f>
        <v>0</v>
      </c>
      <c r="G14" s="149" t="e">
        <f t="shared" ref="G14" si="1">SUM(G11:G13)</f>
        <v>#DIV/0!</v>
      </c>
      <c r="H14" s="47"/>
      <c r="I14" s="148">
        <f>E103</f>
        <v>0</v>
      </c>
      <c r="J14" s="212"/>
      <c r="K14" s="167"/>
      <c r="L14" s="149" t="e">
        <f>SUM(I14/offertetarief)</f>
        <v>#DIV/0!</v>
      </c>
      <c r="M14" s="8" t="str">
        <f>IF(SUM(M11:M13)=100%,"","Geen 100%")</f>
        <v>Geen 100%</v>
      </c>
    </row>
    <row r="15" spans="1:13" ht="15.75" thickTop="1" x14ac:dyDescent="0.25">
      <c r="F15" s="1" t="s">
        <v>85</v>
      </c>
      <c r="G15" s="1" t="s">
        <v>86</v>
      </c>
    </row>
    <row r="16" spans="1:13" ht="15" x14ac:dyDescent="0.25">
      <c r="A16" s="99" t="s">
        <v>79</v>
      </c>
      <c r="B16" s="96"/>
      <c r="C16" s="96"/>
      <c r="D16" s="96"/>
      <c r="E16" s="101"/>
      <c r="F16" s="154" t="e">
        <f>SUM((L14*directtoezicht)/E9)</f>
        <v>#DIV/0!</v>
      </c>
      <c r="G16" s="155" t="e">
        <f>IF(L14="","",SUM(L14*directtoezicht))</f>
        <v>#DIV/0!</v>
      </c>
    </row>
    <row r="17" spans="1:14" ht="15.75" customHeight="1" x14ac:dyDescent="0.25">
      <c r="M17" t="s">
        <v>91</v>
      </c>
      <c r="N17" t="s">
        <v>93</v>
      </c>
    </row>
    <row r="18" spans="1:14" ht="15.75" customHeight="1" x14ac:dyDescent="0.25">
      <c r="A18" t="s">
        <v>216</v>
      </c>
      <c r="M18" t="s">
        <v>92</v>
      </c>
      <c r="N18" t="s">
        <v>94</v>
      </c>
    </row>
    <row r="19" spans="1:14" ht="15" x14ac:dyDescent="0.25">
      <c r="A19" s="99" t="s">
        <v>213</v>
      </c>
      <c r="B19" s="96"/>
      <c r="C19" s="100"/>
      <c r="D19" s="156" t="e">
        <f ca="1">D103</f>
        <v>#N/A</v>
      </c>
      <c r="E19" s="96"/>
      <c r="F19" s="97" t="s">
        <v>214</v>
      </c>
      <c r="G19" s="157" t="e">
        <f ca="1">D103/E9</f>
        <v>#N/A</v>
      </c>
      <c r="H19" s="98" t="s">
        <v>215</v>
      </c>
      <c r="I19" s="158" t="e">
        <f ca="1">SUM(D19/L14)</f>
        <v>#N/A</v>
      </c>
      <c r="J19" s="203"/>
      <c r="K19" s="203"/>
      <c r="M19" s="76" t="str">
        <f ca="1">INDIRECT("'" &amp; $H$6 &amp; "'!F539")</f>
        <v>A</v>
      </c>
      <c r="N19" s="56"/>
    </row>
    <row r="20" spans="1:14" ht="15" x14ac:dyDescent="0.25">
      <c r="M20" s="77" t="str">
        <f ca="1">INDIRECT("'" &amp; $H$6 &amp; "'!F540")</f>
        <v>B</v>
      </c>
      <c r="N20" s="57"/>
    </row>
    <row r="21" spans="1:14" ht="15" x14ac:dyDescent="0.25">
      <c r="A21" t="s">
        <v>80</v>
      </c>
      <c r="B21" s="10"/>
      <c r="D21" s="1" t="s">
        <v>29</v>
      </c>
      <c r="E21" s="1" t="s">
        <v>30</v>
      </c>
      <c r="F21" s="1" t="s">
        <v>87</v>
      </c>
      <c r="G21" s="1" t="s">
        <v>88</v>
      </c>
      <c r="H21" s="1" t="s">
        <v>89</v>
      </c>
      <c r="I21" s="1" t="s">
        <v>90</v>
      </c>
      <c r="J21" s="1"/>
      <c r="K21" s="1"/>
      <c r="M21" s="77" t="str">
        <f ca="1">INDIRECT("'" &amp; $H$6 &amp; "'!F541")</f>
        <v>C</v>
      </c>
      <c r="N21" s="57"/>
    </row>
    <row r="22" spans="1:14" ht="15" x14ac:dyDescent="0.25">
      <c r="A22" s="89">
        <f>VLOOKUP($H$5,verzamelblad!$A$5:$EP$54,32,0)</f>
        <v>0</v>
      </c>
      <c r="B22" s="66"/>
      <c r="C22" s="67"/>
      <c r="D22" s="72">
        <f>VLOOKUP($H$5,verzamelblad!$A$5:$EP$54,33,0)</f>
        <v>0</v>
      </c>
      <c r="E22" s="379">
        <f>'8a'!K504</f>
        <v>0</v>
      </c>
      <c r="F22" s="50"/>
      <c r="G22" s="159">
        <f t="shared" ref="G22:G32" si="2">IF(E22="","",SUM(E22*F22))</f>
        <v>0</v>
      </c>
      <c r="H22" s="72">
        <f>VLOOKUP($H$5,verzamelblad!$A$5:$EP$54,35,0)</f>
        <v>0</v>
      </c>
      <c r="I22" s="162">
        <f>IF(H22="op afroep","",SUM(G22*H22))</f>
        <v>0</v>
      </c>
      <c r="J22" s="229"/>
      <c r="K22" s="162"/>
      <c r="M22" s="77" t="str">
        <f ca="1">INDIRECT("'" &amp; $H$6 &amp; "'!F542")</f>
        <v>H</v>
      </c>
      <c r="N22" s="57"/>
    </row>
    <row r="23" spans="1:14" ht="15" x14ac:dyDescent="0.25">
      <c r="A23" s="91">
        <f>VLOOKUP($H$5,verzamelblad!$A$5:$EP$54,36,0)</f>
        <v>0</v>
      </c>
      <c r="B23" s="92"/>
      <c r="C23" s="68"/>
      <c r="D23" s="74">
        <f>VLOOKUP($H$5,verzamelblad!$A$5:$EP$54,37,0)</f>
        <v>0</v>
      </c>
      <c r="E23" s="385">
        <v>1</v>
      </c>
      <c r="F23" s="51"/>
      <c r="G23" s="130">
        <f t="shared" si="2"/>
        <v>0</v>
      </c>
      <c r="H23" s="72">
        <f>VLOOKUP($H$5,verzamelblad!$A$5:$EP$54,39,0)</f>
        <v>0</v>
      </c>
      <c r="I23" s="163">
        <f t="shared" ref="I23:I32" si="3">IF(H23="op afroep","",SUM(G23*H23))</f>
        <v>0</v>
      </c>
      <c r="J23" s="230"/>
      <c r="K23" s="163"/>
      <c r="M23" s="77">
        <f ca="1">INDIRECT("'" &amp; $H$6 &amp; "'!F543")</f>
        <v>0</v>
      </c>
      <c r="N23" s="57"/>
    </row>
    <row r="24" spans="1:14" ht="15" x14ac:dyDescent="0.25">
      <c r="A24" s="91"/>
      <c r="B24" s="92"/>
      <c r="C24" s="68"/>
      <c r="D24" s="73"/>
      <c r="E24" s="73">
        <v>0</v>
      </c>
      <c r="F24" s="51"/>
      <c r="G24" s="160">
        <f t="shared" si="2"/>
        <v>0</v>
      </c>
      <c r="H24" s="73">
        <f>VLOOKUP($H$5,verzamelblad!$A$5:$EP$54,43,0)</f>
        <v>0</v>
      </c>
      <c r="I24" s="163">
        <f t="shared" si="3"/>
        <v>0</v>
      </c>
      <c r="J24" s="230"/>
      <c r="K24" s="163"/>
      <c r="M24" s="77">
        <f ca="1">INDIRECT("'" &amp; $H$6 &amp; "'!F544")</f>
        <v>0</v>
      </c>
      <c r="N24" s="57"/>
    </row>
    <row r="25" spans="1:14" ht="15" x14ac:dyDescent="0.25">
      <c r="A25" s="91">
        <f>VLOOKUP($H$5,verzamelblad!$A$5:$EP$54,44,0)</f>
        <v>0</v>
      </c>
      <c r="B25" s="92"/>
      <c r="C25" s="68"/>
      <c r="D25" s="73">
        <f>VLOOKUP($H$5,verzamelblad!$A$5:$EP$54,45,0)</f>
        <v>0</v>
      </c>
      <c r="E25" s="73">
        <v>0</v>
      </c>
      <c r="F25" s="51"/>
      <c r="G25" s="160">
        <f t="shared" si="2"/>
        <v>0</v>
      </c>
      <c r="H25" s="73">
        <f>VLOOKUP($H$5,verzamelblad!$A$5:$EP$54,47,0)</f>
        <v>0</v>
      </c>
      <c r="I25" s="163">
        <f t="shared" si="3"/>
        <v>0</v>
      </c>
      <c r="J25" s="230"/>
      <c r="K25" s="163"/>
      <c r="M25" s="77">
        <f ca="1">INDIRECT("'" &amp; $H$6 &amp; "'!F545")</f>
        <v>0</v>
      </c>
      <c r="N25" s="57"/>
    </row>
    <row r="26" spans="1:14" ht="15" x14ac:dyDescent="0.25">
      <c r="A26" s="91">
        <f>VLOOKUP($H$5,verzamelblad!$A$5:$EP$54,48,0)</f>
        <v>0</v>
      </c>
      <c r="B26" s="92"/>
      <c r="C26" s="68"/>
      <c r="D26" s="73">
        <f>VLOOKUP($H$5,verzamelblad!$A$5:$EP$54,49,0)</f>
        <v>0</v>
      </c>
      <c r="E26" s="73">
        <v>0</v>
      </c>
      <c r="F26" s="51"/>
      <c r="G26" s="160">
        <f t="shared" si="2"/>
        <v>0</v>
      </c>
      <c r="H26" s="73">
        <f>VLOOKUP($H$5,verzamelblad!$A$5:$EP$54,51,0)</f>
        <v>0</v>
      </c>
      <c r="I26" s="163">
        <f t="shared" si="3"/>
        <v>0</v>
      </c>
      <c r="J26" s="230"/>
      <c r="K26" s="163"/>
      <c r="M26" s="77"/>
      <c r="N26" s="57"/>
    </row>
    <row r="27" spans="1:14" ht="15" x14ac:dyDescent="0.25">
      <c r="A27" s="91">
        <f>VLOOKUP($H$5,verzamelblad!$A$5:$EP$54,52,0)</f>
        <v>0</v>
      </c>
      <c r="B27" s="92"/>
      <c r="C27" s="68"/>
      <c r="D27" s="73">
        <f>VLOOKUP($H$5,verzamelblad!$A$5:$EP$54,53,0)</f>
        <v>0</v>
      </c>
      <c r="E27" s="73">
        <v>0</v>
      </c>
      <c r="F27" s="51"/>
      <c r="G27" s="160">
        <f t="shared" si="2"/>
        <v>0</v>
      </c>
      <c r="H27" s="73">
        <f>VLOOKUP($H$5,verzamelblad!$A$5:$EP$54,55,0)</f>
        <v>0</v>
      </c>
      <c r="I27" s="163">
        <f t="shared" si="3"/>
        <v>0</v>
      </c>
      <c r="J27" s="230"/>
      <c r="K27" s="163"/>
      <c r="M27" s="77"/>
      <c r="N27" s="57"/>
    </row>
    <row r="28" spans="1:14" ht="15" x14ac:dyDescent="0.25">
      <c r="A28" s="91">
        <f>VLOOKUP($H$5,verzamelblad!$A$5:$EP$54,56,0)</f>
        <v>0</v>
      </c>
      <c r="B28" s="92"/>
      <c r="C28" s="68"/>
      <c r="D28" s="73">
        <f>VLOOKUP($H$5,verzamelblad!$A$5:$EP$54,57,0)</f>
        <v>0</v>
      </c>
      <c r="E28" s="73">
        <v>0</v>
      </c>
      <c r="F28" s="51"/>
      <c r="G28" s="160">
        <f t="shared" si="2"/>
        <v>0</v>
      </c>
      <c r="H28" s="73">
        <f>VLOOKUP($H$5,verzamelblad!$A$5:$EP$54,59,0)</f>
        <v>0</v>
      </c>
      <c r="I28" s="163">
        <f t="shared" si="3"/>
        <v>0</v>
      </c>
      <c r="J28" s="230"/>
      <c r="K28" s="163"/>
      <c r="M28" s="77"/>
      <c r="N28" s="57"/>
    </row>
    <row r="29" spans="1:14" ht="15" x14ac:dyDescent="0.25">
      <c r="A29" s="91">
        <f>VLOOKUP($H$5,verzamelblad!$A$5:$EP$54,60,0)</f>
        <v>0</v>
      </c>
      <c r="B29" s="92"/>
      <c r="C29" s="68"/>
      <c r="D29" s="73">
        <f>VLOOKUP($H$5,verzamelblad!$A$5:$EP$54,61,0)</f>
        <v>0</v>
      </c>
      <c r="E29" s="73">
        <v>0</v>
      </c>
      <c r="F29" s="51"/>
      <c r="G29" s="160">
        <f t="shared" si="2"/>
        <v>0</v>
      </c>
      <c r="H29" s="73">
        <f>VLOOKUP($H$5,verzamelblad!$A$5:$EP$54,63,0)</f>
        <v>0</v>
      </c>
      <c r="I29" s="163">
        <f t="shared" si="3"/>
        <v>0</v>
      </c>
      <c r="J29" s="230"/>
      <c r="K29" s="163"/>
      <c r="M29" s="77"/>
      <c r="N29" s="57"/>
    </row>
    <row r="30" spans="1:14" ht="15" x14ac:dyDescent="0.25">
      <c r="A30" s="91">
        <f>VLOOKUP($H$5,verzamelblad!$A$5:$EP$54,64,0)</f>
        <v>0</v>
      </c>
      <c r="B30" s="92"/>
      <c r="C30" s="68"/>
      <c r="D30" s="73">
        <f>VLOOKUP($H$5,verzamelblad!$A$5:$EP$54,65,0)</f>
        <v>0</v>
      </c>
      <c r="E30" s="73">
        <v>0</v>
      </c>
      <c r="F30" s="51"/>
      <c r="G30" s="160">
        <f t="shared" si="2"/>
        <v>0</v>
      </c>
      <c r="H30" s="73">
        <f>VLOOKUP($H$5,verzamelblad!$A$5:$EP$54,67,0)</f>
        <v>0</v>
      </c>
      <c r="I30" s="163">
        <f t="shared" si="3"/>
        <v>0</v>
      </c>
      <c r="J30" s="230"/>
      <c r="K30" s="163"/>
      <c r="M30" s="77"/>
      <c r="N30" s="57"/>
    </row>
    <row r="31" spans="1:14" ht="15" x14ac:dyDescent="0.25">
      <c r="A31" s="91">
        <f>VLOOKUP($H$5,verzamelblad!$A$5:$EP$54,68,0)</f>
        <v>0</v>
      </c>
      <c r="B31" s="92"/>
      <c r="C31" s="68"/>
      <c r="D31" s="73">
        <f>VLOOKUP($H$5,verzamelblad!$A$5:$EP$54,69,0)</f>
        <v>0</v>
      </c>
      <c r="E31" s="73">
        <v>0</v>
      </c>
      <c r="F31" s="51"/>
      <c r="G31" s="160">
        <f t="shared" si="2"/>
        <v>0</v>
      </c>
      <c r="H31" s="73">
        <f>VLOOKUP($H$5,verzamelblad!$A$5:$EP$54,71,0)</f>
        <v>0</v>
      </c>
      <c r="I31" s="163">
        <f t="shared" si="3"/>
        <v>0</v>
      </c>
      <c r="J31" s="230"/>
      <c r="K31" s="163"/>
      <c r="M31" s="77"/>
      <c r="N31" s="57"/>
    </row>
    <row r="32" spans="1:14" ht="15" x14ac:dyDescent="0.25">
      <c r="A32" s="93">
        <f>VLOOKUP($H$5,verzamelblad!$A$5:$EP$54,72,0)</f>
        <v>0</v>
      </c>
      <c r="B32" s="69"/>
      <c r="C32" s="70"/>
      <c r="D32" s="75">
        <f>VLOOKUP($H$5,verzamelblad!$A$5:$EP$54,73,0)</f>
        <v>0</v>
      </c>
      <c r="E32" s="75">
        <v>0</v>
      </c>
      <c r="F32" s="52"/>
      <c r="G32" s="161">
        <f t="shared" si="2"/>
        <v>0</v>
      </c>
      <c r="H32" s="75">
        <f>VLOOKUP($H$5,verzamelblad!$A$5:$EP$54,75,0)</f>
        <v>0</v>
      </c>
      <c r="I32" s="164">
        <f t="shared" si="3"/>
        <v>0</v>
      </c>
      <c r="J32" s="231"/>
      <c r="K32" s="164"/>
      <c r="M32" s="77"/>
      <c r="N32" s="57"/>
    </row>
    <row r="33" spans="1:14" ht="15.75" thickBot="1" x14ac:dyDescent="0.3">
      <c r="A33" s="8" t="s">
        <v>98</v>
      </c>
      <c r="B33" s="8"/>
      <c r="C33" s="8"/>
      <c r="D33" s="8"/>
      <c r="E33" s="8"/>
      <c r="F33" s="8"/>
      <c r="G33" s="8"/>
      <c r="H33" s="8"/>
      <c r="I33" s="165">
        <f>SUM(I22:I32)</f>
        <v>0</v>
      </c>
      <c r="J33" s="16"/>
      <c r="K33" s="16"/>
      <c r="M33" s="78"/>
      <c r="N33" s="58"/>
    </row>
    <row r="34" spans="1:14" ht="15.75" thickTop="1" x14ac:dyDescent="0.25"/>
    <row r="35" spans="1:14" ht="15" x14ac:dyDescent="0.25">
      <c r="A35" t="s">
        <v>102</v>
      </c>
      <c r="E35" s="1" t="s">
        <v>70</v>
      </c>
      <c r="F35" s="1" t="s">
        <v>200</v>
      </c>
      <c r="G35" s="1" t="s">
        <v>88</v>
      </c>
      <c r="H35" s="1" t="s">
        <v>89</v>
      </c>
      <c r="I35" s="1" t="s">
        <v>90</v>
      </c>
      <c r="J35" s="1"/>
      <c r="K35" s="1"/>
    </row>
    <row r="36" spans="1:14" ht="15" x14ac:dyDescent="0.25">
      <c r="A36" s="94">
        <f>VLOOKUP($H$5,verzamelblad!$A$5:$EP$54,16,0)</f>
        <v>0</v>
      </c>
      <c r="B36" s="95"/>
      <c r="C36" s="95"/>
      <c r="D36" s="67"/>
      <c r="E36" s="143">
        <f>'8a'!G515</f>
        <v>0</v>
      </c>
      <c r="F36" s="50"/>
      <c r="G36" s="159">
        <f t="shared" ref="G36:G43" si="4">IF(E36="","",SUM(E36*F36))</f>
        <v>0</v>
      </c>
      <c r="H36" s="72">
        <f>VLOOKUP($H$5,verzamelblad!$A$5:$EP$54,17,0)</f>
        <v>0</v>
      </c>
      <c r="I36" s="162">
        <f>IF(H36="op afroep","",SUM(G36*H36))</f>
        <v>0</v>
      </c>
      <c r="J36" s="229"/>
      <c r="K36" s="162"/>
    </row>
    <row r="37" spans="1:14" ht="15" x14ac:dyDescent="0.25">
      <c r="A37" s="91">
        <f>VLOOKUP($H$5,verzamelblad!$A$5:$EP$54,18,0)</f>
        <v>0</v>
      </c>
      <c r="B37" s="92"/>
      <c r="C37" s="92"/>
      <c r="D37" s="68"/>
      <c r="E37" s="151">
        <f>'8a'!G515</f>
        <v>0</v>
      </c>
      <c r="F37" s="51"/>
      <c r="G37" s="160">
        <f t="shared" si="4"/>
        <v>0</v>
      </c>
      <c r="H37" s="73">
        <f>VLOOKUP($H$5,verzamelblad!$A$5:$EP$54,19,0)</f>
        <v>0</v>
      </c>
      <c r="I37" s="163">
        <f t="shared" ref="I37:I43" si="5">IF(H37="op afroep","",SUM(G37*H37))</f>
        <v>0</v>
      </c>
      <c r="J37" s="230"/>
      <c r="K37" s="163"/>
    </row>
    <row r="38" spans="1:14" ht="15" x14ac:dyDescent="0.25">
      <c r="A38" s="91">
        <f>VLOOKUP($H$5,verzamelblad!$A$5:$EP$54,20,0)</f>
        <v>0</v>
      </c>
      <c r="B38" s="92"/>
      <c r="C38" s="92"/>
      <c r="D38" s="68"/>
      <c r="E38" s="151">
        <f>'8a'!G515</f>
        <v>0</v>
      </c>
      <c r="F38" s="51"/>
      <c r="G38" s="160">
        <f t="shared" si="4"/>
        <v>0</v>
      </c>
      <c r="H38" s="73">
        <f>VLOOKUP($H$5,verzamelblad!$A$5:$EP$54,21,0)</f>
        <v>0</v>
      </c>
      <c r="I38" s="163">
        <f t="shared" si="5"/>
        <v>0</v>
      </c>
      <c r="J38" s="230"/>
      <c r="K38" s="163"/>
      <c r="M38" s="8"/>
    </row>
    <row r="39" spans="1:14" ht="15" x14ac:dyDescent="0.25">
      <c r="A39" s="91">
        <f>VLOOKUP($H$5,verzamelblad!$A$5:$EP$54,22,0)</f>
        <v>0</v>
      </c>
      <c r="B39" s="92"/>
      <c r="C39" s="92"/>
      <c r="D39" s="68"/>
      <c r="E39" s="151">
        <v>1</v>
      </c>
      <c r="F39" s="51"/>
      <c r="G39" s="160">
        <f t="shared" si="4"/>
        <v>0</v>
      </c>
      <c r="H39" s="73">
        <f>VLOOKUP($H$5,verzamelblad!$A$5:$EP$54,23,0)</f>
        <v>0</v>
      </c>
      <c r="I39" s="163">
        <f t="shared" si="5"/>
        <v>0</v>
      </c>
      <c r="J39" s="230"/>
      <c r="K39" s="163"/>
    </row>
    <row r="40" spans="1:14" ht="15" x14ac:dyDescent="0.25">
      <c r="A40" s="91">
        <f>VLOOKUP($H$5,verzamelblad!$A$5:$EP$54,24,0)</f>
        <v>0</v>
      </c>
      <c r="B40" s="92"/>
      <c r="C40" s="92"/>
      <c r="D40" s="68"/>
      <c r="E40" s="151">
        <v>1</v>
      </c>
      <c r="F40" s="51"/>
      <c r="G40" s="160">
        <f t="shared" si="4"/>
        <v>0</v>
      </c>
      <c r="H40" s="73" t="s">
        <v>56</v>
      </c>
      <c r="I40" s="163" t="str">
        <f t="shared" si="5"/>
        <v/>
      </c>
      <c r="J40" s="230"/>
      <c r="K40" s="163"/>
    </row>
    <row r="41" spans="1:14" ht="15" x14ac:dyDescent="0.25">
      <c r="A41" s="91">
        <f>VLOOKUP($H$5,verzamelblad!$A$5:$EP$54,26,0)</f>
        <v>0</v>
      </c>
      <c r="B41" s="92"/>
      <c r="C41" s="92"/>
      <c r="D41" s="68"/>
      <c r="E41" s="151">
        <v>1</v>
      </c>
      <c r="F41" s="51"/>
      <c r="G41" s="160">
        <f t="shared" si="4"/>
        <v>0</v>
      </c>
      <c r="H41" s="73" t="s">
        <v>56</v>
      </c>
      <c r="I41" s="163" t="str">
        <f t="shared" si="5"/>
        <v/>
      </c>
      <c r="J41" s="230"/>
      <c r="K41" s="163"/>
    </row>
    <row r="42" spans="1:14" ht="15" x14ac:dyDescent="0.25">
      <c r="A42" s="91">
        <f>VLOOKUP($H$5,verzamelblad!$A$5:$EP$54,28,0)</f>
        <v>0</v>
      </c>
      <c r="B42" s="92"/>
      <c r="C42" s="92"/>
      <c r="D42" s="68"/>
      <c r="E42" s="160">
        <v>0</v>
      </c>
      <c r="F42" s="51"/>
      <c r="G42" s="160">
        <f t="shared" si="4"/>
        <v>0</v>
      </c>
      <c r="H42" s="73">
        <f>VLOOKUP($H$5,verzamelblad!$A$5:$EP$54,29,0)</f>
        <v>0</v>
      </c>
      <c r="I42" s="163">
        <f t="shared" si="5"/>
        <v>0</v>
      </c>
      <c r="J42" s="230"/>
      <c r="K42" s="163"/>
    </row>
    <row r="43" spans="1:14" ht="15" x14ac:dyDescent="0.25">
      <c r="A43" s="93">
        <f>VLOOKUP($H$5,verzamelblad!$A$5:$EP$54,30,0)</f>
        <v>0</v>
      </c>
      <c r="B43" s="69"/>
      <c r="C43" s="69"/>
      <c r="D43" s="70"/>
      <c r="E43" s="161">
        <v>0</v>
      </c>
      <c r="F43" s="52"/>
      <c r="G43" s="161">
        <f t="shared" si="4"/>
        <v>0</v>
      </c>
      <c r="H43" s="75">
        <f>VLOOKUP($H$5,verzamelblad!$A$5:$EP$54,31,0)</f>
        <v>0</v>
      </c>
      <c r="I43" s="164">
        <f t="shared" si="5"/>
        <v>0</v>
      </c>
      <c r="J43" s="231"/>
      <c r="K43" s="164"/>
    </row>
    <row r="44" spans="1:14" ht="15.75" thickBot="1" x14ac:dyDescent="0.3">
      <c r="A44" s="48" t="s">
        <v>98</v>
      </c>
      <c r="B44" s="46"/>
      <c r="C44" s="46"/>
      <c r="D44" s="46"/>
      <c r="E44" s="46"/>
      <c r="F44" s="46"/>
      <c r="G44" s="46"/>
      <c r="H44" s="46"/>
      <c r="I44" s="166">
        <f>SUM(I36:I43)</f>
        <v>0</v>
      </c>
      <c r="J44" s="16"/>
      <c r="K44" s="16"/>
    </row>
    <row r="45" spans="1:14" ht="15.75" thickTop="1" x14ac:dyDescent="0.25"/>
    <row r="46" spans="1:14" ht="15" x14ac:dyDescent="0.25">
      <c r="A46" t="s">
        <v>103</v>
      </c>
      <c r="E46" s="1" t="s">
        <v>331</v>
      </c>
      <c r="F46" s="1" t="s">
        <v>200</v>
      </c>
      <c r="G46" s="1" t="s">
        <v>88</v>
      </c>
      <c r="H46" s="1" t="s">
        <v>89</v>
      </c>
      <c r="I46" s="1" t="s">
        <v>90</v>
      </c>
      <c r="J46" s="1"/>
      <c r="K46" s="1"/>
    </row>
    <row r="47" spans="1:14" ht="15" x14ac:dyDescent="0.25">
      <c r="A47" s="94">
        <f>VLOOKUP($H$5,verzamelblad!$A$5:$EP$54,76,0)</f>
        <v>0</v>
      </c>
      <c r="B47" s="95"/>
      <c r="C47" s="95"/>
      <c r="D47" s="67"/>
      <c r="E47" s="151" t="str">
        <f>'8a'!I540</f>
        <v xml:space="preserve"> </v>
      </c>
      <c r="F47" s="50"/>
      <c r="G47" s="159" t="e">
        <f t="shared" ref="G47:G56" si="6">IF(E47="","",SUM(E47*F47))</f>
        <v>#VALUE!</v>
      </c>
      <c r="H47" s="72">
        <f>VLOOKUP($H$5,verzamelblad!$A$5:$EP$54,77,0)</f>
        <v>0</v>
      </c>
      <c r="I47" s="162" t="e">
        <f t="shared" ref="I47:I56" si="7">IF(H47="op afroep","",SUM(G47*H47))</f>
        <v>#VALUE!</v>
      </c>
      <c r="J47" s="229"/>
      <c r="K47" s="162"/>
    </row>
    <row r="48" spans="1:14" ht="15" x14ac:dyDescent="0.25">
      <c r="A48" s="91">
        <f>VLOOKUP($H$5,verzamelblad!$A$5:$EP$54,78,0)</f>
        <v>0</v>
      </c>
      <c r="B48" s="92"/>
      <c r="C48" s="92"/>
      <c r="D48" s="68"/>
      <c r="E48" s="151" t="str">
        <f>'8a'!I541</f>
        <v xml:space="preserve"> </v>
      </c>
      <c r="F48" s="51"/>
      <c r="G48" s="160" t="e">
        <f t="shared" si="6"/>
        <v>#VALUE!</v>
      </c>
      <c r="H48" s="73">
        <f>VLOOKUP($H$5,verzamelblad!$A$5:$EP$54,79,0)</f>
        <v>0</v>
      </c>
      <c r="I48" s="163" t="e">
        <f t="shared" si="7"/>
        <v>#VALUE!</v>
      </c>
      <c r="J48" s="230"/>
      <c r="K48" s="163"/>
    </row>
    <row r="49" spans="1:14" ht="15" x14ac:dyDescent="0.25">
      <c r="A49" s="91">
        <f>VLOOKUP($H$5,verzamelblad!$A$5:$EP$54,80,0)</f>
        <v>0</v>
      </c>
      <c r="B49" s="92"/>
      <c r="C49" s="92"/>
      <c r="D49" s="68"/>
      <c r="E49" s="151">
        <f>'8a'!I542</f>
        <v>0</v>
      </c>
      <c r="F49" s="51"/>
      <c r="G49" s="160">
        <f t="shared" si="6"/>
        <v>0</v>
      </c>
      <c r="H49" s="73">
        <f>VLOOKUP($H$5,verzamelblad!$A$5:$EP$54,81,0)</f>
        <v>0</v>
      </c>
      <c r="I49" s="163">
        <f t="shared" si="7"/>
        <v>0</v>
      </c>
      <c r="J49" s="230"/>
      <c r="K49" s="163"/>
    </row>
    <row r="50" spans="1:14" ht="15" x14ac:dyDescent="0.25">
      <c r="A50" s="91">
        <f>VLOOKUP($H$5,verzamelblad!$A$5:$EP$54,82,0)</f>
        <v>0</v>
      </c>
      <c r="B50" s="92"/>
      <c r="C50" s="92"/>
      <c r="D50" s="68"/>
      <c r="E50" s="151">
        <f>'8a'!I543</f>
        <v>0</v>
      </c>
      <c r="F50" s="51"/>
      <c r="G50" s="160">
        <f t="shared" si="6"/>
        <v>0</v>
      </c>
      <c r="H50" s="73">
        <f>VLOOKUP($H$5,verzamelblad!$A$5:$EP$54,83,0)</f>
        <v>0</v>
      </c>
      <c r="I50" s="163">
        <f t="shared" si="7"/>
        <v>0</v>
      </c>
      <c r="J50" s="230"/>
      <c r="K50" s="163"/>
    </row>
    <row r="51" spans="1:14" ht="15" x14ac:dyDescent="0.25">
      <c r="A51" s="91">
        <f>VLOOKUP($H$5,verzamelblad!$A$5:$EP$54,84,0)</f>
        <v>0</v>
      </c>
      <c r="B51" s="92"/>
      <c r="C51" s="92"/>
      <c r="D51" s="68"/>
      <c r="E51" s="151">
        <f>'8a'!I545</f>
        <v>0</v>
      </c>
      <c r="F51" s="51"/>
      <c r="G51" s="160">
        <f t="shared" si="6"/>
        <v>0</v>
      </c>
      <c r="H51" s="73">
        <f>VLOOKUP($H$5,verzamelblad!$A$5:$EP$54,85,0)</f>
        <v>0</v>
      </c>
      <c r="I51" s="163">
        <f t="shared" si="7"/>
        <v>0</v>
      </c>
      <c r="J51" s="230"/>
      <c r="K51" s="163"/>
    </row>
    <row r="52" spans="1:14" ht="15" x14ac:dyDescent="0.25">
      <c r="A52" s="91">
        <f>VLOOKUP($H$5,verzamelblad!$A$5:$EP$54,86,0)</f>
        <v>0</v>
      </c>
      <c r="B52" s="92"/>
      <c r="C52" s="92"/>
      <c r="D52" s="68"/>
      <c r="E52" s="160">
        <v>0</v>
      </c>
      <c r="F52" s="51"/>
      <c r="G52" s="160">
        <f t="shared" si="6"/>
        <v>0</v>
      </c>
      <c r="H52" s="73">
        <f>VLOOKUP($H$5,verzamelblad!$A$5:$EP$54,87,0)</f>
        <v>0</v>
      </c>
      <c r="I52" s="163">
        <f t="shared" si="7"/>
        <v>0</v>
      </c>
      <c r="J52" s="230"/>
      <c r="K52" s="163"/>
    </row>
    <row r="53" spans="1:14" ht="15" x14ac:dyDescent="0.25">
      <c r="A53" s="91">
        <f>VLOOKUP($H$5,verzamelblad!$A$5:$EP$54,88,0)</f>
        <v>0</v>
      </c>
      <c r="B53" s="92"/>
      <c r="C53" s="92"/>
      <c r="D53" s="68"/>
      <c r="E53" s="160">
        <v>0</v>
      </c>
      <c r="F53" s="51"/>
      <c r="G53" s="160">
        <f t="shared" si="6"/>
        <v>0</v>
      </c>
      <c r="H53" s="73">
        <f>VLOOKUP($H$5,verzamelblad!$A$5:$EP$54,89,0)</f>
        <v>0</v>
      </c>
      <c r="I53" s="163">
        <f t="shared" si="7"/>
        <v>0</v>
      </c>
      <c r="J53" s="230"/>
      <c r="K53" s="163"/>
    </row>
    <row r="54" spans="1:14" ht="15" x14ac:dyDescent="0.25">
      <c r="A54" s="91">
        <f>VLOOKUP($H$5,verzamelblad!$A$5:$EP$54,90,0)</f>
        <v>0</v>
      </c>
      <c r="B54" s="92"/>
      <c r="C54" s="92"/>
      <c r="D54" s="68"/>
      <c r="E54" s="160">
        <v>0</v>
      </c>
      <c r="F54" s="51"/>
      <c r="G54" s="160">
        <f t="shared" si="6"/>
        <v>0</v>
      </c>
      <c r="H54" s="73">
        <f>VLOOKUP($H$5,verzamelblad!$A$5:$EP$54,91,0)</f>
        <v>0</v>
      </c>
      <c r="I54" s="163">
        <f t="shared" si="7"/>
        <v>0</v>
      </c>
      <c r="J54" s="230"/>
      <c r="K54" s="163"/>
    </row>
    <row r="55" spans="1:14" ht="15" x14ac:dyDescent="0.25">
      <c r="A55" s="91">
        <f>VLOOKUP($H$5,verzamelblad!$A$5:$EP$54,92,0)</f>
        <v>0</v>
      </c>
      <c r="B55" s="92"/>
      <c r="C55" s="92"/>
      <c r="D55" s="68"/>
      <c r="E55" s="160">
        <v>0</v>
      </c>
      <c r="F55" s="51"/>
      <c r="G55" s="160">
        <f t="shared" si="6"/>
        <v>0</v>
      </c>
      <c r="H55" s="73">
        <f>VLOOKUP($H$5,verzamelblad!$A$5:$EP$54,93,0)</f>
        <v>0</v>
      </c>
      <c r="I55" s="163">
        <f t="shared" si="7"/>
        <v>0</v>
      </c>
      <c r="J55" s="230"/>
      <c r="K55" s="163"/>
    </row>
    <row r="56" spans="1:14" ht="15" x14ac:dyDescent="0.25">
      <c r="A56" s="388" t="s">
        <v>332</v>
      </c>
      <c r="B56" s="69"/>
      <c r="C56" s="69"/>
      <c r="D56" s="70"/>
      <c r="E56" s="161">
        <v>0</v>
      </c>
      <c r="F56" s="52"/>
      <c r="G56" s="161">
        <f t="shared" si="6"/>
        <v>0</v>
      </c>
      <c r="H56" s="75">
        <f>VLOOKUP($H$5,verzamelblad!$A$5:$EP$54,95,0)</f>
        <v>0</v>
      </c>
      <c r="I56" s="164">
        <f t="shared" si="7"/>
        <v>0</v>
      </c>
      <c r="J56" s="231"/>
      <c r="K56" s="164"/>
    </row>
    <row r="57" spans="1:14" ht="15.75" thickBot="1" x14ac:dyDescent="0.3">
      <c r="A57" s="46" t="s">
        <v>98</v>
      </c>
      <c r="B57" s="46"/>
      <c r="C57" s="46"/>
      <c r="D57" s="46"/>
      <c r="E57" s="46"/>
      <c r="F57" s="46"/>
      <c r="G57" s="46"/>
      <c r="H57" s="46"/>
      <c r="I57" s="166" t="e">
        <f>SUM(I47:I56)</f>
        <v>#VALUE!</v>
      </c>
      <c r="J57" s="16"/>
      <c r="K57" s="16"/>
    </row>
    <row r="58" spans="1:14" ht="15.75" thickTop="1" x14ac:dyDescent="0.25">
      <c r="E58" s="1"/>
      <c r="F58" s="1"/>
      <c r="G58" s="1"/>
      <c r="H58" s="1"/>
      <c r="I58" s="1"/>
      <c r="J58" s="1"/>
      <c r="K58" s="1"/>
    </row>
    <row r="59" spans="1:14" ht="15" x14ac:dyDescent="0.25">
      <c r="A59" t="s">
        <v>184</v>
      </c>
      <c r="E59" s="1" t="s">
        <v>208</v>
      </c>
      <c r="F59" s="1" t="s">
        <v>209</v>
      </c>
      <c r="G59" s="1" t="s">
        <v>30</v>
      </c>
      <c r="H59" s="1" t="s">
        <v>210</v>
      </c>
      <c r="I59" s="1" t="s">
        <v>90</v>
      </c>
      <c r="J59" s="1"/>
      <c r="K59" s="1"/>
      <c r="M59" s="16"/>
      <c r="N59" s="16"/>
    </row>
    <row r="60" spans="1:14" ht="15" x14ac:dyDescent="0.25">
      <c r="A60" s="94" t="s">
        <v>201</v>
      </c>
      <c r="B60" s="95"/>
      <c r="C60" s="95"/>
      <c r="D60" s="67"/>
      <c r="E60" s="50"/>
      <c r="F60" s="50"/>
      <c r="G60" s="72"/>
      <c r="H60" s="50"/>
      <c r="I60" s="53"/>
      <c r="J60" s="223"/>
      <c r="K60" s="215"/>
      <c r="M60" s="16"/>
      <c r="N60" s="16"/>
    </row>
    <row r="61" spans="1:14" ht="15" x14ac:dyDescent="0.25">
      <c r="A61" s="91" t="s">
        <v>202</v>
      </c>
      <c r="B61" s="92"/>
      <c r="C61" s="92"/>
      <c r="D61" s="68"/>
      <c r="E61" s="51"/>
      <c r="F61" s="51"/>
      <c r="G61" s="73"/>
      <c r="H61" s="51"/>
      <c r="I61" s="54"/>
      <c r="J61" s="224"/>
      <c r="K61" s="216"/>
      <c r="M61" s="16"/>
      <c r="N61" s="16"/>
    </row>
    <row r="62" spans="1:14" ht="15" x14ac:dyDescent="0.25">
      <c r="A62" s="91" t="s">
        <v>203</v>
      </c>
      <c r="B62" s="92"/>
      <c r="C62" s="92"/>
      <c r="D62" s="68"/>
      <c r="E62" s="51"/>
      <c r="F62" s="51"/>
      <c r="G62" s="73"/>
      <c r="H62" s="51"/>
      <c r="I62" s="54"/>
      <c r="J62" s="224"/>
      <c r="K62" s="216"/>
      <c r="M62" s="16"/>
      <c r="N62" s="16"/>
    </row>
    <row r="63" spans="1:14" ht="15" x14ac:dyDescent="0.25">
      <c r="A63" s="91" t="s">
        <v>204</v>
      </c>
      <c r="B63" s="92"/>
      <c r="C63" s="92"/>
      <c r="D63" s="68"/>
      <c r="E63" s="51"/>
      <c r="F63" s="51"/>
      <c r="G63" s="73"/>
      <c r="H63" s="51"/>
      <c r="I63" s="54"/>
      <c r="J63" s="224"/>
      <c r="K63" s="216"/>
      <c r="M63" s="16"/>
      <c r="N63" s="16"/>
    </row>
    <row r="64" spans="1:14" ht="15" x14ac:dyDescent="0.25">
      <c r="A64" s="91" t="s">
        <v>205</v>
      </c>
      <c r="B64" s="92"/>
      <c r="C64" s="92"/>
      <c r="D64" s="68"/>
      <c r="E64" s="51"/>
      <c r="F64" s="51"/>
      <c r="G64" s="73"/>
      <c r="H64" s="51"/>
      <c r="I64" s="54"/>
      <c r="J64" s="224"/>
      <c r="K64" s="216"/>
      <c r="M64" s="16"/>
      <c r="N64" s="16"/>
    </row>
    <row r="65" spans="1:14" ht="15" x14ac:dyDescent="0.25">
      <c r="A65" s="91" t="s">
        <v>206</v>
      </c>
      <c r="B65" s="92"/>
      <c r="C65" s="92"/>
      <c r="D65" s="68"/>
      <c r="E65" s="51"/>
      <c r="F65" s="51"/>
      <c r="G65" s="73"/>
      <c r="H65" s="51"/>
      <c r="I65" s="54"/>
      <c r="J65" s="224"/>
      <c r="K65" s="216"/>
    </row>
    <row r="66" spans="1:14" ht="15" x14ac:dyDescent="0.25">
      <c r="A66" s="91" t="s">
        <v>207</v>
      </c>
      <c r="B66" s="92"/>
      <c r="C66" s="92"/>
      <c r="D66" s="68"/>
      <c r="E66" s="51"/>
      <c r="F66" s="51"/>
      <c r="G66" s="73"/>
      <c r="H66" s="51"/>
      <c r="I66" s="54"/>
      <c r="J66" s="224"/>
      <c r="K66" s="216"/>
    </row>
    <row r="67" spans="1:14" ht="15" x14ac:dyDescent="0.25">
      <c r="A67" s="91"/>
      <c r="B67" s="92"/>
      <c r="C67" s="92"/>
      <c r="D67" s="68"/>
      <c r="E67" s="51"/>
      <c r="F67" s="51"/>
      <c r="G67" s="73"/>
      <c r="H67" s="51"/>
      <c r="I67" s="54"/>
      <c r="J67" s="224"/>
      <c r="K67" s="216"/>
    </row>
    <row r="68" spans="1:14" ht="15" x14ac:dyDescent="0.25">
      <c r="A68" s="91"/>
      <c r="B68" s="92"/>
      <c r="C68" s="92"/>
      <c r="D68" s="68"/>
      <c r="E68" s="51"/>
      <c r="F68" s="51"/>
      <c r="G68" s="73"/>
      <c r="H68" s="51"/>
      <c r="I68" s="54"/>
      <c r="J68" s="224"/>
      <c r="K68" s="216"/>
    </row>
    <row r="69" spans="1:14" ht="15" x14ac:dyDescent="0.25">
      <c r="A69" s="91"/>
      <c r="B69" s="92"/>
      <c r="C69" s="92"/>
      <c r="D69" s="68"/>
      <c r="E69" s="51"/>
      <c r="F69" s="51"/>
      <c r="G69" s="73"/>
      <c r="H69" s="51"/>
      <c r="I69" s="54"/>
      <c r="J69" s="224"/>
      <c r="K69" s="216"/>
    </row>
    <row r="70" spans="1:14" ht="15" x14ac:dyDescent="0.25">
      <c r="A70" s="91"/>
      <c r="B70" s="92"/>
      <c r="C70" s="92"/>
      <c r="D70" s="68"/>
      <c r="E70" s="51"/>
      <c r="F70" s="51"/>
      <c r="G70" s="73"/>
      <c r="H70" s="51"/>
      <c r="I70" s="54"/>
      <c r="J70" s="224"/>
      <c r="K70" s="216"/>
    </row>
    <row r="71" spans="1:14" ht="15" x14ac:dyDescent="0.25">
      <c r="A71" s="91"/>
      <c r="B71" s="92"/>
      <c r="C71" s="92"/>
      <c r="D71" s="68"/>
      <c r="E71" s="51"/>
      <c r="F71" s="51"/>
      <c r="G71" s="73"/>
      <c r="H71" s="51"/>
      <c r="I71" s="54"/>
      <c r="J71" s="224"/>
      <c r="K71" s="216"/>
    </row>
    <row r="72" spans="1:14" ht="15" x14ac:dyDescent="0.25">
      <c r="A72" s="91"/>
      <c r="B72" s="92"/>
      <c r="C72" s="92"/>
      <c r="D72" s="68"/>
      <c r="E72" s="51"/>
      <c r="F72" s="51"/>
      <c r="G72" s="73"/>
      <c r="H72" s="51"/>
      <c r="I72" s="54"/>
      <c r="J72" s="224"/>
      <c r="K72" s="216"/>
    </row>
    <row r="73" spans="1:14" ht="15" x14ac:dyDescent="0.25">
      <c r="A73" s="93"/>
      <c r="B73" s="69"/>
      <c r="C73" s="69"/>
      <c r="D73" s="70"/>
      <c r="E73" s="52"/>
      <c r="F73" s="52"/>
      <c r="G73" s="75"/>
      <c r="H73" s="52"/>
      <c r="I73" s="55"/>
      <c r="J73" s="225"/>
      <c r="K73" s="217"/>
    </row>
    <row r="74" spans="1:14" ht="15.75" thickBot="1" x14ac:dyDescent="0.3">
      <c r="A74" s="46" t="s">
        <v>98</v>
      </c>
      <c r="B74" s="46"/>
      <c r="C74" s="46"/>
      <c r="D74" s="46"/>
      <c r="E74" s="46"/>
      <c r="F74" s="46"/>
      <c r="G74" s="46"/>
      <c r="H74" s="46"/>
      <c r="I74" s="166">
        <f>SUM(I60:I73)</f>
        <v>0</v>
      </c>
      <c r="J74" s="16"/>
      <c r="K74" s="16"/>
    </row>
    <row r="75" spans="1:14" ht="15.75" thickTop="1" x14ac:dyDescent="0.25"/>
    <row r="76" spans="1:14" ht="15" x14ac:dyDescent="0.25">
      <c r="A76" s="208" t="s">
        <v>104</v>
      </c>
      <c r="B76" s="209"/>
      <c r="C76" s="209"/>
      <c r="D76" s="209"/>
      <c r="E76" s="209"/>
      <c r="F76" s="209"/>
      <c r="G76" s="209"/>
      <c r="H76" s="209"/>
      <c r="I76" s="210" t="e">
        <f>SUM(I14+I33+I44+I57+I74)</f>
        <v>#VALUE!</v>
      </c>
      <c r="J76" s="204"/>
      <c r="K76" s="204"/>
    </row>
    <row r="77" spans="1:14" ht="15" x14ac:dyDescent="0.25">
      <c r="A77" s="16"/>
      <c r="B77" s="16"/>
      <c r="C77" s="16"/>
      <c r="D77" s="16"/>
      <c r="E77" s="16"/>
      <c r="F77" s="16"/>
      <c r="G77" s="16"/>
      <c r="H77" s="16"/>
      <c r="I77" s="204"/>
      <c r="J77" s="204"/>
      <c r="K77" s="204"/>
      <c r="L77" s="27"/>
      <c r="M77" s="27"/>
      <c r="N77" s="27"/>
    </row>
    <row r="78" spans="1:14" ht="15" x14ac:dyDescent="0.25">
      <c r="A78" s="16"/>
      <c r="B78" s="16"/>
      <c r="C78" s="16"/>
      <c r="D78" s="16"/>
      <c r="E78" s="16"/>
      <c r="F78" s="16"/>
      <c r="G78" s="16"/>
      <c r="H78" s="16"/>
      <c r="I78" s="204"/>
      <c r="J78" s="204"/>
      <c r="K78" s="204"/>
      <c r="L78" s="27"/>
      <c r="M78" s="27"/>
      <c r="N78" s="27"/>
    </row>
    <row r="79" spans="1:14" ht="15" x14ac:dyDescent="0.25">
      <c r="A79" s="213" t="s">
        <v>280</v>
      </c>
      <c r="B79" s="28"/>
      <c r="C79" s="28"/>
      <c r="D79" s="28">
        <v>4</v>
      </c>
      <c r="E79" s="28"/>
      <c r="F79" s="28" t="s">
        <v>281</v>
      </c>
      <c r="G79" s="219"/>
      <c r="H79" s="16"/>
      <c r="I79" s="204"/>
      <c r="J79" s="214"/>
      <c r="K79" s="206" t="s">
        <v>278</v>
      </c>
      <c r="L79" s="27"/>
      <c r="M79" s="27"/>
      <c r="N79" s="27"/>
    </row>
    <row r="80" spans="1:14" ht="15" x14ac:dyDescent="0.25">
      <c r="A80" s="16"/>
      <c r="B80" s="16"/>
      <c r="C80" s="16"/>
      <c r="D80" s="16"/>
      <c r="E80" s="16"/>
      <c r="F80" s="16"/>
      <c r="G80" s="232"/>
      <c r="K80" s="218"/>
      <c r="L80" s="207" t="s">
        <v>279</v>
      </c>
    </row>
    <row r="81" spans="1:12" ht="15" x14ac:dyDescent="0.25">
      <c r="K81" s="27"/>
      <c r="L81" s="207"/>
    </row>
    <row r="82" spans="1:12" ht="15" x14ac:dyDescent="0.25">
      <c r="K82" s="27"/>
      <c r="L82" s="207"/>
    </row>
    <row r="83" spans="1:12" ht="15" x14ac:dyDescent="0.25">
      <c r="A83" t="s">
        <v>211</v>
      </c>
      <c r="E83" t="s">
        <v>81</v>
      </c>
      <c r="F83" s="1" t="s">
        <v>30</v>
      </c>
      <c r="I83" t="s">
        <v>90</v>
      </c>
    </row>
    <row r="84" spans="1:12" ht="15.75" thickBot="1" x14ac:dyDescent="0.3">
      <c r="A84" s="110" t="str">
        <f>verzamelblad!D3</f>
        <v>VSR</v>
      </c>
      <c r="B84" s="110"/>
      <c r="C84" s="110"/>
      <c r="D84" s="110"/>
      <c r="E84" s="167">
        <f>VLOOKUP($H$5,verzamelblad!$A$5:$EP$54,100,0)</f>
        <v>85</v>
      </c>
      <c r="F84" s="111">
        <f>VLOOKUP($H$5,verzamelblad!$A$5:$EP$54,101,0)</f>
        <v>3</v>
      </c>
      <c r="G84" s="110"/>
      <c r="H84" s="110"/>
      <c r="I84" s="167">
        <f>SUM(E84*F84)</f>
        <v>255</v>
      </c>
      <c r="J84" s="204"/>
      <c r="K84" s="204"/>
    </row>
    <row r="85" spans="1:12" ht="15.75" hidden="1" thickTop="1" x14ac:dyDescent="0.25"/>
    <row r="86" spans="1:12" ht="15.75" hidden="1" thickTop="1" x14ac:dyDescent="0.25"/>
    <row r="87" spans="1:12" ht="15.75" hidden="1" thickTop="1" x14ac:dyDescent="0.25">
      <c r="A87" t="s">
        <v>105</v>
      </c>
      <c r="D87" t="s">
        <v>194</v>
      </c>
      <c r="E87" t="s">
        <v>195</v>
      </c>
    </row>
    <row r="88" spans="1:12" ht="15.75" hidden="1" thickTop="1" x14ac:dyDescent="0.25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0</v>
      </c>
      <c r="E88" t="str">
        <f>IF(N19="","",SUM(D88/N19)*uurtariefopbouw!$E$37)</f>
        <v/>
      </c>
    </row>
    <row r="89" spans="1:12" ht="15.75" hidden="1" thickTop="1" x14ac:dyDescent="0.25">
      <c r="A89" t="str">
        <f t="shared" ca="1" si="8"/>
        <v>B</v>
      </c>
      <c r="D89">
        <f t="shared" ca="1" si="9"/>
        <v>0</v>
      </c>
      <c r="E89" t="str">
        <f>IF(N20="","",SUM(D89/N20)*uurtariefopbouw!$E$37)</f>
        <v/>
      </c>
    </row>
    <row r="90" spans="1:12" ht="15.75" hidden="1" thickTop="1" x14ac:dyDescent="0.25">
      <c r="A90" t="str">
        <f t="shared" ca="1" si="8"/>
        <v>C</v>
      </c>
      <c r="D90">
        <f t="shared" ca="1" si="9"/>
        <v>0</v>
      </c>
      <c r="E90" t="str">
        <f>IF(N21="","",SUM(D90/N21)*uurtariefopbouw!$E$37)</f>
        <v/>
      </c>
    </row>
    <row r="91" spans="1:12" ht="15.75" hidden="1" thickTop="1" x14ac:dyDescent="0.25">
      <c r="A91" t="str">
        <f t="shared" ca="1" si="8"/>
        <v>H</v>
      </c>
      <c r="D91" t="e">
        <f t="shared" ca="1" si="9"/>
        <v>#N/A</v>
      </c>
      <c r="E91" t="str">
        <f>IF(N22="","",SUM(D91/N22)*uurtariefopbouw!$E$37)</f>
        <v/>
      </c>
    </row>
    <row r="92" spans="1:12" ht="15.75" hidden="1" thickTop="1" x14ac:dyDescent="0.25">
      <c r="A92" t="str">
        <f t="shared" ca="1" si="8"/>
        <v/>
      </c>
      <c r="D92">
        <f t="shared" ca="1" si="9"/>
        <v>0</v>
      </c>
      <c r="E92" t="str">
        <f>IF(N23="","",SUM(D92/N23)*uurtariefopbouw!$E$37)</f>
        <v/>
      </c>
    </row>
    <row r="93" spans="1:12" ht="15.75" hidden="1" thickTop="1" x14ac:dyDescent="0.25">
      <c r="A93" t="str">
        <f t="shared" ca="1" si="8"/>
        <v/>
      </c>
      <c r="D93">
        <f t="shared" ca="1" si="9"/>
        <v>0</v>
      </c>
      <c r="E93" t="str">
        <f>IF(N24="","",SUM(D93/N24)*uurtariefopbouw!$E$37)</f>
        <v/>
      </c>
    </row>
    <row r="94" spans="1:12" ht="15.75" hidden="1" thickTop="1" x14ac:dyDescent="0.25">
      <c r="A94" t="str">
        <f t="shared" ca="1" si="8"/>
        <v/>
      </c>
      <c r="D94">
        <f t="shared" ca="1" si="9"/>
        <v>0</v>
      </c>
      <c r="E94" t="str">
        <f>IF(N25="","",SUM(D94/N25)*uurtariefopbouw!$E$37)</f>
        <v/>
      </c>
    </row>
    <row r="95" spans="1:12" ht="15.75" hidden="1" thickTop="1" x14ac:dyDescent="0.25">
      <c r="A95" t="str">
        <f t="shared" si="8"/>
        <v/>
      </c>
      <c r="D95">
        <f t="shared" ca="1" si="9"/>
        <v>0</v>
      </c>
      <c r="E95" t="str">
        <f>IF(N26="","",SUM(D95/N26)*uurtariefopbouw!$E$37)</f>
        <v/>
      </c>
    </row>
    <row r="96" spans="1:12" ht="15.75" hidden="1" thickTop="1" x14ac:dyDescent="0.25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.75" hidden="1" thickTop="1" x14ac:dyDescent="0.25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.75" hidden="1" thickTop="1" x14ac:dyDescent="0.25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.75" hidden="1" thickTop="1" x14ac:dyDescent="0.25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.75" hidden="1" thickTop="1" x14ac:dyDescent="0.25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.75" hidden="1" thickTop="1" x14ac:dyDescent="0.25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.75" hidden="1" thickTop="1" x14ac:dyDescent="0.25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6.5" hidden="1" thickTop="1" thickBot="1" x14ac:dyDescent="0.3">
      <c r="A103" s="2" t="s">
        <v>198</v>
      </c>
      <c r="B103" s="2"/>
      <c r="C103" s="2"/>
      <c r="D103" s="2" t="e">
        <f ca="1">SUM(D88:D102)</f>
        <v>#N/A</v>
      </c>
      <c r="E103" s="2">
        <f>SUM(E88:E102)</f>
        <v>0</v>
      </c>
    </row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2" ht="15.75" hidden="1" thickTop="1" x14ac:dyDescent="0.25"/>
    <row r="123" ht="15.75" hidden="1" thickTop="1" x14ac:dyDescent="0.25"/>
    <row r="124" ht="15.75" hidden="1" thickTop="1" x14ac:dyDescent="0.25"/>
    <row r="127" ht="0" hidden="1" customHeight="1" x14ac:dyDescent="0.25"/>
  </sheetData>
  <sheetProtection algorithmName="SHA-512" hashValue="0Vs8ErlsNOdveXo9PPo7qTvGz270nzsPjTTEfzu+7OJCIg22b9Dql2A1Z9san/yOKrQ3K5WL0RUoItrEyM+luQ==" saltValue="TS/+rXz5wa9vMpH4JmQECQ==" spinCount="100000" sheet="1" objects="1" scenarios="1"/>
  <conditionalFormatting sqref="M14">
    <cfRule type="cellIs" dxfId="7" priority="4" operator="equal">
      <formula>"Geen 100%"</formula>
    </cfRule>
  </conditionalFormatting>
  <conditionalFormatting sqref="G12">
    <cfRule type="containsText" dxfId="6" priority="2" operator="containsText" text="te laag">
      <formula>NOT(ISERROR(SEARCH("te laag",G12)))</formula>
    </cfRule>
  </conditionalFormatting>
  <conditionalFormatting sqref="G13">
    <cfRule type="containsText" dxfId="5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F07512"/>
  </sheetPr>
  <dimension ref="A1:K34"/>
  <sheetViews>
    <sheetView showGridLines="0" showZeros="0" tabSelected="1" zoomScaleNormal="100" workbookViewId="0">
      <selection activeCell="A2" sqref="A2"/>
    </sheetView>
  </sheetViews>
  <sheetFormatPr defaultColWidth="0" defaultRowHeight="15" zeroHeight="1" x14ac:dyDescent="0.25"/>
  <cols>
    <col min="1" max="1" width="59" customWidth="1"/>
    <col min="2" max="2" width="44.85546875" customWidth="1"/>
    <col min="3" max="6" width="9.140625" hidden="1" customWidth="1"/>
    <col min="7" max="11" width="0" hidden="1" customWidth="1"/>
    <col min="12" max="16384" width="9.140625" hidden="1"/>
  </cols>
  <sheetData>
    <row r="1" spans="1:2" x14ac:dyDescent="0.25"/>
    <row r="2" spans="1:2" ht="23.25" x14ac:dyDescent="0.35">
      <c r="A2" s="31" t="str">
        <f>CONCATENATE("Basisgegevens, onderdeel van ",bestekcontract," ",besteknr)</f>
        <v>Basisgegevens, onderdeel van bestek 2020-SMO1800</v>
      </c>
      <c r="B2" s="15"/>
    </row>
    <row r="3" spans="1:2" x14ac:dyDescent="0.25"/>
    <row r="4" spans="1:2" x14ac:dyDescent="0.25">
      <c r="A4" s="11" t="s">
        <v>128</v>
      </c>
      <c r="B4" s="62" t="s">
        <v>487</v>
      </c>
    </row>
    <row r="5" spans="1:2" x14ac:dyDescent="0.25">
      <c r="A5" s="12" t="s">
        <v>129</v>
      </c>
      <c r="B5" s="63" t="s">
        <v>345</v>
      </c>
    </row>
    <row r="6" spans="1:2" x14ac:dyDescent="0.25">
      <c r="A6" s="12" t="s">
        <v>130</v>
      </c>
      <c r="B6" s="199">
        <v>8217553</v>
      </c>
    </row>
    <row r="7" spans="1:2" x14ac:dyDescent="0.25">
      <c r="A7" s="12"/>
      <c r="B7" s="63"/>
    </row>
    <row r="8" spans="1:2" x14ac:dyDescent="0.25">
      <c r="A8" s="12" t="s">
        <v>131</v>
      </c>
      <c r="B8" s="63" t="s">
        <v>507</v>
      </c>
    </row>
    <row r="9" spans="1:2" x14ac:dyDescent="0.25">
      <c r="A9" s="12" t="s">
        <v>132</v>
      </c>
      <c r="B9" s="63" t="s">
        <v>305</v>
      </c>
    </row>
    <row r="10" spans="1:2" x14ac:dyDescent="0.25">
      <c r="A10" s="12" t="s">
        <v>133</v>
      </c>
      <c r="B10" s="63" t="s">
        <v>505</v>
      </c>
    </row>
    <row r="11" spans="1:2" x14ac:dyDescent="0.25">
      <c r="A11" s="13" t="s">
        <v>132</v>
      </c>
      <c r="B11" s="63" t="s">
        <v>506</v>
      </c>
    </row>
    <row r="12" spans="1:2" x14ac:dyDescent="0.25"/>
    <row r="13" spans="1:2" x14ac:dyDescent="0.25">
      <c r="A13" s="11" t="s">
        <v>139</v>
      </c>
      <c r="B13" s="62" t="s">
        <v>528</v>
      </c>
    </row>
    <row r="14" spans="1:2" x14ac:dyDescent="0.25">
      <c r="A14" s="12" t="s">
        <v>134</v>
      </c>
      <c r="B14" s="63" t="s">
        <v>529</v>
      </c>
    </row>
    <row r="15" spans="1:2" x14ac:dyDescent="0.25">
      <c r="A15" s="12" t="s">
        <v>140</v>
      </c>
      <c r="B15" s="199" t="s">
        <v>530</v>
      </c>
    </row>
    <row r="16" spans="1:2" x14ac:dyDescent="0.25">
      <c r="A16" s="12" t="s">
        <v>531</v>
      </c>
      <c r="B16" s="63" t="s">
        <v>532</v>
      </c>
    </row>
    <row r="17" spans="1:2" x14ac:dyDescent="0.25">
      <c r="A17" s="12" t="s">
        <v>141</v>
      </c>
      <c r="B17" s="63" t="s">
        <v>533</v>
      </c>
    </row>
    <row r="18" spans="1:2" x14ac:dyDescent="0.25">
      <c r="A18" s="12" t="s">
        <v>534</v>
      </c>
      <c r="B18" s="63" t="s">
        <v>535</v>
      </c>
    </row>
    <row r="19" spans="1:2" x14ac:dyDescent="0.25"/>
    <row r="20" spans="1:2" x14ac:dyDescent="0.25"/>
    <row r="21" spans="1:2" x14ac:dyDescent="0.25">
      <c r="A21" s="11" t="s">
        <v>135</v>
      </c>
      <c r="B21" s="176"/>
    </row>
    <row r="22" spans="1:2" x14ac:dyDescent="0.25">
      <c r="A22" s="12" t="s">
        <v>136</v>
      </c>
      <c r="B22" s="177"/>
    </row>
    <row r="23" spans="1:2" x14ac:dyDescent="0.25">
      <c r="A23" s="12" t="s">
        <v>130</v>
      </c>
      <c r="B23" s="177"/>
    </row>
    <row r="24" spans="1:2" x14ac:dyDescent="0.25">
      <c r="A24" s="12" t="s">
        <v>137</v>
      </c>
      <c r="B24" s="177"/>
    </row>
    <row r="25" spans="1:2" x14ac:dyDescent="0.25">
      <c r="A25" s="12" t="s">
        <v>132</v>
      </c>
      <c r="B25" s="177"/>
    </row>
    <row r="26" spans="1:2" x14ac:dyDescent="0.25">
      <c r="A26" s="12" t="s">
        <v>138</v>
      </c>
      <c r="B26" s="177"/>
    </row>
    <row r="27" spans="1:2" x14ac:dyDescent="0.25">
      <c r="A27" s="13" t="s">
        <v>132</v>
      </c>
      <c r="B27" s="178"/>
    </row>
    <row r="28" spans="1:2" x14ac:dyDescent="0.25"/>
    <row r="29" spans="1:2" x14ac:dyDescent="0.25">
      <c r="A29" s="11" t="s">
        <v>139</v>
      </c>
      <c r="B29" s="176"/>
    </row>
    <row r="30" spans="1:2" x14ac:dyDescent="0.25">
      <c r="A30" s="12" t="s">
        <v>134</v>
      </c>
      <c r="B30" s="179"/>
    </row>
    <row r="31" spans="1:2" x14ac:dyDescent="0.25">
      <c r="A31" s="12" t="s">
        <v>140</v>
      </c>
      <c r="B31" s="177"/>
    </row>
    <row r="32" spans="1:2" x14ac:dyDescent="0.25">
      <c r="A32" s="12" t="s">
        <v>143</v>
      </c>
      <c r="B32" s="177"/>
    </row>
    <row r="33" spans="1:2" x14ac:dyDescent="0.25">
      <c r="A33" s="12" t="s">
        <v>141</v>
      </c>
      <c r="B33" s="179"/>
    </row>
    <row r="34" spans="1:2" x14ac:dyDescent="0.25">
      <c r="A34" s="13" t="s">
        <v>142</v>
      </c>
      <c r="B34" s="178"/>
    </row>
  </sheetData>
  <sheetProtection algorithmName="SHA-512" hashValue="1ClVCBQ7TN2bRQpj2TNtAtJEr8ETfDmEWIqU+4wmPFMwTU+iwTpB8rO8RebMPQZnJUOFmstOzDcNkbBdvOYVyg==" saltValue="zFxIPcdF9zjc/UsFvhL4Ag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83" orientation="portrait" r:id="rId1"/>
  <headerFooter>
    <oddHeader>&amp;L&amp;G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21">
    <tabColor rgb="FF9F9289"/>
  </sheetPr>
  <dimension ref="A1:M554"/>
  <sheetViews>
    <sheetView zoomScaleNormal="100" workbookViewId="0">
      <selection activeCell="H6" sqref="H6"/>
    </sheetView>
  </sheetViews>
  <sheetFormatPr defaultColWidth="9.140625" defaultRowHeight="15" x14ac:dyDescent="0.25"/>
  <cols>
    <col min="1" max="1" width="3.140625" style="250" customWidth="1"/>
    <col min="2" max="2" width="3.42578125" style="250" customWidth="1"/>
    <col min="3" max="3" width="20.85546875" style="253" customWidth="1"/>
    <col min="4" max="4" width="3" style="253" customWidth="1"/>
    <col min="5" max="5" width="3.7109375" style="253" customWidth="1"/>
    <col min="6" max="6" width="9.42578125" style="304" customWidth="1"/>
    <col min="7" max="7" width="10.5703125" style="304" customWidth="1"/>
    <col min="8" max="10" width="8.7109375" style="304" customWidth="1"/>
    <col min="11" max="11" width="10.7109375" style="318" customWidth="1"/>
    <col min="12" max="12" width="5.7109375" style="317" customWidth="1"/>
    <col min="13" max="13" width="10.7109375" style="298" customWidth="1"/>
    <col min="14" max="16384" width="9.140625" style="201"/>
  </cols>
  <sheetData>
    <row r="1" spans="1:13" x14ac:dyDescent="0.25">
      <c r="A1" s="241">
        <v>8</v>
      </c>
      <c r="B1" s="242" t="s">
        <v>72</v>
      </c>
      <c r="C1" s="243"/>
      <c r="D1" s="244">
        <f>VLOOKUP(A1,verzamelblad!A5:E54,3)</f>
        <v>0</v>
      </c>
      <c r="E1" s="245"/>
      <c r="F1" s="315"/>
      <c r="G1" s="315"/>
      <c r="H1" s="315"/>
      <c r="I1" s="315"/>
      <c r="J1" s="315"/>
      <c r="K1" s="316"/>
    </row>
    <row r="2" spans="1:13" x14ac:dyDescent="0.25">
      <c r="B2" s="242" t="s">
        <v>106</v>
      </c>
      <c r="C2" s="251"/>
      <c r="D2" s="244" t="str">
        <f>VLOOKUP(A1,verzamelblad!A5:E54,4)</f>
        <v xml:space="preserve"> </v>
      </c>
      <c r="E2" s="245"/>
      <c r="F2" s="315"/>
      <c r="G2" s="315"/>
      <c r="H2" s="315"/>
      <c r="I2" s="315" t="str">
        <f>VLOOKUP(A1,verzamelblad!A5:E54,5)</f>
        <v xml:space="preserve"> </v>
      </c>
      <c r="J2" s="315"/>
      <c r="K2" s="316"/>
    </row>
    <row r="3" spans="1:13" x14ac:dyDescent="0.25">
      <c r="A3" s="252" t="s">
        <v>107</v>
      </c>
      <c r="B3" s="252" t="s">
        <v>107</v>
      </c>
      <c r="C3" s="253" t="s">
        <v>108</v>
      </c>
      <c r="D3" s="253" t="s">
        <v>109</v>
      </c>
      <c r="E3" s="253" t="s">
        <v>110</v>
      </c>
      <c r="F3" s="304" t="s">
        <v>111</v>
      </c>
      <c r="G3" s="304" t="s">
        <v>112</v>
      </c>
      <c r="H3" s="304" t="s">
        <v>113</v>
      </c>
      <c r="I3" s="304" t="s">
        <v>114</v>
      </c>
      <c r="J3" s="304" t="s">
        <v>115</v>
      </c>
      <c r="K3" s="318" t="s">
        <v>70</v>
      </c>
      <c r="L3" s="317" t="s">
        <v>116</v>
      </c>
      <c r="M3" s="298" t="s">
        <v>117</v>
      </c>
    </row>
    <row r="4" spans="1:13" x14ac:dyDescent="0.25">
      <c r="A4" s="276"/>
      <c r="B4" s="291"/>
      <c r="C4" s="309" t="s">
        <v>283</v>
      </c>
      <c r="D4" s="291"/>
      <c r="E4" s="291"/>
      <c r="F4" s="262"/>
      <c r="G4" s="262"/>
      <c r="H4" s="262"/>
      <c r="I4" s="333"/>
      <c r="J4" s="333"/>
      <c r="K4" s="262"/>
      <c r="L4" s="334"/>
      <c r="M4" s="249"/>
    </row>
    <row r="5" spans="1:13" x14ac:dyDescent="0.25">
      <c r="A5" s="274"/>
      <c r="B5" s="260"/>
      <c r="C5" s="393"/>
      <c r="D5" s="393"/>
      <c r="E5" s="393"/>
      <c r="F5" s="394"/>
      <c r="G5" s="349"/>
      <c r="H5" s="349"/>
      <c r="I5" s="349"/>
      <c r="J5" s="349"/>
      <c r="K5" s="262"/>
      <c r="L5" s="263" t="str">
        <f>IF(E5="","0",VLOOKUP(E5,$F$539:$G$554,2))</f>
        <v>0</v>
      </c>
      <c r="M5" s="389">
        <f>SUM(K5*L5)</f>
        <v>0</v>
      </c>
    </row>
    <row r="6" spans="1:13" x14ac:dyDescent="0.25">
      <c r="A6" s="274"/>
      <c r="B6" s="260"/>
      <c r="C6" s="393"/>
      <c r="D6" s="393"/>
      <c r="E6" s="393"/>
      <c r="F6" s="394"/>
      <c r="G6" s="394"/>
      <c r="H6" s="394"/>
      <c r="I6" s="394"/>
      <c r="J6" s="394"/>
      <c r="K6" s="262"/>
      <c r="L6" s="263" t="str">
        <f t="shared" ref="L6:L11" si="0">IF(E6="","0",VLOOKUP(E6,$F$539:$G$554,2))</f>
        <v>0</v>
      </c>
      <c r="M6" s="389">
        <f t="shared" ref="M6:M11" si="1">SUM(K6*L6)</f>
        <v>0</v>
      </c>
    </row>
    <row r="7" spans="1:13" x14ac:dyDescent="0.25">
      <c r="A7" s="274"/>
      <c r="B7" s="260"/>
      <c r="C7" s="393"/>
      <c r="D7" s="393"/>
      <c r="E7" s="393"/>
      <c r="F7" s="394"/>
      <c r="G7" s="394"/>
      <c r="H7" s="394"/>
      <c r="I7" s="394"/>
      <c r="J7" s="394"/>
      <c r="K7" s="262"/>
      <c r="L7" s="263" t="str">
        <f t="shared" si="0"/>
        <v>0</v>
      </c>
      <c r="M7" s="389">
        <f t="shared" si="1"/>
        <v>0</v>
      </c>
    </row>
    <row r="8" spans="1:13" x14ac:dyDescent="0.25">
      <c r="A8" s="274"/>
      <c r="B8" s="260"/>
      <c r="C8" s="393"/>
      <c r="D8" s="393"/>
      <c r="E8" s="393"/>
      <c r="F8" s="394"/>
      <c r="G8" s="394"/>
      <c r="H8" s="394"/>
      <c r="I8" s="394"/>
      <c r="J8" s="394"/>
      <c r="K8" s="262"/>
      <c r="L8" s="263" t="str">
        <f t="shared" si="0"/>
        <v>0</v>
      </c>
      <c r="M8" s="389">
        <f t="shared" si="1"/>
        <v>0</v>
      </c>
    </row>
    <row r="9" spans="1:13" x14ac:dyDescent="0.25">
      <c r="A9" s="274"/>
      <c r="B9" s="260"/>
      <c r="C9" s="393"/>
      <c r="D9" s="393"/>
      <c r="E9" s="393"/>
      <c r="F9" s="394"/>
      <c r="G9" s="394"/>
      <c r="H9" s="394"/>
      <c r="I9" s="394"/>
      <c r="J9" s="394"/>
      <c r="K9" s="262"/>
      <c r="L9" s="263" t="str">
        <f t="shared" si="0"/>
        <v>0</v>
      </c>
      <c r="M9" s="389">
        <f t="shared" si="1"/>
        <v>0</v>
      </c>
    </row>
    <row r="10" spans="1:13" x14ac:dyDescent="0.25">
      <c r="A10" s="274"/>
      <c r="B10" s="260"/>
      <c r="C10" s="393"/>
      <c r="D10" s="393"/>
      <c r="E10" s="393"/>
      <c r="F10" s="394"/>
      <c r="G10" s="394"/>
      <c r="H10" s="394"/>
      <c r="I10" s="394"/>
      <c r="J10" s="394"/>
      <c r="K10" s="262"/>
      <c r="L10" s="263" t="str">
        <f t="shared" si="0"/>
        <v>0</v>
      </c>
      <c r="M10" s="389">
        <f t="shared" si="1"/>
        <v>0</v>
      </c>
    </row>
    <row r="11" spans="1:13" x14ac:dyDescent="0.25">
      <c r="A11" s="274"/>
      <c r="B11" s="260"/>
      <c r="C11" s="393"/>
      <c r="D11" s="393"/>
      <c r="E11" s="393"/>
      <c r="F11" s="394"/>
      <c r="G11" s="394"/>
      <c r="H11" s="394"/>
      <c r="I11" s="394"/>
      <c r="J11" s="394"/>
      <c r="K11" s="262"/>
      <c r="L11" s="263" t="str">
        <f t="shared" si="0"/>
        <v>0</v>
      </c>
      <c r="M11" s="389">
        <f t="shared" si="1"/>
        <v>0</v>
      </c>
    </row>
    <row r="12" spans="1:13" ht="15.75" thickBot="1" x14ac:dyDescent="0.3">
      <c r="A12" s="274"/>
      <c r="B12" s="260"/>
      <c r="C12" s="266" t="s">
        <v>98</v>
      </c>
      <c r="D12" s="266"/>
      <c r="E12" s="266"/>
      <c r="F12" s="267">
        <f t="shared" ref="F12:K12" si="2">SUM(F5:F11)</f>
        <v>0</v>
      </c>
      <c r="G12" s="267">
        <f t="shared" si="2"/>
        <v>0</v>
      </c>
      <c r="H12" s="267">
        <f t="shared" si="2"/>
        <v>0</v>
      </c>
      <c r="I12" s="267">
        <f t="shared" si="2"/>
        <v>0</v>
      </c>
      <c r="J12" s="267">
        <f t="shared" si="2"/>
        <v>0</v>
      </c>
      <c r="K12" s="267">
        <f t="shared" si="2"/>
        <v>0</v>
      </c>
      <c r="L12" s="263"/>
      <c r="M12" s="392" t="s">
        <v>306</v>
      </c>
    </row>
    <row r="13" spans="1:13" hidden="1" x14ac:dyDescent="0.25">
      <c r="A13" s="274"/>
      <c r="B13" s="313"/>
      <c r="C13" s="260"/>
      <c r="D13" s="260"/>
      <c r="E13" s="260"/>
      <c r="F13" s="301"/>
      <c r="G13" s="301"/>
      <c r="H13" s="301"/>
      <c r="I13" s="301"/>
      <c r="J13" s="301"/>
      <c r="K13" s="302">
        <f t="shared" ref="K13:K68" si="3">SUM(F13:J13)</f>
        <v>0</v>
      </c>
      <c r="L13" s="303" t="str">
        <f t="shared" ref="L13:L68" si="4">IF(E13="","0",VLOOKUP(E13,$F$539:$G$554,2))</f>
        <v>0</v>
      </c>
      <c r="M13" s="249">
        <f t="shared" ref="M13:M69" si="5">SUM(K13*L13)</f>
        <v>0</v>
      </c>
    </row>
    <row r="14" spans="1:13" hidden="1" x14ac:dyDescent="0.25">
      <c r="A14" s="274"/>
      <c r="B14" s="313"/>
      <c r="C14" s="260"/>
      <c r="D14" s="260"/>
      <c r="E14" s="260"/>
      <c r="F14" s="301"/>
      <c r="G14" s="301"/>
      <c r="H14" s="301"/>
      <c r="I14" s="301"/>
      <c r="J14" s="301"/>
      <c r="K14" s="302">
        <f t="shared" si="3"/>
        <v>0</v>
      </c>
      <c r="L14" s="303" t="str">
        <f t="shared" si="4"/>
        <v>0</v>
      </c>
      <c r="M14" s="249">
        <f t="shared" si="5"/>
        <v>0</v>
      </c>
    </row>
    <row r="15" spans="1:13" hidden="1" x14ac:dyDescent="0.25">
      <c r="A15" s="274"/>
      <c r="B15" s="313"/>
      <c r="C15" s="260"/>
      <c r="D15" s="260"/>
      <c r="E15" s="260"/>
      <c r="F15" s="301"/>
      <c r="G15" s="301"/>
      <c r="H15" s="301"/>
      <c r="I15" s="301"/>
      <c r="J15" s="301"/>
      <c r="K15" s="302">
        <f t="shared" si="3"/>
        <v>0</v>
      </c>
      <c r="L15" s="303" t="str">
        <f t="shared" si="4"/>
        <v>0</v>
      </c>
      <c r="M15" s="249">
        <f t="shared" si="5"/>
        <v>0</v>
      </c>
    </row>
    <row r="16" spans="1:13" hidden="1" x14ac:dyDescent="0.25">
      <c r="A16" s="274"/>
      <c r="B16" s="313"/>
      <c r="C16" s="260"/>
      <c r="D16" s="260"/>
      <c r="E16" s="260"/>
      <c r="F16" s="301"/>
      <c r="G16" s="301"/>
      <c r="H16" s="301"/>
      <c r="I16" s="301"/>
      <c r="J16" s="301"/>
      <c r="K16" s="302">
        <f t="shared" si="3"/>
        <v>0</v>
      </c>
      <c r="L16" s="303" t="str">
        <f t="shared" si="4"/>
        <v>0</v>
      </c>
      <c r="M16" s="249">
        <f t="shared" si="5"/>
        <v>0</v>
      </c>
    </row>
    <row r="17" spans="1:13" hidden="1" x14ac:dyDescent="0.25">
      <c r="A17" s="274"/>
      <c r="B17" s="313"/>
      <c r="C17" s="260"/>
      <c r="D17" s="260"/>
      <c r="E17" s="260"/>
      <c r="F17" s="301"/>
      <c r="G17" s="301"/>
      <c r="H17" s="301"/>
      <c r="I17" s="301"/>
      <c r="J17" s="301"/>
      <c r="K17" s="302">
        <f t="shared" si="3"/>
        <v>0</v>
      </c>
      <c r="L17" s="303" t="str">
        <f t="shared" si="4"/>
        <v>0</v>
      </c>
      <c r="M17" s="249">
        <f t="shared" si="5"/>
        <v>0</v>
      </c>
    </row>
    <row r="18" spans="1:13" hidden="1" x14ac:dyDescent="0.25">
      <c r="K18" s="302">
        <f t="shared" si="3"/>
        <v>0</v>
      </c>
      <c r="L18" s="303" t="str">
        <f t="shared" si="4"/>
        <v>0</v>
      </c>
      <c r="M18" s="249">
        <f t="shared" si="5"/>
        <v>0</v>
      </c>
    </row>
    <row r="19" spans="1:13" hidden="1" x14ac:dyDescent="0.25">
      <c r="K19" s="302">
        <f t="shared" si="3"/>
        <v>0</v>
      </c>
      <c r="L19" s="303" t="str">
        <f t="shared" si="4"/>
        <v>0</v>
      </c>
      <c r="M19" s="249">
        <f t="shared" si="5"/>
        <v>0</v>
      </c>
    </row>
    <row r="20" spans="1:13" hidden="1" x14ac:dyDescent="0.25">
      <c r="K20" s="302">
        <f t="shared" si="3"/>
        <v>0</v>
      </c>
      <c r="L20" s="303" t="str">
        <f t="shared" si="4"/>
        <v>0</v>
      </c>
      <c r="M20" s="249">
        <f t="shared" si="5"/>
        <v>0</v>
      </c>
    </row>
    <row r="21" spans="1:13" hidden="1" x14ac:dyDescent="0.25">
      <c r="K21" s="302">
        <f t="shared" si="3"/>
        <v>0</v>
      </c>
      <c r="L21" s="303" t="str">
        <f t="shared" si="4"/>
        <v>0</v>
      </c>
      <c r="M21" s="249">
        <f t="shared" si="5"/>
        <v>0</v>
      </c>
    </row>
    <row r="22" spans="1:13" hidden="1" x14ac:dyDescent="0.25">
      <c r="K22" s="302">
        <f t="shared" si="3"/>
        <v>0</v>
      </c>
      <c r="L22" s="303" t="str">
        <f t="shared" si="4"/>
        <v>0</v>
      </c>
      <c r="M22" s="249">
        <f t="shared" si="5"/>
        <v>0</v>
      </c>
    </row>
    <row r="23" spans="1:13" hidden="1" x14ac:dyDescent="0.25">
      <c r="K23" s="302">
        <f t="shared" si="3"/>
        <v>0</v>
      </c>
      <c r="L23" s="303" t="str">
        <f t="shared" si="4"/>
        <v>0</v>
      </c>
      <c r="M23" s="249">
        <f t="shared" si="5"/>
        <v>0</v>
      </c>
    </row>
    <row r="24" spans="1:13" hidden="1" x14ac:dyDescent="0.25">
      <c r="K24" s="302">
        <f t="shared" si="3"/>
        <v>0</v>
      </c>
      <c r="L24" s="303" t="str">
        <f t="shared" si="4"/>
        <v>0</v>
      </c>
      <c r="M24" s="249">
        <f t="shared" si="5"/>
        <v>0</v>
      </c>
    </row>
    <row r="25" spans="1:13" hidden="1" x14ac:dyDescent="0.25">
      <c r="K25" s="302">
        <f t="shared" si="3"/>
        <v>0</v>
      </c>
      <c r="L25" s="303" t="str">
        <f t="shared" si="4"/>
        <v>0</v>
      </c>
      <c r="M25" s="249">
        <f t="shared" si="5"/>
        <v>0</v>
      </c>
    </row>
    <row r="26" spans="1:13" hidden="1" x14ac:dyDescent="0.25">
      <c r="K26" s="302">
        <f t="shared" si="3"/>
        <v>0</v>
      </c>
      <c r="L26" s="303" t="str">
        <f t="shared" si="4"/>
        <v>0</v>
      </c>
      <c r="M26" s="249">
        <f t="shared" si="5"/>
        <v>0</v>
      </c>
    </row>
    <row r="27" spans="1:13" hidden="1" x14ac:dyDescent="0.25">
      <c r="K27" s="302">
        <f t="shared" si="3"/>
        <v>0</v>
      </c>
      <c r="L27" s="303" t="str">
        <f t="shared" si="4"/>
        <v>0</v>
      </c>
      <c r="M27" s="249">
        <f t="shared" si="5"/>
        <v>0</v>
      </c>
    </row>
    <row r="28" spans="1:13" hidden="1" x14ac:dyDescent="0.25">
      <c r="K28" s="302">
        <f t="shared" si="3"/>
        <v>0</v>
      </c>
      <c r="L28" s="303" t="str">
        <f t="shared" si="4"/>
        <v>0</v>
      </c>
      <c r="M28" s="249">
        <f t="shared" si="5"/>
        <v>0</v>
      </c>
    </row>
    <row r="29" spans="1:13" hidden="1" x14ac:dyDescent="0.25">
      <c r="K29" s="302">
        <f t="shared" si="3"/>
        <v>0</v>
      </c>
      <c r="L29" s="303" t="str">
        <f t="shared" si="4"/>
        <v>0</v>
      </c>
      <c r="M29" s="249">
        <f t="shared" si="5"/>
        <v>0</v>
      </c>
    </row>
    <row r="30" spans="1:13" hidden="1" x14ac:dyDescent="0.25">
      <c r="K30" s="302">
        <f t="shared" si="3"/>
        <v>0</v>
      </c>
      <c r="L30" s="303" t="str">
        <f t="shared" si="4"/>
        <v>0</v>
      </c>
      <c r="M30" s="249">
        <f t="shared" si="5"/>
        <v>0</v>
      </c>
    </row>
    <row r="31" spans="1:13" hidden="1" x14ac:dyDescent="0.25">
      <c r="K31" s="302">
        <f t="shared" si="3"/>
        <v>0</v>
      </c>
      <c r="L31" s="303" t="str">
        <f t="shared" si="4"/>
        <v>0</v>
      </c>
      <c r="M31" s="249">
        <f t="shared" si="5"/>
        <v>0</v>
      </c>
    </row>
    <row r="32" spans="1:13" hidden="1" x14ac:dyDescent="0.25">
      <c r="K32" s="302">
        <f t="shared" si="3"/>
        <v>0</v>
      </c>
      <c r="L32" s="303" t="str">
        <f t="shared" si="4"/>
        <v>0</v>
      </c>
      <c r="M32" s="249">
        <f t="shared" si="5"/>
        <v>0</v>
      </c>
    </row>
    <row r="33" spans="11:13" hidden="1" x14ac:dyDescent="0.25">
      <c r="K33" s="302">
        <f t="shared" si="3"/>
        <v>0</v>
      </c>
      <c r="L33" s="303" t="str">
        <f t="shared" si="4"/>
        <v>0</v>
      </c>
      <c r="M33" s="249">
        <f t="shared" si="5"/>
        <v>0</v>
      </c>
    </row>
    <row r="34" spans="11:13" hidden="1" x14ac:dyDescent="0.25">
      <c r="K34" s="302">
        <f t="shared" si="3"/>
        <v>0</v>
      </c>
      <c r="L34" s="303" t="str">
        <f t="shared" si="4"/>
        <v>0</v>
      </c>
      <c r="M34" s="249">
        <f t="shared" si="5"/>
        <v>0</v>
      </c>
    </row>
    <row r="35" spans="11:13" hidden="1" x14ac:dyDescent="0.25">
      <c r="K35" s="302">
        <f t="shared" si="3"/>
        <v>0</v>
      </c>
      <c r="L35" s="303" t="str">
        <f t="shared" si="4"/>
        <v>0</v>
      </c>
      <c r="M35" s="249">
        <f t="shared" si="5"/>
        <v>0</v>
      </c>
    </row>
    <row r="36" spans="11:13" hidden="1" x14ac:dyDescent="0.25">
      <c r="K36" s="302">
        <f t="shared" si="3"/>
        <v>0</v>
      </c>
      <c r="L36" s="303" t="str">
        <f t="shared" si="4"/>
        <v>0</v>
      </c>
      <c r="M36" s="249">
        <f t="shared" si="5"/>
        <v>0</v>
      </c>
    </row>
    <row r="37" spans="11:13" hidden="1" x14ac:dyDescent="0.25">
      <c r="K37" s="302">
        <f t="shared" si="3"/>
        <v>0</v>
      </c>
      <c r="L37" s="303" t="str">
        <f t="shared" si="4"/>
        <v>0</v>
      </c>
      <c r="M37" s="249">
        <f t="shared" si="5"/>
        <v>0</v>
      </c>
    </row>
    <row r="38" spans="11:13" hidden="1" x14ac:dyDescent="0.25">
      <c r="K38" s="302">
        <f t="shared" si="3"/>
        <v>0</v>
      </c>
      <c r="L38" s="303" t="str">
        <f t="shared" si="4"/>
        <v>0</v>
      </c>
      <c r="M38" s="249">
        <f t="shared" si="5"/>
        <v>0</v>
      </c>
    </row>
    <row r="39" spans="11:13" hidden="1" x14ac:dyDescent="0.25">
      <c r="K39" s="302">
        <f t="shared" si="3"/>
        <v>0</v>
      </c>
      <c r="L39" s="303" t="str">
        <f t="shared" si="4"/>
        <v>0</v>
      </c>
      <c r="M39" s="249">
        <f t="shared" si="5"/>
        <v>0</v>
      </c>
    </row>
    <row r="40" spans="11:13" hidden="1" x14ac:dyDescent="0.25">
      <c r="K40" s="302">
        <f t="shared" si="3"/>
        <v>0</v>
      </c>
      <c r="L40" s="303" t="str">
        <f t="shared" si="4"/>
        <v>0</v>
      </c>
      <c r="M40" s="249">
        <f t="shared" si="5"/>
        <v>0</v>
      </c>
    </row>
    <row r="41" spans="11:13" hidden="1" x14ac:dyDescent="0.25">
      <c r="K41" s="302">
        <f t="shared" si="3"/>
        <v>0</v>
      </c>
      <c r="L41" s="303" t="str">
        <f t="shared" si="4"/>
        <v>0</v>
      </c>
      <c r="M41" s="249">
        <f t="shared" si="5"/>
        <v>0</v>
      </c>
    </row>
    <row r="42" spans="11:13" hidden="1" x14ac:dyDescent="0.25">
      <c r="K42" s="302">
        <f t="shared" si="3"/>
        <v>0</v>
      </c>
      <c r="L42" s="303" t="str">
        <f t="shared" si="4"/>
        <v>0</v>
      </c>
      <c r="M42" s="249">
        <f t="shared" si="5"/>
        <v>0</v>
      </c>
    </row>
    <row r="43" spans="11:13" hidden="1" x14ac:dyDescent="0.25">
      <c r="K43" s="302">
        <f t="shared" si="3"/>
        <v>0</v>
      </c>
      <c r="L43" s="303" t="str">
        <f t="shared" si="4"/>
        <v>0</v>
      </c>
      <c r="M43" s="249">
        <f t="shared" si="5"/>
        <v>0</v>
      </c>
    </row>
    <row r="44" spans="11:13" hidden="1" x14ac:dyDescent="0.25">
      <c r="K44" s="302">
        <f t="shared" si="3"/>
        <v>0</v>
      </c>
      <c r="L44" s="303" t="str">
        <f t="shared" si="4"/>
        <v>0</v>
      </c>
      <c r="M44" s="249">
        <f t="shared" si="5"/>
        <v>0</v>
      </c>
    </row>
    <row r="45" spans="11:13" hidden="1" x14ac:dyDescent="0.25">
      <c r="K45" s="302">
        <f t="shared" si="3"/>
        <v>0</v>
      </c>
      <c r="L45" s="303" t="str">
        <f t="shared" si="4"/>
        <v>0</v>
      </c>
      <c r="M45" s="249">
        <f t="shared" si="5"/>
        <v>0</v>
      </c>
    </row>
    <row r="46" spans="11:13" hidden="1" x14ac:dyDescent="0.25">
      <c r="K46" s="302">
        <f t="shared" si="3"/>
        <v>0</v>
      </c>
      <c r="L46" s="303" t="str">
        <f t="shared" si="4"/>
        <v>0</v>
      </c>
      <c r="M46" s="249">
        <f t="shared" si="5"/>
        <v>0</v>
      </c>
    </row>
    <row r="47" spans="11:13" hidden="1" x14ac:dyDescent="0.25">
      <c r="K47" s="302">
        <f t="shared" si="3"/>
        <v>0</v>
      </c>
      <c r="L47" s="303" t="str">
        <f t="shared" si="4"/>
        <v>0</v>
      </c>
      <c r="M47" s="249">
        <f t="shared" si="5"/>
        <v>0</v>
      </c>
    </row>
    <row r="48" spans="11:13" hidden="1" x14ac:dyDescent="0.25">
      <c r="K48" s="302">
        <f t="shared" si="3"/>
        <v>0</v>
      </c>
      <c r="L48" s="303" t="str">
        <f t="shared" si="4"/>
        <v>0</v>
      </c>
      <c r="M48" s="249">
        <f t="shared" si="5"/>
        <v>0</v>
      </c>
    </row>
    <row r="49" spans="11:13" hidden="1" x14ac:dyDescent="0.25">
      <c r="K49" s="302">
        <f t="shared" si="3"/>
        <v>0</v>
      </c>
      <c r="L49" s="303" t="str">
        <f t="shared" si="4"/>
        <v>0</v>
      </c>
      <c r="M49" s="249">
        <f t="shared" si="5"/>
        <v>0</v>
      </c>
    </row>
    <row r="50" spans="11:13" hidden="1" x14ac:dyDescent="0.25">
      <c r="K50" s="302">
        <f t="shared" si="3"/>
        <v>0</v>
      </c>
      <c r="L50" s="303" t="str">
        <f t="shared" si="4"/>
        <v>0</v>
      </c>
      <c r="M50" s="249">
        <f t="shared" si="5"/>
        <v>0</v>
      </c>
    </row>
    <row r="51" spans="11:13" hidden="1" x14ac:dyDescent="0.25">
      <c r="K51" s="302">
        <f t="shared" si="3"/>
        <v>0</v>
      </c>
      <c r="L51" s="303" t="str">
        <f t="shared" si="4"/>
        <v>0</v>
      </c>
      <c r="M51" s="249">
        <f t="shared" si="5"/>
        <v>0</v>
      </c>
    </row>
    <row r="52" spans="11:13" hidden="1" x14ac:dyDescent="0.25">
      <c r="K52" s="302">
        <f t="shared" si="3"/>
        <v>0</v>
      </c>
      <c r="L52" s="303" t="str">
        <f t="shared" si="4"/>
        <v>0</v>
      </c>
      <c r="M52" s="249">
        <f t="shared" si="5"/>
        <v>0</v>
      </c>
    </row>
    <row r="53" spans="11:13" hidden="1" x14ac:dyDescent="0.25">
      <c r="K53" s="302">
        <f t="shared" si="3"/>
        <v>0</v>
      </c>
      <c r="L53" s="303" t="str">
        <f t="shared" si="4"/>
        <v>0</v>
      </c>
      <c r="M53" s="249">
        <f t="shared" si="5"/>
        <v>0</v>
      </c>
    </row>
    <row r="54" spans="11:13" hidden="1" x14ac:dyDescent="0.25">
      <c r="K54" s="302">
        <f t="shared" si="3"/>
        <v>0</v>
      </c>
      <c r="L54" s="303" t="str">
        <f t="shared" si="4"/>
        <v>0</v>
      </c>
      <c r="M54" s="249">
        <f t="shared" si="5"/>
        <v>0</v>
      </c>
    </row>
    <row r="55" spans="11:13" hidden="1" x14ac:dyDescent="0.25">
      <c r="K55" s="302">
        <f t="shared" si="3"/>
        <v>0</v>
      </c>
      <c r="L55" s="303" t="str">
        <f t="shared" si="4"/>
        <v>0</v>
      </c>
      <c r="M55" s="249">
        <f t="shared" si="5"/>
        <v>0</v>
      </c>
    </row>
    <row r="56" spans="11:13" hidden="1" x14ac:dyDescent="0.25">
      <c r="K56" s="302">
        <f t="shared" si="3"/>
        <v>0</v>
      </c>
      <c r="L56" s="303" t="str">
        <f t="shared" si="4"/>
        <v>0</v>
      </c>
      <c r="M56" s="249">
        <f t="shared" si="5"/>
        <v>0</v>
      </c>
    </row>
    <row r="57" spans="11:13" hidden="1" x14ac:dyDescent="0.25">
      <c r="K57" s="302">
        <f t="shared" si="3"/>
        <v>0</v>
      </c>
      <c r="L57" s="303" t="str">
        <f t="shared" si="4"/>
        <v>0</v>
      </c>
      <c r="M57" s="249">
        <f t="shared" si="5"/>
        <v>0</v>
      </c>
    </row>
    <row r="58" spans="11:13" hidden="1" x14ac:dyDescent="0.25">
      <c r="K58" s="302">
        <f t="shared" si="3"/>
        <v>0</v>
      </c>
      <c r="L58" s="303" t="str">
        <f t="shared" si="4"/>
        <v>0</v>
      </c>
      <c r="M58" s="249">
        <f t="shared" si="5"/>
        <v>0</v>
      </c>
    </row>
    <row r="59" spans="11:13" hidden="1" x14ac:dyDescent="0.25">
      <c r="K59" s="302">
        <f t="shared" si="3"/>
        <v>0</v>
      </c>
      <c r="L59" s="303" t="str">
        <f t="shared" si="4"/>
        <v>0</v>
      </c>
      <c r="M59" s="249">
        <f t="shared" si="5"/>
        <v>0</v>
      </c>
    </row>
    <row r="60" spans="11:13" hidden="1" x14ac:dyDescent="0.25">
      <c r="K60" s="302">
        <f t="shared" si="3"/>
        <v>0</v>
      </c>
      <c r="L60" s="303" t="str">
        <f t="shared" si="4"/>
        <v>0</v>
      </c>
      <c r="M60" s="249">
        <f t="shared" si="5"/>
        <v>0</v>
      </c>
    </row>
    <row r="61" spans="11:13" hidden="1" x14ac:dyDescent="0.25">
      <c r="K61" s="302">
        <f t="shared" si="3"/>
        <v>0</v>
      </c>
      <c r="L61" s="303" t="str">
        <f t="shared" si="4"/>
        <v>0</v>
      </c>
      <c r="M61" s="249">
        <f t="shared" si="5"/>
        <v>0</v>
      </c>
    </row>
    <row r="62" spans="11:13" hidden="1" x14ac:dyDescent="0.25">
      <c r="K62" s="302">
        <f t="shared" si="3"/>
        <v>0</v>
      </c>
      <c r="L62" s="303" t="str">
        <f t="shared" si="4"/>
        <v>0</v>
      </c>
      <c r="M62" s="249">
        <f t="shared" si="5"/>
        <v>0</v>
      </c>
    </row>
    <row r="63" spans="11:13" hidden="1" x14ac:dyDescent="0.25">
      <c r="K63" s="302">
        <f t="shared" si="3"/>
        <v>0</v>
      </c>
      <c r="L63" s="303" t="str">
        <f t="shared" si="4"/>
        <v>0</v>
      </c>
      <c r="M63" s="249">
        <f t="shared" si="5"/>
        <v>0</v>
      </c>
    </row>
    <row r="64" spans="11:13" hidden="1" x14ac:dyDescent="0.25">
      <c r="K64" s="302">
        <f t="shared" si="3"/>
        <v>0</v>
      </c>
      <c r="L64" s="303" t="str">
        <f t="shared" si="4"/>
        <v>0</v>
      </c>
      <c r="M64" s="249">
        <f t="shared" si="5"/>
        <v>0</v>
      </c>
    </row>
    <row r="65" spans="11:13" hidden="1" x14ac:dyDescent="0.25">
      <c r="K65" s="302">
        <f t="shared" si="3"/>
        <v>0</v>
      </c>
      <c r="L65" s="303" t="str">
        <f t="shared" si="4"/>
        <v>0</v>
      </c>
      <c r="M65" s="249">
        <f t="shared" si="5"/>
        <v>0</v>
      </c>
    </row>
    <row r="66" spans="11:13" hidden="1" x14ac:dyDescent="0.25">
      <c r="K66" s="302">
        <f t="shared" si="3"/>
        <v>0</v>
      </c>
      <c r="L66" s="303" t="str">
        <f t="shared" si="4"/>
        <v>0</v>
      </c>
      <c r="M66" s="249">
        <f t="shared" si="5"/>
        <v>0</v>
      </c>
    </row>
    <row r="67" spans="11:13" hidden="1" x14ac:dyDescent="0.25">
      <c r="K67" s="302">
        <f t="shared" si="3"/>
        <v>0</v>
      </c>
      <c r="L67" s="303" t="str">
        <f t="shared" si="4"/>
        <v>0</v>
      </c>
      <c r="M67" s="249">
        <f t="shared" si="5"/>
        <v>0</v>
      </c>
    </row>
    <row r="68" spans="11:13" hidden="1" x14ac:dyDescent="0.25">
      <c r="K68" s="302">
        <f t="shared" si="3"/>
        <v>0</v>
      </c>
      <c r="L68" s="303" t="str">
        <f t="shared" si="4"/>
        <v>0</v>
      </c>
      <c r="M68" s="249">
        <f t="shared" si="5"/>
        <v>0</v>
      </c>
    </row>
    <row r="69" spans="11:13" hidden="1" x14ac:dyDescent="0.25">
      <c r="K69" s="318">
        <f t="shared" ref="K69" si="6">SUM(F69:J69)</f>
        <v>0</v>
      </c>
      <c r="L69" s="303" t="str">
        <f t="shared" ref="L69:L132" si="7">IF(E69="","0",VLOOKUP(E69,$F$539:$G$554,2))</f>
        <v>0</v>
      </c>
      <c r="M69" s="249">
        <f t="shared" si="5"/>
        <v>0</v>
      </c>
    </row>
    <row r="70" spans="11:13" hidden="1" x14ac:dyDescent="0.25">
      <c r="K70" s="318">
        <f t="shared" ref="K70:K133" si="8">SUM(F70:J70)</f>
        <v>0</v>
      </c>
      <c r="L70" s="303" t="str">
        <f t="shared" si="7"/>
        <v>0</v>
      </c>
      <c r="M70" s="249">
        <f t="shared" ref="M70:M133" si="9">SUM(K70*L70)</f>
        <v>0</v>
      </c>
    </row>
    <row r="71" spans="11:13" hidden="1" x14ac:dyDescent="0.25">
      <c r="K71" s="318">
        <f t="shared" si="8"/>
        <v>0</v>
      </c>
      <c r="L71" s="303" t="str">
        <f t="shared" si="7"/>
        <v>0</v>
      </c>
      <c r="M71" s="249">
        <f t="shared" si="9"/>
        <v>0</v>
      </c>
    </row>
    <row r="72" spans="11:13" hidden="1" x14ac:dyDescent="0.25">
      <c r="K72" s="318">
        <f t="shared" si="8"/>
        <v>0</v>
      </c>
      <c r="L72" s="303" t="str">
        <f t="shared" si="7"/>
        <v>0</v>
      </c>
      <c r="M72" s="249">
        <f t="shared" si="9"/>
        <v>0</v>
      </c>
    </row>
    <row r="73" spans="11:13" hidden="1" x14ac:dyDescent="0.25">
      <c r="K73" s="318">
        <f t="shared" si="8"/>
        <v>0</v>
      </c>
      <c r="L73" s="303" t="str">
        <f t="shared" si="7"/>
        <v>0</v>
      </c>
      <c r="M73" s="249">
        <f t="shared" si="9"/>
        <v>0</v>
      </c>
    </row>
    <row r="74" spans="11:13" hidden="1" x14ac:dyDescent="0.25">
      <c r="K74" s="318">
        <f t="shared" si="8"/>
        <v>0</v>
      </c>
      <c r="L74" s="303" t="str">
        <f t="shared" si="7"/>
        <v>0</v>
      </c>
      <c r="M74" s="249">
        <f t="shared" si="9"/>
        <v>0</v>
      </c>
    </row>
    <row r="75" spans="11:13" hidden="1" x14ac:dyDescent="0.25">
      <c r="K75" s="318">
        <f t="shared" si="8"/>
        <v>0</v>
      </c>
      <c r="L75" s="303" t="str">
        <f t="shared" si="7"/>
        <v>0</v>
      </c>
      <c r="M75" s="249">
        <f t="shared" si="9"/>
        <v>0</v>
      </c>
    </row>
    <row r="76" spans="11:13" hidden="1" x14ac:dyDescent="0.25">
      <c r="K76" s="318">
        <f t="shared" si="8"/>
        <v>0</v>
      </c>
      <c r="L76" s="303" t="str">
        <f t="shared" si="7"/>
        <v>0</v>
      </c>
      <c r="M76" s="249">
        <f t="shared" si="9"/>
        <v>0</v>
      </c>
    </row>
    <row r="77" spans="11:13" hidden="1" x14ac:dyDescent="0.25">
      <c r="K77" s="318">
        <f t="shared" si="8"/>
        <v>0</v>
      </c>
      <c r="L77" s="303" t="str">
        <f t="shared" si="7"/>
        <v>0</v>
      </c>
      <c r="M77" s="249">
        <f t="shared" si="9"/>
        <v>0</v>
      </c>
    </row>
    <row r="78" spans="11:13" hidden="1" x14ac:dyDescent="0.25">
      <c r="K78" s="318">
        <f t="shared" si="8"/>
        <v>0</v>
      </c>
      <c r="L78" s="303" t="str">
        <f t="shared" si="7"/>
        <v>0</v>
      </c>
      <c r="M78" s="249">
        <f t="shared" si="9"/>
        <v>0</v>
      </c>
    </row>
    <row r="79" spans="11:13" hidden="1" x14ac:dyDescent="0.25">
      <c r="K79" s="318">
        <f t="shared" si="8"/>
        <v>0</v>
      </c>
      <c r="L79" s="303" t="str">
        <f t="shared" si="7"/>
        <v>0</v>
      </c>
      <c r="M79" s="249">
        <f t="shared" si="9"/>
        <v>0</v>
      </c>
    </row>
    <row r="80" spans="11:13" hidden="1" x14ac:dyDescent="0.25">
      <c r="K80" s="318">
        <f t="shared" si="8"/>
        <v>0</v>
      </c>
      <c r="L80" s="303" t="str">
        <f t="shared" si="7"/>
        <v>0</v>
      </c>
      <c r="M80" s="249">
        <f t="shared" si="9"/>
        <v>0</v>
      </c>
    </row>
    <row r="81" spans="11:13" hidden="1" x14ac:dyDescent="0.25">
      <c r="K81" s="318">
        <f t="shared" si="8"/>
        <v>0</v>
      </c>
      <c r="L81" s="303" t="str">
        <f t="shared" si="7"/>
        <v>0</v>
      </c>
      <c r="M81" s="249">
        <f t="shared" si="9"/>
        <v>0</v>
      </c>
    </row>
    <row r="82" spans="11:13" hidden="1" x14ac:dyDescent="0.25">
      <c r="K82" s="318">
        <f t="shared" si="8"/>
        <v>0</v>
      </c>
      <c r="L82" s="303" t="str">
        <f t="shared" si="7"/>
        <v>0</v>
      </c>
      <c r="M82" s="249">
        <f t="shared" si="9"/>
        <v>0</v>
      </c>
    </row>
    <row r="83" spans="11:13" hidden="1" x14ac:dyDescent="0.25">
      <c r="K83" s="318">
        <f t="shared" si="8"/>
        <v>0</v>
      </c>
      <c r="L83" s="303" t="str">
        <f t="shared" si="7"/>
        <v>0</v>
      </c>
      <c r="M83" s="249">
        <f t="shared" si="9"/>
        <v>0</v>
      </c>
    </row>
    <row r="84" spans="11:13" hidden="1" x14ac:dyDescent="0.25">
      <c r="K84" s="318">
        <f t="shared" si="8"/>
        <v>0</v>
      </c>
      <c r="L84" s="303" t="str">
        <f t="shared" si="7"/>
        <v>0</v>
      </c>
      <c r="M84" s="249">
        <f t="shared" si="9"/>
        <v>0</v>
      </c>
    </row>
    <row r="85" spans="11:13" hidden="1" x14ac:dyDescent="0.25">
      <c r="K85" s="318">
        <f t="shared" si="8"/>
        <v>0</v>
      </c>
      <c r="L85" s="303" t="str">
        <f t="shared" si="7"/>
        <v>0</v>
      </c>
      <c r="M85" s="249">
        <f t="shared" si="9"/>
        <v>0</v>
      </c>
    </row>
    <row r="86" spans="11:13" hidden="1" x14ac:dyDescent="0.25">
      <c r="K86" s="318">
        <f t="shared" si="8"/>
        <v>0</v>
      </c>
      <c r="L86" s="303" t="str">
        <f t="shared" si="7"/>
        <v>0</v>
      </c>
      <c r="M86" s="249">
        <f t="shared" si="9"/>
        <v>0</v>
      </c>
    </row>
    <row r="87" spans="11:13" hidden="1" x14ac:dyDescent="0.25">
      <c r="K87" s="318">
        <f t="shared" si="8"/>
        <v>0</v>
      </c>
      <c r="L87" s="303" t="str">
        <f t="shared" si="7"/>
        <v>0</v>
      </c>
      <c r="M87" s="249">
        <f t="shared" si="9"/>
        <v>0</v>
      </c>
    </row>
    <row r="88" spans="11:13" hidden="1" x14ac:dyDescent="0.25">
      <c r="K88" s="318">
        <f t="shared" si="8"/>
        <v>0</v>
      </c>
      <c r="L88" s="303" t="str">
        <f t="shared" si="7"/>
        <v>0</v>
      </c>
      <c r="M88" s="249">
        <f t="shared" si="9"/>
        <v>0</v>
      </c>
    </row>
    <row r="89" spans="11:13" hidden="1" x14ac:dyDescent="0.25">
      <c r="K89" s="318">
        <f t="shared" si="8"/>
        <v>0</v>
      </c>
      <c r="L89" s="303" t="str">
        <f t="shared" si="7"/>
        <v>0</v>
      </c>
      <c r="M89" s="249">
        <f t="shared" si="9"/>
        <v>0</v>
      </c>
    </row>
    <row r="90" spans="11:13" hidden="1" x14ac:dyDescent="0.25">
      <c r="K90" s="318">
        <f t="shared" si="8"/>
        <v>0</v>
      </c>
      <c r="L90" s="303" t="str">
        <f t="shared" si="7"/>
        <v>0</v>
      </c>
      <c r="M90" s="249">
        <f t="shared" si="9"/>
        <v>0</v>
      </c>
    </row>
    <row r="91" spans="11:13" hidden="1" x14ac:dyDescent="0.25">
      <c r="K91" s="318">
        <f t="shared" si="8"/>
        <v>0</v>
      </c>
      <c r="L91" s="303" t="str">
        <f t="shared" si="7"/>
        <v>0</v>
      </c>
      <c r="M91" s="249">
        <f t="shared" si="9"/>
        <v>0</v>
      </c>
    </row>
    <row r="92" spans="11:13" hidden="1" x14ac:dyDescent="0.25">
      <c r="K92" s="318">
        <f t="shared" si="8"/>
        <v>0</v>
      </c>
      <c r="L92" s="303" t="str">
        <f t="shared" si="7"/>
        <v>0</v>
      </c>
      <c r="M92" s="249">
        <f t="shared" si="9"/>
        <v>0</v>
      </c>
    </row>
    <row r="93" spans="11:13" hidden="1" x14ac:dyDescent="0.25">
      <c r="K93" s="318">
        <f t="shared" si="8"/>
        <v>0</v>
      </c>
      <c r="L93" s="303" t="str">
        <f t="shared" si="7"/>
        <v>0</v>
      </c>
      <c r="M93" s="249">
        <f t="shared" si="9"/>
        <v>0</v>
      </c>
    </row>
    <row r="94" spans="11:13" hidden="1" x14ac:dyDescent="0.25">
      <c r="K94" s="318">
        <f t="shared" si="8"/>
        <v>0</v>
      </c>
      <c r="L94" s="303" t="str">
        <f t="shared" si="7"/>
        <v>0</v>
      </c>
      <c r="M94" s="249">
        <f t="shared" si="9"/>
        <v>0</v>
      </c>
    </row>
    <row r="95" spans="11:13" hidden="1" x14ac:dyDescent="0.25">
      <c r="K95" s="318">
        <f t="shared" si="8"/>
        <v>0</v>
      </c>
      <c r="L95" s="303" t="str">
        <f t="shared" si="7"/>
        <v>0</v>
      </c>
      <c r="M95" s="249">
        <f t="shared" si="9"/>
        <v>0</v>
      </c>
    </row>
    <row r="96" spans="11:13" hidden="1" x14ac:dyDescent="0.25">
      <c r="K96" s="318">
        <f t="shared" si="8"/>
        <v>0</v>
      </c>
      <c r="L96" s="303" t="str">
        <f t="shared" si="7"/>
        <v>0</v>
      </c>
      <c r="M96" s="249">
        <f t="shared" si="9"/>
        <v>0</v>
      </c>
    </row>
    <row r="97" spans="11:13" hidden="1" x14ac:dyDescent="0.25">
      <c r="K97" s="318">
        <f t="shared" si="8"/>
        <v>0</v>
      </c>
      <c r="L97" s="303" t="str">
        <f t="shared" si="7"/>
        <v>0</v>
      </c>
      <c r="M97" s="249">
        <f t="shared" si="9"/>
        <v>0</v>
      </c>
    </row>
    <row r="98" spans="11:13" hidden="1" x14ac:dyDescent="0.25">
      <c r="K98" s="318">
        <f t="shared" si="8"/>
        <v>0</v>
      </c>
      <c r="L98" s="303" t="str">
        <f t="shared" si="7"/>
        <v>0</v>
      </c>
      <c r="M98" s="249">
        <f t="shared" si="9"/>
        <v>0</v>
      </c>
    </row>
    <row r="99" spans="11:13" hidden="1" x14ac:dyDescent="0.25">
      <c r="K99" s="318">
        <f t="shared" si="8"/>
        <v>0</v>
      </c>
      <c r="L99" s="303" t="str">
        <f t="shared" si="7"/>
        <v>0</v>
      </c>
      <c r="M99" s="249">
        <f t="shared" si="9"/>
        <v>0</v>
      </c>
    </row>
    <row r="100" spans="11:13" hidden="1" x14ac:dyDescent="0.25">
      <c r="K100" s="318">
        <f t="shared" si="8"/>
        <v>0</v>
      </c>
      <c r="L100" s="303" t="str">
        <f t="shared" si="7"/>
        <v>0</v>
      </c>
      <c r="M100" s="249">
        <f t="shared" si="9"/>
        <v>0</v>
      </c>
    </row>
    <row r="101" spans="11:13" hidden="1" x14ac:dyDescent="0.25">
      <c r="K101" s="318">
        <f t="shared" si="8"/>
        <v>0</v>
      </c>
      <c r="L101" s="303" t="str">
        <f t="shared" si="7"/>
        <v>0</v>
      </c>
      <c r="M101" s="249">
        <f t="shared" si="9"/>
        <v>0</v>
      </c>
    </row>
    <row r="102" spans="11:13" hidden="1" x14ac:dyDescent="0.25">
      <c r="K102" s="318">
        <f t="shared" si="8"/>
        <v>0</v>
      </c>
      <c r="L102" s="303" t="str">
        <f t="shared" si="7"/>
        <v>0</v>
      </c>
      <c r="M102" s="249">
        <f t="shared" si="9"/>
        <v>0</v>
      </c>
    </row>
    <row r="103" spans="11:13" hidden="1" x14ac:dyDescent="0.25">
      <c r="K103" s="318">
        <f t="shared" si="8"/>
        <v>0</v>
      </c>
      <c r="L103" s="303" t="str">
        <f t="shared" si="7"/>
        <v>0</v>
      </c>
      <c r="M103" s="249">
        <f t="shared" si="9"/>
        <v>0</v>
      </c>
    </row>
    <row r="104" spans="11:13" hidden="1" x14ac:dyDescent="0.25">
      <c r="K104" s="318">
        <f t="shared" si="8"/>
        <v>0</v>
      </c>
      <c r="L104" s="303" t="str">
        <f t="shared" si="7"/>
        <v>0</v>
      </c>
      <c r="M104" s="249">
        <f t="shared" si="9"/>
        <v>0</v>
      </c>
    </row>
    <row r="105" spans="11:13" hidden="1" x14ac:dyDescent="0.25">
      <c r="K105" s="318">
        <f t="shared" si="8"/>
        <v>0</v>
      </c>
      <c r="L105" s="303" t="str">
        <f t="shared" si="7"/>
        <v>0</v>
      </c>
      <c r="M105" s="249">
        <f t="shared" si="9"/>
        <v>0</v>
      </c>
    </row>
    <row r="106" spans="11:13" hidden="1" x14ac:dyDescent="0.25">
      <c r="K106" s="318">
        <f t="shared" si="8"/>
        <v>0</v>
      </c>
      <c r="L106" s="303" t="str">
        <f t="shared" si="7"/>
        <v>0</v>
      </c>
      <c r="M106" s="249">
        <f t="shared" si="9"/>
        <v>0</v>
      </c>
    </row>
    <row r="107" spans="11:13" hidden="1" x14ac:dyDescent="0.25">
      <c r="K107" s="318">
        <f t="shared" si="8"/>
        <v>0</v>
      </c>
      <c r="L107" s="303" t="str">
        <f t="shared" si="7"/>
        <v>0</v>
      </c>
      <c r="M107" s="249">
        <f t="shared" si="9"/>
        <v>0</v>
      </c>
    </row>
    <row r="108" spans="11:13" hidden="1" x14ac:dyDescent="0.25">
      <c r="K108" s="318">
        <f t="shared" si="8"/>
        <v>0</v>
      </c>
      <c r="L108" s="303" t="str">
        <f t="shared" si="7"/>
        <v>0</v>
      </c>
      <c r="M108" s="249">
        <f t="shared" si="9"/>
        <v>0</v>
      </c>
    </row>
    <row r="109" spans="11:13" hidden="1" x14ac:dyDescent="0.25">
      <c r="K109" s="318">
        <f t="shared" si="8"/>
        <v>0</v>
      </c>
      <c r="L109" s="303" t="str">
        <f t="shared" si="7"/>
        <v>0</v>
      </c>
      <c r="M109" s="249">
        <f t="shared" si="9"/>
        <v>0</v>
      </c>
    </row>
    <row r="110" spans="11:13" hidden="1" x14ac:dyDescent="0.25">
      <c r="K110" s="318">
        <f t="shared" si="8"/>
        <v>0</v>
      </c>
      <c r="L110" s="303" t="str">
        <f t="shared" si="7"/>
        <v>0</v>
      </c>
      <c r="M110" s="249">
        <f t="shared" si="9"/>
        <v>0</v>
      </c>
    </row>
    <row r="111" spans="11:13" hidden="1" x14ac:dyDescent="0.25">
      <c r="K111" s="318">
        <f t="shared" si="8"/>
        <v>0</v>
      </c>
      <c r="L111" s="303" t="str">
        <f t="shared" si="7"/>
        <v>0</v>
      </c>
      <c r="M111" s="249">
        <f t="shared" si="9"/>
        <v>0</v>
      </c>
    </row>
    <row r="112" spans="11:13" hidden="1" x14ac:dyDescent="0.25">
      <c r="K112" s="318">
        <f t="shared" si="8"/>
        <v>0</v>
      </c>
      <c r="L112" s="303" t="str">
        <f t="shared" si="7"/>
        <v>0</v>
      </c>
      <c r="M112" s="249">
        <f t="shared" si="9"/>
        <v>0</v>
      </c>
    </row>
    <row r="113" spans="11:13" hidden="1" x14ac:dyDescent="0.25">
      <c r="K113" s="318">
        <f t="shared" si="8"/>
        <v>0</v>
      </c>
      <c r="L113" s="303" t="str">
        <f t="shared" si="7"/>
        <v>0</v>
      </c>
      <c r="M113" s="249">
        <f t="shared" si="9"/>
        <v>0</v>
      </c>
    </row>
    <row r="114" spans="11:13" hidden="1" x14ac:dyDescent="0.25">
      <c r="K114" s="318">
        <f t="shared" si="8"/>
        <v>0</v>
      </c>
      <c r="L114" s="303" t="str">
        <f t="shared" si="7"/>
        <v>0</v>
      </c>
      <c r="M114" s="249">
        <f t="shared" si="9"/>
        <v>0</v>
      </c>
    </row>
    <row r="115" spans="11:13" hidden="1" x14ac:dyDescent="0.25">
      <c r="K115" s="318">
        <f t="shared" si="8"/>
        <v>0</v>
      </c>
      <c r="L115" s="303" t="str">
        <f t="shared" si="7"/>
        <v>0</v>
      </c>
      <c r="M115" s="249">
        <f t="shared" si="9"/>
        <v>0</v>
      </c>
    </row>
    <row r="116" spans="11:13" hidden="1" x14ac:dyDescent="0.25">
      <c r="K116" s="318">
        <f t="shared" si="8"/>
        <v>0</v>
      </c>
      <c r="L116" s="303" t="str">
        <f t="shared" si="7"/>
        <v>0</v>
      </c>
      <c r="M116" s="249">
        <f t="shared" si="9"/>
        <v>0</v>
      </c>
    </row>
    <row r="117" spans="11:13" hidden="1" x14ac:dyDescent="0.25">
      <c r="K117" s="318">
        <f t="shared" si="8"/>
        <v>0</v>
      </c>
      <c r="L117" s="303" t="str">
        <f t="shared" si="7"/>
        <v>0</v>
      </c>
      <c r="M117" s="249">
        <f t="shared" si="9"/>
        <v>0</v>
      </c>
    </row>
    <row r="118" spans="11:13" hidden="1" x14ac:dyDescent="0.25">
      <c r="K118" s="318">
        <f t="shared" si="8"/>
        <v>0</v>
      </c>
      <c r="L118" s="303" t="str">
        <f t="shared" si="7"/>
        <v>0</v>
      </c>
      <c r="M118" s="249">
        <f t="shared" si="9"/>
        <v>0</v>
      </c>
    </row>
    <row r="119" spans="11:13" hidden="1" x14ac:dyDescent="0.25">
      <c r="K119" s="318">
        <f t="shared" si="8"/>
        <v>0</v>
      </c>
      <c r="L119" s="303" t="str">
        <f t="shared" si="7"/>
        <v>0</v>
      </c>
      <c r="M119" s="249">
        <f t="shared" si="9"/>
        <v>0</v>
      </c>
    </row>
    <row r="120" spans="11:13" hidden="1" x14ac:dyDescent="0.25">
      <c r="K120" s="318">
        <f t="shared" si="8"/>
        <v>0</v>
      </c>
      <c r="L120" s="303" t="str">
        <f t="shared" si="7"/>
        <v>0</v>
      </c>
      <c r="M120" s="249">
        <f t="shared" si="9"/>
        <v>0</v>
      </c>
    </row>
    <row r="121" spans="11:13" hidden="1" x14ac:dyDescent="0.25">
      <c r="K121" s="318">
        <f t="shared" si="8"/>
        <v>0</v>
      </c>
      <c r="L121" s="303" t="str">
        <f t="shared" si="7"/>
        <v>0</v>
      </c>
      <c r="M121" s="249">
        <f t="shared" si="9"/>
        <v>0</v>
      </c>
    </row>
    <row r="122" spans="11:13" hidden="1" x14ac:dyDescent="0.25">
      <c r="K122" s="318">
        <f t="shared" si="8"/>
        <v>0</v>
      </c>
      <c r="L122" s="303" t="str">
        <f t="shared" si="7"/>
        <v>0</v>
      </c>
      <c r="M122" s="249">
        <f t="shared" si="9"/>
        <v>0</v>
      </c>
    </row>
    <row r="123" spans="11:13" hidden="1" x14ac:dyDescent="0.25">
      <c r="K123" s="318">
        <f t="shared" si="8"/>
        <v>0</v>
      </c>
      <c r="L123" s="303" t="str">
        <f t="shared" si="7"/>
        <v>0</v>
      </c>
      <c r="M123" s="249">
        <f t="shared" si="9"/>
        <v>0</v>
      </c>
    </row>
    <row r="124" spans="11:13" hidden="1" x14ac:dyDescent="0.25">
      <c r="K124" s="318">
        <f t="shared" si="8"/>
        <v>0</v>
      </c>
      <c r="L124" s="303" t="str">
        <f t="shared" si="7"/>
        <v>0</v>
      </c>
      <c r="M124" s="249">
        <f t="shared" si="9"/>
        <v>0</v>
      </c>
    </row>
    <row r="125" spans="11:13" hidden="1" x14ac:dyDescent="0.25">
      <c r="K125" s="318">
        <f t="shared" si="8"/>
        <v>0</v>
      </c>
      <c r="L125" s="303" t="str">
        <f t="shared" si="7"/>
        <v>0</v>
      </c>
      <c r="M125" s="249">
        <f t="shared" si="9"/>
        <v>0</v>
      </c>
    </row>
    <row r="126" spans="11:13" hidden="1" x14ac:dyDescent="0.25">
      <c r="K126" s="318">
        <f t="shared" si="8"/>
        <v>0</v>
      </c>
      <c r="L126" s="303" t="str">
        <f t="shared" si="7"/>
        <v>0</v>
      </c>
      <c r="M126" s="249">
        <f t="shared" si="9"/>
        <v>0</v>
      </c>
    </row>
    <row r="127" spans="11:13" hidden="1" x14ac:dyDescent="0.25">
      <c r="K127" s="318">
        <f t="shared" si="8"/>
        <v>0</v>
      </c>
      <c r="L127" s="303" t="str">
        <f t="shared" si="7"/>
        <v>0</v>
      </c>
      <c r="M127" s="249">
        <f t="shared" si="9"/>
        <v>0</v>
      </c>
    </row>
    <row r="128" spans="11:13" hidden="1" x14ac:dyDescent="0.25">
      <c r="K128" s="318">
        <f t="shared" si="8"/>
        <v>0</v>
      </c>
      <c r="L128" s="303" t="str">
        <f t="shared" si="7"/>
        <v>0</v>
      </c>
      <c r="M128" s="249">
        <f t="shared" si="9"/>
        <v>0</v>
      </c>
    </row>
    <row r="129" spans="11:13" hidden="1" x14ac:dyDescent="0.25">
      <c r="K129" s="318">
        <f t="shared" si="8"/>
        <v>0</v>
      </c>
      <c r="L129" s="303" t="str">
        <f t="shared" si="7"/>
        <v>0</v>
      </c>
      <c r="M129" s="249">
        <f t="shared" si="9"/>
        <v>0</v>
      </c>
    </row>
    <row r="130" spans="11:13" hidden="1" x14ac:dyDescent="0.25">
      <c r="K130" s="318">
        <f t="shared" si="8"/>
        <v>0</v>
      </c>
      <c r="L130" s="303" t="str">
        <f t="shared" si="7"/>
        <v>0</v>
      </c>
      <c r="M130" s="249">
        <f t="shared" si="9"/>
        <v>0</v>
      </c>
    </row>
    <row r="131" spans="11:13" hidden="1" x14ac:dyDescent="0.25">
      <c r="K131" s="318">
        <f t="shared" si="8"/>
        <v>0</v>
      </c>
      <c r="L131" s="303" t="str">
        <f t="shared" si="7"/>
        <v>0</v>
      </c>
      <c r="M131" s="249">
        <f t="shared" si="9"/>
        <v>0</v>
      </c>
    </row>
    <row r="132" spans="11:13" hidden="1" x14ac:dyDescent="0.25">
      <c r="K132" s="318">
        <f t="shared" si="8"/>
        <v>0</v>
      </c>
      <c r="L132" s="303" t="str">
        <f t="shared" si="7"/>
        <v>0</v>
      </c>
      <c r="M132" s="249">
        <f t="shared" si="9"/>
        <v>0</v>
      </c>
    </row>
    <row r="133" spans="11:13" hidden="1" x14ac:dyDescent="0.25">
      <c r="K133" s="318">
        <f t="shared" si="8"/>
        <v>0</v>
      </c>
      <c r="L133" s="303" t="str">
        <f t="shared" ref="L133:L196" si="10">IF(E133="","0",VLOOKUP(E133,$F$539:$G$554,2))</f>
        <v>0</v>
      </c>
      <c r="M133" s="249">
        <f t="shared" si="9"/>
        <v>0</v>
      </c>
    </row>
    <row r="134" spans="11:13" hidden="1" x14ac:dyDescent="0.25">
      <c r="K134" s="318">
        <f t="shared" ref="K134:K197" si="11">SUM(F134:J134)</f>
        <v>0</v>
      </c>
      <c r="L134" s="303" t="str">
        <f t="shared" si="10"/>
        <v>0</v>
      </c>
      <c r="M134" s="249">
        <f t="shared" ref="M134:M197" si="12">SUM(K134*L134)</f>
        <v>0</v>
      </c>
    </row>
    <row r="135" spans="11:13" hidden="1" x14ac:dyDescent="0.25">
      <c r="K135" s="318">
        <f t="shared" si="11"/>
        <v>0</v>
      </c>
      <c r="L135" s="303" t="str">
        <f t="shared" si="10"/>
        <v>0</v>
      </c>
      <c r="M135" s="249">
        <f t="shared" si="12"/>
        <v>0</v>
      </c>
    </row>
    <row r="136" spans="11:13" hidden="1" x14ac:dyDescent="0.25">
      <c r="K136" s="318">
        <f t="shared" si="11"/>
        <v>0</v>
      </c>
      <c r="L136" s="303" t="str">
        <f t="shared" si="10"/>
        <v>0</v>
      </c>
      <c r="M136" s="249">
        <f t="shared" si="12"/>
        <v>0</v>
      </c>
    </row>
    <row r="137" spans="11:13" hidden="1" x14ac:dyDescent="0.25">
      <c r="K137" s="318">
        <f t="shared" si="11"/>
        <v>0</v>
      </c>
      <c r="L137" s="303" t="str">
        <f t="shared" si="10"/>
        <v>0</v>
      </c>
      <c r="M137" s="249">
        <f t="shared" si="12"/>
        <v>0</v>
      </c>
    </row>
    <row r="138" spans="11:13" hidden="1" x14ac:dyDescent="0.25">
      <c r="K138" s="318">
        <f t="shared" si="11"/>
        <v>0</v>
      </c>
      <c r="L138" s="303" t="str">
        <f t="shared" si="10"/>
        <v>0</v>
      </c>
      <c r="M138" s="249">
        <f t="shared" si="12"/>
        <v>0</v>
      </c>
    </row>
    <row r="139" spans="11:13" hidden="1" x14ac:dyDescent="0.25">
      <c r="K139" s="318">
        <f t="shared" si="11"/>
        <v>0</v>
      </c>
      <c r="L139" s="303" t="str">
        <f t="shared" si="10"/>
        <v>0</v>
      </c>
      <c r="M139" s="249">
        <f t="shared" si="12"/>
        <v>0</v>
      </c>
    </row>
    <row r="140" spans="11:13" hidden="1" x14ac:dyDescent="0.25">
      <c r="K140" s="318">
        <f t="shared" si="11"/>
        <v>0</v>
      </c>
      <c r="L140" s="303" t="str">
        <f t="shared" si="10"/>
        <v>0</v>
      </c>
      <c r="M140" s="249">
        <f t="shared" si="12"/>
        <v>0</v>
      </c>
    </row>
    <row r="141" spans="11:13" hidden="1" x14ac:dyDescent="0.25">
      <c r="K141" s="318">
        <f t="shared" si="11"/>
        <v>0</v>
      </c>
      <c r="L141" s="303" t="str">
        <f t="shared" si="10"/>
        <v>0</v>
      </c>
      <c r="M141" s="249">
        <f t="shared" si="12"/>
        <v>0</v>
      </c>
    </row>
    <row r="142" spans="11:13" hidden="1" x14ac:dyDescent="0.25">
      <c r="K142" s="318">
        <f t="shared" si="11"/>
        <v>0</v>
      </c>
      <c r="L142" s="303" t="str">
        <f t="shared" si="10"/>
        <v>0</v>
      </c>
      <c r="M142" s="249">
        <f t="shared" si="12"/>
        <v>0</v>
      </c>
    </row>
    <row r="143" spans="11:13" hidden="1" x14ac:dyDescent="0.25">
      <c r="K143" s="318">
        <f t="shared" si="11"/>
        <v>0</v>
      </c>
      <c r="L143" s="303" t="str">
        <f t="shared" si="10"/>
        <v>0</v>
      </c>
      <c r="M143" s="249">
        <f t="shared" si="12"/>
        <v>0</v>
      </c>
    </row>
    <row r="144" spans="11:13" hidden="1" x14ac:dyDescent="0.25">
      <c r="K144" s="318">
        <f t="shared" si="11"/>
        <v>0</v>
      </c>
      <c r="L144" s="303" t="str">
        <f t="shared" si="10"/>
        <v>0</v>
      </c>
      <c r="M144" s="249">
        <f t="shared" si="12"/>
        <v>0</v>
      </c>
    </row>
    <row r="145" spans="11:13" hidden="1" x14ac:dyDescent="0.25">
      <c r="K145" s="318">
        <f t="shared" si="11"/>
        <v>0</v>
      </c>
      <c r="L145" s="303" t="str">
        <f t="shared" si="10"/>
        <v>0</v>
      </c>
      <c r="M145" s="249">
        <f t="shared" si="12"/>
        <v>0</v>
      </c>
    </row>
    <row r="146" spans="11:13" hidden="1" x14ac:dyDescent="0.25">
      <c r="K146" s="318">
        <f t="shared" si="11"/>
        <v>0</v>
      </c>
      <c r="L146" s="303" t="str">
        <f t="shared" si="10"/>
        <v>0</v>
      </c>
      <c r="M146" s="249">
        <f t="shared" si="12"/>
        <v>0</v>
      </c>
    </row>
    <row r="147" spans="11:13" hidden="1" x14ac:dyDescent="0.25">
      <c r="K147" s="318">
        <f t="shared" si="11"/>
        <v>0</v>
      </c>
      <c r="L147" s="303" t="str">
        <f t="shared" si="10"/>
        <v>0</v>
      </c>
      <c r="M147" s="249">
        <f t="shared" si="12"/>
        <v>0</v>
      </c>
    </row>
    <row r="148" spans="11:13" hidden="1" x14ac:dyDescent="0.25">
      <c r="K148" s="318">
        <f t="shared" si="11"/>
        <v>0</v>
      </c>
      <c r="L148" s="303" t="str">
        <f t="shared" si="10"/>
        <v>0</v>
      </c>
      <c r="M148" s="249">
        <f t="shared" si="12"/>
        <v>0</v>
      </c>
    </row>
    <row r="149" spans="11:13" hidden="1" x14ac:dyDescent="0.25">
      <c r="K149" s="318">
        <f t="shared" si="11"/>
        <v>0</v>
      </c>
      <c r="L149" s="303" t="str">
        <f t="shared" si="10"/>
        <v>0</v>
      </c>
      <c r="M149" s="249">
        <f t="shared" si="12"/>
        <v>0</v>
      </c>
    </row>
    <row r="150" spans="11:13" hidden="1" x14ac:dyDescent="0.25">
      <c r="K150" s="318">
        <f t="shared" si="11"/>
        <v>0</v>
      </c>
      <c r="L150" s="303" t="str">
        <f t="shared" si="10"/>
        <v>0</v>
      </c>
      <c r="M150" s="249">
        <f t="shared" si="12"/>
        <v>0</v>
      </c>
    </row>
    <row r="151" spans="11:13" hidden="1" x14ac:dyDescent="0.25">
      <c r="K151" s="318">
        <f t="shared" si="11"/>
        <v>0</v>
      </c>
      <c r="L151" s="303" t="str">
        <f t="shared" si="10"/>
        <v>0</v>
      </c>
      <c r="M151" s="249">
        <f t="shared" si="12"/>
        <v>0</v>
      </c>
    </row>
    <row r="152" spans="11:13" hidden="1" x14ac:dyDescent="0.25">
      <c r="K152" s="318">
        <f t="shared" si="11"/>
        <v>0</v>
      </c>
      <c r="L152" s="303" t="str">
        <f t="shared" si="10"/>
        <v>0</v>
      </c>
      <c r="M152" s="249">
        <f t="shared" si="12"/>
        <v>0</v>
      </c>
    </row>
    <row r="153" spans="11:13" hidden="1" x14ac:dyDescent="0.25">
      <c r="K153" s="318">
        <f t="shared" si="11"/>
        <v>0</v>
      </c>
      <c r="L153" s="303" t="str">
        <f t="shared" si="10"/>
        <v>0</v>
      </c>
      <c r="M153" s="249">
        <f t="shared" si="12"/>
        <v>0</v>
      </c>
    </row>
    <row r="154" spans="11:13" hidden="1" x14ac:dyDescent="0.25">
      <c r="K154" s="318">
        <f t="shared" si="11"/>
        <v>0</v>
      </c>
      <c r="L154" s="303" t="str">
        <f t="shared" si="10"/>
        <v>0</v>
      </c>
      <c r="M154" s="249">
        <f t="shared" si="12"/>
        <v>0</v>
      </c>
    </row>
    <row r="155" spans="11:13" hidden="1" x14ac:dyDescent="0.25">
      <c r="K155" s="318">
        <f t="shared" si="11"/>
        <v>0</v>
      </c>
      <c r="L155" s="303" t="str">
        <f t="shared" si="10"/>
        <v>0</v>
      </c>
      <c r="M155" s="249">
        <f t="shared" si="12"/>
        <v>0</v>
      </c>
    </row>
    <row r="156" spans="11:13" hidden="1" x14ac:dyDescent="0.25">
      <c r="K156" s="318">
        <f t="shared" si="11"/>
        <v>0</v>
      </c>
      <c r="L156" s="303" t="str">
        <f t="shared" si="10"/>
        <v>0</v>
      </c>
      <c r="M156" s="249">
        <f t="shared" si="12"/>
        <v>0</v>
      </c>
    </row>
    <row r="157" spans="11:13" hidden="1" x14ac:dyDescent="0.25">
      <c r="K157" s="318">
        <f t="shared" si="11"/>
        <v>0</v>
      </c>
      <c r="L157" s="303" t="str">
        <f t="shared" si="10"/>
        <v>0</v>
      </c>
      <c r="M157" s="249">
        <f t="shared" si="12"/>
        <v>0</v>
      </c>
    </row>
    <row r="158" spans="11:13" hidden="1" x14ac:dyDescent="0.25">
      <c r="K158" s="318">
        <f t="shared" si="11"/>
        <v>0</v>
      </c>
      <c r="L158" s="303" t="str">
        <f t="shared" si="10"/>
        <v>0</v>
      </c>
      <c r="M158" s="249">
        <f t="shared" si="12"/>
        <v>0</v>
      </c>
    </row>
    <row r="159" spans="11:13" hidden="1" x14ac:dyDescent="0.25">
      <c r="K159" s="318">
        <f t="shared" si="11"/>
        <v>0</v>
      </c>
      <c r="L159" s="303" t="str">
        <f t="shared" si="10"/>
        <v>0</v>
      </c>
      <c r="M159" s="249">
        <f t="shared" si="12"/>
        <v>0</v>
      </c>
    </row>
    <row r="160" spans="11:13" hidden="1" x14ac:dyDescent="0.25">
      <c r="K160" s="318">
        <f t="shared" si="11"/>
        <v>0</v>
      </c>
      <c r="L160" s="303" t="str">
        <f t="shared" si="10"/>
        <v>0</v>
      </c>
      <c r="M160" s="249">
        <f t="shared" si="12"/>
        <v>0</v>
      </c>
    </row>
    <row r="161" spans="11:13" hidden="1" x14ac:dyDescent="0.25">
      <c r="K161" s="318">
        <f t="shared" si="11"/>
        <v>0</v>
      </c>
      <c r="L161" s="303" t="str">
        <f t="shared" si="10"/>
        <v>0</v>
      </c>
      <c r="M161" s="249">
        <f t="shared" si="12"/>
        <v>0</v>
      </c>
    </row>
    <row r="162" spans="11:13" hidden="1" x14ac:dyDescent="0.25">
      <c r="K162" s="318">
        <f t="shared" si="11"/>
        <v>0</v>
      </c>
      <c r="L162" s="303" t="str">
        <f t="shared" si="10"/>
        <v>0</v>
      </c>
      <c r="M162" s="249">
        <f t="shared" si="12"/>
        <v>0</v>
      </c>
    </row>
    <row r="163" spans="11:13" hidden="1" x14ac:dyDescent="0.25">
      <c r="K163" s="318">
        <f t="shared" si="11"/>
        <v>0</v>
      </c>
      <c r="L163" s="303" t="str">
        <f t="shared" si="10"/>
        <v>0</v>
      </c>
      <c r="M163" s="249">
        <f t="shared" si="12"/>
        <v>0</v>
      </c>
    </row>
    <row r="164" spans="11:13" hidden="1" x14ac:dyDescent="0.25">
      <c r="K164" s="318">
        <f t="shared" si="11"/>
        <v>0</v>
      </c>
      <c r="L164" s="303" t="str">
        <f t="shared" si="10"/>
        <v>0</v>
      </c>
      <c r="M164" s="249">
        <f t="shared" si="12"/>
        <v>0</v>
      </c>
    </row>
    <row r="165" spans="11:13" hidden="1" x14ac:dyDescent="0.25">
      <c r="K165" s="318">
        <f t="shared" si="11"/>
        <v>0</v>
      </c>
      <c r="L165" s="303" t="str">
        <f t="shared" si="10"/>
        <v>0</v>
      </c>
      <c r="M165" s="249">
        <f t="shared" si="12"/>
        <v>0</v>
      </c>
    </row>
    <row r="166" spans="11:13" hidden="1" x14ac:dyDescent="0.25">
      <c r="K166" s="318">
        <f t="shared" si="11"/>
        <v>0</v>
      </c>
      <c r="L166" s="303" t="str">
        <f t="shared" si="10"/>
        <v>0</v>
      </c>
      <c r="M166" s="249">
        <f t="shared" si="12"/>
        <v>0</v>
      </c>
    </row>
    <row r="167" spans="11:13" hidden="1" x14ac:dyDescent="0.25">
      <c r="K167" s="318">
        <f t="shared" si="11"/>
        <v>0</v>
      </c>
      <c r="L167" s="303" t="str">
        <f t="shared" si="10"/>
        <v>0</v>
      </c>
      <c r="M167" s="249">
        <f t="shared" si="12"/>
        <v>0</v>
      </c>
    </row>
    <row r="168" spans="11:13" hidden="1" x14ac:dyDescent="0.25">
      <c r="K168" s="318">
        <f t="shared" si="11"/>
        <v>0</v>
      </c>
      <c r="L168" s="303" t="str">
        <f t="shared" si="10"/>
        <v>0</v>
      </c>
      <c r="M168" s="249">
        <f t="shared" si="12"/>
        <v>0</v>
      </c>
    </row>
    <row r="169" spans="11:13" hidden="1" x14ac:dyDescent="0.25">
      <c r="K169" s="318">
        <f t="shared" si="11"/>
        <v>0</v>
      </c>
      <c r="L169" s="303" t="str">
        <f t="shared" si="10"/>
        <v>0</v>
      </c>
      <c r="M169" s="249">
        <f t="shared" si="12"/>
        <v>0</v>
      </c>
    </row>
    <row r="170" spans="11:13" hidden="1" x14ac:dyDescent="0.25">
      <c r="K170" s="318">
        <f t="shared" si="11"/>
        <v>0</v>
      </c>
      <c r="L170" s="303" t="str">
        <f t="shared" si="10"/>
        <v>0</v>
      </c>
      <c r="M170" s="249">
        <f t="shared" si="12"/>
        <v>0</v>
      </c>
    </row>
    <row r="171" spans="11:13" hidden="1" x14ac:dyDescent="0.25">
      <c r="K171" s="318">
        <f t="shared" si="11"/>
        <v>0</v>
      </c>
      <c r="L171" s="303" t="str">
        <f t="shared" si="10"/>
        <v>0</v>
      </c>
      <c r="M171" s="249">
        <f t="shared" si="12"/>
        <v>0</v>
      </c>
    </row>
    <row r="172" spans="11:13" hidden="1" x14ac:dyDescent="0.25">
      <c r="K172" s="318">
        <f t="shared" si="11"/>
        <v>0</v>
      </c>
      <c r="L172" s="303" t="str">
        <f t="shared" si="10"/>
        <v>0</v>
      </c>
      <c r="M172" s="249">
        <f t="shared" si="12"/>
        <v>0</v>
      </c>
    </row>
    <row r="173" spans="11:13" hidden="1" x14ac:dyDescent="0.25">
      <c r="K173" s="318">
        <f t="shared" si="11"/>
        <v>0</v>
      </c>
      <c r="L173" s="303" t="str">
        <f t="shared" si="10"/>
        <v>0</v>
      </c>
      <c r="M173" s="249">
        <f t="shared" si="12"/>
        <v>0</v>
      </c>
    </row>
    <row r="174" spans="11:13" hidden="1" x14ac:dyDescent="0.25">
      <c r="K174" s="318">
        <f t="shared" si="11"/>
        <v>0</v>
      </c>
      <c r="L174" s="303" t="str">
        <f t="shared" si="10"/>
        <v>0</v>
      </c>
      <c r="M174" s="249">
        <f t="shared" si="12"/>
        <v>0</v>
      </c>
    </row>
    <row r="175" spans="11:13" hidden="1" x14ac:dyDescent="0.25">
      <c r="K175" s="318">
        <f t="shared" si="11"/>
        <v>0</v>
      </c>
      <c r="L175" s="303" t="str">
        <f t="shared" si="10"/>
        <v>0</v>
      </c>
      <c r="M175" s="249">
        <f t="shared" si="12"/>
        <v>0</v>
      </c>
    </row>
    <row r="176" spans="11:13" hidden="1" x14ac:dyDescent="0.25">
      <c r="K176" s="318">
        <f t="shared" si="11"/>
        <v>0</v>
      </c>
      <c r="L176" s="303" t="str">
        <f t="shared" si="10"/>
        <v>0</v>
      </c>
      <c r="M176" s="249">
        <f t="shared" si="12"/>
        <v>0</v>
      </c>
    </row>
    <row r="177" spans="11:13" hidden="1" x14ac:dyDescent="0.25">
      <c r="K177" s="318">
        <f t="shared" si="11"/>
        <v>0</v>
      </c>
      <c r="L177" s="303" t="str">
        <f t="shared" si="10"/>
        <v>0</v>
      </c>
      <c r="M177" s="249">
        <f t="shared" si="12"/>
        <v>0</v>
      </c>
    </row>
    <row r="178" spans="11:13" hidden="1" x14ac:dyDescent="0.25">
      <c r="K178" s="318">
        <f t="shared" si="11"/>
        <v>0</v>
      </c>
      <c r="L178" s="303" t="str">
        <f t="shared" si="10"/>
        <v>0</v>
      </c>
      <c r="M178" s="249">
        <f t="shared" si="12"/>
        <v>0</v>
      </c>
    </row>
    <row r="179" spans="11:13" hidden="1" x14ac:dyDescent="0.25">
      <c r="K179" s="318">
        <f t="shared" si="11"/>
        <v>0</v>
      </c>
      <c r="L179" s="303" t="str">
        <f t="shared" si="10"/>
        <v>0</v>
      </c>
      <c r="M179" s="249">
        <f t="shared" si="12"/>
        <v>0</v>
      </c>
    </row>
    <row r="180" spans="11:13" hidden="1" x14ac:dyDescent="0.25">
      <c r="K180" s="318">
        <f t="shared" si="11"/>
        <v>0</v>
      </c>
      <c r="L180" s="303" t="str">
        <f t="shared" si="10"/>
        <v>0</v>
      </c>
      <c r="M180" s="249">
        <f t="shared" si="12"/>
        <v>0</v>
      </c>
    </row>
    <row r="181" spans="11:13" hidden="1" x14ac:dyDescent="0.25">
      <c r="K181" s="318">
        <f t="shared" si="11"/>
        <v>0</v>
      </c>
      <c r="L181" s="303" t="str">
        <f t="shared" si="10"/>
        <v>0</v>
      </c>
      <c r="M181" s="249">
        <f t="shared" si="12"/>
        <v>0</v>
      </c>
    </row>
    <row r="182" spans="11:13" hidden="1" x14ac:dyDescent="0.25">
      <c r="K182" s="318">
        <f t="shared" si="11"/>
        <v>0</v>
      </c>
      <c r="L182" s="303" t="str">
        <f t="shared" si="10"/>
        <v>0</v>
      </c>
      <c r="M182" s="249">
        <f t="shared" si="12"/>
        <v>0</v>
      </c>
    </row>
    <row r="183" spans="11:13" hidden="1" x14ac:dyDescent="0.25">
      <c r="K183" s="318">
        <f t="shared" si="11"/>
        <v>0</v>
      </c>
      <c r="L183" s="303" t="str">
        <f t="shared" si="10"/>
        <v>0</v>
      </c>
      <c r="M183" s="249">
        <f t="shared" si="12"/>
        <v>0</v>
      </c>
    </row>
    <row r="184" spans="11:13" hidden="1" x14ac:dyDescent="0.25">
      <c r="K184" s="318">
        <f t="shared" si="11"/>
        <v>0</v>
      </c>
      <c r="L184" s="303" t="str">
        <f t="shared" si="10"/>
        <v>0</v>
      </c>
      <c r="M184" s="249">
        <f t="shared" si="12"/>
        <v>0</v>
      </c>
    </row>
    <row r="185" spans="11:13" hidden="1" x14ac:dyDescent="0.25">
      <c r="K185" s="318">
        <f t="shared" si="11"/>
        <v>0</v>
      </c>
      <c r="L185" s="303" t="str">
        <f t="shared" si="10"/>
        <v>0</v>
      </c>
      <c r="M185" s="249">
        <f t="shared" si="12"/>
        <v>0</v>
      </c>
    </row>
    <row r="186" spans="11:13" hidden="1" x14ac:dyDescent="0.25">
      <c r="K186" s="318">
        <f t="shared" si="11"/>
        <v>0</v>
      </c>
      <c r="L186" s="303" t="str">
        <f t="shared" si="10"/>
        <v>0</v>
      </c>
      <c r="M186" s="249">
        <f t="shared" si="12"/>
        <v>0</v>
      </c>
    </row>
    <row r="187" spans="11:13" hidden="1" x14ac:dyDescent="0.25">
      <c r="K187" s="318">
        <f t="shared" si="11"/>
        <v>0</v>
      </c>
      <c r="L187" s="303" t="str">
        <f t="shared" si="10"/>
        <v>0</v>
      </c>
      <c r="M187" s="249">
        <f t="shared" si="12"/>
        <v>0</v>
      </c>
    </row>
    <row r="188" spans="11:13" hidden="1" x14ac:dyDescent="0.25">
      <c r="K188" s="318">
        <f t="shared" si="11"/>
        <v>0</v>
      </c>
      <c r="L188" s="303" t="str">
        <f t="shared" si="10"/>
        <v>0</v>
      </c>
      <c r="M188" s="249">
        <f t="shared" si="12"/>
        <v>0</v>
      </c>
    </row>
    <row r="189" spans="11:13" hidden="1" x14ac:dyDescent="0.25">
      <c r="K189" s="318">
        <f t="shared" si="11"/>
        <v>0</v>
      </c>
      <c r="L189" s="303" t="str">
        <f t="shared" si="10"/>
        <v>0</v>
      </c>
      <c r="M189" s="249">
        <f t="shared" si="12"/>
        <v>0</v>
      </c>
    </row>
    <row r="190" spans="11:13" hidden="1" x14ac:dyDescent="0.25">
      <c r="K190" s="318">
        <f t="shared" si="11"/>
        <v>0</v>
      </c>
      <c r="L190" s="303" t="str">
        <f t="shared" si="10"/>
        <v>0</v>
      </c>
      <c r="M190" s="249">
        <f t="shared" si="12"/>
        <v>0</v>
      </c>
    </row>
    <row r="191" spans="11:13" hidden="1" x14ac:dyDescent="0.25">
      <c r="K191" s="318">
        <f t="shared" si="11"/>
        <v>0</v>
      </c>
      <c r="L191" s="303" t="str">
        <f t="shared" si="10"/>
        <v>0</v>
      </c>
      <c r="M191" s="249">
        <f t="shared" si="12"/>
        <v>0</v>
      </c>
    </row>
    <row r="192" spans="11:13" hidden="1" x14ac:dyDescent="0.25">
      <c r="K192" s="318">
        <f t="shared" si="11"/>
        <v>0</v>
      </c>
      <c r="L192" s="303" t="str">
        <f t="shared" si="10"/>
        <v>0</v>
      </c>
      <c r="M192" s="249">
        <f t="shared" si="12"/>
        <v>0</v>
      </c>
    </row>
    <row r="193" spans="11:13" hidden="1" x14ac:dyDescent="0.25">
      <c r="K193" s="318">
        <f t="shared" si="11"/>
        <v>0</v>
      </c>
      <c r="L193" s="303" t="str">
        <f t="shared" si="10"/>
        <v>0</v>
      </c>
      <c r="M193" s="249">
        <f t="shared" si="12"/>
        <v>0</v>
      </c>
    </row>
    <row r="194" spans="11:13" hidden="1" x14ac:dyDescent="0.25">
      <c r="K194" s="318">
        <f t="shared" si="11"/>
        <v>0</v>
      </c>
      <c r="L194" s="303" t="str">
        <f t="shared" si="10"/>
        <v>0</v>
      </c>
      <c r="M194" s="249">
        <f t="shared" si="12"/>
        <v>0</v>
      </c>
    </row>
    <row r="195" spans="11:13" hidden="1" x14ac:dyDescent="0.25">
      <c r="K195" s="318">
        <f t="shared" si="11"/>
        <v>0</v>
      </c>
      <c r="L195" s="303" t="str">
        <f t="shared" si="10"/>
        <v>0</v>
      </c>
      <c r="M195" s="249">
        <f t="shared" si="12"/>
        <v>0</v>
      </c>
    </row>
    <row r="196" spans="11:13" hidden="1" x14ac:dyDescent="0.25">
      <c r="K196" s="318">
        <f t="shared" si="11"/>
        <v>0</v>
      </c>
      <c r="L196" s="303" t="str">
        <f t="shared" si="10"/>
        <v>0</v>
      </c>
      <c r="M196" s="249">
        <f t="shared" si="12"/>
        <v>0</v>
      </c>
    </row>
    <row r="197" spans="11:13" hidden="1" x14ac:dyDescent="0.25">
      <c r="K197" s="318">
        <f t="shared" si="11"/>
        <v>0</v>
      </c>
      <c r="L197" s="303" t="str">
        <f t="shared" ref="L197:L260" si="13">IF(E197="","0",VLOOKUP(E197,$F$539:$G$554,2))</f>
        <v>0</v>
      </c>
      <c r="M197" s="249">
        <f t="shared" si="12"/>
        <v>0</v>
      </c>
    </row>
    <row r="198" spans="11:13" hidden="1" x14ac:dyDescent="0.25">
      <c r="K198" s="318">
        <f t="shared" ref="K198:K261" si="14">SUM(F198:J198)</f>
        <v>0</v>
      </c>
      <c r="L198" s="303" t="str">
        <f t="shared" si="13"/>
        <v>0</v>
      </c>
      <c r="M198" s="249">
        <f t="shared" ref="M198:M261" si="15">SUM(K198*L198)</f>
        <v>0</v>
      </c>
    </row>
    <row r="199" spans="11:13" hidden="1" x14ac:dyDescent="0.25">
      <c r="K199" s="318">
        <f t="shared" si="14"/>
        <v>0</v>
      </c>
      <c r="L199" s="303" t="str">
        <f t="shared" si="13"/>
        <v>0</v>
      </c>
      <c r="M199" s="249">
        <f t="shared" si="15"/>
        <v>0</v>
      </c>
    </row>
    <row r="200" spans="11:13" hidden="1" x14ac:dyDescent="0.25">
      <c r="K200" s="318">
        <f t="shared" si="14"/>
        <v>0</v>
      </c>
      <c r="L200" s="303" t="str">
        <f t="shared" si="13"/>
        <v>0</v>
      </c>
      <c r="M200" s="249">
        <f t="shared" si="15"/>
        <v>0</v>
      </c>
    </row>
    <row r="201" spans="11:13" hidden="1" x14ac:dyDescent="0.25">
      <c r="K201" s="318">
        <f t="shared" si="14"/>
        <v>0</v>
      </c>
      <c r="L201" s="303" t="str">
        <f t="shared" si="13"/>
        <v>0</v>
      </c>
      <c r="M201" s="249">
        <f t="shared" si="15"/>
        <v>0</v>
      </c>
    </row>
    <row r="202" spans="11:13" hidden="1" x14ac:dyDescent="0.25">
      <c r="K202" s="318">
        <f t="shared" si="14"/>
        <v>0</v>
      </c>
      <c r="L202" s="303" t="str">
        <f t="shared" si="13"/>
        <v>0</v>
      </c>
      <c r="M202" s="249">
        <f t="shared" si="15"/>
        <v>0</v>
      </c>
    </row>
    <row r="203" spans="11:13" hidden="1" x14ac:dyDescent="0.25">
      <c r="K203" s="318">
        <f t="shared" si="14"/>
        <v>0</v>
      </c>
      <c r="L203" s="303" t="str">
        <f t="shared" si="13"/>
        <v>0</v>
      </c>
      <c r="M203" s="249">
        <f t="shared" si="15"/>
        <v>0</v>
      </c>
    </row>
    <row r="204" spans="11:13" hidden="1" x14ac:dyDescent="0.25">
      <c r="K204" s="318">
        <f t="shared" si="14"/>
        <v>0</v>
      </c>
      <c r="L204" s="303" t="str">
        <f t="shared" si="13"/>
        <v>0</v>
      </c>
      <c r="M204" s="249">
        <f t="shared" si="15"/>
        <v>0</v>
      </c>
    </row>
    <row r="205" spans="11:13" hidden="1" x14ac:dyDescent="0.25">
      <c r="K205" s="318">
        <f t="shared" si="14"/>
        <v>0</v>
      </c>
      <c r="L205" s="303" t="str">
        <f t="shared" si="13"/>
        <v>0</v>
      </c>
      <c r="M205" s="249">
        <f t="shared" si="15"/>
        <v>0</v>
      </c>
    </row>
    <row r="206" spans="11:13" hidden="1" x14ac:dyDescent="0.25">
      <c r="K206" s="318">
        <f t="shared" si="14"/>
        <v>0</v>
      </c>
      <c r="L206" s="303" t="str">
        <f t="shared" si="13"/>
        <v>0</v>
      </c>
      <c r="M206" s="249">
        <f t="shared" si="15"/>
        <v>0</v>
      </c>
    </row>
    <row r="207" spans="11:13" hidden="1" x14ac:dyDescent="0.25">
      <c r="K207" s="318">
        <f t="shared" si="14"/>
        <v>0</v>
      </c>
      <c r="L207" s="303" t="str">
        <f t="shared" si="13"/>
        <v>0</v>
      </c>
      <c r="M207" s="249">
        <f t="shared" si="15"/>
        <v>0</v>
      </c>
    </row>
    <row r="208" spans="11:13" hidden="1" x14ac:dyDescent="0.25">
      <c r="K208" s="318">
        <f t="shared" si="14"/>
        <v>0</v>
      </c>
      <c r="L208" s="303" t="str">
        <f t="shared" si="13"/>
        <v>0</v>
      </c>
      <c r="M208" s="249">
        <f t="shared" si="15"/>
        <v>0</v>
      </c>
    </row>
    <row r="209" spans="11:13" hidden="1" x14ac:dyDescent="0.25">
      <c r="K209" s="318">
        <f t="shared" si="14"/>
        <v>0</v>
      </c>
      <c r="L209" s="303" t="str">
        <f t="shared" si="13"/>
        <v>0</v>
      </c>
      <c r="M209" s="249">
        <f t="shared" si="15"/>
        <v>0</v>
      </c>
    </row>
    <row r="210" spans="11:13" hidden="1" x14ac:dyDescent="0.25">
      <c r="K210" s="318">
        <f t="shared" si="14"/>
        <v>0</v>
      </c>
      <c r="L210" s="303" t="str">
        <f t="shared" si="13"/>
        <v>0</v>
      </c>
      <c r="M210" s="249">
        <f t="shared" si="15"/>
        <v>0</v>
      </c>
    </row>
    <row r="211" spans="11:13" hidden="1" x14ac:dyDescent="0.25">
      <c r="K211" s="318">
        <f t="shared" si="14"/>
        <v>0</v>
      </c>
      <c r="L211" s="303" t="str">
        <f t="shared" si="13"/>
        <v>0</v>
      </c>
      <c r="M211" s="249">
        <f t="shared" si="15"/>
        <v>0</v>
      </c>
    </row>
    <row r="212" spans="11:13" hidden="1" x14ac:dyDescent="0.25">
      <c r="K212" s="318">
        <f t="shared" si="14"/>
        <v>0</v>
      </c>
      <c r="L212" s="303" t="str">
        <f t="shared" si="13"/>
        <v>0</v>
      </c>
      <c r="M212" s="249">
        <f t="shared" si="15"/>
        <v>0</v>
      </c>
    </row>
    <row r="213" spans="11:13" hidden="1" x14ac:dyDescent="0.25">
      <c r="K213" s="318">
        <f t="shared" si="14"/>
        <v>0</v>
      </c>
      <c r="L213" s="303" t="str">
        <f t="shared" si="13"/>
        <v>0</v>
      </c>
      <c r="M213" s="249">
        <f t="shared" si="15"/>
        <v>0</v>
      </c>
    </row>
    <row r="214" spans="11:13" hidden="1" x14ac:dyDescent="0.25">
      <c r="K214" s="318">
        <f t="shared" si="14"/>
        <v>0</v>
      </c>
      <c r="L214" s="303" t="str">
        <f t="shared" si="13"/>
        <v>0</v>
      </c>
      <c r="M214" s="249">
        <f t="shared" si="15"/>
        <v>0</v>
      </c>
    </row>
    <row r="215" spans="11:13" hidden="1" x14ac:dyDescent="0.25">
      <c r="K215" s="318">
        <f t="shared" si="14"/>
        <v>0</v>
      </c>
      <c r="L215" s="303" t="str">
        <f t="shared" si="13"/>
        <v>0</v>
      </c>
      <c r="M215" s="249">
        <f t="shared" si="15"/>
        <v>0</v>
      </c>
    </row>
    <row r="216" spans="11:13" hidden="1" x14ac:dyDescent="0.25">
      <c r="K216" s="318">
        <f t="shared" si="14"/>
        <v>0</v>
      </c>
      <c r="L216" s="303" t="str">
        <f t="shared" si="13"/>
        <v>0</v>
      </c>
      <c r="M216" s="249">
        <f t="shared" si="15"/>
        <v>0</v>
      </c>
    </row>
    <row r="217" spans="11:13" hidden="1" x14ac:dyDescent="0.25">
      <c r="K217" s="318">
        <f t="shared" si="14"/>
        <v>0</v>
      </c>
      <c r="L217" s="303" t="str">
        <f t="shared" si="13"/>
        <v>0</v>
      </c>
      <c r="M217" s="249">
        <f t="shared" si="15"/>
        <v>0</v>
      </c>
    </row>
    <row r="218" spans="11:13" hidden="1" x14ac:dyDescent="0.25">
      <c r="K218" s="318">
        <f t="shared" si="14"/>
        <v>0</v>
      </c>
      <c r="L218" s="303" t="str">
        <f t="shared" si="13"/>
        <v>0</v>
      </c>
      <c r="M218" s="249">
        <f t="shared" si="15"/>
        <v>0</v>
      </c>
    </row>
    <row r="219" spans="11:13" hidden="1" x14ac:dyDescent="0.25">
      <c r="K219" s="318">
        <f t="shared" si="14"/>
        <v>0</v>
      </c>
      <c r="L219" s="303" t="str">
        <f t="shared" si="13"/>
        <v>0</v>
      </c>
      <c r="M219" s="249">
        <f t="shared" si="15"/>
        <v>0</v>
      </c>
    </row>
    <row r="220" spans="11:13" hidden="1" x14ac:dyDescent="0.25">
      <c r="K220" s="318">
        <f t="shared" si="14"/>
        <v>0</v>
      </c>
      <c r="L220" s="303" t="str">
        <f t="shared" si="13"/>
        <v>0</v>
      </c>
      <c r="M220" s="249">
        <f t="shared" si="15"/>
        <v>0</v>
      </c>
    </row>
    <row r="221" spans="11:13" hidden="1" x14ac:dyDescent="0.25">
      <c r="K221" s="318">
        <f t="shared" si="14"/>
        <v>0</v>
      </c>
      <c r="L221" s="303" t="str">
        <f t="shared" si="13"/>
        <v>0</v>
      </c>
      <c r="M221" s="249">
        <f t="shared" si="15"/>
        <v>0</v>
      </c>
    </row>
    <row r="222" spans="11:13" hidden="1" x14ac:dyDescent="0.25">
      <c r="K222" s="318">
        <f t="shared" si="14"/>
        <v>0</v>
      </c>
      <c r="L222" s="303" t="str">
        <f t="shared" si="13"/>
        <v>0</v>
      </c>
      <c r="M222" s="249">
        <f t="shared" si="15"/>
        <v>0</v>
      </c>
    </row>
    <row r="223" spans="11:13" hidden="1" x14ac:dyDescent="0.25">
      <c r="K223" s="318">
        <f t="shared" si="14"/>
        <v>0</v>
      </c>
      <c r="L223" s="303" t="str">
        <f t="shared" si="13"/>
        <v>0</v>
      </c>
      <c r="M223" s="249">
        <f t="shared" si="15"/>
        <v>0</v>
      </c>
    </row>
    <row r="224" spans="11:13" hidden="1" x14ac:dyDescent="0.25">
      <c r="K224" s="318">
        <f t="shared" si="14"/>
        <v>0</v>
      </c>
      <c r="L224" s="303" t="str">
        <f t="shared" si="13"/>
        <v>0</v>
      </c>
      <c r="M224" s="249">
        <f t="shared" si="15"/>
        <v>0</v>
      </c>
    </row>
    <row r="225" spans="11:13" hidden="1" x14ac:dyDescent="0.25">
      <c r="K225" s="318">
        <f t="shared" si="14"/>
        <v>0</v>
      </c>
      <c r="L225" s="303" t="str">
        <f t="shared" si="13"/>
        <v>0</v>
      </c>
      <c r="M225" s="249">
        <f t="shared" si="15"/>
        <v>0</v>
      </c>
    </row>
    <row r="226" spans="11:13" hidden="1" x14ac:dyDescent="0.25">
      <c r="K226" s="318">
        <f t="shared" si="14"/>
        <v>0</v>
      </c>
      <c r="L226" s="303" t="str">
        <f t="shared" si="13"/>
        <v>0</v>
      </c>
      <c r="M226" s="249">
        <f t="shared" si="15"/>
        <v>0</v>
      </c>
    </row>
    <row r="227" spans="11:13" hidden="1" x14ac:dyDescent="0.25">
      <c r="K227" s="318">
        <f t="shared" si="14"/>
        <v>0</v>
      </c>
      <c r="L227" s="303" t="str">
        <f t="shared" si="13"/>
        <v>0</v>
      </c>
      <c r="M227" s="249">
        <f t="shared" si="15"/>
        <v>0</v>
      </c>
    </row>
    <row r="228" spans="11:13" hidden="1" x14ac:dyDescent="0.25">
      <c r="K228" s="318">
        <f t="shared" si="14"/>
        <v>0</v>
      </c>
      <c r="L228" s="303" t="str">
        <f t="shared" si="13"/>
        <v>0</v>
      </c>
      <c r="M228" s="249">
        <f t="shared" si="15"/>
        <v>0</v>
      </c>
    </row>
    <row r="229" spans="11:13" hidden="1" x14ac:dyDescent="0.25">
      <c r="K229" s="318">
        <f t="shared" si="14"/>
        <v>0</v>
      </c>
      <c r="L229" s="303" t="str">
        <f t="shared" si="13"/>
        <v>0</v>
      </c>
      <c r="M229" s="249">
        <f t="shared" si="15"/>
        <v>0</v>
      </c>
    </row>
    <row r="230" spans="11:13" hidden="1" x14ac:dyDescent="0.25">
      <c r="K230" s="318">
        <f t="shared" si="14"/>
        <v>0</v>
      </c>
      <c r="L230" s="303" t="str">
        <f t="shared" si="13"/>
        <v>0</v>
      </c>
      <c r="M230" s="249">
        <f t="shared" si="15"/>
        <v>0</v>
      </c>
    </row>
    <row r="231" spans="11:13" hidden="1" x14ac:dyDescent="0.25">
      <c r="K231" s="318">
        <f t="shared" si="14"/>
        <v>0</v>
      </c>
      <c r="L231" s="303" t="str">
        <f t="shared" si="13"/>
        <v>0</v>
      </c>
      <c r="M231" s="249">
        <f t="shared" si="15"/>
        <v>0</v>
      </c>
    </row>
    <row r="232" spans="11:13" hidden="1" x14ac:dyDescent="0.25">
      <c r="K232" s="318">
        <f t="shared" si="14"/>
        <v>0</v>
      </c>
      <c r="L232" s="303" t="str">
        <f t="shared" si="13"/>
        <v>0</v>
      </c>
      <c r="M232" s="249">
        <f t="shared" si="15"/>
        <v>0</v>
      </c>
    </row>
    <row r="233" spans="11:13" hidden="1" x14ac:dyDescent="0.25">
      <c r="K233" s="318">
        <f t="shared" si="14"/>
        <v>0</v>
      </c>
      <c r="L233" s="303" t="str">
        <f t="shared" si="13"/>
        <v>0</v>
      </c>
      <c r="M233" s="249">
        <f t="shared" si="15"/>
        <v>0</v>
      </c>
    </row>
    <row r="234" spans="11:13" hidden="1" x14ac:dyDescent="0.25">
      <c r="K234" s="318">
        <f t="shared" si="14"/>
        <v>0</v>
      </c>
      <c r="L234" s="303" t="str">
        <f t="shared" si="13"/>
        <v>0</v>
      </c>
      <c r="M234" s="249">
        <f t="shared" si="15"/>
        <v>0</v>
      </c>
    </row>
    <row r="235" spans="11:13" hidden="1" x14ac:dyDescent="0.25">
      <c r="K235" s="318">
        <f t="shared" si="14"/>
        <v>0</v>
      </c>
      <c r="L235" s="303" t="str">
        <f t="shared" si="13"/>
        <v>0</v>
      </c>
      <c r="M235" s="249">
        <f t="shared" si="15"/>
        <v>0</v>
      </c>
    </row>
    <row r="236" spans="11:13" hidden="1" x14ac:dyDescent="0.25">
      <c r="K236" s="318">
        <f t="shared" si="14"/>
        <v>0</v>
      </c>
      <c r="L236" s="303" t="str">
        <f t="shared" si="13"/>
        <v>0</v>
      </c>
      <c r="M236" s="249">
        <f t="shared" si="15"/>
        <v>0</v>
      </c>
    </row>
    <row r="237" spans="11:13" hidden="1" x14ac:dyDescent="0.25">
      <c r="K237" s="318">
        <f t="shared" si="14"/>
        <v>0</v>
      </c>
      <c r="L237" s="303" t="str">
        <f t="shared" si="13"/>
        <v>0</v>
      </c>
      <c r="M237" s="249">
        <f t="shared" si="15"/>
        <v>0</v>
      </c>
    </row>
    <row r="238" spans="11:13" hidden="1" x14ac:dyDescent="0.25">
      <c r="K238" s="318">
        <f t="shared" si="14"/>
        <v>0</v>
      </c>
      <c r="L238" s="303" t="str">
        <f t="shared" si="13"/>
        <v>0</v>
      </c>
      <c r="M238" s="249">
        <f t="shared" si="15"/>
        <v>0</v>
      </c>
    </row>
    <row r="239" spans="11:13" hidden="1" x14ac:dyDescent="0.25">
      <c r="K239" s="318">
        <f t="shared" si="14"/>
        <v>0</v>
      </c>
      <c r="L239" s="303" t="str">
        <f t="shared" si="13"/>
        <v>0</v>
      </c>
      <c r="M239" s="249">
        <f t="shared" si="15"/>
        <v>0</v>
      </c>
    </row>
    <row r="240" spans="11:13" hidden="1" x14ac:dyDescent="0.25">
      <c r="K240" s="318">
        <f t="shared" si="14"/>
        <v>0</v>
      </c>
      <c r="L240" s="303" t="str">
        <f t="shared" si="13"/>
        <v>0</v>
      </c>
      <c r="M240" s="249">
        <f t="shared" si="15"/>
        <v>0</v>
      </c>
    </row>
    <row r="241" spans="11:13" hidden="1" x14ac:dyDescent="0.25">
      <c r="K241" s="318">
        <f t="shared" si="14"/>
        <v>0</v>
      </c>
      <c r="L241" s="303" t="str">
        <f t="shared" si="13"/>
        <v>0</v>
      </c>
      <c r="M241" s="249">
        <f t="shared" si="15"/>
        <v>0</v>
      </c>
    </row>
    <row r="242" spans="11:13" hidden="1" x14ac:dyDescent="0.25">
      <c r="K242" s="318">
        <f t="shared" si="14"/>
        <v>0</v>
      </c>
      <c r="L242" s="303" t="str">
        <f t="shared" si="13"/>
        <v>0</v>
      </c>
      <c r="M242" s="249">
        <f t="shared" si="15"/>
        <v>0</v>
      </c>
    </row>
    <row r="243" spans="11:13" hidden="1" x14ac:dyDescent="0.25">
      <c r="K243" s="318">
        <f t="shared" si="14"/>
        <v>0</v>
      </c>
      <c r="L243" s="303" t="str">
        <f t="shared" si="13"/>
        <v>0</v>
      </c>
      <c r="M243" s="249">
        <f t="shared" si="15"/>
        <v>0</v>
      </c>
    </row>
    <row r="244" spans="11:13" hidden="1" x14ac:dyDescent="0.25">
      <c r="K244" s="318">
        <f t="shared" si="14"/>
        <v>0</v>
      </c>
      <c r="L244" s="303" t="str">
        <f t="shared" si="13"/>
        <v>0</v>
      </c>
      <c r="M244" s="249">
        <f t="shared" si="15"/>
        <v>0</v>
      </c>
    </row>
    <row r="245" spans="11:13" hidden="1" x14ac:dyDescent="0.25">
      <c r="K245" s="318">
        <f t="shared" si="14"/>
        <v>0</v>
      </c>
      <c r="L245" s="303" t="str">
        <f t="shared" si="13"/>
        <v>0</v>
      </c>
      <c r="M245" s="249">
        <f t="shared" si="15"/>
        <v>0</v>
      </c>
    </row>
    <row r="246" spans="11:13" hidden="1" x14ac:dyDescent="0.25">
      <c r="K246" s="318">
        <f t="shared" si="14"/>
        <v>0</v>
      </c>
      <c r="L246" s="303" t="str">
        <f t="shared" si="13"/>
        <v>0</v>
      </c>
      <c r="M246" s="249">
        <f t="shared" si="15"/>
        <v>0</v>
      </c>
    </row>
    <row r="247" spans="11:13" hidden="1" x14ac:dyDescent="0.25">
      <c r="K247" s="318">
        <f t="shared" si="14"/>
        <v>0</v>
      </c>
      <c r="L247" s="303" t="str">
        <f t="shared" si="13"/>
        <v>0</v>
      </c>
      <c r="M247" s="249">
        <f t="shared" si="15"/>
        <v>0</v>
      </c>
    </row>
    <row r="248" spans="11:13" hidden="1" x14ac:dyDescent="0.25">
      <c r="K248" s="318">
        <f t="shared" si="14"/>
        <v>0</v>
      </c>
      <c r="L248" s="303" t="str">
        <f t="shared" si="13"/>
        <v>0</v>
      </c>
      <c r="M248" s="249">
        <f t="shared" si="15"/>
        <v>0</v>
      </c>
    </row>
    <row r="249" spans="11:13" hidden="1" x14ac:dyDescent="0.25">
      <c r="K249" s="318">
        <f t="shared" si="14"/>
        <v>0</v>
      </c>
      <c r="L249" s="303" t="str">
        <f t="shared" si="13"/>
        <v>0</v>
      </c>
      <c r="M249" s="249">
        <f t="shared" si="15"/>
        <v>0</v>
      </c>
    </row>
    <row r="250" spans="11:13" hidden="1" x14ac:dyDescent="0.25">
      <c r="K250" s="318">
        <f t="shared" si="14"/>
        <v>0</v>
      </c>
      <c r="L250" s="303" t="str">
        <f t="shared" si="13"/>
        <v>0</v>
      </c>
      <c r="M250" s="249">
        <f t="shared" si="15"/>
        <v>0</v>
      </c>
    </row>
    <row r="251" spans="11:13" hidden="1" x14ac:dyDescent="0.25">
      <c r="K251" s="318">
        <f t="shared" si="14"/>
        <v>0</v>
      </c>
      <c r="L251" s="303" t="str">
        <f t="shared" si="13"/>
        <v>0</v>
      </c>
      <c r="M251" s="249">
        <f t="shared" si="15"/>
        <v>0</v>
      </c>
    </row>
    <row r="252" spans="11:13" hidden="1" x14ac:dyDescent="0.25">
      <c r="K252" s="318">
        <f t="shared" si="14"/>
        <v>0</v>
      </c>
      <c r="L252" s="303" t="str">
        <f t="shared" si="13"/>
        <v>0</v>
      </c>
      <c r="M252" s="249">
        <f t="shared" si="15"/>
        <v>0</v>
      </c>
    </row>
    <row r="253" spans="11:13" hidden="1" x14ac:dyDescent="0.25">
      <c r="K253" s="318">
        <f t="shared" si="14"/>
        <v>0</v>
      </c>
      <c r="L253" s="303" t="str">
        <f t="shared" si="13"/>
        <v>0</v>
      </c>
      <c r="M253" s="249">
        <f t="shared" si="15"/>
        <v>0</v>
      </c>
    </row>
    <row r="254" spans="11:13" hidden="1" x14ac:dyDescent="0.25">
      <c r="K254" s="318">
        <f t="shared" si="14"/>
        <v>0</v>
      </c>
      <c r="L254" s="303" t="str">
        <f t="shared" si="13"/>
        <v>0</v>
      </c>
      <c r="M254" s="249">
        <f t="shared" si="15"/>
        <v>0</v>
      </c>
    </row>
    <row r="255" spans="11:13" hidden="1" x14ac:dyDescent="0.25">
      <c r="K255" s="318">
        <f t="shared" si="14"/>
        <v>0</v>
      </c>
      <c r="L255" s="303" t="str">
        <f t="shared" si="13"/>
        <v>0</v>
      </c>
      <c r="M255" s="249">
        <f t="shared" si="15"/>
        <v>0</v>
      </c>
    </row>
    <row r="256" spans="11:13" hidden="1" x14ac:dyDescent="0.25">
      <c r="K256" s="318">
        <f t="shared" si="14"/>
        <v>0</v>
      </c>
      <c r="L256" s="303" t="str">
        <f t="shared" si="13"/>
        <v>0</v>
      </c>
      <c r="M256" s="249">
        <f t="shared" si="15"/>
        <v>0</v>
      </c>
    </row>
    <row r="257" spans="11:13" hidden="1" x14ac:dyDescent="0.25">
      <c r="K257" s="318">
        <f t="shared" si="14"/>
        <v>0</v>
      </c>
      <c r="L257" s="303" t="str">
        <f t="shared" si="13"/>
        <v>0</v>
      </c>
      <c r="M257" s="249">
        <f t="shared" si="15"/>
        <v>0</v>
      </c>
    </row>
    <row r="258" spans="11:13" hidden="1" x14ac:dyDescent="0.25">
      <c r="K258" s="318">
        <f t="shared" si="14"/>
        <v>0</v>
      </c>
      <c r="L258" s="303" t="str">
        <f t="shared" si="13"/>
        <v>0</v>
      </c>
      <c r="M258" s="249">
        <f t="shared" si="15"/>
        <v>0</v>
      </c>
    </row>
    <row r="259" spans="11:13" hidden="1" x14ac:dyDescent="0.25">
      <c r="K259" s="318">
        <f t="shared" si="14"/>
        <v>0</v>
      </c>
      <c r="L259" s="303" t="str">
        <f t="shared" si="13"/>
        <v>0</v>
      </c>
      <c r="M259" s="249">
        <f t="shared" si="15"/>
        <v>0</v>
      </c>
    </row>
    <row r="260" spans="11:13" hidden="1" x14ac:dyDescent="0.25">
      <c r="K260" s="318">
        <f t="shared" si="14"/>
        <v>0</v>
      </c>
      <c r="L260" s="303" t="str">
        <f t="shared" si="13"/>
        <v>0</v>
      </c>
      <c r="M260" s="249">
        <f t="shared" si="15"/>
        <v>0</v>
      </c>
    </row>
    <row r="261" spans="11:13" hidden="1" x14ac:dyDescent="0.25">
      <c r="K261" s="318">
        <f t="shared" si="14"/>
        <v>0</v>
      </c>
      <c r="L261" s="303" t="str">
        <f t="shared" ref="L261:L324" si="16">IF(E261="","0",VLOOKUP(E261,$F$539:$G$554,2))</f>
        <v>0</v>
      </c>
      <c r="M261" s="249">
        <f t="shared" si="15"/>
        <v>0</v>
      </c>
    </row>
    <row r="262" spans="11:13" hidden="1" x14ac:dyDescent="0.25">
      <c r="K262" s="318">
        <f t="shared" ref="K262:K325" si="17">SUM(F262:J262)</f>
        <v>0</v>
      </c>
      <c r="L262" s="303" t="str">
        <f t="shared" si="16"/>
        <v>0</v>
      </c>
      <c r="M262" s="249">
        <f t="shared" ref="M262:M325" si="18">SUM(K262*L262)</f>
        <v>0</v>
      </c>
    </row>
    <row r="263" spans="11:13" hidden="1" x14ac:dyDescent="0.25">
      <c r="K263" s="318">
        <f t="shared" si="17"/>
        <v>0</v>
      </c>
      <c r="L263" s="303" t="str">
        <f t="shared" si="16"/>
        <v>0</v>
      </c>
      <c r="M263" s="249">
        <f t="shared" si="18"/>
        <v>0</v>
      </c>
    </row>
    <row r="264" spans="11:13" hidden="1" x14ac:dyDescent="0.25">
      <c r="K264" s="318">
        <f t="shared" si="17"/>
        <v>0</v>
      </c>
      <c r="L264" s="303" t="str">
        <f t="shared" si="16"/>
        <v>0</v>
      </c>
      <c r="M264" s="249">
        <f t="shared" si="18"/>
        <v>0</v>
      </c>
    </row>
    <row r="265" spans="11:13" hidden="1" x14ac:dyDescent="0.25">
      <c r="K265" s="318">
        <f t="shared" si="17"/>
        <v>0</v>
      </c>
      <c r="L265" s="303" t="str">
        <f t="shared" si="16"/>
        <v>0</v>
      </c>
      <c r="M265" s="249">
        <f t="shared" si="18"/>
        <v>0</v>
      </c>
    </row>
    <row r="266" spans="11:13" hidden="1" x14ac:dyDescent="0.25">
      <c r="K266" s="318">
        <f t="shared" si="17"/>
        <v>0</v>
      </c>
      <c r="L266" s="303" t="str">
        <f t="shared" si="16"/>
        <v>0</v>
      </c>
      <c r="M266" s="249">
        <f t="shared" si="18"/>
        <v>0</v>
      </c>
    </row>
    <row r="267" spans="11:13" hidden="1" x14ac:dyDescent="0.25">
      <c r="K267" s="318">
        <f t="shared" si="17"/>
        <v>0</v>
      </c>
      <c r="L267" s="303" t="str">
        <f t="shared" si="16"/>
        <v>0</v>
      </c>
      <c r="M267" s="249">
        <f t="shared" si="18"/>
        <v>0</v>
      </c>
    </row>
    <row r="268" spans="11:13" hidden="1" x14ac:dyDescent="0.25">
      <c r="K268" s="318">
        <f t="shared" si="17"/>
        <v>0</v>
      </c>
      <c r="L268" s="303" t="str">
        <f t="shared" si="16"/>
        <v>0</v>
      </c>
      <c r="M268" s="249">
        <f t="shared" si="18"/>
        <v>0</v>
      </c>
    </row>
    <row r="269" spans="11:13" hidden="1" x14ac:dyDescent="0.25">
      <c r="K269" s="318">
        <f t="shared" si="17"/>
        <v>0</v>
      </c>
      <c r="L269" s="303" t="str">
        <f t="shared" si="16"/>
        <v>0</v>
      </c>
      <c r="M269" s="249">
        <f t="shared" si="18"/>
        <v>0</v>
      </c>
    </row>
    <row r="270" spans="11:13" hidden="1" x14ac:dyDescent="0.25">
      <c r="K270" s="318">
        <f t="shared" si="17"/>
        <v>0</v>
      </c>
      <c r="L270" s="303" t="str">
        <f t="shared" si="16"/>
        <v>0</v>
      </c>
      <c r="M270" s="249">
        <f t="shared" si="18"/>
        <v>0</v>
      </c>
    </row>
    <row r="271" spans="11:13" hidden="1" x14ac:dyDescent="0.25">
      <c r="K271" s="318">
        <f t="shared" si="17"/>
        <v>0</v>
      </c>
      <c r="L271" s="303" t="str">
        <f t="shared" si="16"/>
        <v>0</v>
      </c>
      <c r="M271" s="249">
        <f t="shared" si="18"/>
        <v>0</v>
      </c>
    </row>
    <row r="272" spans="11:13" hidden="1" x14ac:dyDescent="0.25">
      <c r="K272" s="318">
        <f t="shared" si="17"/>
        <v>0</v>
      </c>
      <c r="L272" s="303" t="str">
        <f t="shared" si="16"/>
        <v>0</v>
      </c>
      <c r="M272" s="249">
        <f t="shared" si="18"/>
        <v>0</v>
      </c>
    </row>
    <row r="273" spans="11:13" hidden="1" x14ac:dyDescent="0.25">
      <c r="K273" s="318">
        <f t="shared" si="17"/>
        <v>0</v>
      </c>
      <c r="L273" s="303" t="str">
        <f t="shared" si="16"/>
        <v>0</v>
      </c>
      <c r="M273" s="249">
        <f t="shared" si="18"/>
        <v>0</v>
      </c>
    </row>
    <row r="274" spans="11:13" hidden="1" x14ac:dyDescent="0.25">
      <c r="K274" s="318">
        <f t="shared" si="17"/>
        <v>0</v>
      </c>
      <c r="L274" s="303" t="str">
        <f t="shared" si="16"/>
        <v>0</v>
      </c>
      <c r="M274" s="249">
        <f t="shared" si="18"/>
        <v>0</v>
      </c>
    </row>
    <row r="275" spans="11:13" hidden="1" x14ac:dyDescent="0.25">
      <c r="K275" s="318">
        <f t="shared" si="17"/>
        <v>0</v>
      </c>
      <c r="L275" s="303" t="str">
        <f t="shared" si="16"/>
        <v>0</v>
      </c>
      <c r="M275" s="249">
        <f t="shared" si="18"/>
        <v>0</v>
      </c>
    </row>
    <row r="276" spans="11:13" hidden="1" x14ac:dyDescent="0.25">
      <c r="K276" s="318">
        <f t="shared" si="17"/>
        <v>0</v>
      </c>
      <c r="L276" s="303" t="str">
        <f t="shared" si="16"/>
        <v>0</v>
      </c>
      <c r="M276" s="249">
        <f t="shared" si="18"/>
        <v>0</v>
      </c>
    </row>
    <row r="277" spans="11:13" hidden="1" x14ac:dyDescent="0.25">
      <c r="K277" s="318">
        <f t="shared" si="17"/>
        <v>0</v>
      </c>
      <c r="L277" s="303" t="str">
        <f t="shared" si="16"/>
        <v>0</v>
      </c>
      <c r="M277" s="249">
        <f t="shared" si="18"/>
        <v>0</v>
      </c>
    </row>
    <row r="278" spans="11:13" hidden="1" x14ac:dyDescent="0.25">
      <c r="K278" s="318">
        <f t="shared" si="17"/>
        <v>0</v>
      </c>
      <c r="L278" s="303" t="str">
        <f t="shared" si="16"/>
        <v>0</v>
      </c>
      <c r="M278" s="249">
        <f t="shared" si="18"/>
        <v>0</v>
      </c>
    </row>
    <row r="279" spans="11:13" hidden="1" x14ac:dyDescent="0.25">
      <c r="K279" s="318">
        <f t="shared" si="17"/>
        <v>0</v>
      </c>
      <c r="L279" s="303" t="str">
        <f t="shared" si="16"/>
        <v>0</v>
      </c>
      <c r="M279" s="249">
        <f t="shared" si="18"/>
        <v>0</v>
      </c>
    </row>
    <row r="280" spans="11:13" hidden="1" x14ac:dyDescent="0.25">
      <c r="K280" s="318">
        <f t="shared" si="17"/>
        <v>0</v>
      </c>
      <c r="L280" s="303" t="str">
        <f t="shared" si="16"/>
        <v>0</v>
      </c>
      <c r="M280" s="249">
        <f t="shared" si="18"/>
        <v>0</v>
      </c>
    </row>
    <row r="281" spans="11:13" hidden="1" x14ac:dyDescent="0.25">
      <c r="K281" s="318">
        <f t="shared" si="17"/>
        <v>0</v>
      </c>
      <c r="L281" s="303" t="str">
        <f t="shared" si="16"/>
        <v>0</v>
      </c>
      <c r="M281" s="249">
        <f t="shared" si="18"/>
        <v>0</v>
      </c>
    </row>
    <row r="282" spans="11:13" hidden="1" x14ac:dyDescent="0.25">
      <c r="K282" s="318">
        <f t="shared" si="17"/>
        <v>0</v>
      </c>
      <c r="L282" s="303" t="str">
        <f t="shared" si="16"/>
        <v>0</v>
      </c>
      <c r="M282" s="249">
        <f t="shared" si="18"/>
        <v>0</v>
      </c>
    </row>
    <row r="283" spans="11:13" hidden="1" x14ac:dyDescent="0.25">
      <c r="K283" s="318">
        <f t="shared" si="17"/>
        <v>0</v>
      </c>
      <c r="L283" s="303" t="str">
        <f t="shared" si="16"/>
        <v>0</v>
      </c>
      <c r="M283" s="249">
        <f t="shared" si="18"/>
        <v>0</v>
      </c>
    </row>
    <row r="284" spans="11:13" hidden="1" x14ac:dyDescent="0.25">
      <c r="K284" s="318">
        <f t="shared" si="17"/>
        <v>0</v>
      </c>
      <c r="L284" s="303" t="str">
        <f t="shared" si="16"/>
        <v>0</v>
      </c>
      <c r="M284" s="249">
        <f t="shared" si="18"/>
        <v>0</v>
      </c>
    </row>
    <row r="285" spans="11:13" hidden="1" x14ac:dyDescent="0.25">
      <c r="K285" s="318">
        <f t="shared" si="17"/>
        <v>0</v>
      </c>
      <c r="L285" s="303" t="str">
        <f t="shared" si="16"/>
        <v>0</v>
      </c>
      <c r="M285" s="249">
        <f t="shared" si="18"/>
        <v>0</v>
      </c>
    </row>
    <row r="286" spans="11:13" hidden="1" x14ac:dyDescent="0.25">
      <c r="K286" s="318">
        <f t="shared" si="17"/>
        <v>0</v>
      </c>
      <c r="L286" s="303" t="str">
        <f t="shared" si="16"/>
        <v>0</v>
      </c>
      <c r="M286" s="249">
        <f t="shared" si="18"/>
        <v>0</v>
      </c>
    </row>
    <row r="287" spans="11:13" hidden="1" x14ac:dyDescent="0.25">
      <c r="K287" s="318">
        <f t="shared" si="17"/>
        <v>0</v>
      </c>
      <c r="L287" s="303" t="str">
        <f t="shared" si="16"/>
        <v>0</v>
      </c>
      <c r="M287" s="249">
        <f t="shared" si="18"/>
        <v>0</v>
      </c>
    </row>
    <row r="288" spans="11:13" hidden="1" x14ac:dyDescent="0.25">
      <c r="K288" s="318">
        <f t="shared" si="17"/>
        <v>0</v>
      </c>
      <c r="L288" s="303" t="str">
        <f t="shared" si="16"/>
        <v>0</v>
      </c>
      <c r="M288" s="249">
        <f t="shared" si="18"/>
        <v>0</v>
      </c>
    </row>
    <row r="289" spans="11:13" hidden="1" x14ac:dyDescent="0.25">
      <c r="K289" s="318">
        <f t="shared" si="17"/>
        <v>0</v>
      </c>
      <c r="L289" s="303" t="str">
        <f t="shared" si="16"/>
        <v>0</v>
      </c>
      <c r="M289" s="249">
        <f t="shared" si="18"/>
        <v>0</v>
      </c>
    </row>
    <row r="290" spans="11:13" hidden="1" x14ac:dyDescent="0.25">
      <c r="K290" s="318">
        <f t="shared" si="17"/>
        <v>0</v>
      </c>
      <c r="L290" s="303" t="str">
        <f t="shared" si="16"/>
        <v>0</v>
      </c>
      <c r="M290" s="249">
        <f t="shared" si="18"/>
        <v>0</v>
      </c>
    </row>
    <row r="291" spans="11:13" hidden="1" x14ac:dyDescent="0.25">
      <c r="K291" s="318">
        <f t="shared" si="17"/>
        <v>0</v>
      </c>
      <c r="L291" s="303" t="str">
        <f t="shared" si="16"/>
        <v>0</v>
      </c>
      <c r="M291" s="249">
        <f t="shared" si="18"/>
        <v>0</v>
      </c>
    </row>
    <row r="292" spans="11:13" hidden="1" x14ac:dyDescent="0.25">
      <c r="K292" s="318">
        <f t="shared" si="17"/>
        <v>0</v>
      </c>
      <c r="L292" s="303" t="str">
        <f t="shared" si="16"/>
        <v>0</v>
      </c>
      <c r="M292" s="249">
        <f t="shared" si="18"/>
        <v>0</v>
      </c>
    </row>
    <row r="293" spans="11:13" hidden="1" x14ac:dyDescent="0.25">
      <c r="K293" s="318">
        <f t="shared" si="17"/>
        <v>0</v>
      </c>
      <c r="L293" s="303" t="str">
        <f t="shared" si="16"/>
        <v>0</v>
      </c>
      <c r="M293" s="249">
        <f t="shared" si="18"/>
        <v>0</v>
      </c>
    </row>
    <row r="294" spans="11:13" hidden="1" x14ac:dyDescent="0.25">
      <c r="K294" s="318">
        <f t="shared" si="17"/>
        <v>0</v>
      </c>
      <c r="L294" s="303" t="str">
        <f t="shared" si="16"/>
        <v>0</v>
      </c>
      <c r="M294" s="249">
        <f t="shared" si="18"/>
        <v>0</v>
      </c>
    </row>
    <row r="295" spans="11:13" hidden="1" x14ac:dyDescent="0.25">
      <c r="K295" s="318">
        <f t="shared" si="17"/>
        <v>0</v>
      </c>
      <c r="L295" s="303" t="str">
        <f t="shared" si="16"/>
        <v>0</v>
      </c>
      <c r="M295" s="249">
        <f t="shared" si="18"/>
        <v>0</v>
      </c>
    </row>
    <row r="296" spans="11:13" hidden="1" x14ac:dyDescent="0.25">
      <c r="K296" s="318">
        <f t="shared" si="17"/>
        <v>0</v>
      </c>
      <c r="L296" s="303" t="str">
        <f t="shared" si="16"/>
        <v>0</v>
      </c>
      <c r="M296" s="249">
        <f t="shared" si="18"/>
        <v>0</v>
      </c>
    </row>
    <row r="297" spans="11:13" hidden="1" x14ac:dyDescent="0.25">
      <c r="K297" s="318">
        <f t="shared" si="17"/>
        <v>0</v>
      </c>
      <c r="L297" s="303" t="str">
        <f t="shared" si="16"/>
        <v>0</v>
      </c>
      <c r="M297" s="249">
        <f t="shared" si="18"/>
        <v>0</v>
      </c>
    </row>
    <row r="298" spans="11:13" hidden="1" x14ac:dyDescent="0.25">
      <c r="K298" s="318">
        <f t="shared" si="17"/>
        <v>0</v>
      </c>
      <c r="L298" s="303" t="str">
        <f t="shared" si="16"/>
        <v>0</v>
      </c>
      <c r="M298" s="249">
        <f t="shared" si="18"/>
        <v>0</v>
      </c>
    </row>
    <row r="299" spans="11:13" hidden="1" x14ac:dyDescent="0.25">
      <c r="K299" s="318">
        <f t="shared" si="17"/>
        <v>0</v>
      </c>
      <c r="L299" s="303" t="str">
        <f t="shared" si="16"/>
        <v>0</v>
      </c>
      <c r="M299" s="249">
        <f t="shared" si="18"/>
        <v>0</v>
      </c>
    </row>
    <row r="300" spans="11:13" hidden="1" x14ac:dyDescent="0.25">
      <c r="K300" s="318">
        <f t="shared" si="17"/>
        <v>0</v>
      </c>
      <c r="L300" s="303" t="str">
        <f t="shared" si="16"/>
        <v>0</v>
      </c>
      <c r="M300" s="249">
        <f t="shared" si="18"/>
        <v>0</v>
      </c>
    </row>
    <row r="301" spans="11:13" hidden="1" x14ac:dyDescent="0.25">
      <c r="K301" s="318">
        <f t="shared" si="17"/>
        <v>0</v>
      </c>
      <c r="L301" s="303" t="str">
        <f t="shared" si="16"/>
        <v>0</v>
      </c>
      <c r="M301" s="249">
        <f t="shared" si="18"/>
        <v>0</v>
      </c>
    </row>
    <row r="302" spans="11:13" hidden="1" x14ac:dyDescent="0.25">
      <c r="K302" s="318">
        <f t="shared" si="17"/>
        <v>0</v>
      </c>
      <c r="L302" s="303" t="str">
        <f t="shared" si="16"/>
        <v>0</v>
      </c>
      <c r="M302" s="249">
        <f t="shared" si="18"/>
        <v>0</v>
      </c>
    </row>
    <row r="303" spans="11:13" hidden="1" x14ac:dyDescent="0.25">
      <c r="K303" s="318">
        <f t="shared" si="17"/>
        <v>0</v>
      </c>
      <c r="L303" s="303" t="str">
        <f t="shared" si="16"/>
        <v>0</v>
      </c>
      <c r="M303" s="249">
        <f t="shared" si="18"/>
        <v>0</v>
      </c>
    </row>
    <row r="304" spans="11:13" hidden="1" x14ac:dyDescent="0.25">
      <c r="K304" s="318">
        <f t="shared" si="17"/>
        <v>0</v>
      </c>
      <c r="L304" s="303" t="str">
        <f t="shared" si="16"/>
        <v>0</v>
      </c>
      <c r="M304" s="249">
        <f t="shared" si="18"/>
        <v>0</v>
      </c>
    </row>
    <row r="305" spans="11:13" hidden="1" x14ac:dyDescent="0.25">
      <c r="K305" s="318">
        <f t="shared" si="17"/>
        <v>0</v>
      </c>
      <c r="L305" s="303" t="str">
        <f t="shared" si="16"/>
        <v>0</v>
      </c>
      <c r="M305" s="249">
        <f t="shared" si="18"/>
        <v>0</v>
      </c>
    </row>
    <row r="306" spans="11:13" hidden="1" x14ac:dyDescent="0.25">
      <c r="K306" s="318">
        <f t="shared" si="17"/>
        <v>0</v>
      </c>
      <c r="L306" s="303" t="str">
        <f t="shared" si="16"/>
        <v>0</v>
      </c>
      <c r="M306" s="249">
        <f t="shared" si="18"/>
        <v>0</v>
      </c>
    </row>
    <row r="307" spans="11:13" hidden="1" x14ac:dyDescent="0.25">
      <c r="K307" s="318">
        <f t="shared" si="17"/>
        <v>0</v>
      </c>
      <c r="L307" s="303" t="str">
        <f t="shared" si="16"/>
        <v>0</v>
      </c>
      <c r="M307" s="249">
        <f t="shared" si="18"/>
        <v>0</v>
      </c>
    </row>
    <row r="308" spans="11:13" hidden="1" x14ac:dyDescent="0.25">
      <c r="K308" s="318">
        <f t="shared" si="17"/>
        <v>0</v>
      </c>
      <c r="L308" s="303" t="str">
        <f t="shared" si="16"/>
        <v>0</v>
      </c>
      <c r="M308" s="249">
        <f t="shared" si="18"/>
        <v>0</v>
      </c>
    </row>
    <row r="309" spans="11:13" hidden="1" x14ac:dyDescent="0.25">
      <c r="K309" s="318">
        <f t="shared" si="17"/>
        <v>0</v>
      </c>
      <c r="L309" s="303" t="str">
        <f t="shared" si="16"/>
        <v>0</v>
      </c>
      <c r="M309" s="249">
        <f t="shared" si="18"/>
        <v>0</v>
      </c>
    </row>
    <row r="310" spans="11:13" hidden="1" x14ac:dyDescent="0.25">
      <c r="K310" s="318">
        <f t="shared" si="17"/>
        <v>0</v>
      </c>
      <c r="L310" s="303" t="str">
        <f t="shared" si="16"/>
        <v>0</v>
      </c>
      <c r="M310" s="249">
        <f t="shared" si="18"/>
        <v>0</v>
      </c>
    </row>
    <row r="311" spans="11:13" hidden="1" x14ac:dyDescent="0.25">
      <c r="K311" s="318">
        <f t="shared" si="17"/>
        <v>0</v>
      </c>
      <c r="L311" s="303" t="str">
        <f t="shared" si="16"/>
        <v>0</v>
      </c>
      <c r="M311" s="249">
        <f t="shared" si="18"/>
        <v>0</v>
      </c>
    </row>
    <row r="312" spans="11:13" hidden="1" x14ac:dyDescent="0.25">
      <c r="K312" s="318">
        <f t="shared" si="17"/>
        <v>0</v>
      </c>
      <c r="L312" s="303" t="str">
        <f t="shared" si="16"/>
        <v>0</v>
      </c>
      <c r="M312" s="249">
        <f t="shared" si="18"/>
        <v>0</v>
      </c>
    </row>
    <row r="313" spans="11:13" hidden="1" x14ac:dyDescent="0.25">
      <c r="K313" s="318">
        <f t="shared" si="17"/>
        <v>0</v>
      </c>
      <c r="L313" s="303" t="str">
        <f t="shared" si="16"/>
        <v>0</v>
      </c>
      <c r="M313" s="249">
        <f t="shared" si="18"/>
        <v>0</v>
      </c>
    </row>
    <row r="314" spans="11:13" hidden="1" x14ac:dyDescent="0.25">
      <c r="K314" s="318">
        <f t="shared" si="17"/>
        <v>0</v>
      </c>
      <c r="L314" s="303" t="str">
        <f t="shared" si="16"/>
        <v>0</v>
      </c>
      <c r="M314" s="249">
        <f t="shared" si="18"/>
        <v>0</v>
      </c>
    </row>
    <row r="315" spans="11:13" hidden="1" x14ac:dyDescent="0.25">
      <c r="K315" s="318">
        <f t="shared" si="17"/>
        <v>0</v>
      </c>
      <c r="L315" s="303" t="str">
        <f t="shared" si="16"/>
        <v>0</v>
      </c>
      <c r="M315" s="249">
        <f t="shared" si="18"/>
        <v>0</v>
      </c>
    </row>
    <row r="316" spans="11:13" hidden="1" x14ac:dyDescent="0.25">
      <c r="K316" s="318">
        <f t="shared" si="17"/>
        <v>0</v>
      </c>
      <c r="L316" s="303" t="str">
        <f t="shared" si="16"/>
        <v>0</v>
      </c>
      <c r="M316" s="249">
        <f t="shared" si="18"/>
        <v>0</v>
      </c>
    </row>
    <row r="317" spans="11:13" hidden="1" x14ac:dyDescent="0.25">
      <c r="K317" s="318">
        <f t="shared" si="17"/>
        <v>0</v>
      </c>
      <c r="L317" s="303" t="str">
        <f t="shared" si="16"/>
        <v>0</v>
      </c>
      <c r="M317" s="249">
        <f t="shared" si="18"/>
        <v>0</v>
      </c>
    </row>
    <row r="318" spans="11:13" hidden="1" x14ac:dyDescent="0.25">
      <c r="K318" s="318">
        <f t="shared" si="17"/>
        <v>0</v>
      </c>
      <c r="L318" s="303" t="str">
        <f t="shared" si="16"/>
        <v>0</v>
      </c>
      <c r="M318" s="249">
        <f t="shared" si="18"/>
        <v>0</v>
      </c>
    </row>
    <row r="319" spans="11:13" hidden="1" x14ac:dyDescent="0.25">
      <c r="K319" s="318">
        <f t="shared" si="17"/>
        <v>0</v>
      </c>
      <c r="L319" s="303" t="str">
        <f t="shared" si="16"/>
        <v>0</v>
      </c>
      <c r="M319" s="249">
        <f t="shared" si="18"/>
        <v>0</v>
      </c>
    </row>
    <row r="320" spans="11:13" hidden="1" x14ac:dyDescent="0.25">
      <c r="K320" s="318">
        <f t="shared" si="17"/>
        <v>0</v>
      </c>
      <c r="L320" s="303" t="str">
        <f t="shared" si="16"/>
        <v>0</v>
      </c>
      <c r="M320" s="249">
        <f t="shared" si="18"/>
        <v>0</v>
      </c>
    </row>
    <row r="321" spans="11:13" hidden="1" x14ac:dyDescent="0.25">
      <c r="K321" s="318">
        <f t="shared" si="17"/>
        <v>0</v>
      </c>
      <c r="L321" s="303" t="str">
        <f t="shared" si="16"/>
        <v>0</v>
      </c>
      <c r="M321" s="249">
        <f t="shared" si="18"/>
        <v>0</v>
      </c>
    </row>
    <row r="322" spans="11:13" hidden="1" x14ac:dyDescent="0.25">
      <c r="K322" s="318">
        <f t="shared" si="17"/>
        <v>0</v>
      </c>
      <c r="L322" s="303" t="str">
        <f t="shared" si="16"/>
        <v>0</v>
      </c>
      <c r="M322" s="249">
        <f t="shared" si="18"/>
        <v>0</v>
      </c>
    </row>
    <row r="323" spans="11:13" hidden="1" x14ac:dyDescent="0.25">
      <c r="K323" s="318">
        <f t="shared" si="17"/>
        <v>0</v>
      </c>
      <c r="L323" s="303" t="str">
        <f t="shared" si="16"/>
        <v>0</v>
      </c>
      <c r="M323" s="249">
        <f t="shared" si="18"/>
        <v>0</v>
      </c>
    </row>
    <row r="324" spans="11:13" hidden="1" x14ac:dyDescent="0.25">
      <c r="K324" s="318">
        <f t="shared" si="17"/>
        <v>0</v>
      </c>
      <c r="L324" s="303" t="str">
        <f t="shared" si="16"/>
        <v>0</v>
      </c>
      <c r="M324" s="249">
        <f t="shared" si="18"/>
        <v>0</v>
      </c>
    </row>
    <row r="325" spans="11:13" hidden="1" x14ac:dyDescent="0.25">
      <c r="K325" s="318">
        <f t="shared" si="17"/>
        <v>0</v>
      </c>
      <c r="L325" s="303" t="str">
        <f t="shared" ref="L325:L388" si="19">IF(E325="","0",VLOOKUP(E325,$F$539:$G$554,2))</f>
        <v>0</v>
      </c>
      <c r="M325" s="249">
        <f t="shared" si="18"/>
        <v>0</v>
      </c>
    </row>
    <row r="326" spans="11:13" hidden="1" x14ac:dyDescent="0.25">
      <c r="K326" s="318">
        <f t="shared" ref="K326:K389" si="20">SUM(F326:J326)</f>
        <v>0</v>
      </c>
      <c r="L326" s="303" t="str">
        <f t="shared" si="19"/>
        <v>0</v>
      </c>
      <c r="M326" s="249">
        <f t="shared" ref="M326:M389" si="21">SUM(K326*L326)</f>
        <v>0</v>
      </c>
    </row>
    <row r="327" spans="11:13" hidden="1" x14ac:dyDescent="0.25">
      <c r="K327" s="318">
        <f t="shared" si="20"/>
        <v>0</v>
      </c>
      <c r="L327" s="303" t="str">
        <f t="shared" si="19"/>
        <v>0</v>
      </c>
      <c r="M327" s="249">
        <f t="shared" si="21"/>
        <v>0</v>
      </c>
    </row>
    <row r="328" spans="11:13" hidden="1" x14ac:dyDescent="0.25">
      <c r="K328" s="318">
        <f t="shared" si="20"/>
        <v>0</v>
      </c>
      <c r="L328" s="303" t="str">
        <f t="shared" si="19"/>
        <v>0</v>
      </c>
      <c r="M328" s="249">
        <f t="shared" si="21"/>
        <v>0</v>
      </c>
    </row>
    <row r="329" spans="11:13" hidden="1" x14ac:dyDescent="0.25">
      <c r="K329" s="318">
        <f t="shared" si="20"/>
        <v>0</v>
      </c>
      <c r="L329" s="303" t="str">
        <f t="shared" si="19"/>
        <v>0</v>
      </c>
      <c r="M329" s="249">
        <f t="shared" si="21"/>
        <v>0</v>
      </c>
    </row>
    <row r="330" spans="11:13" hidden="1" x14ac:dyDescent="0.25">
      <c r="K330" s="318">
        <f t="shared" si="20"/>
        <v>0</v>
      </c>
      <c r="L330" s="303" t="str">
        <f t="shared" si="19"/>
        <v>0</v>
      </c>
      <c r="M330" s="249">
        <f t="shared" si="21"/>
        <v>0</v>
      </c>
    </row>
    <row r="331" spans="11:13" hidden="1" x14ac:dyDescent="0.25">
      <c r="K331" s="318">
        <f t="shared" si="20"/>
        <v>0</v>
      </c>
      <c r="L331" s="303" t="str">
        <f t="shared" si="19"/>
        <v>0</v>
      </c>
      <c r="M331" s="249">
        <f t="shared" si="21"/>
        <v>0</v>
      </c>
    </row>
    <row r="332" spans="11:13" hidden="1" x14ac:dyDescent="0.25">
      <c r="K332" s="318">
        <f t="shared" si="20"/>
        <v>0</v>
      </c>
      <c r="L332" s="303" t="str">
        <f t="shared" si="19"/>
        <v>0</v>
      </c>
      <c r="M332" s="249">
        <f t="shared" si="21"/>
        <v>0</v>
      </c>
    </row>
    <row r="333" spans="11:13" hidden="1" x14ac:dyDescent="0.25">
      <c r="K333" s="318">
        <f t="shared" si="20"/>
        <v>0</v>
      </c>
      <c r="L333" s="303" t="str">
        <f t="shared" si="19"/>
        <v>0</v>
      </c>
      <c r="M333" s="249">
        <f t="shared" si="21"/>
        <v>0</v>
      </c>
    </row>
    <row r="334" spans="11:13" hidden="1" x14ac:dyDescent="0.25">
      <c r="K334" s="318">
        <f t="shared" si="20"/>
        <v>0</v>
      </c>
      <c r="L334" s="303" t="str">
        <f t="shared" si="19"/>
        <v>0</v>
      </c>
      <c r="M334" s="249">
        <f t="shared" si="21"/>
        <v>0</v>
      </c>
    </row>
    <row r="335" spans="11:13" hidden="1" x14ac:dyDescent="0.25">
      <c r="K335" s="318">
        <f t="shared" si="20"/>
        <v>0</v>
      </c>
      <c r="L335" s="303" t="str">
        <f t="shared" si="19"/>
        <v>0</v>
      </c>
      <c r="M335" s="249">
        <f t="shared" si="21"/>
        <v>0</v>
      </c>
    </row>
    <row r="336" spans="11:13" hidden="1" x14ac:dyDescent="0.25">
      <c r="K336" s="318">
        <f t="shared" si="20"/>
        <v>0</v>
      </c>
      <c r="L336" s="303" t="str">
        <f t="shared" si="19"/>
        <v>0</v>
      </c>
      <c r="M336" s="249">
        <f t="shared" si="21"/>
        <v>0</v>
      </c>
    </row>
    <row r="337" spans="11:13" hidden="1" x14ac:dyDescent="0.25">
      <c r="K337" s="318">
        <f t="shared" si="20"/>
        <v>0</v>
      </c>
      <c r="L337" s="303" t="str">
        <f t="shared" si="19"/>
        <v>0</v>
      </c>
      <c r="M337" s="249">
        <f t="shared" si="21"/>
        <v>0</v>
      </c>
    </row>
    <row r="338" spans="11:13" hidden="1" x14ac:dyDescent="0.25">
      <c r="K338" s="318">
        <f t="shared" si="20"/>
        <v>0</v>
      </c>
      <c r="L338" s="303" t="str">
        <f t="shared" si="19"/>
        <v>0</v>
      </c>
      <c r="M338" s="249">
        <f t="shared" si="21"/>
        <v>0</v>
      </c>
    </row>
    <row r="339" spans="11:13" hidden="1" x14ac:dyDescent="0.25">
      <c r="K339" s="318">
        <f t="shared" si="20"/>
        <v>0</v>
      </c>
      <c r="L339" s="303" t="str">
        <f t="shared" si="19"/>
        <v>0</v>
      </c>
      <c r="M339" s="249">
        <f t="shared" si="21"/>
        <v>0</v>
      </c>
    </row>
    <row r="340" spans="11:13" hidden="1" x14ac:dyDescent="0.25">
      <c r="K340" s="318">
        <f t="shared" si="20"/>
        <v>0</v>
      </c>
      <c r="L340" s="303" t="str">
        <f t="shared" si="19"/>
        <v>0</v>
      </c>
      <c r="M340" s="249">
        <f t="shared" si="21"/>
        <v>0</v>
      </c>
    </row>
    <row r="341" spans="11:13" hidden="1" x14ac:dyDescent="0.25">
      <c r="K341" s="318">
        <f t="shared" si="20"/>
        <v>0</v>
      </c>
      <c r="L341" s="303" t="str">
        <f t="shared" si="19"/>
        <v>0</v>
      </c>
      <c r="M341" s="249">
        <f t="shared" si="21"/>
        <v>0</v>
      </c>
    </row>
    <row r="342" spans="11:13" hidden="1" x14ac:dyDescent="0.25">
      <c r="K342" s="318">
        <f t="shared" si="20"/>
        <v>0</v>
      </c>
      <c r="L342" s="303" t="str">
        <f t="shared" si="19"/>
        <v>0</v>
      </c>
      <c r="M342" s="249">
        <f t="shared" si="21"/>
        <v>0</v>
      </c>
    </row>
    <row r="343" spans="11:13" hidden="1" x14ac:dyDescent="0.25">
      <c r="K343" s="318">
        <f t="shared" si="20"/>
        <v>0</v>
      </c>
      <c r="L343" s="303" t="str">
        <f t="shared" si="19"/>
        <v>0</v>
      </c>
      <c r="M343" s="249">
        <f t="shared" si="21"/>
        <v>0</v>
      </c>
    </row>
    <row r="344" spans="11:13" hidden="1" x14ac:dyDescent="0.25">
      <c r="K344" s="318">
        <f t="shared" si="20"/>
        <v>0</v>
      </c>
      <c r="L344" s="303" t="str">
        <f t="shared" si="19"/>
        <v>0</v>
      </c>
      <c r="M344" s="249">
        <f t="shared" si="21"/>
        <v>0</v>
      </c>
    </row>
    <row r="345" spans="11:13" hidden="1" x14ac:dyDescent="0.25">
      <c r="K345" s="318">
        <f t="shared" si="20"/>
        <v>0</v>
      </c>
      <c r="L345" s="303" t="str">
        <f t="shared" si="19"/>
        <v>0</v>
      </c>
      <c r="M345" s="249">
        <f t="shared" si="21"/>
        <v>0</v>
      </c>
    </row>
    <row r="346" spans="11:13" hidden="1" x14ac:dyDescent="0.25">
      <c r="K346" s="318">
        <f t="shared" si="20"/>
        <v>0</v>
      </c>
      <c r="L346" s="303" t="str">
        <f t="shared" si="19"/>
        <v>0</v>
      </c>
      <c r="M346" s="249">
        <f t="shared" si="21"/>
        <v>0</v>
      </c>
    </row>
    <row r="347" spans="11:13" hidden="1" x14ac:dyDescent="0.25">
      <c r="K347" s="318">
        <f t="shared" si="20"/>
        <v>0</v>
      </c>
      <c r="L347" s="303" t="str">
        <f t="shared" si="19"/>
        <v>0</v>
      </c>
      <c r="M347" s="249">
        <f t="shared" si="21"/>
        <v>0</v>
      </c>
    </row>
    <row r="348" spans="11:13" hidden="1" x14ac:dyDescent="0.25">
      <c r="K348" s="318">
        <f t="shared" si="20"/>
        <v>0</v>
      </c>
      <c r="L348" s="303" t="str">
        <f t="shared" si="19"/>
        <v>0</v>
      </c>
      <c r="M348" s="249">
        <f t="shared" si="21"/>
        <v>0</v>
      </c>
    </row>
    <row r="349" spans="11:13" hidden="1" x14ac:dyDescent="0.25">
      <c r="K349" s="318">
        <f t="shared" si="20"/>
        <v>0</v>
      </c>
      <c r="L349" s="303" t="str">
        <f t="shared" si="19"/>
        <v>0</v>
      </c>
      <c r="M349" s="249">
        <f t="shared" si="21"/>
        <v>0</v>
      </c>
    </row>
    <row r="350" spans="11:13" hidden="1" x14ac:dyDescent="0.25">
      <c r="K350" s="318">
        <f t="shared" si="20"/>
        <v>0</v>
      </c>
      <c r="L350" s="303" t="str">
        <f t="shared" si="19"/>
        <v>0</v>
      </c>
      <c r="M350" s="249">
        <f t="shared" si="21"/>
        <v>0</v>
      </c>
    </row>
    <row r="351" spans="11:13" hidden="1" x14ac:dyDescent="0.25">
      <c r="K351" s="318">
        <f t="shared" si="20"/>
        <v>0</v>
      </c>
      <c r="L351" s="303" t="str">
        <f t="shared" si="19"/>
        <v>0</v>
      </c>
      <c r="M351" s="249">
        <f t="shared" si="21"/>
        <v>0</v>
      </c>
    </row>
    <row r="352" spans="11:13" hidden="1" x14ac:dyDescent="0.25">
      <c r="K352" s="318">
        <f t="shared" si="20"/>
        <v>0</v>
      </c>
      <c r="L352" s="303" t="str">
        <f t="shared" si="19"/>
        <v>0</v>
      </c>
      <c r="M352" s="249">
        <f t="shared" si="21"/>
        <v>0</v>
      </c>
    </row>
    <row r="353" spans="11:13" hidden="1" x14ac:dyDescent="0.25">
      <c r="K353" s="318">
        <f t="shared" si="20"/>
        <v>0</v>
      </c>
      <c r="L353" s="303" t="str">
        <f t="shared" si="19"/>
        <v>0</v>
      </c>
      <c r="M353" s="249">
        <f t="shared" si="21"/>
        <v>0</v>
      </c>
    </row>
    <row r="354" spans="11:13" hidden="1" x14ac:dyDescent="0.25">
      <c r="K354" s="318">
        <f t="shared" si="20"/>
        <v>0</v>
      </c>
      <c r="L354" s="303" t="str">
        <f t="shared" si="19"/>
        <v>0</v>
      </c>
      <c r="M354" s="249">
        <f t="shared" si="21"/>
        <v>0</v>
      </c>
    </row>
    <row r="355" spans="11:13" hidden="1" x14ac:dyDescent="0.25">
      <c r="K355" s="318">
        <f t="shared" si="20"/>
        <v>0</v>
      </c>
      <c r="L355" s="303" t="str">
        <f t="shared" si="19"/>
        <v>0</v>
      </c>
      <c r="M355" s="249">
        <f t="shared" si="21"/>
        <v>0</v>
      </c>
    </row>
    <row r="356" spans="11:13" hidden="1" x14ac:dyDescent="0.25">
      <c r="K356" s="318">
        <f t="shared" si="20"/>
        <v>0</v>
      </c>
      <c r="L356" s="303" t="str">
        <f t="shared" si="19"/>
        <v>0</v>
      </c>
      <c r="M356" s="249">
        <f t="shared" si="21"/>
        <v>0</v>
      </c>
    </row>
    <row r="357" spans="11:13" hidden="1" x14ac:dyDescent="0.25">
      <c r="K357" s="318">
        <f t="shared" si="20"/>
        <v>0</v>
      </c>
      <c r="L357" s="303" t="str">
        <f t="shared" si="19"/>
        <v>0</v>
      </c>
      <c r="M357" s="249">
        <f t="shared" si="21"/>
        <v>0</v>
      </c>
    </row>
    <row r="358" spans="11:13" hidden="1" x14ac:dyDescent="0.25">
      <c r="K358" s="318">
        <f t="shared" si="20"/>
        <v>0</v>
      </c>
      <c r="L358" s="303" t="str">
        <f t="shared" si="19"/>
        <v>0</v>
      </c>
      <c r="M358" s="249">
        <f t="shared" si="21"/>
        <v>0</v>
      </c>
    </row>
    <row r="359" spans="11:13" hidden="1" x14ac:dyDescent="0.25">
      <c r="K359" s="318">
        <f t="shared" si="20"/>
        <v>0</v>
      </c>
      <c r="L359" s="303" t="str">
        <f t="shared" si="19"/>
        <v>0</v>
      </c>
      <c r="M359" s="249">
        <f t="shared" si="21"/>
        <v>0</v>
      </c>
    </row>
    <row r="360" spans="11:13" hidden="1" x14ac:dyDescent="0.25">
      <c r="K360" s="318">
        <f t="shared" si="20"/>
        <v>0</v>
      </c>
      <c r="L360" s="303" t="str">
        <f t="shared" si="19"/>
        <v>0</v>
      </c>
      <c r="M360" s="249">
        <f t="shared" si="21"/>
        <v>0</v>
      </c>
    </row>
    <row r="361" spans="11:13" hidden="1" x14ac:dyDescent="0.25">
      <c r="K361" s="318">
        <f t="shared" si="20"/>
        <v>0</v>
      </c>
      <c r="L361" s="303" t="str">
        <f t="shared" si="19"/>
        <v>0</v>
      </c>
      <c r="M361" s="249">
        <f t="shared" si="21"/>
        <v>0</v>
      </c>
    </row>
    <row r="362" spans="11:13" hidden="1" x14ac:dyDescent="0.25">
      <c r="K362" s="318">
        <f t="shared" si="20"/>
        <v>0</v>
      </c>
      <c r="L362" s="303" t="str">
        <f t="shared" si="19"/>
        <v>0</v>
      </c>
      <c r="M362" s="249">
        <f t="shared" si="21"/>
        <v>0</v>
      </c>
    </row>
    <row r="363" spans="11:13" hidden="1" x14ac:dyDescent="0.25">
      <c r="K363" s="318">
        <f t="shared" si="20"/>
        <v>0</v>
      </c>
      <c r="L363" s="303" t="str">
        <f t="shared" si="19"/>
        <v>0</v>
      </c>
      <c r="M363" s="249">
        <f t="shared" si="21"/>
        <v>0</v>
      </c>
    </row>
    <row r="364" spans="11:13" hidden="1" x14ac:dyDescent="0.25">
      <c r="K364" s="318">
        <f t="shared" si="20"/>
        <v>0</v>
      </c>
      <c r="L364" s="303" t="str">
        <f t="shared" si="19"/>
        <v>0</v>
      </c>
      <c r="M364" s="249">
        <f t="shared" si="21"/>
        <v>0</v>
      </c>
    </row>
    <row r="365" spans="11:13" hidden="1" x14ac:dyDescent="0.25">
      <c r="K365" s="318">
        <f t="shared" si="20"/>
        <v>0</v>
      </c>
      <c r="L365" s="303" t="str">
        <f t="shared" si="19"/>
        <v>0</v>
      </c>
      <c r="M365" s="249">
        <f t="shared" si="21"/>
        <v>0</v>
      </c>
    </row>
    <row r="366" spans="11:13" hidden="1" x14ac:dyDescent="0.25">
      <c r="K366" s="318">
        <f t="shared" si="20"/>
        <v>0</v>
      </c>
      <c r="L366" s="303" t="str">
        <f t="shared" si="19"/>
        <v>0</v>
      </c>
      <c r="M366" s="249">
        <f t="shared" si="21"/>
        <v>0</v>
      </c>
    </row>
    <row r="367" spans="11:13" hidden="1" x14ac:dyDescent="0.25">
      <c r="K367" s="318">
        <f t="shared" si="20"/>
        <v>0</v>
      </c>
      <c r="L367" s="303" t="str">
        <f t="shared" si="19"/>
        <v>0</v>
      </c>
      <c r="M367" s="249">
        <f t="shared" si="21"/>
        <v>0</v>
      </c>
    </row>
    <row r="368" spans="11:13" hidden="1" x14ac:dyDescent="0.25">
      <c r="K368" s="318">
        <f t="shared" si="20"/>
        <v>0</v>
      </c>
      <c r="L368" s="303" t="str">
        <f t="shared" si="19"/>
        <v>0</v>
      </c>
      <c r="M368" s="249">
        <f t="shared" si="21"/>
        <v>0</v>
      </c>
    </row>
    <row r="369" spans="11:13" hidden="1" x14ac:dyDescent="0.25">
      <c r="K369" s="318">
        <f t="shared" si="20"/>
        <v>0</v>
      </c>
      <c r="L369" s="303" t="str">
        <f t="shared" si="19"/>
        <v>0</v>
      </c>
      <c r="M369" s="249">
        <f t="shared" si="21"/>
        <v>0</v>
      </c>
    </row>
    <row r="370" spans="11:13" hidden="1" x14ac:dyDescent="0.25">
      <c r="K370" s="318">
        <f t="shared" si="20"/>
        <v>0</v>
      </c>
      <c r="L370" s="303" t="str">
        <f t="shared" si="19"/>
        <v>0</v>
      </c>
      <c r="M370" s="249">
        <f t="shared" si="21"/>
        <v>0</v>
      </c>
    </row>
    <row r="371" spans="11:13" hidden="1" x14ac:dyDescent="0.25">
      <c r="K371" s="318">
        <f t="shared" si="20"/>
        <v>0</v>
      </c>
      <c r="L371" s="303" t="str">
        <f t="shared" si="19"/>
        <v>0</v>
      </c>
      <c r="M371" s="249">
        <f t="shared" si="21"/>
        <v>0</v>
      </c>
    </row>
    <row r="372" spans="11:13" hidden="1" x14ac:dyDescent="0.25">
      <c r="K372" s="318">
        <f t="shared" si="20"/>
        <v>0</v>
      </c>
      <c r="L372" s="303" t="str">
        <f t="shared" si="19"/>
        <v>0</v>
      </c>
      <c r="M372" s="249">
        <f t="shared" si="21"/>
        <v>0</v>
      </c>
    </row>
    <row r="373" spans="11:13" hidden="1" x14ac:dyDescent="0.25">
      <c r="K373" s="318">
        <f t="shared" si="20"/>
        <v>0</v>
      </c>
      <c r="L373" s="303" t="str">
        <f t="shared" si="19"/>
        <v>0</v>
      </c>
      <c r="M373" s="249">
        <f t="shared" si="21"/>
        <v>0</v>
      </c>
    </row>
    <row r="374" spans="11:13" hidden="1" x14ac:dyDescent="0.25">
      <c r="K374" s="318">
        <f t="shared" si="20"/>
        <v>0</v>
      </c>
      <c r="L374" s="303" t="str">
        <f t="shared" si="19"/>
        <v>0</v>
      </c>
      <c r="M374" s="249">
        <f t="shared" si="21"/>
        <v>0</v>
      </c>
    </row>
    <row r="375" spans="11:13" hidden="1" x14ac:dyDescent="0.25">
      <c r="K375" s="318">
        <f t="shared" si="20"/>
        <v>0</v>
      </c>
      <c r="L375" s="303" t="str">
        <f t="shared" si="19"/>
        <v>0</v>
      </c>
      <c r="M375" s="249">
        <f t="shared" si="21"/>
        <v>0</v>
      </c>
    </row>
    <row r="376" spans="11:13" hidden="1" x14ac:dyDescent="0.25">
      <c r="K376" s="318">
        <f t="shared" si="20"/>
        <v>0</v>
      </c>
      <c r="L376" s="303" t="str">
        <f t="shared" si="19"/>
        <v>0</v>
      </c>
      <c r="M376" s="249">
        <f t="shared" si="21"/>
        <v>0</v>
      </c>
    </row>
    <row r="377" spans="11:13" hidden="1" x14ac:dyDescent="0.25">
      <c r="K377" s="318">
        <f t="shared" si="20"/>
        <v>0</v>
      </c>
      <c r="L377" s="303" t="str">
        <f t="shared" si="19"/>
        <v>0</v>
      </c>
      <c r="M377" s="249">
        <f t="shared" si="21"/>
        <v>0</v>
      </c>
    </row>
    <row r="378" spans="11:13" hidden="1" x14ac:dyDescent="0.25">
      <c r="K378" s="318">
        <f t="shared" si="20"/>
        <v>0</v>
      </c>
      <c r="L378" s="303" t="str">
        <f t="shared" si="19"/>
        <v>0</v>
      </c>
      <c r="M378" s="249">
        <f t="shared" si="21"/>
        <v>0</v>
      </c>
    </row>
    <row r="379" spans="11:13" hidden="1" x14ac:dyDescent="0.25">
      <c r="K379" s="318">
        <f t="shared" si="20"/>
        <v>0</v>
      </c>
      <c r="L379" s="303" t="str">
        <f t="shared" si="19"/>
        <v>0</v>
      </c>
      <c r="M379" s="249">
        <f t="shared" si="21"/>
        <v>0</v>
      </c>
    </row>
    <row r="380" spans="11:13" hidden="1" x14ac:dyDescent="0.25">
      <c r="K380" s="318">
        <f t="shared" si="20"/>
        <v>0</v>
      </c>
      <c r="L380" s="303" t="str">
        <f t="shared" si="19"/>
        <v>0</v>
      </c>
      <c r="M380" s="249">
        <f t="shared" si="21"/>
        <v>0</v>
      </c>
    </row>
    <row r="381" spans="11:13" hidden="1" x14ac:dyDescent="0.25">
      <c r="K381" s="318">
        <f t="shared" si="20"/>
        <v>0</v>
      </c>
      <c r="L381" s="303" t="str">
        <f t="shared" si="19"/>
        <v>0</v>
      </c>
      <c r="M381" s="249">
        <f t="shared" si="21"/>
        <v>0</v>
      </c>
    </row>
    <row r="382" spans="11:13" hidden="1" x14ac:dyDescent="0.25">
      <c r="K382" s="318">
        <f t="shared" si="20"/>
        <v>0</v>
      </c>
      <c r="L382" s="303" t="str">
        <f t="shared" si="19"/>
        <v>0</v>
      </c>
      <c r="M382" s="249">
        <f t="shared" si="21"/>
        <v>0</v>
      </c>
    </row>
    <row r="383" spans="11:13" hidden="1" x14ac:dyDescent="0.25">
      <c r="K383" s="318">
        <f t="shared" si="20"/>
        <v>0</v>
      </c>
      <c r="L383" s="303" t="str">
        <f t="shared" si="19"/>
        <v>0</v>
      </c>
      <c r="M383" s="249">
        <f t="shared" si="21"/>
        <v>0</v>
      </c>
    </row>
    <row r="384" spans="11:13" hidden="1" x14ac:dyDescent="0.25">
      <c r="K384" s="318">
        <f t="shared" si="20"/>
        <v>0</v>
      </c>
      <c r="L384" s="303" t="str">
        <f t="shared" si="19"/>
        <v>0</v>
      </c>
      <c r="M384" s="249">
        <f t="shared" si="21"/>
        <v>0</v>
      </c>
    </row>
    <row r="385" spans="11:13" hidden="1" x14ac:dyDescent="0.25">
      <c r="K385" s="318">
        <f t="shared" si="20"/>
        <v>0</v>
      </c>
      <c r="L385" s="303" t="str">
        <f t="shared" si="19"/>
        <v>0</v>
      </c>
      <c r="M385" s="249">
        <f t="shared" si="21"/>
        <v>0</v>
      </c>
    </row>
    <row r="386" spans="11:13" hidden="1" x14ac:dyDescent="0.25">
      <c r="K386" s="318">
        <f t="shared" si="20"/>
        <v>0</v>
      </c>
      <c r="L386" s="303" t="str">
        <f t="shared" si="19"/>
        <v>0</v>
      </c>
      <c r="M386" s="249">
        <f t="shared" si="21"/>
        <v>0</v>
      </c>
    </row>
    <row r="387" spans="11:13" hidden="1" x14ac:dyDescent="0.25">
      <c r="K387" s="318">
        <f t="shared" si="20"/>
        <v>0</v>
      </c>
      <c r="L387" s="303" t="str">
        <f t="shared" si="19"/>
        <v>0</v>
      </c>
      <c r="M387" s="249">
        <f t="shared" si="21"/>
        <v>0</v>
      </c>
    </row>
    <row r="388" spans="11:13" hidden="1" x14ac:dyDescent="0.25">
      <c r="K388" s="318">
        <f t="shared" si="20"/>
        <v>0</v>
      </c>
      <c r="L388" s="303" t="str">
        <f t="shared" si="19"/>
        <v>0</v>
      </c>
      <c r="M388" s="249">
        <f t="shared" si="21"/>
        <v>0</v>
      </c>
    </row>
    <row r="389" spans="11:13" hidden="1" x14ac:dyDescent="0.25">
      <c r="K389" s="318">
        <f t="shared" si="20"/>
        <v>0</v>
      </c>
      <c r="L389" s="303" t="str">
        <f t="shared" ref="L389:L452" si="22">IF(E389="","0",VLOOKUP(E389,$F$539:$G$554,2))</f>
        <v>0</v>
      </c>
      <c r="M389" s="249">
        <f t="shared" si="21"/>
        <v>0</v>
      </c>
    </row>
    <row r="390" spans="11:13" hidden="1" x14ac:dyDescent="0.25">
      <c r="K390" s="318">
        <f t="shared" ref="K390:K453" si="23">SUM(F390:J390)</f>
        <v>0</v>
      </c>
      <c r="L390" s="303" t="str">
        <f t="shared" si="22"/>
        <v>0</v>
      </c>
      <c r="M390" s="249">
        <f t="shared" ref="M390:M453" si="24">SUM(K390*L390)</f>
        <v>0</v>
      </c>
    </row>
    <row r="391" spans="11:13" hidden="1" x14ac:dyDescent="0.25">
      <c r="K391" s="318">
        <f t="shared" si="23"/>
        <v>0</v>
      </c>
      <c r="L391" s="303" t="str">
        <f t="shared" si="22"/>
        <v>0</v>
      </c>
      <c r="M391" s="249">
        <f t="shared" si="24"/>
        <v>0</v>
      </c>
    </row>
    <row r="392" spans="11:13" hidden="1" x14ac:dyDescent="0.25">
      <c r="K392" s="318">
        <f t="shared" si="23"/>
        <v>0</v>
      </c>
      <c r="L392" s="303" t="str">
        <f t="shared" si="22"/>
        <v>0</v>
      </c>
      <c r="M392" s="249">
        <f t="shared" si="24"/>
        <v>0</v>
      </c>
    </row>
    <row r="393" spans="11:13" hidden="1" x14ac:dyDescent="0.25">
      <c r="K393" s="318">
        <f t="shared" si="23"/>
        <v>0</v>
      </c>
      <c r="L393" s="303" t="str">
        <f t="shared" si="22"/>
        <v>0</v>
      </c>
      <c r="M393" s="249">
        <f t="shared" si="24"/>
        <v>0</v>
      </c>
    </row>
    <row r="394" spans="11:13" hidden="1" x14ac:dyDescent="0.25">
      <c r="K394" s="318">
        <f t="shared" si="23"/>
        <v>0</v>
      </c>
      <c r="L394" s="303" t="str">
        <f t="shared" si="22"/>
        <v>0</v>
      </c>
      <c r="M394" s="249">
        <f t="shared" si="24"/>
        <v>0</v>
      </c>
    </row>
    <row r="395" spans="11:13" hidden="1" x14ac:dyDescent="0.25">
      <c r="K395" s="318">
        <f t="shared" si="23"/>
        <v>0</v>
      </c>
      <c r="L395" s="303" t="str">
        <f t="shared" si="22"/>
        <v>0</v>
      </c>
      <c r="M395" s="249">
        <f t="shared" si="24"/>
        <v>0</v>
      </c>
    </row>
    <row r="396" spans="11:13" hidden="1" x14ac:dyDescent="0.25">
      <c r="K396" s="318">
        <f t="shared" si="23"/>
        <v>0</v>
      </c>
      <c r="L396" s="303" t="str">
        <f t="shared" si="22"/>
        <v>0</v>
      </c>
      <c r="M396" s="249">
        <f t="shared" si="24"/>
        <v>0</v>
      </c>
    </row>
    <row r="397" spans="11:13" hidden="1" x14ac:dyDescent="0.25">
      <c r="K397" s="318">
        <f t="shared" si="23"/>
        <v>0</v>
      </c>
      <c r="L397" s="303" t="str">
        <f t="shared" si="22"/>
        <v>0</v>
      </c>
      <c r="M397" s="249">
        <f t="shared" si="24"/>
        <v>0</v>
      </c>
    </row>
    <row r="398" spans="11:13" hidden="1" x14ac:dyDescent="0.25">
      <c r="K398" s="318">
        <f t="shared" si="23"/>
        <v>0</v>
      </c>
      <c r="L398" s="303" t="str">
        <f t="shared" si="22"/>
        <v>0</v>
      </c>
      <c r="M398" s="249">
        <f t="shared" si="24"/>
        <v>0</v>
      </c>
    </row>
    <row r="399" spans="11:13" hidden="1" x14ac:dyDescent="0.25">
      <c r="K399" s="318">
        <f t="shared" si="23"/>
        <v>0</v>
      </c>
      <c r="L399" s="303" t="str">
        <f t="shared" si="22"/>
        <v>0</v>
      </c>
      <c r="M399" s="249">
        <f t="shared" si="24"/>
        <v>0</v>
      </c>
    </row>
    <row r="400" spans="11:13" hidden="1" x14ac:dyDescent="0.25">
      <c r="K400" s="318">
        <f t="shared" si="23"/>
        <v>0</v>
      </c>
      <c r="L400" s="303" t="str">
        <f t="shared" si="22"/>
        <v>0</v>
      </c>
      <c r="M400" s="249">
        <f t="shared" si="24"/>
        <v>0</v>
      </c>
    </row>
    <row r="401" spans="11:13" hidden="1" x14ac:dyDescent="0.25">
      <c r="K401" s="318">
        <f t="shared" si="23"/>
        <v>0</v>
      </c>
      <c r="L401" s="303" t="str">
        <f t="shared" si="22"/>
        <v>0</v>
      </c>
      <c r="M401" s="249">
        <f t="shared" si="24"/>
        <v>0</v>
      </c>
    </row>
    <row r="402" spans="11:13" hidden="1" x14ac:dyDescent="0.25">
      <c r="K402" s="318">
        <f t="shared" si="23"/>
        <v>0</v>
      </c>
      <c r="L402" s="303" t="str">
        <f t="shared" si="22"/>
        <v>0</v>
      </c>
      <c r="M402" s="249">
        <f t="shared" si="24"/>
        <v>0</v>
      </c>
    </row>
    <row r="403" spans="11:13" hidden="1" x14ac:dyDescent="0.25">
      <c r="K403" s="318">
        <f t="shared" si="23"/>
        <v>0</v>
      </c>
      <c r="L403" s="303" t="str">
        <f t="shared" si="22"/>
        <v>0</v>
      </c>
      <c r="M403" s="249">
        <f t="shared" si="24"/>
        <v>0</v>
      </c>
    </row>
    <row r="404" spans="11:13" hidden="1" x14ac:dyDescent="0.25">
      <c r="K404" s="318">
        <f t="shared" si="23"/>
        <v>0</v>
      </c>
      <c r="L404" s="303" t="str">
        <f t="shared" si="22"/>
        <v>0</v>
      </c>
      <c r="M404" s="249">
        <f t="shared" si="24"/>
        <v>0</v>
      </c>
    </row>
    <row r="405" spans="11:13" hidden="1" x14ac:dyDescent="0.25">
      <c r="K405" s="318">
        <f t="shared" si="23"/>
        <v>0</v>
      </c>
      <c r="L405" s="303" t="str">
        <f t="shared" si="22"/>
        <v>0</v>
      </c>
      <c r="M405" s="249">
        <f t="shared" si="24"/>
        <v>0</v>
      </c>
    </row>
    <row r="406" spans="11:13" hidden="1" x14ac:dyDescent="0.25">
      <c r="K406" s="318">
        <f t="shared" si="23"/>
        <v>0</v>
      </c>
      <c r="L406" s="303" t="str">
        <f t="shared" si="22"/>
        <v>0</v>
      </c>
      <c r="M406" s="249">
        <f t="shared" si="24"/>
        <v>0</v>
      </c>
    </row>
    <row r="407" spans="11:13" hidden="1" x14ac:dyDescent="0.25">
      <c r="K407" s="318">
        <f t="shared" si="23"/>
        <v>0</v>
      </c>
      <c r="L407" s="303" t="str">
        <f t="shared" si="22"/>
        <v>0</v>
      </c>
      <c r="M407" s="249">
        <f t="shared" si="24"/>
        <v>0</v>
      </c>
    </row>
    <row r="408" spans="11:13" hidden="1" x14ac:dyDescent="0.25">
      <c r="K408" s="318">
        <f t="shared" si="23"/>
        <v>0</v>
      </c>
      <c r="L408" s="303" t="str">
        <f t="shared" si="22"/>
        <v>0</v>
      </c>
      <c r="M408" s="249">
        <f t="shared" si="24"/>
        <v>0</v>
      </c>
    </row>
    <row r="409" spans="11:13" hidden="1" x14ac:dyDescent="0.25">
      <c r="K409" s="318">
        <f t="shared" si="23"/>
        <v>0</v>
      </c>
      <c r="L409" s="303" t="str">
        <f t="shared" si="22"/>
        <v>0</v>
      </c>
      <c r="M409" s="249">
        <f t="shared" si="24"/>
        <v>0</v>
      </c>
    </row>
    <row r="410" spans="11:13" hidden="1" x14ac:dyDescent="0.25">
      <c r="K410" s="318">
        <f t="shared" si="23"/>
        <v>0</v>
      </c>
      <c r="L410" s="303" t="str">
        <f t="shared" si="22"/>
        <v>0</v>
      </c>
      <c r="M410" s="249">
        <f t="shared" si="24"/>
        <v>0</v>
      </c>
    </row>
    <row r="411" spans="11:13" hidden="1" x14ac:dyDescent="0.25">
      <c r="K411" s="318">
        <f t="shared" si="23"/>
        <v>0</v>
      </c>
      <c r="L411" s="303" t="str">
        <f t="shared" si="22"/>
        <v>0</v>
      </c>
      <c r="M411" s="249">
        <f t="shared" si="24"/>
        <v>0</v>
      </c>
    </row>
    <row r="412" spans="11:13" hidden="1" x14ac:dyDescent="0.25">
      <c r="K412" s="318">
        <f t="shared" si="23"/>
        <v>0</v>
      </c>
      <c r="L412" s="303" t="str">
        <f t="shared" si="22"/>
        <v>0</v>
      </c>
      <c r="M412" s="249">
        <f t="shared" si="24"/>
        <v>0</v>
      </c>
    </row>
    <row r="413" spans="11:13" hidden="1" x14ac:dyDescent="0.25">
      <c r="K413" s="318">
        <f t="shared" si="23"/>
        <v>0</v>
      </c>
      <c r="L413" s="303" t="str">
        <f t="shared" si="22"/>
        <v>0</v>
      </c>
      <c r="M413" s="249">
        <f t="shared" si="24"/>
        <v>0</v>
      </c>
    </row>
    <row r="414" spans="11:13" hidden="1" x14ac:dyDescent="0.25">
      <c r="K414" s="318">
        <f t="shared" si="23"/>
        <v>0</v>
      </c>
      <c r="L414" s="303" t="str">
        <f t="shared" si="22"/>
        <v>0</v>
      </c>
      <c r="M414" s="249">
        <f t="shared" si="24"/>
        <v>0</v>
      </c>
    </row>
    <row r="415" spans="11:13" hidden="1" x14ac:dyDescent="0.25">
      <c r="K415" s="318">
        <f t="shared" si="23"/>
        <v>0</v>
      </c>
      <c r="L415" s="303" t="str">
        <f t="shared" si="22"/>
        <v>0</v>
      </c>
      <c r="M415" s="249">
        <f t="shared" si="24"/>
        <v>0</v>
      </c>
    </row>
    <row r="416" spans="11:13" hidden="1" x14ac:dyDescent="0.25">
      <c r="K416" s="318">
        <f t="shared" si="23"/>
        <v>0</v>
      </c>
      <c r="L416" s="303" t="str">
        <f t="shared" si="22"/>
        <v>0</v>
      </c>
      <c r="M416" s="249">
        <f t="shared" si="24"/>
        <v>0</v>
      </c>
    </row>
    <row r="417" spans="11:13" hidden="1" x14ac:dyDescent="0.25">
      <c r="K417" s="318">
        <f t="shared" si="23"/>
        <v>0</v>
      </c>
      <c r="L417" s="303" t="str">
        <f t="shared" si="22"/>
        <v>0</v>
      </c>
      <c r="M417" s="249">
        <f t="shared" si="24"/>
        <v>0</v>
      </c>
    </row>
    <row r="418" spans="11:13" hidden="1" x14ac:dyDescent="0.25">
      <c r="K418" s="318">
        <f t="shared" si="23"/>
        <v>0</v>
      </c>
      <c r="L418" s="303" t="str">
        <f t="shared" si="22"/>
        <v>0</v>
      </c>
      <c r="M418" s="249">
        <f t="shared" si="24"/>
        <v>0</v>
      </c>
    </row>
    <row r="419" spans="11:13" hidden="1" x14ac:dyDescent="0.25">
      <c r="K419" s="318">
        <f t="shared" si="23"/>
        <v>0</v>
      </c>
      <c r="L419" s="303" t="str">
        <f t="shared" si="22"/>
        <v>0</v>
      </c>
      <c r="M419" s="249">
        <f t="shared" si="24"/>
        <v>0</v>
      </c>
    </row>
    <row r="420" spans="11:13" hidden="1" x14ac:dyDescent="0.25">
      <c r="K420" s="318">
        <f t="shared" si="23"/>
        <v>0</v>
      </c>
      <c r="L420" s="303" t="str">
        <f t="shared" si="22"/>
        <v>0</v>
      </c>
      <c r="M420" s="249">
        <f t="shared" si="24"/>
        <v>0</v>
      </c>
    </row>
    <row r="421" spans="11:13" hidden="1" x14ac:dyDescent="0.25">
      <c r="K421" s="318">
        <f t="shared" si="23"/>
        <v>0</v>
      </c>
      <c r="L421" s="303" t="str">
        <f t="shared" si="22"/>
        <v>0</v>
      </c>
      <c r="M421" s="249">
        <f t="shared" si="24"/>
        <v>0</v>
      </c>
    </row>
    <row r="422" spans="11:13" hidden="1" x14ac:dyDescent="0.25">
      <c r="K422" s="318">
        <f t="shared" si="23"/>
        <v>0</v>
      </c>
      <c r="L422" s="303" t="str">
        <f t="shared" si="22"/>
        <v>0</v>
      </c>
      <c r="M422" s="249">
        <f t="shared" si="24"/>
        <v>0</v>
      </c>
    </row>
    <row r="423" spans="11:13" hidden="1" x14ac:dyDescent="0.25">
      <c r="K423" s="318">
        <f t="shared" si="23"/>
        <v>0</v>
      </c>
      <c r="L423" s="303" t="str">
        <f t="shared" si="22"/>
        <v>0</v>
      </c>
      <c r="M423" s="249">
        <f t="shared" si="24"/>
        <v>0</v>
      </c>
    </row>
    <row r="424" spans="11:13" hidden="1" x14ac:dyDescent="0.25">
      <c r="K424" s="318">
        <f t="shared" si="23"/>
        <v>0</v>
      </c>
      <c r="L424" s="303" t="str">
        <f t="shared" si="22"/>
        <v>0</v>
      </c>
      <c r="M424" s="249">
        <f t="shared" si="24"/>
        <v>0</v>
      </c>
    </row>
    <row r="425" spans="11:13" hidden="1" x14ac:dyDescent="0.25">
      <c r="K425" s="318">
        <f t="shared" si="23"/>
        <v>0</v>
      </c>
      <c r="L425" s="303" t="str">
        <f t="shared" si="22"/>
        <v>0</v>
      </c>
      <c r="M425" s="249">
        <f t="shared" si="24"/>
        <v>0</v>
      </c>
    </row>
    <row r="426" spans="11:13" hidden="1" x14ac:dyDescent="0.25">
      <c r="K426" s="318">
        <f t="shared" si="23"/>
        <v>0</v>
      </c>
      <c r="L426" s="303" t="str">
        <f t="shared" si="22"/>
        <v>0</v>
      </c>
      <c r="M426" s="249">
        <f t="shared" si="24"/>
        <v>0</v>
      </c>
    </row>
    <row r="427" spans="11:13" hidden="1" x14ac:dyDescent="0.25">
      <c r="K427" s="318">
        <f t="shared" si="23"/>
        <v>0</v>
      </c>
      <c r="L427" s="303" t="str">
        <f t="shared" si="22"/>
        <v>0</v>
      </c>
      <c r="M427" s="249">
        <f t="shared" si="24"/>
        <v>0</v>
      </c>
    </row>
    <row r="428" spans="11:13" hidden="1" x14ac:dyDescent="0.25">
      <c r="K428" s="318">
        <f t="shared" si="23"/>
        <v>0</v>
      </c>
      <c r="L428" s="303" t="str">
        <f t="shared" si="22"/>
        <v>0</v>
      </c>
      <c r="M428" s="249">
        <f t="shared" si="24"/>
        <v>0</v>
      </c>
    </row>
    <row r="429" spans="11:13" hidden="1" x14ac:dyDescent="0.25">
      <c r="K429" s="318">
        <f t="shared" si="23"/>
        <v>0</v>
      </c>
      <c r="L429" s="303" t="str">
        <f t="shared" si="22"/>
        <v>0</v>
      </c>
      <c r="M429" s="249">
        <f t="shared" si="24"/>
        <v>0</v>
      </c>
    </row>
    <row r="430" spans="11:13" hidden="1" x14ac:dyDescent="0.25">
      <c r="K430" s="318">
        <f t="shared" si="23"/>
        <v>0</v>
      </c>
      <c r="L430" s="303" t="str">
        <f t="shared" si="22"/>
        <v>0</v>
      </c>
      <c r="M430" s="249">
        <f t="shared" si="24"/>
        <v>0</v>
      </c>
    </row>
    <row r="431" spans="11:13" hidden="1" x14ac:dyDescent="0.25">
      <c r="K431" s="318">
        <f t="shared" si="23"/>
        <v>0</v>
      </c>
      <c r="L431" s="303" t="str">
        <f t="shared" si="22"/>
        <v>0</v>
      </c>
      <c r="M431" s="249">
        <f t="shared" si="24"/>
        <v>0</v>
      </c>
    </row>
    <row r="432" spans="11:13" hidden="1" x14ac:dyDescent="0.25">
      <c r="K432" s="318">
        <f t="shared" si="23"/>
        <v>0</v>
      </c>
      <c r="L432" s="303" t="str">
        <f t="shared" si="22"/>
        <v>0</v>
      </c>
      <c r="M432" s="249">
        <f t="shared" si="24"/>
        <v>0</v>
      </c>
    </row>
    <row r="433" spans="11:13" hidden="1" x14ac:dyDescent="0.25">
      <c r="K433" s="318">
        <f t="shared" si="23"/>
        <v>0</v>
      </c>
      <c r="L433" s="303" t="str">
        <f t="shared" si="22"/>
        <v>0</v>
      </c>
      <c r="M433" s="249">
        <f t="shared" si="24"/>
        <v>0</v>
      </c>
    </row>
    <row r="434" spans="11:13" hidden="1" x14ac:dyDescent="0.25">
      <c r="K434" s="318">
        <f t="shared" si="23"/>
        <v>0</v>
      </c>
      <c r="L434" s="303" t="str">
        <f t="shared" si="22"/>
        <v>0</v>
      </c>
      <c r="M434" s="249">
        <f t="shared" si="24"/>
        <v>0</v>
      </c>
    </row>
    <row r="435" spans="11:13" hidden="1" x14ac:dyDescent="0.25">
      <c r="K435" s="318">
        <f t="shared" si="23"/>
        <v>0</v>
      </c>
      <c r="L435" s="303" t="str">
        <f t="shared" si="22"/>
        <v>0</v>
      </c>
      <c r="M435" s="249">
        <f t="shared" si="24"/>
        <v>0</v>
      </c>
    </row>
    <row r="436" spans="11:13" hidden="1" x14ac:dyDescent="0.25">
      <c r="K436" s="318">
        <f t="shared" si="23"/>
        <v>0</v>
      </c>
      <c r="L436" s="303" t="str">
        <f t="shared" si="22"/>
        <v>0</v>
      </c>
      <c r="M436" s="249">
        <f t="shared" si="24"/>
        <v>0</v>
      </c>
    </row>
    <row r="437" spans="11:13" hidden="1" x14ac:dyDescent="0.25">
      <c r="K437" s="318">
        <f t="shared" si="23"/>
        <v>0</v>
      </c>
      <c r="L437" s="303" t="str">
        <f t="shared" si="22"/>
        <v>0</v>
      </c>
      <c r="M437" s="249">
        <f t="shared" si="24"/>
        <v>0</v>
      </c>
    </row>
    <row r="438" spans="11:13" hidden="1" x14ac:dyDescent="0.25">
      <c r="K438" s="318">
        <f t="shared" si="23"/>
        <v>0</v>
      </c>
      <c r="L438" s="303" t="str">
        <f t="shared" si="22"/>
        <v>0</v>
      </c>
      <c r="M438" s="249">
        <f t="shared" si="24"/>
        <v>0</v>
      </c>
    </row>
    <row r="439" spans="11:13" hidden="1" x14ac:dyDescent="0.25">
      <c r="K439" s="318">
        <f t="shared" si="23"/>
        <v>0</v>
      </c>
      <c r="L439" s="303" t="str">
        <f t="shared" si="22"/>
        <v>0</v>
      </c>
      <c r="M439" s="249">
        <f t="shared" si="24"/>
        <v>0</v>
      </c>
    </row>
    <row r="440" spans="11:13" hidden="1" x14ac:dyDescent="0.25">
      <c r="K440" s="318">
        <f t="shared" si="23"/>
        <v>0</v>
      </c>
      <c r="L440" s="303" t="str">
        <f t="shared" si="22"/>
        <v>0</v>
      </c>
      <c r="M440" s="249">
        <f t="shared" si="24"/>
        <v>0</v>
      </c>
    </row>
    <row r="441" spans="11:13" hidden="1" x14ac:dyDescent="0.25">
      <c r="K441" s="318">
        <f t="shared" si="23"/>
        <v>0</v>
      </c>
      <c r="L441" s="303" t="str">
        <f t="shared" si="22"/>
        <v>0</v>
      </c>
      <c r="M441" s="249">
        <f t="shared" si="24"/>
        <v>0</v>
      </c>
    </row>
    <row r="442" spans="11:13" hidden="1" x14ac:dyDescent="0.25">
      <c r="K442" s="318">
        <f t="shared" si="23"/>
        <v>0</v>
      </c>
      <c r="L442" s="303" t="str">
        <f t="shared" si="22"/>
        <v>0</v>
      </c>
      <c r="M442" s="249">
        <f t="shared" si="24"/>
        <v>0</v>
      </c>
    </row>
    <row r="443" spans="11:13" hidden="1" x14ac:dyDescent="0.25">
      <c r="K443" s="318">
        <f t="shared" si="23"/>
        <v>0</v>
      </c>
      <c r="L443" s="303" t="str">
        <f t="shared" si="22"/>
        <v>0</v>
      </c>
      <c r="M443" s="249">
        <f t="shared" si="24"/>
        <v>0</v>
      </c>
    </row>
    <row r="444" spans="11:13" hidden="1" x14ac:dyDescent="0.25">
      <c r="K444" s="318">
        <f t="shared" si="23"/>
        <v>0</v>
      </c>
      <c r="L444" s="303" t="str">
        <f t="shared" si="22"/>
        <v>0</v>
      </c>
      <c r="M444" s="249">
        <f t="shared" si="24"/>
        <v>0</v>
      </c>
    </row>
    <row r="445" spans="11:13" hidden="1" x14ac:dyDescent="0.25">
      <c r="K445" s="318">
        <f t="shared" si="23"/>
        <v>0</v>
      </c>
      <c r="L445" s="303" t="str">
        <f t="shared" si="22"/>
        <v>0</v>
      </c>
      <c r="M445" s="249">
        <f t="shared" si="24"/>
        <v>0</v>
      </c>
    </row>
    <row r="446" spans="11:13" hidden="1" x14ac:dyDescent="0.25">
      <c r="K446" s="318">
        <f t="shared" si="23"/>
        <v>0</v>
      </c>
      <c r="L446" s="303" t="str">
        <f t="shared" si="22"/>
        <v>0</v>
      </c>
      <c r="M446" s="249">
        <f t="shared" si="24"/>
        <v>0</v>
      </c>
    </row>
    <row r="447" spans="11:13" hidden="1" x14ac:dyDescent="0.25">
      <c r="K447" s="318">
        <f t="shared" si="23"/>
        <v>0</v>
      </c>
      <c r="L447" s="303" t="str">
        <f t="shared" si="22"/>
        <v>0</v>
      </c>
      <c r="M447" s="249">
        <f t="shared" si="24"/>
        <v>0</v>
      </c>
    </row>
    <row r="448" spans="11:13" hidden="1" x14ac:dyDescent="0.25">
      <c r="K448" s="318">
        <f t="shared" si="23"/>
        <v>0</v>
      </c>
      <c r="L448" s="303" t="str">
        <f t="shared" si="22"/>
        <v>0</v>
      </c>
      <c r="M448" s="249">
        <f t="shared" si="24"/>
        <v>0</v>
      </c>
    </row>
    <row r="449" spans="11:13" hidden="1" x14ac:dyDescent="0.25">
      <c r="K449" s="318">
        <f t="shared" si="23"/>
        <v>0</v>
      </c>
      <c r="L449" s="303" t="str">
        <f t="shared" si="22"/>
        <v>0</v>
      </c>
      <c r="M449" s="249">
        <f t="shared" si="24"/>
        <v>0</v>
      </c>
    </row>
    <row r="450" spans="11:13" hidden="1" x14ac:dyDescent="0.25">
      <c r="K450" s="318">
        <f t="shared" si="23"/>
        <v>0</v>
      </c>
      <c r="L450" s="303" t="str">
        <f t="shared" si="22"/>
        <v>0</v>
      </c>
      <c r="M450" s="249">
        <f t="shared" si="24"/>
        <v>0</v>
      </c>
    </row>
    <row r="451" spans="11:13" hidden="1" x14ac:dyDescent="0.25">
      <c r="K451" s="318">
        <f t="shared" si="23"/>
        <v>0</v>
      </c>
      <c r="L451" s="303" t="str">
        <f t="shared" si="22"/>
        <v>0</v>
      </c>
      <c r="M451" s="249">
        <f t="shared" si="24"/>
        <v>0</v>
      </c>
    </row>
    <row r="452" spans="11:13" hidden="1" x14ac:dyDescent="0.25">
      <c r="K452" s="318">
        <f t="shared" si="23"/>
        <v>0</v>
      </c>
      <c r="L452" s="303" t="str">
        <f t="shared" si="22"/>
        <v>0</v>
      </c>
      <c r="M452" s="249">
        <f t="shared" si="24"/>
        <v>0</v>
      </c>
    </row>
    <row r="453" spans="11:13" hidden="1" x14ac:dyDescent="0.25">
      <c r="K453" s="318">
        <f t="shared" si="23"/>
        <v>0</v>
      </c>
      <c r="L453" s="303" t="str">
        <f t="shared" ref="L453:L497" si="25">IF(E453="","0",VLOOKUP(E453,$F$539:$G$554,2))</f>
        <v>0</v>
      </c>
      <c r="M453" s="249">
        <f t="shared" si="24"/>
        <v>0</v>
      </c>
    </row>
    <row r="454" spans="11:13" hidden="1" x14ac:dyDescent="0.25">
      <c r="K454" s="318">
        <f t="shared" ref="K454:K497" si="26">SUM(F454:J454)</f>
        <v>0</v>
      </c>
      <c r="L454" s="303" t="str">
        <f t="shared" si="25"/>
        <v>0</v>
      </c>
      <c r="M454" s="249">
        <f t="shared" ref="M454:M497" si="27">SUM(K454*L454)</f>
        <v>0</v>
      </c>
    </row>
    <row r="455" spans="11:13" hidden="1" x14ac:dyDescent="0.25">
      <c r="K455" s="318">
        <f t="shared" si="26"/>
        <v>0</v>
      </c>
      <c r="L455" s="303" t="str">
        <f t="shared" si="25"/>
        <v>0</v>
      </c>
      <c r="M455" s="249">
        <f t="shared" si="27"/>
        <v>0</v>
      </c>
    </row>
    <row r="456" spans="11:13" hidden="1" x14ac:dyDescent="0.25">
      <c r="K456" s="318">
        <f t="shared" si="26"/>
        <v>0</v>
      </c>
      <c r="L456" s="303" t="str">
        <f t="shared" si="25"/>
        <v>0</v>
      </c>
      <c r="M456" s="249">
        <f t="shared" si="27"/>
        <v>0</v>
      </c>
    </row>
    <row r="457" spans="11:13" hidden="1" x14ac:dyDescent="0.25">
      <c r="K457" s="318">
        <f t="shared" si="26"/>
        <v>0</v>
      </c>
      <c r="L457" s="303" t="str">
        <f t="shared" si="25"/>
        <v>0</v>
      </c>
      <c r="M457" s="249">
        <f t="shared" si="27"/>
        <v>0</v>
      </c>
    </row>
    <row r="458" spans="11:13" hidden="1" x14ac:dyDescent="0.25">
      <c r="K458" s="318">
        <f t="shared" si="26"/>
        <v>0</v>
      </c>
      <c r="L458" s="303" t="str">
        <f t="shared" si="25"/>
        <v>0</v>
      </c>
      <c r="M458" s="249">
        <f t="shared" si="27"/>
        <v>0</v>
      </c>
    </row>
    <row r="459" spans="11:13" hidden="1" x14ac:dyDescent="0.25">
      <c r="K459" s="318">
        <f t="shared" si="26"/>
        <v>0</v>
      </c>
      <c r="L459" s="303" t="str">
        <f t="shared" si="25"/>
        <v>0</v>
      </c>
      <c r="M459" s="249">
        <f t="shared" si="27"/>
        <v>0</v>
      </c>
    </row>
    <row r="460" spans="11:13" hidden="1" x14ac:dyDescent="0.25">
      <c r="K460" s="318">
        <f t="shared" si="26"/>
        <v>0</v>
      </c>
      <c r="L460" s="303" t="str">
        <f t="shared" si="25"/>
        <v>0</v>
      </c>
      <c r="M460" s="249">
        <f t="shared" si="27"/>
        <v>0</v>
      </c>
    </row>
    <row r="461" spans="11:13" hidden="1" x14ac:dyDescent="0.25">
      <c r="K461" s="318">
        <f t="shared" si="26"/>
        <v>0</v>
      </c>
      <c r="L461" s="303" t="str">
        <f t="shared" si="25"/>
        <v>0</v>
      </c>
      <c r="M461" s="249">
        <f t="shared" si="27"/>
        <v>0</v>
      </c>
    </row>
    <row r="462" spans="11:13" hidden="1" x14ac:dyDescent="0.25">
      <c r="K462" s="318">
        <f t="shared" si="26"/>
        <v>0</v>
      </c>
      <c r="L462" s="303" t="str">
        <f t="shared" si="25"/>
        <v>0</v>
      </c>
      <c r="M462" s="249">
        <f t="shared" si="27"/>
        <v>0</v>
      </c>
    </row>
    <row r="463" spans="11:13" hidden="1" x14ac:dyDescent="0.25">
      <c r="K463" s="318">
        <f t="shared" si="26"/>
        <v>0</v>
      </c>
      <c r="L463" s="303" t="str">
        <f t="shared" si="25"/>
        <v>0</v>
      </c>
      <c r="M463" s="249">
        <f t="shared" si="27"/>
        <v>0</v>
      </c>
    </row>
    <row r="464" spans="11:13" hidden="1" x14ac:dyDescent="0.25">
      <c r="K464" s="318">
        <f t="shared" si="26"/>
        <v>0</v>
      </c>
      <c r="L464" s="303" t="str">
        <f t="shared" si="25"/>
        <v>0</v>
      </c>
      <c r="M464" s="249">
        <f t="shared" si="27"/>
        <v>0</v>
      </c>
    </row>
    <row r="465" spans="11:13" hidden="1" x14ac:dyDescent="0.25">
      <c r="K465" s="318">
        <f t="shared" si="26"/>
        <v>0</v>
      </c>
      <c r="L465" s="303" t="str">
        <f t="shared" si="25"/>
        <v>0</v>
      </c>
      <c r="M465" s="249">
        <f t="shared" si="27"/>
        <v>0</v>
      </c>
    </row>
    <row r="466" spans="11:13" hidden="1" x14ac:dyDescent="0.25">
      <c r="K466" s="318">
        <f t="shared" si="26"/>
        <v>0</v>
      </c>
      <c r="L466" s="303" t="str">
        <f t="shared" si="25"/>
        <v>0</v>
      </c>
      <c r="M466" s="249">
        <f t="shared" si="27"/>
        <v>0</v>
      </c>
    </row>
    <row r="467" spans="11:13" hidden="1" x14ac:dyDescent="0.25">
      <c r="K467" s="318">
        <f t="shared" si="26"/>
        <v>0</v>
      </c>
      <c r="L467" s="303" t="str">
        <f t="shared" si="25"/>
        <v>0</v>
      </c>
      <c r="M467" s="249">
        <f t="shared" si="27"/>
        <v>0</v>
      </c>
    </row>
    <row r="468" spans="11:13" hidden="1" x14ac:dyDescent="0.25">
      <c r="K468" s="318">
        <f t="shared" si="26"/>
        <v>0</v>
      </c>
      <c r="L468" s="303" t="str">
        <f t="shared" si="25"/>
        <v>0</v>
      </c>
      <c r="M468" s="249">
        <f t="shared" si="27"/>
        <v>0</v>
      </c>
    </row>
    <row r="469" spans="11:13" hidden="1" x14ac:dyDescent="0.25">
      <c r="K469" s="318">
        <f t="shared" si="26"/>
        <v>0</v>
      </c>
      <c r="L469" s="303" t="str">
        <f t="shared" si="25"/>
        <v>0</v>
      </c>
      <c r="M469" s="249">
        <f t="shared" si="27"/>
        <v>0</v>
      </c>
    </row>
    <row r="470" spans="11:13" hidden="1" x14ac:dyDescent="0.25">
      <c r="K470" s="318">
        <f t="shared" si="26"/>
        <v>0</v>
      </c>
      <c r="L470" s="303" t="str">
        <f t="shared" si="25"/>
        <v>0</v>
      </c>
      <c r="M470" s="249">
        <f t="shared" si="27"/>
        <v>0</v>
      </c>
    </row>
    <row r="471" spans="11:13" hidden="1" x14ac:dyDescent="0.25">
      <c r="K471" s="318">
        <f t="shared" si="26"/>
        <v>0</v>
      </c>
      <c r="L471" s="303" t="str">
        <f t="shared" si="25"/>
        <v>0</v>
      </c>
      <c r="M471" s="249">
        <f t="shared" si="27"/>
        <v>0</v>
      </c>
    </row>
    <row r="472" spans="11:13" hidden="1" x14ac:dyDescent="0.25">
      <c r="K472" s="318">
        <f t="shared" si="26"/>
        <v>0</v>
      </c>
      <c r="L472" s="303" t="str">
        <f t="shared" si="25"/>
        <v>0</v>
      </c>
      <c r="M472" s="249">
        <f t="shared" si="27"/>
        <v>0</v>
      </c>
    </row>
    <row r="473" spans="11:13" hidden="1" x14ac:dyDescent="0.25">
      <c r="K473" s="318">
        <f t="shared" si="26"/>
        <v>0</v>
      </c>
      <c r="L473" s="303" t="str">
        <f t="shared" si="25"/>
        <v>0</v>
      </c>
      <c r="M473" s="249">
        <f t="shared" si="27"/>
        <v>0</v>
      </c>
    </row>
    <row r="474" spans="11:13" hidden="1" x14ac:dyDescent="0.25">
      <c r="K474" s="318">
        <f t="shared" si="26"/>
        <v>0</v>
      </c>
      <c r="L474" s="303" t="str">
        <f t="shared" si="25"/>
        <v>0</v>
      </c>
      <c r="M474" s="249">
        <f t="shared" si="27"/>
        <v>0</v>
      </c>
    </row>
    <row r="475" spans="11:13" hidden="1" x14ac:dyDescent="0.25">
      <c r="K475" s="318">
        <f t="shared" si="26"/>
        <v>0</v>
      </c>
      <c r="L475" s="303" t="str">
        <f t="shared" si="25"/>
        <v>0</v>
      </c>
      <c r="M475" s="249">
        <f t="shared" si="27"/>
        <v>0</v>
      </c>
    </row>
    <row r="476" spans="11:13" hidden="1" x14ac:dyDescent="0.25">
      <c r="K476" s="318">
        <f t="shared" si="26"/>
        <v>0</v>
      </c>
      <c r="L476" s="303" t="str">
        <f t="shared" si="25"/>
        <v>0</v>
      </c>
      <c r="M476" s="249">
        <f t="shared" si="27"/>
        <v>0</v>
      </c>
    </row>
    <row r="477" spans="11:13" hidden="1" x14ac:dyDescent="0.25">
      <c r="K477" s="318">
        <f t="shared" si="26"/>
        <v>0</v>
      </c>
      <c r="L477" s="303" t="str">
        <f t="shared" si="25"/>
        <v>0</v>
      </c>
      <c r="M477" s="249">
        <f t="shared" si="27"/>
        <v>0</v>
      </c>
    </row>
    <row r="478" spans="11:13" hidden="1" x14ac:dyDescent="0.25">
      <c r="K478" s="318">
        <f t="shared" si="26"/>
        <v>0</v>
      </c>
      <c r="L478" s="303" t="str">
        <f t="shared" si="25"/>
        <v>0</v>
      </c>
      <c r="M478" s="249">
        <f t="shared" si="27"/>
        <v>0</v>
      </c>
    </row>
    <row r="479" spans="11:13" hidden="1" x14ac:dyDescent="0.25">
      <c r="K479" s="318">
        <f t="shared" si="26"/>
        <v>0</v>
      </c>
      <c r="L479" s="303" t="str">
        <f t="shared" si="25"/>
        <v>0</v>
      </c>
      <c r="M479" s="249">
        <f t="shared" si="27"/>
        <v>0</v>
      </c>
    </row>
    <row r="480" spans="11:13" hidden="1" x14ac:dyDescent="0.25">
      <c r="K480" s="318">
        <f t="shared" si="26"/>
        <v>0</v>
      </c>
      <c r="L480" s="303" t="str">
        <f t="shared" si="25"/>
        <v>0</v>
      </c>
      <c r="M480" s="249">
        <f t="shared" si="27"/>
        <v>0</v>
      </c>
    </row>
    <row r="481" spans="11:13" hidden="1" x14ac:dyDescent="0.25">
      <c r="K481" s="318">
        <f t="shared" si="26"/>
        <v>0</v>
      </c>
      <c r="L481" s="303" t="str">
        <f t="shared" si="25"/>
        <v>0</v>
      </c>
      <c r="M481" s="249">
        <f t="shared" si="27"/>
        <v>0</v>
      </c>
    </row>
    <row r="482" spans="11:13" hidden="1" x14ac:dyDescent="0.25">
      <c r="K482" s="318">
        <f t="shared" si="26"/>
        <v>0</v>
      </c>
      <c r="L482" s="303" t="str">
        <f t="shared" si="25"/>
        <v>0</v>
      </c>
      <c r="M482" s="249">
        <f t="shared" si="27"/>
        <v>0</v>
      </c>
    </row>
    <row r="483" spans="11:13" hidden="1" x14ac:dyDescent="0.25">
      <c r="K483" s="318">
        <f t="shared" si="26"/>
        <v>0</v>
      </c>
      <c r="L483" s="303" t="str">
        <f t="shared" si="25"/>
        <v>0</v>
      </c>
      <c r="M483" s="249">
        <f t="shared" si="27"/>
        <v>0</v>
      </c>
    </row>
    <row r="484" spans="11:13" hidden="1" x14ac:dyDescent="0.25">
      <c r="K484" s="318">
        <f t="shared" si="26"/>
        <v>0</v>
      </c>
      <c r="L484" s="303" t="str">
        <f t="shared" si="25"/>
        <v>0</v>
      </c>
      <c r="M484" s="249">
        <f t="shared" si="27"/>
        <v>0</v>
      </c>
    </row>
    <row r="485" spans="11:13" hidden="1" x14ac:dyDescent="0.25">
      <c r="K485" s="318">
        <f t="shared" si="26"/>
        <v>0</v>
      </c>
      <c r="L485" s="303" t="str">
        <f t="shared" si="25"/>
        <v>0</v>
      </c>
      <c r="M485" s="249">
        <f t="shared" si="27"/>
        <v>0</v>
      </c>
    </row>
    <row r="486" spans="11:13" hidden="1" x14ac:dyDescent="0.25">
      <c r="K486" s="318">
        <f t="shared" si="26"/>
        <v>0</v>
      </c>
      <c r="L486" s="303" t="str">
        <f t="shared" si="25"/>
        <v>0</v>
      </c>
      <c r="M486" s="249">
        <f t="shared" si="27"/>
        <v>0</v>
      </c>
    </row>
    <row r="487" spans="11:13" hidden="1" x14ac:dyDescent="0.25">
      <c r="K487" s="318">
        <f t="shared" si="26"/>
        <v>0</v>
      </c>
      <c r="L487" s="303" t="str">
        <f t="shared" si="25"/>
        <v>0</v>
      </c>
      <c r="M487" s="249">
        <f t="shared" si="27"/>
        <v>0</v>
      </c>
    </row>
    <row r="488" spans="11:13" hidden="1" x14ac:dyDescent="0.25">
      <c r="K488" s="318">
        <f t="shared" si="26"/>
        <v>0</v>
      </c>
      <c r="L488" s="303" t="str">
        <f t="shared" si="25"/>
        <v>0</v>
      </c>
      <c r="M488" s="249">
        <f t="shared" si="27"/>
        <v>0</v>
      </c>
    </row>
    <row r="489" spans="11:13" hidden="1" x14ac:dyDescent="0.25">
      <c r="K489" s="318">
        <f t="shared" si="26"/>
        <v>0</v>
      </c>
      <c r="L489" s="303" t="str">
        <f t="shared" si="25"/>
        <v>0</v>
      </c>
      <c r="M489" s="249">
        <f t="shared" si="27"/>
        <v>0</v>
      </c>
    </row>
    <row r="490" spans="11:13" hidden="1" x14ac:dyDescent="0.25">
      <c r="K490" s="318">
        <f t="shared" si="26"/>
        <v>0</v>
      </c>
      <c r="L490" s="303" t="str">
        <f t="shared" si="25"/>
        <v>0</v>
      </c>
      <c r="M490" s="249">
        <f t="shared" si="27"/>
        <v>0</v>
      </c>
    </row>
    <row r="491" spans="11:13" hidden="1" x14ac:dyDescent="0.25">
      <c r="K491" s="318">
        <f t="shared" si="26"/>
        <v>0</v>
      </c>
      <c r="L491" s="303" t="str">
        <f t="shared" si="25"/>
        <v>0</v>
      </c>
      <c r="M491" s="249">
        <f t="shared" si="27"/>
        <v>0</v>
      </c>
    </row>
    <row r="492" spans="11:13" hidden="1" x14ac:dyDescent="0.25">
      <c r="K492" s="318">
        <f t="shared" si="26"/>
        <v>0</v>
      </c>
      <c r="L492" s="303" t="str">
        <f t="shared" si="25"/>
        <v>0</v>
      </c>
      <c r="M492" s="249">
        <f t="shared" si="27"/>
        <v>0</v>
      </c>
    </row>
    <row r="493" spans="11:13" hidden="1" x14ac:dyDescent="0.25">
      <c r="K493" s="318">
        <f t="shared" si="26"/>
        <v>0</v>
      </c>
      <c r="L493" s="303" t="str">
        <f t="shared" si="25"/>
        <v>0</v>
      </c>
      <c r="M493" s="249">
        <f t="shared" si="27"/>
        <v>0</v>
      </c>
    </row>
    <row r="494" spans="11:13" hidden="1" x14ac:dyDescent="0.25">
      <c r="K494" s="318">
        <f t="shared" si="26"/>
        <v>0</v>
      </c>
      <c r="L494" s="303" t="str">
        <f t="shared" si="25"/>
        <v>0</v>
      </c>
      <c r="M494" s="249">
        <f t="shared" si="27"/>
        <v>0</v>
      </c>
    </row>
    <row r="495" spans="11:13" hidden="1" x14ac:dyDescent="0.25">
      <c r="K495" s="318">
        <f t="shared" si="26"/>
        <v>0</v>
      </c>
      <c r="L495" s="303" t="str">
        <f t="shared" si="25"/>
        <v>0</v>
      </c>
      <c r="M495" s="249">
        <f t="shared" si="27"/>
        <v>0</v>
      </c>
    </row>
    <row r="496" spans="11:13" hidden="1" x14ac:dyDescent="0.25">
      <c r="K496" s="318">
        <f t="shared" si="26"/>
        <v>0</v>
      </c>
      <c r="L496" s="303" t="str">
        <f t="shared" si="25"/>
        <v>0</v>
      </c>
      <c r="M496" s="249">
        <f t="shared" si="27"/>
        <v>0</v>
      </c>
    </row>
    <row r="497" spans="3:13" hidden="1" x14ac:dyDescent="0.25">
      <c r="K497" s="318">
        <f t="shared" si="26"/>
        <v>0</v>
      </c>
      <c r="L497" s="303" t="str">
        <f t="shared" si="25"/>
        <v>0</v>
      </c>
      <c r="M497" s="249">
        <f t="shared" si="27"/>
        <v>0</v>
      </c>
    </row>
    <row r="498" spans="3:13" ht="15.75" thickTop="1" x14ac:dyDescent="0.25">
      <c r="K498" s="318" t="s">
        <v>306</v>
      </c>
      <c r="L498" s="317" t="s">
        <v>306</v>
      </c>
      <c r="M498" s="298" t="s">
        <v>306</v>
      </c>
    </row>
    <row r="499" spans="3:13" x14ac:dyDescent="0.25">
      <c r="C499" s="168" t="s">
        <v>120</v>
      </c>
      <c r="D499" s="168"/>
      <c r="E499" s="168"/>
      <c r="F499" s="319"/>
      <c r="G499" s="319"/>
      <c r="H499" s="319"/>
      <c r="I499" s="319"/>
      <c r="J499" s="319"/>
      <c r="K499" s="319"/>
      <c r="L499" s="319"/>
      <c r="M499" s="234" t="s">
        <v>119</v>
      </c>
    </row>
    <row r="500" spans="3:13" x14ac:dyDescent="0.25">
      <c r="C500" s="168" t="str">
        <f t="shared" ref="C500:C502" si="28">IF(F539="","",F539)</f>
        <v>A</v>
      </c>
      <c r="D500" s="168"/>
      <c r="E500" s="168"/>
      <c r="F500" s="319">
        <f t="shared" ref="F500:F514" si="29">SUMPRODUCT(--($E$5:$E$498=C500),--($D$5:$D$498=""),$F$5:$F$498)</f>
        <v>0</v>
      </c>
      <c r="G500" s="319">
        <f t="shared" ref="G500:G514" si="30">SUMPRODUCT(--($E$5:$E$498=C500),--($D$5:$D$498=""),$G$5:$G$498)</f>
        <v>0</v>
      </c>
      <c r="H500" s="319">
        <f t="shared" ref="H500:H514" si="31">SUMPRODUCT(--($E$5:$E$498=C500),--($D$5:$D$498=""),$H$5:$H$498)</f>
        <v>0</v>
      </c>
      <c r="I500" s="319">
        <f t="shared" ref="I500:I514" si="32">SUMPRODUCT(--($E$5:$E$498=C500),--($D$5:$D$498=""),$I$5:$I$498)</f>
        <v>0</v>
      </c>
      <c r="J500" s="319">
        <f t="shared" ref="J500:J514" si="33">SUMPRODUCT(--($E$5:$E$498=C500),--($D$5:$D$498=""),$J$5:$J$498)</f>
        <v>0</v>
      </c>
      <c r="K500" s="319">
        <f t="shared" ref="K500:K514" si="34">SUM(F500:J500)</f>
        <v>0</v>
      </c>
      <c r="L500" s="319"/>
      <c r="M500" s="234">
        <f t="shared" ref="M500:M514" si="35">SUMPRODUCT(--($E$5:$E$498=C500),--($D$5:$D$498=""),$M$5:$M$498)</f>
        <v>0</v>
      </c>
    </row>
    <row r="501" spans="3:13" x14ac:dyDescent="0.25">
      <c r="C501" s="168" t="str">
        <f t="shared" si="28"/>
        <v>B</v>
      </c>
      <c r="D501" s="168"/>
      <c r="E501" s="168"/>
      <c r="F501" s="319">
        <f t="shared" si="29"/>
        <v>0</v>
      </c>
      <c r="G501" s="319">
        <f t="shared" si="30"/>
        <v>0</v>
      </c>
      <c r="H501" s="319">
        <f t="shared" si="31"/>
        <v>0</v>
      </c>
      <c r="I501" s="319">
        <f t="shared" si="32"/>
        <v>0</v>
      </c>
      <c r="J501" s="319">
        <f t="shared" si="33"/>
        <v>0</v>
      </c>
      <c r="K501" s="319">
        <f t="shared" si="34"/>
        <v>0</v>
      </c>
      <c r="L501" s="319"/>
      <c r="M501" s="234">
        <f t="shared" si="35"/>
        <v>0</v>
      </c>
    </row>
    <row r="502" spans="3:13" x14ac:dyDescent="0.25">
      <c r="C502" s="168" t="str">
        <f t="shared" si="28"/>
        <v>C</v>
      </c>
      <c r="D502" s="168"/>
      <c r="E502" s="168"/>
      <c r="F502" s="319">
        <f t="shared" si="29"/>
        <v>0</v>
      </c>
      <c r="G502" s="319">
        <f t="shared" si="30"/>
        <v>0</v>
      </c>
      <c r="H502" s="319">
        <f t="shared" si="31"/>
        <v>0</v>
      </c>
      <c r="I502" s="319">
        <f t="shared" si="32"/>
        <v>0</v>
      </c>
      <c r="J502" s="319">
        <f t="shared" si="33"/>
        <v>0</v>
      </c>
      <c r="K502" s="319">
        <f t="shared" si="34"/>
        <v>0</v>
      </c>
      <c r="L502" s="319"/>
      <c r="M502" s="234">
        <f t="shared" si="35"/>
        <v>0</v>
      </c>
    </row>
    <row r="503" spans="3:13" hidden="1" x14ac:dyDescent="0.25">
      <c r="C503" s="168" t="s">
        <v>197</v>
      </c>
      <c r="D503" s="168"/>
      <c r="E503" s="168"/>
      <c r="F503" s="319">
        <f t="shared" si="29"/>
        <v>0</v>
      </c>
      <c r="G503" s="319">
        <f t="shared" si="30"/>
        <v>0</v>
      </c>
      <c r="H503" s="319">
        <f t="shared" si="31"/>
        <v>0</v>
      </c>
      <c r="I503" s="319">
        <f t="shared" si="32"/>
        <v>0</v>
      </c>
      <c r="J503" s="319">
        <f t="shared" si="33"/>
        <v>0</v>
      </c>
      <c r="K503" s="319">
        <f t="shared" si="34"/>
        <v>0</v>
      </c>
      <c r="L503" s="319"/>
      <c r="M503" s="234">
        <f t="shared" si="35"/>
        <v>0</v>
      </c>
    </row>
    <row r="504" spans="3:13" hidden="1" x14ac:dyDescent="0.25">
      <c r="C504" s="168" t="s">
        <v>197</v>
      </c>
      <c r="D504" s="168"/>
      <c r="E504" s="168"/>
      <c r="F504" s="319">
        <f t="shared" si="29"/>
        <v>0</v>
      </c>
      <c r="G504" s="319">
        <f t="shared" si="30"/>
        <v>0</v>
      </c>
      <c r="H504" s="319">
        <f t="shared" si="31"/>
        <v>0</v>
      </c>
      <c r="I504" s="319">
        <f t="shared" si="32"/>
        <v>0</v>
      </c>
      <c r="J504" s="319">
        <f t="shared" si="33"/>
        <v>0</v>
      </c>
      <c r="K504" s="319">
        <f t="shared" si="34"/>
        <v>0</v>
      </c>
      <c r="L504" s="319"/>
      <c r="M504" s="234">
        <f t="shared" si="35"/>
        <v>0</v>
      </c>
    </row>
    <row r="505" spans="3:13" hidden="1" x14ac:dyDescent="0.25">
      <c r="C505" s="168" t="s">
        <v>197</v>
      </c>
      <c r="D505" s="168"/>
      <c r="E505" s="168"/>
      <c r="F505" s="319">
        <f t="shared" si="29"/>
        <v>0</v>
      </c>
      <c r="G505" s="319">
        <f t="shared" si="30"/>
        <v>0</v>
      </c>
      <c r="H505" s="319">
        <f t="shared" si="31"/>
        <v>0</v>
      </c>
      <c r="I505" s="319">
        <f t="shared" si="32"/>
        <v>0</v>
      </c>
      <c r="J505" s="319">
        <f t="shared" si="33"/>
        <v>0</v>
      </c>
      <c r="K505" s="319">
        <f t="shared" si="34"/>
        <v>0</v>
      </c>
      <c r="L505" s="319"/>
      <c r="M505" s="234">
        <f t="shared" si="35"/>
        <v>0</v>
      </c>
    </row>
    <row r="506" spans="3:13" hidden="1" x14ac:dyDescent="0.25">
      <c r="C506" s="168" t="s">
        <v>197</v>
      </c>
      <c r="D506" s="168"/>
      <c r="E506" s="168"/>
      <c r="F506" s="319">
        <f t="shared" si="29"/>
        <v>0</v>
      </c>
      <c r="G506" s="319">
        <f t="shared" si="30"/>
        <v>0</v>
      </c>
      <c r="H506" s="319">
        <f t="shared" si="31"/>
        <v>0</v>
      </c>
      <c r="I506" s="319">
        <f t="shared" si="32"/>
        <v>0</v>
      </c>
      <c r="J506" s="319">
        <f t="shared" si="33"/>
        <v>0</v>
      </c>
      <c r="K506" s="319">
        <f t="shared" si="34"/>
        <v>0</v>
      </c>
      <c r="L506" s="319"/>
      <c r="M506" s="234">
        <f t="shared" si="35"/>
        <v>0</v>
      </c>
    </row>
    <row r="507" spans="3:13" hidden="1" x14ac:dyDescent="0.25">
      <c r="C507" s="168" t="s">
        <v>197</v>
      </c>
      <c r="D507" s="168"/>
      <c r="E507" s="168"/>
      <c r="F507" s="319">
        <f t="shared" si="29"/>
        <v>0</v>
      </c>
      <c r="G507" s="319">
        <f t="shared" si="30"/>
        <v>0</v>
      </c>
      <c r="H507" s="319">
        <f t="shared" si="31"/>
        <v>0</v>
      </c>
      <c r="I507" s="319">
        <f t="shared" si="32"/>
        <v>0</v>
      </c>
      <c r="J507" s="319">
        <f t="shared" si="33"/>
        <v>0</v>
      </c>
      <c r="K507" s="319">
        <f t="shared" si="34"/>
        <v>0</v>
      </c>
      <c r="L507" s="319"/>
      <c r="M507" s="234">
        <f t="shared" si="35"/>
        <v>0</v>
      </c>
    </row>
    <row r="508" spans="3:13" hidden="1" x14ac:dyDescent="0.25">
      <c r="C508" s="168" t="s">
        <v>197</v>
      </c>
      <c r="D508" s="168"/>
      <c r="E508" s="168"/>
      <c r="F508" s="319">
        <f t="shared" si="29"/>
        <v>0</v>
      </c>
      <c r="G508" s="319">
        <f t="shared" si="30"/>
        <v>0</v>
      </c>
      <c r="H508" s="319">
        <f t="shared" si="31"/>
        <v>0</v>
      </c>
      <c r="I508" s="319">
        <f t="shared" si="32"/>
        <v>0</v>
      </c>
      <c r="J508" s="319">
        <f t="shared" si="33"/>
        <v>0</v>
      </c>
      <c r="K508" s="319">
        <f t="shared" si="34"/>
        <v>0</v>
      </c>
      <c r="L508" s="319"/>
      <c r="M508" s="234">
        <f t="shared" si="35"/>
        <v>0</v>
      </c>
    </row>
    <row r="509" spans="3:13" hidden="1" x14ac:dyDescent="0.25">
      <c r="C509" s="168" t="s">
        <v>197</v>
      </c>
      <c r="D509" s="168"/>
      <c r="E509" s="168"/>
      <c r="F509" s="319">
        <f t="shared" si="29"/>
        <v>0</v>
      </c>
      <c r="G509" s="319">
        <f t="shared" si="30"/>
        <v>0</v>
      </c>
      <c r="H509" s="319">
        <f t="shared" si="31"/>
        <v>0</v>
      </c>
      <c r="I509" s="319">
        <f t="shared" si="32"/>
        <v>0</v>
      </c>
      <c r="J509" s="319">
        <f t="shared" si="33"/>
        <v>0</v>
      </c>
      <c r="K509" s="319">
        <f t="shared" si="34"/>
        <v>0</v>
      </c>
      <c r="L509" s="319"/>
      <c r="M509" s="234">
        <f t="shared" si="35"/>
        <v>0</v>
      </c>
    </row>
    <row r="510" spans="3:13" hidden="1" x14ac:dyDescent="0.25">
      <c r="C510" s="168" t="s">
        <v>197</v>
      </c>
      <c r="D510" s="168"/>
      <c r="E510" s="168"/>
      <c r="F510" s="319">
        <f t="shared" si="29"/>
        <v>0</v>
      </c>
      <c r="G510" s="319">
        <f t="shared" si="30"/>
        <v>0</v>
      </c>
      <c r="H510" s="319">
        <f t="shared" si="31"/>
        <v>0</v>
      </c>
      <c r="I510" s="319">
        <f t="shared" si="32"/>
        <v>0</v>
      </c>
      <c r="J510" s="319">
        <f t="shared" si="33"/>
        <v>0</v>
      </c>
      <c r="K510" s="319">
        <f t="shared" si="34"/>
        <v>0</v>
      </c>
      <c r="L510" s="319"/>
      <c r="M510" s="234">
        <f t="shared" si="35"/>
        <v>0</v>
      </c>
    </row>
    <row r="511" spans="3:13" hidden="1" x14ac:dyDescent="0.25">
      <c r="C511" s="168" t="s">
        <v>197</v>
      </c>
      <c r="D511" s="168"/>
      <c r="E511" s="168"/>
      <c r="F511" s="319">
        <f t="shared" si="29"/>
        <v>0</v>
      </c>
      <c r="G511" s="319">
        <f t="shared" si="30"/>
        <v>0</v>
      </c>
      <c r="H511" s="319">
        <f t="shared" si="31"/>
        <v>0</v>
      </c>
      <c r="I511" s="319">
        <f t="shared" si="32"/>
        <v>0</v>
      </c>
      <c r="J511" s="319">
        <f t="shared" si="33"/>
        <v>0</v>
      </c>
      <c r="K511" s="319">
        <f t="shared" si="34"/>
        <v>0</v>
      </c>
      <c r="L511" s="319"/>
      <c r="M511" s="234">
        <f t="shared" si="35"/>
        <v>0</v>
      </c>
    </row>
    <row r="512" spans="3:13" hidden="1" x14ac:dyDescent="0.25">
      <c r="C512" s="168" t="s">
        <v>197</v>
      </c>
      <c r="D512" s="168"/>
      <c r="E512" s="168"/>
      <c r="F512" s="319">
        <f t="shared" si="29"/>
        <v>0</v>
      </c>
      <c r="G512" s="319">
        <f t="shared" si="30"/>
        <v>0</v>
      </c>
      <c r="H512" s="319">
        <f t="shared" si="31"/>
        <v>0</v>
      </c>
      <c r="I512" s="319">
        <f t="shared" si="32"/>
        <v>0</v>
      </c>
      <c r="J512" s="319">
        <f t="shared" si="33"/>
        <v>0</v>
      </c>
      <c r="K512" s="319">
        <f t="shared" si="34"/>
        <v>0</v>
      </c>
      <c r="L512" s="319"/>
      <c r="M512" s="234">
        <f t="shared" si="35"/>
        <v>0</v>
      </c>
    </row>
    <row r="513" spans="3:13" hidden="1" x14ac:dyDescent="0.25">
      <c r="C513" s="168" t="s">
        <v>197</v>
      </c>
      <c r="D513" s="168"/>
      <c r="E513" s="168"/>
      <c r="F513" s="319">
        <f t="shared" si="29"/>
        <v>0</v>
      </c>
      <c r="G513" s="319">
        <f t="shared" si="30"/>
        <v>0</v>
      </c>
      <c r="H513" s="319">
        <f t="shared" si="31"/>
        <v>0</v>
      </c>
      <c r="I513" s="319">
        <f t="shared" si="32"/>
        <v>0</v>
      </c>
      <c r="J513" s="319">
        <f t="shared" si="33"/>
        <v>0</v>
      </c>
      <c r="K513" s="319">
        <f t="shared" si="34"/>
        <v>0</v>
      </c>
      <c r="L513" s="319"/>
      <c r="M513" s="234">
        <f t="shared" si="35"/>
        <v>0</v>
      </c>
    </row>
    <row r="514" spans="3:13" hidden="1" x14ac:dyDescent="0.25">
      <c r="C514" s="168" t="s">
        <v>197</v>
      </c>
      <c r="D514" s="168"/>
      <c r="E514" s="168"/>
      <c r="F514" s="319">
        <f t="shared" si="29"/>
        <v>0</v>
      </c>
      <c r="G514" s="319">
        <f t="shared" si="30"/>
        <v>0</v>
      </c>
      <c r="H514" s="319">
        <f t="shared" si="31"/>
        <v>0</v>
      </c>
      <c r="I514" s="319">
        <f t="shared" si="32"/>
        <v>0</v>
      </c>
      <c r="J514" s="319">
        <f t="shared" si="33"/>
        <v>0</v>
      </c>
      <c r="K514" s="319">
        <f t="shared" si="34"/>
        <v>0</v>
      </c>
      <c r="L514" s="319"/>
      <c r="M514" s="234">
        <f t="shared" si="35"/>
        <v>0</v>
      </c>
    </row>
    <row r="515" spans="3:13" ht="15.75" thickBot="1" x14ac:dyDescent="0.3">
      <c r="C515" s="169" t="s">
        <v>126</v>
      </c>
      <c r="D515" s="169"/>
      <c r="E515" s="169"/>
      <c r="F515" s="320">
        <f t="shared" ref="F515:K515" si="36">SUM(F499:F514)</f>
        <v>0</v>
      </c>
      <c r="G515" s="320">
        <f t="shared" si="36"/>
        <v>0</v>
      </c>
      <c r="H515" s="320">
        <f t="shared" si="36"/>
        <v>0</v>
      </c>
      <c r="I515" s="320">
        <f t="shared" si="36"/>
        <v>0</v>
      </c>
      <c r="J515" s="320">
        <f t="shared" si="36"/>
        <v>0</v>
      </c>
      <c r="K515" s="320">
        <f t="shared" si="36"/>
        <v>0</v>
      </c>
      <c r="L515" s="320"/>
      <c r="M515" s="235">
        <f>SUM(M499:M514)</f>
        <v>0</v>
      </c>
    </row>
    <row r="516" spans="3:13" ht="15.75" thickTop="1" x14ac:dyDescent="0.25">
      <c r="C516" s="170"/>
      <c r="D516" s="170"/>
      <c r="E516" s="170"/>
      <c r="F516" s="321"/>
      <c r="G516" s="321"/>
      <c r="H516" s="321"/>
      <c r="I516" s="321"/>
      <c r="J516" s="321"/>
      <c r="K516" s="322"/>
      <c r="L516" s="323"/>
      <c r="M516" s="299"/>
    </row>
    <row r="517" spans="3:13" ht="15.75" thickBot="1" x14ac:dyDescent="0.3">
      <c r="C517" s="169" t="s">
        <v>127</v>
      </c>
      <c r="D517" s="169"/>
      <c r="E517" s="169"/>
      <c r="F517" s="320">
        <f>SUMPRODUCT(--($E$5:$E$498="H"),$F$5:$F$498)</f>
        <v>0</v>
      </c>
      <c r="G517" s="320">
        <f>SUMPRODUCT(--($E$5:$E$498="H"),G5:G498)</f>
        <v>0</v>
      </c>
      <c r="H517" s="320">
        <f>SUMPRODUCT(--($E$5:$E$498="H"),H5:H498)</f>
        <v>0</v>
      </c>
      <c r="I517" s="320">
        <f>SUMPRODUCT(--($E$5:$E$498="H"),I5:I498)</f>
        <v>0</v>
      </c>
      <c r="J517" s="320">
        <f>SUMPRODUCT(--($E$5:$E$498="H"),J5:J498)</f>
        <v>0</v>
      </c>
      <c r="K517" s="320">
        <f>SUM(F517:J517)</f>
        <v>0</v>
      </c>
      <c r="L517" s="324"/>
      <c r="M517" s="300"/>
    </row>
    <row r="518" spans="3:13" ht="15.75" thickTop="1" x14ac:dyDescent="0.25"/>
    <row r="519" spans="3:13" x14ac:dyDescent="0.25">
      <c r="C519" s="3" t="s">
        <v>268</v>
      </c>
      <c r="D519" s="3"/>
      <c r="E519" s="3"/>
      <c r="F519" s="325"/>
      <c r="G519" s="325"/>
      <c r="H519" s="325"/>
      <c r="I519" s="325"/>
      <c r="J519" s="325"/>
      <c r="K519" s="325"/>
    </row>
    <row r="520" spans="3:13" x14ac:dyDescent="0.25">
      <c r="C520" s="3" t="str">
        <f t="shared" ref="C520:C526" si="37">C500</f>
        <v>A</v>
      </c>
      <c r="D520" s="3"/>
      <c r="E520" s="3"/>
      <c r="F520" s="325">
        <f t="shared" ref="F520:F534" si="38">SUMPRODUCT(--($E$5:$E$498=C520),--($D$5:$D$498="X"),$F$5:$F$498)</f>
        <v>0</v>
      </c>
      <c r="G520" s="325">
        <f t="shared" ref="G520:G534" si="39">SUMPRODUCT(--($E$5:$E$498=C520),--($D$5:$D$498="X"),$G$5:$G$498)</f>
        <v>0</v>
      </c>
      <c r="H520" s="325">
        <f t="shared" ref="H520:H534" si="40">SUMPRODUCT(--($E$5:$E$498=C520),--($D$5:$D$498="X"),$H$5:$H$498)</f>
        <v>0</v>
      </c>
      <c r="I520" s="325">
        <f t="shared" ref="I520:I534" si="41">SUMPRODUCT(--($E$5:$E$498=C520),--($D$5:$D$498="X"),$I$5:$I$498)</f>
        <v>0</v>
      </c>
      <c r="J520" s="325">
        <f t="shared" ref="J520:J534" si="42">SUMPRODUCT(--($E$5:$E$498=C520),--($D$5:$D$498="X"),$J$5:$J$498)</f>
        <v>0</v>
      </c>
      <c r="K520" s="325">
        <f t="shared" ref="K520:K534" si="43">SUM(F520:J520)</f>
        <v>0</v>
      </c>
    </row>
    <row r="521" spans="3:13" x14ac:dyDescent="0.25">
      <c r="C521" s="3" t="str">
        <f t="shared" si="37"/>
        <v>B</v>
      </c>
      <c r="D521" s="3"/>
      <c r="E521" s="3"/>
      <c r="F521" s="325">
        <f t="shared" si="38"/>
        <v>0</v>
      </c>
      <c r="G521" s="325">
        <f t="shared" si="39"/>
        <v>0</v>
      </c>
      <c r="H521" s="325">
        <f t="shared" si="40"/>
        <v>0</v>
      </c>
      <c r="I521" s="325">
        <f t="shared" si="41"/>
        <v>0</v>
      </c>
      <c r="J521" s="325">
        <f t="shared" si="42"/>
        <v>0</v>
      </c>
      <c r="K521" s="325">
        <f t="shared" si="43"/>
        <v>0</v>
      </c>
    </row>
    <row r="522" spans="3:13" x14ac:dyDescent="0.25">
      <c r="C522" s="3" t="str">
        <f t="shared" si="37"/>
        <v>C</v>
      </c>
      <c r="D522" s="3"/>
      <c r="E522" s="3"/>
      <c r="F522" s="325">
        <f t="shared" si="38"/>
        <v>0</v>
      </c>
      <c r="G522" s="325">
        <f t="shared" si="39"/>
        <v>0</v>
      </c>
      <c r="H522" s="325">
        <f t="shared" si="40"/>
        <v>0</v>
      </c>
      <c r="I522" s="325">
        <f t="shared" si="41"/>
        <v>0</v>
      </c>
      <c r="J522" s="325">
        <f t="shared" si="42"/>
        <v>0</v>
      </c>
      <c r="K522" s="325">
        <f t="shared" si="43"/>
        <v>0</v>
      </c>
    </row>
    <row r="523" spans="3:13" hidden="1" x14ac:dyDescent="0.25">
      <c r="C523" s="3" t="str">
        <f t="shared" si="37"/>
        <v>I</v>
      </c>
      <c r="D523" s="3"/>
      <c r="E523" s="3"/>
      <c r="F523" s="325">
        <f t="shared" si="38"/>
        <v>0</v>
      </c>
      <c r="G523" s="325">
        <f t="shared" si="39"/>
        <v>0</v>
      </c>
      <c r="H523" s="325">
        <f t="shared" si="40"/>
        <v>0</v>
      </c>
      <c r="I523" s="325">
        <f t="shared" si="41"/>
        <v>0</v>
      </c>
      <c r="J523" s="325">
        <f t="shared" si="42"/>
        <v>0</v>
      </c>
      <c r="K523" s="325">
        <f t="shared" si="43"/>
        <v>0</v>
      </c>
    </row>
    <row r="524" spans="3:13" hidden="1" x14ac:dyDescent="0.25">
      <c r="C524" s="3" t="str">
        <f t="shared" si="37"/>
        <v>I</v>
      </c>
      <c r="D524" s="3"/>
      <c r="E524" s="3"/>
      <c r="F524" s="325">
        <f t="shared" si="38"/>
        <v>0</v>
      </c>
      <c r="G524" s="325">
        <f t="shared" si="39"/>
        <v>0</v>
      </c>
      <c r="H524" s="325">
        <f t="shared" si="40"/>
        <v>0</v>
      </c>
      <c r="I524" s="325">
        <f t="shared" si="41"/>
        <v>0</v>
      </c>
      <c r="J524" s="325">
        <f t="shared" si="42"/>
        <v>0</v>
      </c>
      <c r="K524" s="325">
        <f t="shared" si="43"/>
        <v>0</v>
      </c>
    </row>
    <row r="525" spans="3:13" hidden="1" x14ac:dyDescent="0.25">
      <c r="C525" s="3" t="str">
        <f t="shared" si="37"/>
        <v>I</v>
      </c>
      <c r="D525" s="3"/>
      <c r="E525" s="3"/>
      <c r="F525" s="325">
        <f t="shared" si="38"/>
        <v>0</v>
      </c>
      <c r="G525" s="325">
        <f t="shared" si="39"/>
        <v>0</v>
      </c>
      <c r="H525" s="325">
        <f t="shared" si="40"/>
        <v>0</v>
      </c>
      <c r="I525" s="325">
        <f t="shared" si="41"/>
        <v>0</v>
      </c>
      <c r="J525" s="325">
        <f t="shared" si="42"/>
        <v>0</v>
      </c>
      <c r="K525" s="325">
        <f t="shared" si="43"/>
        <v>0</v>
      </c>
    </row>
    <row r="526" spans="3:13" hidden="1" x14ac:dyDescent="0.25">
      <c r="C526" s="3" t="str">
        <f t="shared" si="37"/>
        <v>I</v>
      </c>
      <c r="D526" s="3"/>
      <c r="E526" s="3"/>
      <c r="F526" s="325">
        <f t="shared" si="38"/>
        <v>0</v>
      </c>
      <c r="G526" s="325">
        <f t="shared" si="39"/>
        <v>0</v>
      </c>
      <c r="H526" s="325">
        <f t="shared" si="40"/>
        <v>0</v>
      </c>
      <c r="I526" s="325">
        <f t="shared" si="41"/>
        <v>0</v>
      </c>
      <c r="J526" s="325">
        <f t="shared" si="42"/>
        <v>0</v>
      </c>
      <c r="K526" s="325">
        <f t="shared" si="43"/>
        <v>0</v>
      </c>
    </row>
    <row r="527" spans="3:13" hidden="1" x14ac:dyDescent="0.25">
      <c r="C527" s="3" t="s">
        <v>197</v>
      </c>
      <c r="D527" s="3"/>
      <c r="E527" s="3"/>
      <c r="F527" s="325">
        <f t="shared" si="38"/>
        <v>0</v>
      </c>
      <c r="G527" s="325">
        <f t="shared" si="39"/>
        <v>0</v>
      </c>
      <c r="H527" s="325">
        <f t="shared" si="40"/>
        <v>0</v>
      </c>
      <c r="I527" s="325">
        <f t="shared" si="41"/>
        <v>0</v>
      </c>
      <c r="J527" s="325">
        <f t="shared" si="42"/>
        <v>0</v>
      </c>
      <c r="K527" s="325">
        <f t="shared" si="43"/>
        <v>0</v>
      </c>
    </row>
    <row r="528" spans="3:13" hidden="1" x14ac:dyDescent="0.25">
      <c r="C528" s="3" t="s">
        <v>197</v>
      </c>
      <c r="D528" s="3"/>
      <c r="E528" s="3"/>
      <c r="F528" s="325">
        <f t="shared" si="38"/>
        <v>0</v>
      </c>
      <c r="G528" s="325">
        <f t="shared" si="39"/>
        <v>0</v>
      </c>
      <c r="H528" s="325">
        <f t="shared" si="40"/>
        <v>0</v>
      </c>
      <c r="I528" s="325">
        <f t="shared" si="41"/>
        <v>0</v>
      </c>
      <c r="J528" s="325">
        <f t="shared" si="42"/>
        <v>0</v>
      </c>
      <c r="K528" s="325">
        <f t="shared" si="43"/>
        <v>0</v>
      </c>
    </row>
    <row r="529" spans="3:11" hidden="1" x14ac:dyDescent="0.25">
      <c r="C529" s="3" t="s">
        <v>197</v>
      </c>
      <c r="D529" s="3"/>
      <c r="E529" s="3"/>
      <c r="F529" s="325">
        <f t="shared" si="38"/>
        <v>0</v>
      </c>
      <c r="G529" s="325">
        <f t="shared" si="39"/>
        <v>0</v>
      </c>
      <c r="H529" s="325">
        <f t="shared" si="40"/>
        <v>0</v>
      </c>
      <c r="I529" s="325">
        <f t="shared" si="41"/>
        <v>0</v>
      </c>
      <c r="J529" s="325">
        <f t="shared" si="42"/>
        <v>0</v>
      </c>
      <c r="K529" s="325">
        <f t="shared" si="43"/>
        <v>0</v>
      </c>
    </row>
    <row r="530" spans="3:11" hidden="1" x14ac:dyDescent="0.25">
      <c r="C530" s="3" t="s">
        <v>197</v>
      </c>
      <c r="D530" s="3"/>
      <c r="E530" s="3"/>
      <c r="F530" s="325">
        <f t="shared" si="38"/>
        <v>0</v>
      </c>
      <c r="G530" s="325">
        <f t="shared" si="39"/>
        <v>0</v>
      </c>
      <c r="H530" s="325">
        <f t="shared" si="40"/>
        <v>0</v>
      </c>
      <c r="I530" s="325">
        <f t="shared" si="41"/>
        <v>0</v>
      </c>
      <c r="J530" s="325">
        <f t="shared" si="42"/>
        <v>0</v>
      </c>
      <c r="K530" s="325">
        <f t="shared" si="43"/>
        <v>0</v>
      </c>
    </row>
    <row r="531" spans="3:11" hidden="1" x14ac:dyDescent="0.25">
      <c r="C531" s="3" t="s">
        <v>197</v>
      </c>
      <c r="D531" s="3"/>
      <c r="E531" s="3"/>
      <c r="F531" s="325">
        <f t="shared" si="38"/>
        <v>0</v>
      </c>
      <c r="G531" s="325">
        <f t="shared" si="39"/>
        <v>0</v>
      </c>
      <c r="H531" s="325">
        <f t="shared" si="40"/>
        <v>0</v>
      </c>
      <c r="I531" s="325">
        <f t="shared" si="41"/>
        <v>0</v>
      </c>
      <c r="J531" s="325">
        <f t="shared" si="42"/>
        <v>0</v>
      </c>
      <c r="K531" s="325">
        <f t="shared" si="43"/>
        <v>0</v>
      </c>
    </row>
    <row r="532" spans="3:11" hidden="1" x14ac:dyDescent="0.25">
      <c r="C532" s="3" t="s">
        <v>197</v>
      </c>
      <c r="D532" s="3"/>
      <c r="E532" s="3"/>
      <c r="F532" s="325">
        <f t="shared" si="38"/>
        <v>0</v>
      </c>
      <c r="G532" s="325">
        <f t="shared" si="39"/>
        <v>0</v>
      </c>
      <c r="H532" s="325">
        <f t="shared" si="40"/>
        <v>0</v>
      </c>
      <c r="I532" s="325">
        <f t="shared" si="41"/>
        <v>0</v>
      </c>
      <c r="J532" s="325">
        <f t="shared" si="42"/>
        <v>0</v>
      </c>
      <c r="K532" s="325">
        <f t="shared" si="43"/>
        <v>0</v>
      </c>
    </row>
    <row r="533" spans="3:11" hidden="1" x14ac:dyDescent="0.25">
      <c r="C533" s="3" t="s">
        <v>197</v>
      </c>
      <c r="D533" s="3"/>
      <c r="E533" s="3"/>
      <c r="F533" s="325">
        <f t="shared" si="38"/>
        <v>0</v>
      </c>
      <c r="G533" s="325">
        <f t="shared" si="39"/>
        <v>0</v>
      </c>
      <c r="H533" s="325">
        <f t="shared" si="40"/>
        <v>0</v>
      </c>
      <c r="I533" s="325">
        <f t="shared" si="41"/>
        <v>0</v>
      </c>
      <c r="J533" s="325">
        <f t="shared" si="42"/>
        <v>0</v>
      </c>
      <c r="K533" s="325">
        <f t="shared" si="43"/>
        <v>0</v>
      </c>
    </row>
    <row r="534" spans="3:11" hidden="1" x14ac:dyDescent="0.25">
      <c r="C534" s="3" t="s">
        <v>197</v>
      </c>
      <c r="D534" s="3"/>
      <c r="E534" s="3"/>
      <c r="F534" s="325">
        <f t="shared" si="38"/>
        <v>0</v>
      </c>
      <c r="G534" s="325">
        <f t="shared" si="39"/>
        <v>0</v>
      </c>
      <c r="H534" s="325">
        <f t="shared" si="40"/>
        <v>0</v>
      </c>
      <c r="I534" s="325">
        <f t="shared" si="41"/>
        <v>0</v>
      </c>
      <c r="J534" s="325">
        <f t="shared" si="42"/>
        <v>0</v>
      </c>
      <c r="K534" s="325">
        <f t="shared" si="43"/>
        <v>0</v>
      </c>
    </row>
    <row r="535" spans="3:11" ht="15.75" thickBot="1" x14ac:dyDescent="0.3">
      <c r="C535" s="4" t="s">
        <v>267</v>
      </c>
      <c r="D535" s="4"/>
      <c r="E535" s="4"/>
      <c r="F535" s="326">
        <f t="shared" ref="F535:K535" si="44">SUM(F520:F534)</f>
        <v>0</v>
      </c>
      <c r="G535" s="326">
        <f t="shared" si="44"/>
        <v>0</v>
      </c>
      <c r="H535" s="326">
        <f t="shared" si="44"/>
        <v>0</v>
      </c>
      <c r="I535" s="326">
        <f t="shared" si="44"/>
        <v>0</v>
      </c>
      <c r="J535" s="326">
        <f t="shared" si="44"/>
        <v>0</v>
      </c>
      <c r="K535" s="326">
        <f t="shared" si="44"/>
        <v>0</v>
      </c>
    </row>
    <row r="536" spans="3:11" ht="15.75" thickTop="1" x14ac:dyDescent="0.25">
      <c r="C536" s="254"/>
    </row>
    <row r="537" spans="3:11" x14ac:dyDescent="0.25">
      <c r="C537" s="254"/>
    </row>
    <row r="538" spans="3:11" x14ac:dyDescent="0.25">
      <c r="F538" s="297" t="s">
        <v>121</v>
      </c>
      <c r="G538" s="312" t="s">
        <v>122</v>
      </c>
      <c r="I538" s="372" t="s">
        <v>321</v>
      </c>
      <c r="J538" s="372"/>
    </row>
    <row r="539" spans="3:11" x14ac:dyDescent="0.25">
      <c r="F539" s="270" t="s">
        <v>95</v>
      </c>
      <c r="G539" s="279" t="s">
        <v>306</v>
      </c>
      <c r="I539" s="372"/>
      <c r="J539" s="372"/>
    </row>
    <row r="540" spans="3:11" x14ac:dyDescent="0.25">
      <c r="F540" s="270" t="s">
        <v>96</v>
      </c>
      <c r="G540" s="279" t="s">
        <v>306</v>
      </c>
      <c r="I540" s="371" t="s">
        <v>306</v>
      </c>
      <c r="J540" s="372" t="s">
        <v>322</v>
      </c>
    </row>
    <row r="541" spans="3:11" x14ac:dyDescent="0.25">
      <c r="F541" s="270" t="s">
        <v>123</v>
      </c>
      <c r="G541" s="279" t="s">
        <v>306</v>
      </c>
      <c r="I541" s="373" t="s">
        <v>306</v>
      </c>
      <c r="J541" s="372" t="s">
        <v>323</v>
      </c>
    </row>
    <row r="542" spans="3:11" x14ac:dyDescent="0.25">
      <c r="F542" s="423" t="s">
        <v>196</v>
      </c>
      <c r="G542" s="279" t="s">
        <v>306</v>
      </c>
      <c r="I542" s="424"/>
      <c r="J542" s="372" t="s">
        <v>324</v>
      </c>
    </row>
    <row r="543" spans="3:11" x14ac:dyDescent="0.25">
      <c r="F543" s="270"/>
      <c r="G543" s="310"/>
      <c r="I543" s="424"/>
      <c r="J543" s="372" t="s">
        <v>325</v>
      </c>
    </row>
    <row r="544" spans="3:11" x14ac:dyDescent="0.25">
      <c r="F544" s="270"/>
      <c r="G544" s="310"/>
      <c r="I544" s="424"/>
      <c r="J544" s="372" t="s">
        <v>326</v>
      </c>
    </row>
    <row r="545" spans="6:10" x14ac:dyDescent="0.25">
      <c r="F545" s="270"/>
      <c r="G545" s="310"/>
      <c r="I545" s="425"/>
      <c r="J545" s="372" t="s">
        <v>327</v>
      </c>
    </row>
    <row r="546" spans="6:10" x14ac:dyDescent="0.25">
      <c r="F546" s="270"/>
      <c r="G546" s="310"/>
    </row>
    <row r="547" spans="6:10" x14ac:dyDescent="0.25">
      <c r="F547" s="273"/>
      <c r="G547" s="311"/>
    </row>
    <row r="548" spans="6:10" hidden="1" x14ac:dyDescent="0.25">
      <c r="F548" s="331"/>
      <c r="G548" s="332"/>
    </row>
    <row r="549" spans="6:10" hidden="1" x14ac:dyDescent="0.25">
      <c r="F549" s="327"/>
      <c r="G549" s="328"/>
    </row>
    <row r="550" spans="6:10" hidden="1" x14ac:dyDescent="0.25">
      <c r="F550" s="327"/>
      <c r="G550" s="328"/>
    </row>
    <row r="551" spans="6:10" hidden="1" x14ac:dyDescent="0.25">
      <c r="F551" s="327"/>
      <c r="G551" s="328"/>
    </row>
    <row r="552" spans="6:10" hidden="1" x14ac:dyDescent="0.25">
      <c r="F552" s="327"/>
      <c r="G552" s="328"/>
    </row>
    <row r="553" spans="6:10" hidden="1" x14ac:dyDescent="0.25">
      <c r="F553" s="329"/>
      <c r="G553" s="330"/>
    </row>
    <row r="554" spans="6:10" hidden="1" x14ac:dyDescent="0.25"/>
  </sheetData>
  <sheetProtection algorithmName="SHA-512" hashValue="oh2ZUk9djuTiJubgIIsqGfu+vxs6TLXcO4kON4uBDOvi67GUBZKMVzQWcrfFHjqcxrz9y848RIXgWYVqyM0R2g==" saltValue="QQzmpiG8x5rSteAmiIJ2jQ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90" orientation="portrait" cellComments="asDisplayed" r:id="rId1"/>
  <headerFooter>
    <oddHeader>&amp;L&amp;G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07512"/>
  </sheetPr>
  <dimension ref="A1:O127"/>
  <sheetViews>
    <sheetView showGridLines="0" showZeros="0" view="pageBreakPreview" zoomScaleNormal="100" zoomScaleSheetLayoutView="100" workbookViewId="0">
      <selection activeCell="H6" sqref="H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5" x14ac:dyDescent="0.25"/>
    <row r="2" spans="1:13" ht="23.25" x14ac:dyDescent="0.35">
      <c r="D2" s="33" t="str">
        <f>CONCATENATE("Uitvoeringsbepaling"," ",H5,", onderdeel van ",[2]verzamelblad!A2," ",[2]verzamelblad!A3)</f>
        <v>Uitvoeringsbepaling 9, onderdeel van bestek 2016-S1800</v>
      </c>
      <c r="E2" s="6"/>
      <c r="F2" s="6"/>
      <c r="G2" s="6"/>
      <c r="H2" s="15"/>
    </row>
    <row r="3" spans="1:13" ht="15" x14ac:dyDescent="0.25">
      <c r="A3" s="10"/>
      <c r="B3" s="10"/>
      <c r="C3" s="10"/>
      <c r="D3" s="6"/>
      <c r="E3" s="6"/>
      <c r="F3" s="10"/>
      <c r="G3" s="10"/>
      <c r="H3" s="10"/>
      <c r="I3" s="8"/>
      <c r="J3" s="8"/>
      <c r="K3" s="8"/>
    </row>
    <row r="4" spans="1:13" ht="15" customHeight="1" x14ac:dyDescent="0.25">
      <c r="A4" s="94" t="s">
        <v>72</v>
      </c>
      <c r="B4" s="79">
        <f>VLOOKUP(H5,verzamelblad!A5:E54,3)</f>
        <v>0</v>
      </c>
      <c r="C4" s="79"/>
      <c r="D4" s="79"/>
      <c r="E4" s="80"/>
      <c r="F4" s="66"/>
      <c r="G4" s="180"/>
      <c r="H4" s="84"/>
      <c r="I4" s="8"/>
      <c r="J4" s="8"/>
      <c r="K4" s="8"/>
    </row>
    <row r="5" spans="1:13" ht="15" x14ac:dyDescent="0.25">
      <c r="A5" s="91" t="s">
        <v>71</v>
      </c>
      <c r="B5" s="79">
        <f>VLOOKUP(H5,verzamelblad!A5:E54,4)</f>
        <v>0</v>
      </c>
      <c r="C5" s="79"/>
      <c r="D5" s="79"/>
      <c r="E5" s="81"/>
      <c r="F5" s="66"/>
      <c r="G5" s="181" t="s">
        <v>76</v>
      </c>
      <c r="H5" s="85">
        <v>9</v>
      </c>
      <c r="I5" s="8"/>
      <c r="J5" s="8"/>
      <c r="K5" s="8"/>
    </row>
    <row r="6" spans="1:13" ht="15" x14ac:dyDescent="0.25">
      <c r="A6" s="93" t="s">
        <v>73</v>
      </c>
      <c r="B6" s="82">
        <f>VLOOKUP(H5,verzamelblad!A5:E54,5)</f>
        <v>0</v>
      </c>
      <c r="C6" s="82"/>
      <c r="D6" s="82"/>
      <c r="E6" s="83"/>
      <c r="F6" s="69"/>
      <c r="G6" s="182" t="s">
        <v>77</v>
      </c>
      <c r="H6" s="86" t="str">
        <f>CONCATENATE(H5,"a")</f>
        <v>9a</v>
      </c>
      <c r="I6" s="8"/>
      <c r="J6" s="8"/>
      <c r="K6" s="8"/>
    </row>
    <row r="7" spans="1:13" ht="15" x14ac:dyDescent="0.25">
      <c r="A7" s="16"/>
      <c r="B7" s="16"/>
      <c r="C7" s="16"/>
      <c r="D7" s="16"/>
      <c r="E7" s="16"/>
      <c r="F7" s="8"/>
      <c r="G7" s="34"/>
      <c r="H7" s="35"/>
      <c r="I7" s="8"/>
      <c r="J7" s="8"/>
      <c r="K7" s="8"/>
    </row>
    <row r="8" spans="1:13" ht="15" x14ac:dyDescent="0.25">
      <c r="A8" s="94" t="s">
        <v>74</v>
      </c>
      <c r="B8" s="95"/>
      <c r="C8" s="95"/>
      <c r="D8" s="95"/>
      <c r="E8" s="87">
        <f>VLOOKUP($H$5,verzamelblad!$A$5:$EP$54,14,0)</f>
        <v>0</v>
      </c>
      <c r="F8" s="8"/>
      <c r="G8" s="8"/>
      <c r="H8" s="8"/>
      <c r="I8" s="8"/>
      <c r="J8" s="8"/>
      <c r="K8" s="8"/>
    </row>
    <row r="9" spans="1:13" ht="15" x14ac:dyDescent="0.25">
      <c r="A9" s="93" t="s">
        <v>75</v>
      </c>
      <c r="B9" s="69"/>
      <c r="C9" s="69"/>
      <c r="D9" s="69"/>
      <c r="E9" s="88">
        <f>VLOOKUP($H$5,verzamelblad!$A$5:$EP$54,6,0)</f>
        <v>0</v>
      </c>
      <c r="F9" s="8"/>
      <c r="G9" s="8"/>
      <c r="H9" s="8"/>
      <c r="I9" s="8"/>
      <c r="J9" s="8"/>
      <c r="K9" s="8"/>
    </row>
    <row r="10" spans="1:13" ht="18.75" customHeight="1" x14ac:dyDescent="0.25">
      <c r="F10" s="1" t="s">
        <v>81</v>
      </c>
      <c r="G10" s="1" t="s">
        <v>199</v>
      </c>
      <c r="H10" s="1" t="s">
        <v>212</v>
      </c>
      <c r="I10" s="1" t="s">
        <v>82</v>
      </c>
      <c r="J10" s="202"/>
      <c r="K10" s="202"/>
      <c r="L10" s="1" t="s">
        <v>83</v>
      </c>
      <c r="M10" s="1" t="s">
        <v>84</v>
      </c>
    </row>
    <row r="11" spans="1:13" ht="15" x14ac:dyDescent="0.25">
      <c r="A11" s="89" t="s">
        <v>99</v>
      </c>
      <c r="B11" s="90"/>
      <c r="C11" s="90"/>
      <c r="D11" s="102"/>
      <c r="E11" s="67"/>
      <c r="F11" s="142">
        <f>SUM(I11/12)</f>
        <v>0</v>
      </c>
      <c r="G11" s="143" t="e">
        <f>SUM(L11/12)</f>
        <v>#DIV/0!</v>
      </c>
      <c r="H11" s="120" t="e">
        <f>SUM(L11/E9)</f>
        <v>#DIV/0!</v>
      </c>
      <c r="I11" s="142">
        <f>SUM($I$14*M11)</f>
        <v>0</v>
      </c>
      <c r="J11" s="226"/>
      <c r="K11" s="142"/>
      <c r="L11" s="143" t="e">
        <f>SUM(L14*M11)</f>
        <v>#DIV/0!</v>
      </c>
      <c r="M11" s="59">
        <v>0.9</v>
      </c>
    </row>
    <row r="12" spans="1:13" ht="15" x14ac:dyDescent="0.25">
      <c r="A12" s="103" t="s">
        <v>100</v>
      </c>
      <c r="B12" s="104"/>
      <c r="C12" s="104"/>
      <c r="D12" s="105"/>
      <c r="E12" s="68"/>
      <c r="F12" s="144">
        <f>SUM(I12/3)</f>
        <v>0</v>
      </c>
      <c r="G12" s="145" t="e">
        <f>SUM(L12/3)</f>
        <v>#DIV/0!</v>
      </c>
      <c r="H12" s="36"/>
      <c r="I12" s="150">
        <f t="shared" ref="I12:I13" si="0">SUM($I$14*M12)</f>
        <v>0</v>
      </c>
      <c r="J12" s="227"/>
      <c r="K12" s="150"/>
      <c r="L12" s="151" t="e">
        <f>SUM(L14*M12)</f>
        <v>#DIV/0!</v>
      </c>
      <c r="M12" s="60">
        <v>0.1</v>
      </c>
    </row>
    <row r="13" spans="1:13" ht="15" x14ac:dyDescent="0.25">
      <c r="A13" s="106" t="s">
        <v>101</v>
      </c>
      <c r="B13" s="107"/>
      <c r="C13" s="107"/>
      <c r="D13" s="108"/>
      <c r="E13" s="70"/>
      <c r="F13" s="146">
        <f>I13</f>
        <v>0</v>
      </c>
      <c r="G13" s="147" t="e">
        <f>L13</f>
        <v>#DIV/0!</v>
      </c>
      <c r="H13" s="37"/>
      <c r="I13" s="152">
        <f t="shared" si="0"/>
        <v>0</v>
      </c>
      <c r="J13" s="228"/>
      <c r="K13" s="152"/>
      <c r="L13" s="153" t="e">
        <f>SUM(L14*M13)</f>
        <v>#DIV/0!</v>
      </c>
      <c r="M13" s="61">
        <v>0.1</v>
      </c>
    </row>
    <row r="14" spans="1:13" ht="15.75" thickBot="1" x14ac:dyDescent="0.3">
      <c r="A14" s="8" t="s">
        <v>78</v>
      </c>
      <c r="B14" s="8"/>
      <c r="C14" s="8"/>
      <c r="D14" s="8"/>
      <c r="E14" s="46"/>
      <c r="F14" s="148">
        <f>SUM(F11:F13)</f>
        <v>0</v>
      </c>
      <c r="G14" s="149" t="e">
        <f t="shared" ref="G14" si="1">SUM(G11:G13)</f>
        <v>#DIV/0!</v>
      </c>
      <c r="H14" s="47"/>
      <c r="I14" s="148">
        <f>E103</f>
        <v>0</v>
      </c>
      <c r="J14" s="212"/>
      <c r="K14" s="167"/>
      <c r="L14" s="149" t="e">
        <f>SUM(I14/offertetarief)</f>
        <v>#DIV/0!</v>
      </c>
      <c r="M14" s="8" t="str">
        <f>IF(SUM(M11:M13)=100%,"","Geen 100%")</f>
        <v>Geen 100%</v>
      </c>
    </row>
    <row r="15" spans="1:13" ht="15.75" thickTop="1" x14ac:dyDescent="0.25">
      <c r="F15" s="1" t="s">
        <v>85</v>
      </c>
      <c r="G15" s="1" t="s">
        <v>86</v>
      </c>
    </row>
    <row r="16" spans="1:13" ht="15" x14ac:dyDescent="0.25">
      <c r="A16" s="99" t="s">
        <v>79</v>
      </c>
      <c r="B16" s="96"/>
      <c r="C16" s="96"/>
      <c r="D16" s="96"/>
      <c r="E16" s="101"/>
      <c r="F16" s="154" t="e">
        <f>SUM((L14*directtoezicht)/E9)</f>
        <v>#DIV/0!</v>
      </c>
      <c r="G16" s="155" t="e">
        <f>IF(L14="","",SUM(L14*directtoezicht))</f>
        <v>#DIV/0!</v>
      </c>
    </row>
    <row r="17" spans="1:14" ht="15.75" customHeight="1" x14ac:dyDescent="0.25">
      <c r="M17" t="s">
        <v>91</v>
      </c>
      <c r="N17" t="s">
        <v>93</v>
      </c>
    </row>
    <row r="18" spans="1:14" ht="15.75" customHeight="1" x14ac:dyDescent="0.25">
      <c r="A18" t="s">
        <v>216</v>
      </c>
      <c r="M18" t="s">
        <v>92</v>
      </c>
      <c r="N18" t="s">
        <v>94</v>
      </c>
    </row>
    <row r="19" spans="1:14" ht="15" x14ac:dyDescent="0.25">
      <c r="A19" s="99" t="s">
        <v>213</v>
      </c>
      <c r="B19" s="96"/>
      <c r="C19" s="100"/>
      <c r="D19" s="156" t="e">
        <f ca="1">D103</f>
        <v>#N/A</v>
      </c>
      <c r="E19" s="96"/>
      <c r="F19" s="97" t="s">
        <v>214</v>
      </c>
      <c r="G19" s="157" t="e">
        <f ca="1">D103/E9</f>
        <v>#N/A</v>
      </c>
      <c r="H19" s="98" t="s">
        <v>215</v>
      </c>
      <c r="I19" s="158" t="e">
        <f ca="1">SUM(D19/L14)</f>
        <v>#N/A</v>
      </c>
      <c r="J19" s="203"/>
      <c r="K19" s="203"/>
      <c r="M19" s="76" t="str">
        <f ca="1">INDIRECT("'" &amp; $H$6 &amp; "'!F539")</f>
        <v>A</v>
      </c>
      <c r="N19" s="56"/>
    </row>
    <row r="20" spans="1:14" ht="15" x14ac:dyDescent="0.25">
      <c r="M20" s="77" t="str">
        <f ca="1">INDIRECT("'" &amp; $H$6 &amp; "'!F540")</f>
        <v>B</v>
      </c>
      <c r="N20" s="57"/>
    </row>
    <row r="21" spans="1:14" ht="15" x14ac:dyDescent="0.25">
      <c r="A21" t="s">
        <v>80</v>
      </c>
      <c r="B21" s="10"/>
      <c r="D21" s="1" t="s">
        <v>29</v>
      </c>
      <c r="E21" s="1" t="s">
        <v>30</v>
      </c>
      <c r="F21" s="1" t="s">
        <v>87</v>
      </c>
      <c r="G21" s="1" t="s">
        <v>88</v>
      </c>
      <c r="H21" s="1" t="s">
        <v>89</v>
      </c>
      <c r="I21" s="1" t="s">
        <v>90</v>
      </c>
      <c r="J21" s="1"/>
      <c r="K21" s="1"/>
      <c r="M21" s="77" t="str">
        <f ca="1">INDIRECT("'" &amp; $H$6 &amp; "'!F541")</f>
        <v>C</v>
      </c>
      <c r="N21" s="57"/>
    </row>
    <row r="22" spans="1:14" ht="15" x14ac:dyDescent="0.25">
      <c r="A22" s="89">
        <f>VLOOKUP($H$5,verzamelblad!$A$5:$EP$54,32,0)</f>
        <v>0</v>
      </c>
      <c r="B22" s="66"/>
      <c r="C22" s="67"/>
      <c r="D22" s="72">
        <f>VLOOKUP($H$5,verzamelblad!$A$5:$EP$54,33,0)</f>
        <v>0</v>
      </c>
      <c r="E22" s="379">
        <f>'8a'!K504</f>
        <v>0</v>
      </c>
      <c r="F22" s="50"/>
      <c r="G22" s="159">
        <f t="shared" ref="G22:G32" si="2">IF(E22="","",SUM(E22*F22))</f>
        <v>0</v>
      </c>
      <c r="H22" s="72">
        <f>VLOOKUP($H$5,verzamelblad!$A$5:$EP$54,35,0)</f>
        <v>0</v>
      </c>
      <c r="I22" s="162">
        <f>IF(H22="op afroep","",SUM(G22*H22))</f>
        <v>0</v>
      </c>
      <c r="J22" s="229"/>
      <c r="K22" s="162"/>
      <c r="M22" s="77" t="str">
        <f ca="1">INDIRECT("'" &amp; $H$6 &amp; "'!F542")</f>
        <v>H</v>
      </c>
      <c r="N22" s="57"/>
    </row>
    <row r="23" spans="1:14" ht="15" x14ac:dyDescent="0.25">
      <c r="A23" s="91">
        <f>VLOOKUP($H$5,verzamelblad!$A$5:$EP$54,36,0)</f>
        <v>0</v>
      </c>
      <c r="B23" s="92"/>
      <c r="C23" s="68"/>
      <c r="D23" s="74">
        <f>VLOOKUP($H$5,verzamelblad!$A$5:$EP$54,37,0)</f>
        <v>0</v>
      </c>
      <c r="E23" s="385">
        <v>1</v>
      </c>
      <c r="F23" s="51"/>
      <c r="G23" s="130">
        <f t="shared" si="2"/>
        <v>0</v>
      </c>
      <c r="H23" s="72">
        <f>VLOOKUP($H$5,verzamelblad!$A$5:$EP$54,39,0)</f>
        <v>0</v>
      </c>
      <c r="I23" s="163">
        <f t="shared" ref="I23:I32" si="3">IF(H23="op afroep","",SUM(G23*H23))</f>
        <v>0</v>
      </c>
      <c r="J23" s="230"/>
      <c r="K23" s="163"/>
      <c r="M23" s="77">
        <f ca="1">INDIRECT("'" &amp; $H$6 &amp; "'!F543")</f>
        <v>0</v>
      </c>
      <c r="N23" s="57"/>
    </row>
    <row r="24" spans="1:14" ht="15" x14ac:dyDescent="0.25">
      <c r="A24" s="91"/>
      <c r="B24" s="92"/>
      <c r="C24" s="68"/>
      <c r="D24" s="73"/>
      <c r="E24" s="73">
        <v>0</v>
      </c>
      <c r="F24" s="51"/>
      <c r="G24" s="160">
        <f t="shared" si="2"/>
        <v>0</v>
      </c>
      <c r="H24" s="73">
        <f>VLOOKUP($H$5,verzamelblad!$A$5:$EP$54,43,0)</f>
        <v>0</v>
      </c>
      <c r="I24" s="163">
        <f t="shared" si="3"/>
        <v>0</v>
      </c>
      <c r="J24" s="230"/>
      <c r="K24" s="163"/>
      <c r="M24" s="77">
        <f ca="1">INDIRECT("'" &amp; $H$6 &amp; "'!F544")</f>
        <v>0</v>
      </c>
      <c r="N24" s="57"/>
    </row>
    <row r="25" spans="1:14" ht="15" x14ac:dyDescent="0.25">
      <c r="A25" s="91">
        <f>VLOOKUP($H$5,verzamelblad!$A$5:$EP$54,44,0)</f>
        <v>0</v>
      </c>
      <c r="B25" s="92"/>
      <c r="C25" s="68"/>
      <c r="D25" s="73">
        <f>VLOOKUP($H$5,verzamelblad!$A$5:$EP$54,45,0)</f>
        <v>0</v>
      </c>
      <c r="E25" s="73">
        <v>0</v>
      </c>
      <c r="F25" s="51"/>
      <c r="G25" s="160">
        <f t="shared" si="2"/>
        <v>0</v>
      </c>
      <c r="H25" s="73">
        <f>VLOOKUP($H$5,verzamelblad!$A$5:$EP$54,47,0)</f>
        <v>0</v>
      </c>
      <c r="I25" s="163">
        <f t="shared" si="3"/>
        <v>0</v>
      </c>
      <c r="J25" s="230"/>
      <c r="K25" s="163"/>
      <c r="M25" s="77">
        <f ca="1">INDIRECT("'" &amp; $H$6 &amp; "'!F545")</f>
        <v>0</v>
      </c>
      <c r="N25" s="57"/>
    </row>
    <row r="26" spans="1:14" ht="15" x14ac:dyDescent="0.25">
      <c r="A26" s="91">
        <f>VLOOKUP($H$5,verzamelblad!$A$5:$EP$54,48,0)</f>
        <v>0</v>
      </c>
      <c r="B26" s="92"/>
      <c r="C26" s="68"/>
      <c r="D26" s="73">
        <f>VLOOKUP($H$5,verzamelblad!$A$5:$EP$54,49,0)</f>
        <v>0</v>
      </c>
      <c r="E26" s="73">
        <v>0</v>
      </c>
      <c r="F26" s="51"/>
      <c r="G26" s="160">
        <f t="shared" si="2"/>
        <v>0</v>
      </c>
      <c r="H26" s="73">
        <f>VLOOKUP($H$5,verzamelblad!$A$5:$EP$54,51,0)</f>
        <v>0</v>
      </c>
      <c r="I26" s="163">
        <f t="shared" si="3"/>
        <v>0</v>
      </c>
      <c r="J26" s="230"/>
      <c r="K26" s="163"/>
      <c r="M26" s="77"/>
      <c r="N26" s="57"/>
    </row>
    <row r="27" spans="1:14" ht="15" x14ac:dyDescent="0.25">
      <c r="A27" s="91">
        <f>VLOOKUP($H$5,verzamelblad!$A$5:$EP$54,52,0)</f>
        <v>0</v>
      </c>
      <c r="B27" s="92"/>
      <c r="C27" s="68"/>
      <c r="D27" s="73">
        <f>VLOOKUP($H$5,verzamelblad!$A$5:$EP$54,53,0)</f>
        <v>0</v>
      </c>
      <c r="E27" s="73">
        <v>0</v>
      </c>
      <c r="F27" s="51"/>
      <c r="G27" s="160">
        <f t="shared" si="2"/>
        <v>0</v>
      </c>
      <c r="H27" s="73">
        <f>VLOOKUP($H$5,verzamelblad!$A$5:$EP$54,55,0)</f>
        <v>0</v>
      </c>
      <c r="I27" s="163">
        <f t="shared" si="3"/>
        <v>0</v>
      </c>
      <c r="J27" s="230"/>
      <c r="K27" s="163"/>
      <c r="M27" s="77"/>
      <c r="N27" s="57"/>
    </row>
    <row r="28" spans="1:14" ht="15" x14ac:dyDescent="0.25">
      <c r="A28" s="91">
        <f>VLOOKUP($H$5,verzamelblad!$A$5:$EP$54,56,0)</f>
        <v>0</v>
      </c>
      <c r="B28" s="92"/>
      <c r="C28" s="68"/>
      <c r="D28" s="73">
        <f>VLOOKUP($H$5,verzamelblad!$A$5:$EP$54,57,0)</f>
        <v>0</v>
      </c>
      <c r="E28" s="73">
        <v>0</v>
      </c>
      <c r="F28" s="51"/>
      <c r="G28" s="160">
        <f t="shared" si="2"/>
        <v>0</v>
      </c>
      <c r="H28" s="73">
        <f>VLOOKUP($H$5,verzamelblad!$A$5:$EP$54,59,0)</f>
        <v>0</v>
      </c>
      <c r="I28" s="163">
        <f t="shared" si="3"/>
        <v>0</v>
      </c>
      <c r="J28" s="230"/>
      <c r="K28" s="163"/>
      <c r="M28" s="77"/>
      <c r="N28" s="57"/>
    </row>
    <row r="29" spans="1:14" ht="15" x14ac:dyDescent="0.25">
      <c r="A29" s="91">
        <f>VLOOKUP($H$5,verzamelblad!$A$5:$EP$54,60,0)</f>
        <v>0</v>
      </c>
      <c r="B29" s="92"/>
      <c r="C29" s="68"/>
      <c r="D29" s="73">
        <f>VLOOKUP($H$5,verzamelblad!$A$5:$EP$54,61,0)</f>
        <v>0</v>
      </c>
      <c r="E29" s="73">
        <v>0</v>
      </c>
      <c r="F29" s="51"/>
      <c r="G29" s="160">
        <f t="shared" si="2"/>
        <v>0</v>
      </c>
      <c r="H29" s="73">
        <f>VLOOKUP($H$5,verzamelblad!$A$5:$EP$54,63,0)</f>
        <v>0</v>
      </c>
      <c r="I29" s="163">
        <f t="shared" si="3"/>
        <v>0</v>
      </c>
      <c r="J29" s="230"/>
      <c r="K29" s="163"/>
      <c r="M29" s="77"/>
      <c r="N29" s="57"/>
    </row>
    <row r="30" spans="1:14" ht="15" x14ac:dyDescent="0.25">
      <c r="A30" s="91">
        <f>VLOOKUP($H$5,verzamelblad!$A$5:$EP$54,64,0)</f>
        <v>0</v>
      </c>
      <c r="B30" s="92"/>
      <c r="C30" s="68"/>
      <c r="D30" s="73">
        <f>VLOOKUP($H$5,verzamelblad!$A$5:$EP$54,65,0)</f>
        <v>0</v>
      </c>
      <c r="E30" s="73">
        <v>0</v>
      </c>
      <c r="F30" s="51"/>
      <c r="G30" s="160">
        <f t="shared" si="2"/>
        <v>0</v>
      </c>
      <c r="H30" s="73">
        <f>VLOOKUP($H$5,verzamelblad!$A$5:$EP$54,67,0)</f>
        <v>0</v>
      </c>
      <c r="I30" s="163">
        <f t="shared" si="3"/>
        <v>0</v>
      </c>
      <c r="J30" s="230"/>
      <c r="K30" s="163"/>
      <c r="M30" s="77"/>
      <c r="N30" s="57"/>
    </row>
    <row r="31" spans="1:14" ht="15" x14ac:dyDescent="0.25">
      <c r="A31" s="91">
        <f>VLOOKUP($H$5,verzamelblad!$A$5:$EP$54,68,0)</f>
        <v>0</v>
      </c>
      <c r="B31" s="92"/>
      <c r="C31" s="68"/>
      <c r="D31" s="73">
        <f>VLOOKUP($H$5,verzamelblad!$A$5:$EP$54,69,0)</f>
        <v>0</v>
      </c>
      <c r="E31" s="73">
        <v>0</v>
      </c>
      <c r="F31" s="51"/>
      <c r="G31" s="160">
        <f t="shared" si="2"/>
        <v>0</v>
      </c>
      <c r="H31" s="73">
        <f>VLOOKUP($H$5,verzamelblad!$A$5:$EP$54,71,0)</f>
        <v>0</v>
      </c>
      <c r="I31" s="163">
        <f t="shared" si="3"/>
        <v>0</v>
      </c>
      <c r="J31" s="230"/>
      <c r="K31" s="163"/>
      <c r="M31" s="77"/>
      <c r="N31" s="57"/>
    </row>
    <row r="32" spans="1:14" ht="15" x14ac:dyDescent="0.25">
      <c r="A32" s="93">
        <f>VLOOKUP($H$5,verzamelblad!$A$5:$EP$54,72,0)</f>
        <v>0</v>
      </c>
      <c r="B32" s="69"/>
      <c r="C32" s="70"/>
      <c r="D32" s="75">
        <f>VLOOKUP($H$5,verzamelblad!$A$5:$EP$54,73,0)</f>
        <v>0</v>
      </c>
      <c r="E32" s="75">
        <v>0</v>
      </c>
      <c r="F32" s="52"/>
      <c r="G32" s="161">
        <f t="shared" si="2"/>
        <v>0</v>
      </c>
      <c r="H32" s="75">
        <f>VLOOKUP($H$5,verzamelblad!$A$5:$EP$54,75,0)</f>
        <v>0</v>
      </c>
      <c r="I32" s="164">
        <f t="shared" si="3"/>
        <v>0</v>
      </c>
      <c r="J32" s="231"/>
      <c r="K32" s="164"/>
      <c r="M32" s="77"/>
      <c r="N32" s="57"/>
    </row>
    <row r="33" spans="1:14" ht="15.75" thickBot="1" x14ac:dyDescent="0.3">
      <c r="A33" s="8" t="s">
        <v>98</v>
      </c>
      <c r="B33" s="8"/>
      <c r="C33" s="8"/>
      <c r="D33" s="8"/>
      <c r="E33" s="8"/>
      <c r="F33" s="8"/>
      <c r="G33" s="8"/>
      <c r="H33" s="8"/>
      <c r="I33" s="165">
        <f>SUM(I22:I32)</f>
        <v>0</v>
      </c>
      <c r="J33" s="16"/>
      <c r="K33" s="16"/>
      <c r="M33" s="78"/>
      <c r="N33" s="58"/>
    </row>
    <row r="34" spans="1:14" ht="15.75" thickTop="1" x14ac:dyDescent="0.25"/>
    <row r="35" spans="1:14" ht="15" x14ac:dyDescent="0.25">
      <c r="A35" t="s">
        <v>102</v>
      </c>
      <c r="E35" s="1" t="s">
        <v>70</v>
      </c>
      <c r="F35" s="1" t="s">
        <v>200</v>
      </c>
      <c r="G35" s="1" t="s">
        <v>88</v>
      </c>
      <c r="H35" s="1" t="s">
        <v>89</v>
      </c>
      <c r="I35" s="1" t="s">
        <v>90</v>
      </c>
      <c r="J35" s="1"/>
      <c r="K35" s="1"/>
    </row>
    <row r="36" spans="1:14" ht="15" x14ac:dyDescent="0.25">
      <c r="A36" s="94">
        <f>VLOOKUP($H$5,verzamelblad!$A$5:$EP$54,16,0)</f>
        <v>0</v>
      </c>
      <c r="B36" s="95"/>
      <c r="C36" s="95"/>
      <c r="D36" s="67"/>
      <c r="E36" s="143">
        <f>'8a'!G515</f>
        <v>0</v>
      </c>
      <c r="F36" s="50"/>
      <c r="G36" s="159">
        <f t="shared" ref="G36:G43" si="4">IF(E36="","",SUM(E36*F36))</f>
        <v>0</v>
      </c>
      <c r="H36" s="72">
        <f>VLOOKUP($H$5,verzamelblad!$A$5:$EP$54,17,0)</f>
        <v>0</v>
      </c>
      <c r="I36" s="162">
        <f>IF(H36="op afroep","",SUM(G36*H36))</f>
        <v>0</v>
      </c>
      <c r="J36" s="229"/>
      <c r="K36" s="162"/>
    </row>
    <row r="37" spans="1:14" ht="15" x14ac:dyDescent="0.25">
      <c r="A37" s="91">
        <f>VLOOKUP($H$5,verzamelblad!$A$5:$EP$54,18,0)</f>
        <v>0</v>
      </c>
      <c r="B37" s="92"/>
      <c r="C37" s="92"/>
      <c r="D37" s="68"/>
      <c r="E37" s="151">
        <f>'8a'!G515</f>
        <v>0</v>
      </c>
      <c r="F37" s="51"/>
      <c r="G37" s="160">
        <f t="shared" si="4"/>
        <v>0</v>
      </c>
      <c r="H37" s="73">
        <f>VLOOKUP($H$5,verzamelblad!$A$5:$EP$54,19,0)</f>
        <v>0</v>
      </c>
      <c r="I37" s="163">
        <f t="shared" ref="I37:I43" si="5">IF(H37="op afroep","",SUM(G37*H37))</f>
        <v>0</v>
      </c>
      <c r="J37" s="230"/>
      <c r="K37" s="163"/>
    </row>
    <row r="38" spans="1:14" ht="15" x14ac:dyDescent="0.25">
      <c r="A38" s="91">
        <f>VLOOKUP($H$5,verzamelblad!$A$5:$EP$54,20,0)</f>
        <v>0</v>
      </c>
      <c r="B38" s="92"/>
      <c r="C38" s="92"/>
      <c r="D38" s="68"/>
      <c r="E38" s="151">
        <f>'8a'!G515</f>
        <v>0</v>
      </c>
      <c r="F38" s="51"/>
      <c r="G38" s="160">
        <f t="shared" si="4"/>
        <v>0</v>
      </c>
      <c r="H38" s="73">
        <f>VLOOKUP($H$5,verzamelblad!$A$5:$EP$54,21,0)</f>
        <v>0</v>
      </c>
      <c r="I38" s="163">
        <f t="shared" si="5"/>
        <v>0</v>
      </c>
      <c r="J38" s="230"/>
      <c r="K38" s="163"/>
      <c r="M38" s="8"/>
    </row>
    <row r="39" spans="1:14" ht="15" x14ac:dyDescent="0.25">
      <c r="A39" s="91">
        <f>VLOOKUP($H$5,verzamelblad!$A$5:$EP$54,22,0)</f>
        <v>0</v>
      </c>
      <c r="B39" s="92"/>
      <c r="C39" s="92"/>
      <c r="D39" s="68"/>
      <c r="E39" s="151">
        <v>1</v>
      </c>
      <c r="F39" s="51"/>
      <c r="G39" s="160">
        <f t="shared" si="4"/>
        <v>0</v>
      </c>
      <c r="H39" s="73">
        <f>VLOOKUP($H$5,verzamelblad!$A$5:$EP$54,23,0)</f>
        <v>0</v>
      </c>
      <c r="I39" s="163">
        <f t="shared" si="5"/>
        <v>0</v>
      </c>
      <c r="J39" s="230"/>
      <c r="K39" s="163"/>
    </row>
    <row r="40" spans="1:14" ht="15" x14ac:dyDescent="0.25">
      <c r="A40" s="91">
        <f>VLOOKUP($H$5,verzamelblad!$A$5:$EP$54,24,0)</f>
        <v>0</v>
      </c>
      <c r="B40" s="92"/>
      <c r="C40" s="92"/>
      <c r="D40" s="68"/>
      <c r="E40" s="151">
        <v>1</v>
      </c>
      <c r="F40" s="51"/>
      <c r="G40" s="160">
        <f t="shared" si="4"/>
        <v>0</v>
      </c>
      <c r="H40" s="73" t="s">
        <v>56</v>
      </c>
      <c r="I40" s="163" t="str">
        <f t="shared" si="5"/>
        <v/>
      </c>
      <c r="J40" s="230"/>
      <c r="K40" s="163"/>
    </row>
    <row r="41" spans="1:14" ht="15" x14ac:dyDescent="0.25">
      <c r="A41" s="91">
        <f>VLOOKUP($H$5,verzamelblad!$A$5:$EP$54,26,0)</f>
        <v>0</v>
      </c>
      <c r="B41" s="92"/>
      <c r="C41" s="92"/>
      <c r="D41" s="68"/>
      <c r="E41" s="151">
        <v>1</v>
      </c>
      <c r="F41" s="51"/>
      <c r="G41" s="160">
        <f t="shared" si="4"/>
        <v>0</v>
      </c>
      <c r="H41" s="73" t="s">
        <v>56</v>
      </c>
      <c r="I41" s="163" t="str">
        <f t="shared" si="5"/>
        <v/>
      </c>
      <c r="J41" s="230"/>
      <c r="K41" s="163"/>
    </row>
    <row r="42" spans="1:14" ht="15" x14ac:dyDescent="0.25">
      <c r="A42" s="91">
        <f>VLOOKUP($H$5,verzamelblad!$A$5:$EP$54,28,0)</f>
        <v>0</v>
      </c>
      <c r="B42" s="92"/>
      <c r="C42" s="92"/>
      <c r="D42" s="68"/>
      <c r="E42" s="160">
        <v>0</v>
      </c>
      <c r="F42" s="51"/>
      <c r="G42" s="160">
        <f t="shared" si="4"/>
        <v>0</v>
      </c>
      <c r="H42" s="73">
        <f>VLOOKUP($H$5,verzamelblad!$A$5:$EP$54,29,0)</f>
        <v>0</v>
      </c>
      <c r="I42" s="163">
        <f t="shared" si="5"/>
        <v>0</v>
      </c>
      <c r="J42" s="230"/>
      <c r="K42" s="163"/>
    </row>
    <row r="43" spans="1:14" ht="15" x14ac:dyDescent="0.25">
      <c r="A43" s="93">
        <f>VLOOKUP($H$5,verzamelblad!$A$5:$EP$54,30,0)</f>
        <v>0</v>
      </c>
      <c r="B43" s="69"/>
      <c r="C43" s="69"/>
      <c r="D43" s="70"/>
      <c r="E43" s="161">
        <v>0</v>
      </c>
      <c r="F43" s="52"/>
      <c r="G43" s="161">
        <f t="shared" si="4"/>
        <v>0</v>
      </c>
      <c r="H43" s="75">
        <f>VLOOKUP($H$5,verzamelblad!$A$5:$EP$54,31,0)</f>
        <v>0</v>
      </c>
      <c r="I43" s="164">
        <f t="shared" si="5"/>
        <v>0</v>
      </c>
      <c r="J43" s="231"/>
      <c r="K43" s="164"/>
    </row>
    <row r="44" spans="1:14" ht="15.75" thickBot="1" x14ac:dyDescent="0.3">
      <c r="A44" s="48" t="s">
        <v>98</v>
      </c>
      <c r="B44" s="46"/>
      <c r="C44" s="46"/>
      <c r="D44" s="46"/>
      <c r="E44" s="46"/>
      <c r="F44" s="46"/>
      <c r="G44" s="46"/>
      <c r="H44" s="46"/>
      <c r="I44" s="166">
        <f>SUM(I36:I43)</f>
        <v>0</v>
      </c>
      <c r="J44" s="16"/>
      <c r="K44" s="16"/>
    </row>
    <row r="45" spans="1:14" ht="15.75" thickTop="1" x14ac:dyDescent="0.25"/>
    <row r="46" spans="1:14" ht="15" x14ac:dyDescent="0.25">
      <c r="A46" t="s">
        <v>103</v>
      </c>
      <c r="E46" s="1" t="s">
        <v>331</v>
      </c>
      <c r="F46" s="1" t="s">
        <v>200</v>
      </c>
      <c r="G46" s="1" t="s">
        <v>88</v>
      </c>
      <c r="H46" s="1" t="s">
        <v>89</v>
      </c>
      <c r="I46" s="1" t="s">
        <v>90</v>
      </c>
      <c r="J46" s="1"/>
      <c r="K46" s="1"/>
    </row>
    <row r="47" spans="1:14" ht="15" x14ac:dyDescent="0.25">
      <c r="A47" s="94">
        <f>VLOOKUP($H$5,verzamelblad!$A$5:$EP$54,76,0)</f>
        <v>0</v>
      </c>
      <c r="B47" s="95"/>
      <c r="C47" s="95"/>
      <c r="D47" s="67"/>
      <c r="E47" s="151" t="str">
        <f>'8a'!I540</f>
        <v xml:space="preserve"> </v>
      </c>
      <c r="F47" s="50"/>
      <c r="G47" s="159" t="e">
        <f t="shared" ref="G47:G56" si="6">IF(E47="","",SUM(E47*F47))</f>
        <v>#VALUE!</v>
      </c>
      <c r="H47" s="72">
        <f>VLOOKUP($H$5,verzamelblad!$A$5:$EP$54,77,0)</f>
        <v>0</v>
      </c>
      <c r="I47" s="162" t="e">
        <f t="shared" ref="I47:I56" si="7">IF(H47="op afroep","",SUM(G47*H47))</f>
        <v>#VALUE!</v>
      </c>
      <c r="J47" s="229"/>
      <c r="K47" s="162"/>
    </row>
    <row r="48" spans="1:14" ht="15" x14ac:dyDescent="0.25">
      <c r="A48" s="91">
        <f>VLOOKUP($H$5,verzamelblad!$A$5:$EP$54,78,0)</f>
        <v>0</v>
      </c>
      <c r="B48" s="92"/>
      <c r="C48" s="92"/>
      <c r="D48" s="68"/>
      <c r="E48" s="151" t="str">
        <f>'8a'!I541</f>
        <v xml:space="preserve"> </v>
      </c>
      <c r="F48" s="51"/>
      <c r="G48" s="160" t="e">
        <f t="shared" si="6"/>
        <v>#VALUE!</v>
      </c>
      <c r="H48" s="73">
        <f>VLOOKUP($H$5,verzamelblad!$A$5:$EP$54,79,0)</f>
        <v>0</v>
      </c>
      <c r="I48" s="163" t="e">
        <f t="shared" si="7"/>
        <v>#VALUE!</v>
      </c>
      <c r="J48" s="230"/>
      <c r="K48" s="163"/>
    </row>
    <row r="49" spans="1:14" ht="15" x14ac:dyDescent="0.25">
      <c r="A49" s="91">
        <f>VLOOKUP($H$5,verzamelblad!$A$5:$EP$54,80,0)</f>
        <v>0</v>
      </c>
      <c r="B49" s="92"/>
      <c r="C49" s="92"/>
      <c r="D49" s="68"/>
      <c r="E49" s="151">
        <f>'8a'!I542</f>
        <v>0</v>
      </c>
      <c r="F49" s="51"/>
      <c r="G49" s="160">
        <f t="shared" si="6"/>
        <v>0</v>
      </c>
      <c r="H49" s="73">
        <f>VLOOKUP($H$5,verzamelblad!$A$5:$EP$54,81,0)</f>
        <v>0</v>
      </c>
      <c r="I49" s="163">
        <f t="shared" si="7"/>
        <v>0</v>
      </c>
      <c r="J49" s="230"/>
      <c r="K49" s="163"/>
    </row>
    <row r="50" spans="1:14" ht="15" x14ac:dyDescent="0.25">
      <c r="A50" s="91">
        <f>VLOOKUP($H$5,verzamelblad!$A$5:$EP$54,82,0)</f>
        <v>0</v>
      </c>
      <c r="B50" s="92"/>
      <c r="C50" s="92"/>
      <c r="D50" s="68"/>
      <c r="E50" s="151">
        <f>'8a'!I543</f>
        <v>0</v>
      </c>
      <c r="F50" s="51"/>
      <c r="G50" s="160">
        <f t="shared" si="6"/>
        <v>0</v>
      </c>
      <c r="H50" s="73">
        <f>VLOOKUP($H$5,verzamelblad!$A$5:$EP$54,83,0)</f>
        <v>0</v>
      </c>
      <c r="I50" s="163">
        <f t="shared" si="7"/>
        <v>0</v>
      </c>
      <c r="J50" s="230"/>
      <c r="K50" s="163"/>
    </row>
    <row r="51" spans="1:14" ht="15" x14ac:dyDescent="0.25">
      <c r="A51" s="91">
        <f>VLOOKUP($H$5,verzamelblad!$A$5:$EP$54,84,0)</f>
        <v>0</v>
      </c>
      <c r="B51" s="92"/>
      <c r="C51" s="92"/>
      <c r="D51" s="68"/>
      <c r="E51" s="151">
        <f>'8a'!I545</f>
        <v>0</v>
      </c>
      <c r="F51" s="51"/>
      <c r="G51" s="160">
        <f t="shared" si="6"/>
        <v>0</v>
      </c>
      <c r="H51" s="73">
        <f>VLOOKUP($H$5,verzamelblad!$A$5:$EP$54,85,0)</f>
        <v>0</v>
      </c>
      <c r="I51" s="163">
        <f t="shared" si="7"/>
        <v>0</v>
      </c>
      <c r="J51" s="230"/>
      <c r="K51" s="163"/>
    </row>
    <row r="52" spans="1:14" ht="15" x14ac:dyDescent="0.25">
      <c r="A52" s="91">
        <f>VLOOKUP($H$5,verzamelblad!$A$5:$EP$54,86,0)</f>
        <v>0</v>
      </c>
      <c r="B52" s="92"/>
      <c r="C52" s="92"/>
      <c r="D52" s="68"/>
      <c r="E52" s="160">
        <v>0</v>
      </c>
      <c r="F52" s="51"/>
      <c r="G52" s="160">
        <f t="shared" si="6"/>
        <v>0</v>
      </c>
      <c r="H52" s="73">
        <f>VLOOKUP($H$5,verzamelblad!$A$5:$EP$54,87,0)</f>
        <v>0</v>
      </c>
      <c r="I52" s="163">
        <f t="shared" si="7"/>
        <v>0</v>
      </c>
      <c r="J52" s="230"/>
      <c r="K52" s="163"/>
    </row>
    <row r="53" spans="1:14" ht="15" x14ac:dyDescent="0.25">
      <c r="A53" s="91">
        <f>VLOOKUP($H$5,verzamelblad!$A$5:$EP$54,88,0)</f>
        <v>0</v>
      </c>
      <c r="B53" s="92"/>
      <c r="C53" s="92"/>
      <c r="D53" s="68"/>
      <c r="E53" s="160">
        <v>0</v>
      </c>
      <c r="F53" s="51"/>
      <c r="G53" s="160">
        <f t="shared" si="6"/>
        <v>0</v>
      </c>
      <c r="H53" s="73">
        <f>VLOOKUP($H$5,verzamelblad!$A$5:$EP$54,89,0)</f>
        <v>0</v>
      </c>
      <c r="I53" s="163">
        <f t="shared" si="7"/>
        <v>0</v>
      </c>
      <c r="J53" s="230"/>
      <c r="K53" s="163"/>
    </row>
    <row r="54" spans="1:14" ht="15" x14ac:dyDescent="0.25">
      <c r="A54" s="91">
        <f>VLOOKUP($H$5,verzamelblad!$A$5:$EP$54,90,0)</f>
        <v>0</v>
      </c>
      <c r="B54" s="92"/>
      <c r="C54" s="92"/>
      <c r="D54" s="68"/>
      <c r="E54" s="160">
        <v>0</v>
      </c>
      <c r="F54" s="51"/>
      <c r="G54" s="160">
        <f t="shared" si="6"/>
        <v>0</v>
      </c>
      <c r="H54" s="73">
        <f>VLOOKUP($H$5,verzamelblad!$A$5:$EP$54,91,0)</f>
        <v>0</v>
      </c>
      <c r="I54" s="163">
        <f t="shared" si="7"/>
        <v>0</v>
      </c>
      <c r="J54" s="230"/>
      <c r="K54" s="163"/>
    </row>
    <row r="55" spans="1:14" ht="15" x14ac:dyDescent="0.25">
      <c r="A55" s="91">
        <f>VLOOKUP($H$5,verzamelblad!$A$5:$EP$54,92,0)</f>
        <v>0</v>
      </c>
      <c r="B55" s="92"/>
      <c r="C55" s="92"/>
      <c r="D55" s="68"/>
      <c r="E55" s="160">
        <v>0</v>
      </c>
      <c r="F55" s="51"/>
      <c r="G55" s="160">
        <f t="shared" si="6"/>
        <v>0</v>
      </c>
      <c r="H55" s="73">
        <f>VLOOKUP($H$5,verzamelblad!$A$5:$EP$54,93,0)</f>
        <v>0</v>
      </c>
      <c r="I55" s="163">
        <f t="shared" si="7"/>
        <v>0</v>
      </c>
      <c r="J55" s="230"/>
      <c r="K55" s="163"/>
    </row>
    <row r="56" spans="1:14" ht="15" x14ac:dyDescent="0.25">
      <c r="A56" s="388" t="s">
        <v>332</v>
      </c>
      <c r="B56" s="69"/>
      <c r="C56" s="69"/>
      <c r="D56" s="70"/>
      <c r="E56" s="161">
        <v>0</v>
      </c>
      <c r="F56" s="52"/>
      <c r="G56" s="161">
        <f t="shared" si="6"/>
        <v>0</v>
      </c>
      <c r="H56" s="75">
        <f>VLOOKUP($H$5,verzamelblad!$A$5:$EP$54,95,0)</f>
        <v>0</v>
      </c>
      <c r="I56" s="164">
        <f t="shared" si="7"/>
        <v>0</v>
      </c>
      <c r="J56" s="231"/>
      <c r="K56" s="164"/>
    </row>
    <row r="57" spans="1:14" ht="15.75" thickBot="1" x14ac:dyDescent="0.3">
      <c r="A57" s="46" t="s">
        <v>98</v>
      </c>
      <c r="B57" s="46"/>
      <c r="C57" s="46"/>
      <c r="D57" s="46"/>
      <c r="E57" s="46"/>
      <c r="F57" s="46"/>
      <c r="G57" s="46"/>
      <c r="H57" s="46"/>
      <c r="I57" s="166" t="e">
        <f>SUM(I47:I56)</f>
        <v>#VALUE!</v>
      </c>
      <c r="J57" s="16"/>
      <c r="K57" s="16"/>
    </row>
    <row r="58" spans="1:14" ht="15.75" thickTop="1" x14ac:dyDescent="0.25">
      <c r="E58" s="1"/>
      <c r="F58" s="1"/>
      <c r="G58" s="1"/>
      <c r="H58" s="1"/>
      <c r="I58" s="1"/>
      <c r="J58" s="1"/>
      <c r="K58" s="1"/>
    </row>
    <row r="59" spans="1:14" ht="15" x14ac:dyDescent="0.25">
      <c r="A59" t="s">
        <v>184</v>
      </c>
      <c r="E59" s="1" t="s">
        <v>208</v>
      </c>
      <c r="F59" s="1" t="s">
        <v>209</v>
      </c>
      <c r="G59" s="1" t="s">
        <v>30</v>
      </c>
      <c r="H59" s="1" t="s">
        <v>210</v>
      </c>
      <c r="I59" s="1" t="s">
        <v>90</v>
      </c>
      <c r="J59" s="1"/>
      <c r="K59" s="1"/>
      <c r="M59" s="16"/>
      <c r="N59" s="16"/>
    </row>
    <row r="60" spans="1:14" ht="15" x14ac:dyDescent="0.25">
      <c r="A60" s="94" t="s">
        <v>201</v>
      </c>
      <c r="B60" s="95"/>
      <c r="C60" s="95"/>
      <c r="D60" s="67"/>
      <c r="E60" s="50"/>
      <c r="F60" s="50"/>
      <c r="G60" s="72"/>
      <c r="H60" s="50"/>
      <c r="I60" s="53"/>
      <c r="J60" s="223"/>
      <c r="K60" s="215"/>
      <c r="M60" s="16"/>
      <c r="N60" s="16"/>
    </row>
    <row r="61" spans="1:14" ht="15" x14ac:dyDescent="0.25">
      <c r="A61" s="91" t="s">
        <v>202</v>
      </c>
      <c r="B61" s="92"/>
      <c r="C61" s="92"/>
      <c r="D61" s="68"/>
      <c r="E61" s="51"/>
      <c r="F61" s="51"/>
      <c r="G61" s="73"/>
      <c r="H61" s="51"/>
      <c r="I61" s="54"/>
      <c r="J61" s="224"/>
      <c r="K61" s="216"/>
      <c r="M61" s="16"/>
      <c r="N61" s="16"/>
    </row>
    <row r="62" spans="1:14" ht="15" x14ac:dyDescent="0.25">
      <c r="A62" s="91" t="s">
        <v>203</v>
      </c>
      <c r="B62" s="92"/>
      <c r="C62" s="92"/>
      <c r="D62" s="68"/>
      <c r="E62" s="51"/>
      <c r="F62" s="51"/>
      <c r="G62" s="73"/>
      <c r="H62" s="51"/>
      <c r="I62" s="54"/>
      <c r="J62" s="224"/>
      <c r="K62" s="216"/>
      <c r="M62" s="16"/>
      <c r="N62" s="16"/>
    </row>
    <row r="63" spans="1:14" ht="15" x14ac:dyDescent="0.25">
      <c r="A63" s="91" t="s">
        <v>204</v>
      </c>
      <c r="B63" s="92"/>
      <c r="C63" s="92"/>
      <c r="D63" s="68"/>
      <c r="E63" s="51"/>
      <c r="F63" s="51"/>
      <c r="G63" s="73"/>
      <c r="H63" s="51"/>
      <c r="I63" s="54"/>
      <c r="J63" s="224"/>
      <c r="K63" s="216"/>
      <c r="M63" s="16"/>
      <c r="N63" s="16"/>
    </row>
    <row r="64" spans="1:14" ht="15" x14ac:dyDescent="0.25">
      <c r="A64" s="91" t="s">
        <v>205</v>
      </c>
      <c r="B64" s="92"/>
      <c r="C64" s="92"/>
      <c r="D64" s="68"/>
      <c r="E64" s="51"/>
      <c r="F64" s="51"/>
      <c r="G64" s="73"/>
      <c r="H64" s="51"/>
      <c r="I64" s="54"/>
      <c r="J64" s="224"/>
      <c r="K64" s="216"/>
      <c r="M64" s="16"/>
      <c r="N64" s="16"/>
    </row>
    <row r="65" spans="1:14" ht="15" x14ac:dyDescent="0.25">
      <c r="A65" s="91" t="s">
        <v>206</v>
      </c>
      <c r="B65" s="92"/>
      <c r="C65" s="92"/>
      <c r="D65" s="68"/>
      <c r="E65" s="51"/>
      <c r="F65" s="51"/>
      <c r="G65" s="73"/>
      <c r="H65" s="51"/>
      <c r="I65" s="54"/>
      <c r="J65" s="224"/>
      <c r="K65" s="216"/>
    </row>
    <row r="66" spans="1:14" ht="15" x14ac:dyDescent="0.25">
      <c r="A66" s="91" t="s">
        <v>207</v>
      </c>
      <c r="B66" s="92"/>
      <c r="C66" s="92"/>
      <c r="D66" s="68"/>
      <c r="E66" s="51"/>
      <c r="F66" s="51"/>
      <c r="G66" s="73"/>
      <c r="H66" s="51"/>
      <c r="I66" s="54"/>
      <c r="J66" s="224"/>
      <c r="K66" s="216"/>
    </row>
    <row r="67" spans="1:14" ht="15" x14ac:dyDescent="0.25">
      <c r="A67" s="91"/>
      <c r="B67" s="92"/>
      <c r="C67" s="92"/>
      <c r="D67" s="68"/>
      <c r="E67" s="51"/>
      <c r="F67" s="51"/>
      <c r="G67" s="73"/>
      <c r="H67" s="51"/>
      <c r="I67" s="54"/>
      <c r="J67" s="224"/>
      <c r="K67" s="216"/>
    </row>
    <row r="68" spans="1:14" ht="15" x14ac:dyDescent="0.25">
      <c r="A68" s="91"/>
      <c r="B68" s="92"/>
      <c r="C68" s="92"/>
      <c r="D68" s="68"/>
      <c r="E68" s="51"/>
      <c r="F68" s="51"/>
      <c r="G68" s="73"/>
      <c r="H68" s="51"/>
      <c r="I68" s="54"/>
      <c r="J68" s="224"/>
      <c r="K68" s="216"/>
    </row>
    <row r="69" spans="1:14" ht="15" x14ac:dyDescent="0.25">
      <c r="A69" s="91"/>
      <c r="B69" s="92"/>
      <c r="C69" s="92"/>
      <c r="D69" s="68"/>
      <c r="E69" s="51"/>
      <c r="F69" s="51"/>
      <c r="G69" s="73"/>
      <c r="H69" s="51"/>
      <c r="I69" s="54"/>
      <c r="J69" s="224"/>
      <c r="K69" s="216"/>
    </row>
    <row r="70" spans="1:14" ht="15" x14ac:dyDescent="0.25">
      <c r="A70" s="91"/>
      <c r="B70" s="92"/>
      <c r="C70" s="92"/>
      <c r="D70" s="68"/>
      <c r="E70" s="51"/>
      <c r="F70" s="51"/>
      <c r="G70" s="73"/>
      <c r="H70" s="51"/>
      <c r="I70" s="54"/>
      <c r="J70" s="224"/>
      <c r="K70" s="216"/>
    </row>
    <row r="71" spans="1:14" ht="15" x14ac:dyDescent="0.25">
      <c r="A71" s="91"/>
      <c r="B71" s="92"/>
      <c r="C71" s="92"/>
      <c r="D71" s="68"/>
      <c r="E71" s="51"/>
      <c r="F71" s="51"/>
      <c r="G71" s="73"/>
      <c r="H71" s="51"/>
      <c r="I71" s="54"/>
      <c r="J71" s="224"/>
      <c r="K71" s="216"/>
    </row>
    <row r="72" spans="1:14" ht="15" x14ac:dyDescent="0.25">
      <c r="A72" s="91"/>
      <c r="B72" s="92"/>
      <c r="C72" s="92"/>
      <c r="D72" s="68"/>
      <c r="E72" s="51"/>
      <c r="F72" s="51"/>
      <c r="G72" s="73"/>
      <c r="H72" s="51"/>
      <c r="I72" s="54"/>
      <c r="J72" s="224"/>
      <c r="K72" s="216"/>
    </row>
    <row r="73" spans="1:14" ht="15" x14ac:dyDescent="0.25">
      <c r="A73" s="93"/>
      <c r="B73" s="69"/>
      <c r="C73" s="69"/>
      <c r="D73" s="70"/>
      <c r="E73" s="52"/>
      <c r="F73" s="52"/>
      <c r="G73" s="75"/>
      <c r="H73" s="52"/>
      <c r="I73" s="55"/>
      <c r="J73" s="225"/>
      <c r="K73" s="217"/>
    </row>
    <row r="74" spans="1:14" ht="15.75" thickBot="1" x14ac:dyDescent="0.3">
      <c r="A74" s="46" t="s">
        <v>98</v>
      </c>
      <c r="B74" s="46"/>
      <c r="C74" s="46"/>
      <c r="D74" s="46"/>
      <c r="E74" s="46"/>
      <c r="F74" s="46"/>
      <c r="G74" s="46"/>
      <c r="H74" s="46"/>
      <c r="I74" s="166">
        <f>SUM(I60:I73)</f>
        <v>0</v>
      </c>
      <c r="J74" s="16"/>
      <c r="K74" s="16"/>
    </row>
    <row r="75" spans="1:14" ht="15.75" thickTop="1" x14ac:dyDescent="0.25"/>
    <row r="76" spans="1:14" ht="15" x14ac:dyDescent="0.25">
      <c r="A76" s="208" t="s">
        <v>104</v>
      </c>
      <c r="B76" s="209"/>
      <c r="C76" s="209"/>
      <c r="D76" s="209"/>
      <c r="E76" s="209"/>
      <c r="F76" s="209"/>
      <c r="G76" s="209"/>
      <c r="H76" s="209"/>
      <c r="I76" s="210" t="e">
        <f>SUM(I14+I33+I44+I57+I74)</f>
        <v>#VALUE!</v>
      </c>
      <c r="J76" s="204"/>
      <c r="K76" s="204"/>
    </row>
    <row r="77" spans="1:14" ht="15" x14ac:dyDescent="0.25">
      <c r="A77" s="16"/>
      <c r="B77" s="16"/>
      <c r="C77" s="16"/>
      <c r="D77" s="16"/>
      <c r="E77" s="16"/>
      <c r="F77" s="16"/>
      <c r="G77" s="16"/>
      <c r="H77" s="16"/>
      <c r="I77" s="204"/>
      <c r="J77" s="204"/>
      <c r="K77" s="204"/>
      <c r="L77" s="27"/>
      <c r="M77" s="27"/>
      <c r="N77" s="27"/>
    </row>
    <row r="78" spans="1:14" ht="15" x14ac:dyDescent="0.25">
      <c r="A78" s="16"/>
      <c r="B78" s="16"/>
      <c r="C78" s="16"/>
      <c r="D78" s="16"/>
      <c r="E78" s="16"/>
      <c r="F78" s="16"/>
      <c r="G78" s="16"/>
      <c r="H78" s="16"/>
      <c r="I78" s="204"/>
      <c r="J78" s="204"/>
      <c r="K78" s="204"/>
      <c r="L78" s="27"/>
      <c r="M78" s="27"/>
      <c r="N78" s="27"/>
    </row>
    <row r="79" spans="1:14" ht="15" x14ac:dyDescent="0.25">
      <c r="A79" s="213" t="s">
        <v>280</v>
      </c>
      <c r="B79" s="28"/>
      <c r="C79" s="28"/>
      <c r="D79" s="28">
        <v>4</v>
      </c>
      <c r="E79" s="28"/>
      <c r="F79" s="28" t="s">
        <v>281</v>
      </c>
      <c r="G79" s="219"/>
      <c r="H79" s="16"/>
      <c r="I79" s="204"/>
      <c r="J79" s="214"/>
      <c r="K79" s="206" t="s">
        <v>278</v>
      </c>
      <c r="L79" s="27"/>
      <c r="M79" s="27"/>
      <c r="N79" s="27"/>
    </row>
    <row r="80" spans="1:14" ht="15" x14ac:dyDescent="0.25">
      <c r="A80" s="16"/>
      <c r="B80" s="16"/>
      <c r="C80" s="16"/>
      <c r="D80" s="16"/>
      <c r="E80" s="16"/>
      <c r="F80" s="16"/>
      <c r="G80" s="232"/>
      <c r="K80" s="218"/>
      <c r="L80" s="207" t="s">
        <v>279</v>
      </c>
    </row>
    <row r="81" spans="1:12" ht="15" x14ac:dyDescent="0.25">
      <c r="K81" s="27"/>
      <c r="L81" s="207"/>
    </row>
    <row r="82" spans="1:12" ht="15" x14ac:dyDescent="0.25">
      <c r="K82" s="27"/>
      <c r="L82" s="207"/>
    </row>
    <row r="83" spans="1:12" ht="15" x14ac:dyDescent="0.25">
      <c r="A83" t="s">
        <v>211</v>
      </c>
      <c r="E83" t="s">
        <v>81</v>
      </c>
      <c r="F83" s="1" t="s">
        <v>30</v>
      </c>
      <c r="I83" t="s">
        <v>90</v>
      </c>
    </row>
    <row r="84" spans="1:12" ht="15.75" thickBot="1" x14ac:dyDescent="0.3">
      <c r="A84" s="110" t="str">
        <f>verzamelblad!D3</f>
        <v>VSR</v>
      </c>
      <c r="B84" s="110"/>
      <c r="C84" s="110"/>
      <c r="D84" s="110"/>
      <c r="E84" s="167">
        <f>VLOOKUP($H$5,verzamelblad!$A$5:$EP$54,100,0)</f>
        <v>85</v>
      </c>
      <c r="F84" s="111">
        <f>VLOOKUP($H$5,verzamelblad!$A$5:$EP$54,101,0)</f>
        <v>3</v>
      </c>
      <c r="G84" s="110"/>
      <c r="H84" s="110"/>
      <c r="I84" s="167">
        <f>SUM(E84*F84)</f>
        <v>255</v>
      </c>
      <c r="J84" s="204"/>
      <c r="K84" s="204"/>
    </row>
    <row r="85" spans="1:12" ht="15.75" hidden="1" thickTop="1" x14ac:dyDescent="0.25"/>
    <row r="86" spans="1:12" ht="15.75" hidden="1" thickTop="1" x14ac:dyDescent="0.25"/>
    <row r="87" spans="1:12" ht="15.75" hidden="1" thickTop="1" x14ac:dyDescent="0.25">
      <c r="A87" t="s">
        <v>105</v>
      </c>
      <c r="D87" t="s">
        <v>194</v>
      </c>
      <c r="E87" t="s">
        <v>195</v>
      </c>
    </row>
    <row r="88" spans="1:12" ht="15.75" hidden="1" thickTop="1" x14ac:dyDescent="0.25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0</v>
      </c>
      <c r="E88" t="str">
        <f>IF(N19="","",SUM(D88/N19)*uurtariefopbouw!$E$37)</f>
        <v/>
      </c>
    </row>
    <row r="89" spans="1:12" ht="15.75" hidden="1" thickTop="1" x14ac:dyDescent="0.25">
      <c r="A89" t="str">
        <f t="shared" ca="1" si="8"/>
        <v>B</v>
      </c>
      <c r="D89">
        <f t="shared" ca="1" si="9"/>
        <v>0</v>
      </c>
      <c r="E89" t="str">
        <f>IF(N20="","",SUM(D89/N20)*uurtariefopbouw!$E$37)</f>
        <v/>
      </c>
    </row>
    <row r="90" spans="1:12" ht="15.75" hidden="1" thickTop="1" x14ac:dyDescent="0.25">
      <c r="A90" t="str">
        <f t="shared" ca="1" si="8"/>
        <v>C</v>
      </c>
      <c r="D90">
        <f t="shared" ca="1" si="9"/>
        <v>0</v>
      </c>
      <c r="E90" t="str">
        <f>IF(N21="","",SUM(D90/N21)*uurtariefopbouw!$E$37)</f>
        <v/>
      </c>
    </row>
    <row r="91" spans="1:12" ht="15.75" hidden="1" thickTop="1" x14ac:dyDescent="0.25">
      <c r="A91" t="str">
        <f t="shared" ca="1" si="8"/>
        <v>H</v>
      </c>
      <c r="D91" t="e">
        <f t="shared" ca="1" si="9"/>
        <v>#N/A</v>
      </c>
      <c r="E91" t="str">
        <f>IF(N22="","",SUM(D91/N22)*uurtariefopbouw!$E$37)</f>
        <v/>
      </c>
    </row>
    <row r="92" spans="1:12" ht="15.75" hidden="1" thickTop="1" x14ac:dyDescent="0.25">
      <c r="A92" t="str">
        <f t="shared" ca="1" si="8"/>
        <v/>
      </c>
      <c r="D92">
        <f t="shared" ca="1" si="9"/>
        <v>0</v>
      </c>
      <c r="E92" t="str">
        <f>IF(N23="","",SUM(D92/N23)*uurtariefopbouw!$E$37)</f>
        <v/>
      </c>
    </row>
    <row r="93" spans="1:12" ht="15.75" hidden="1" thickTop="1" x14ac:dyDescent="0.25">
      <c r="A93" t="str">
        <f t="shared" ca="1" si="8"/>
        <v/>
      </c>
      <c r="D93">
        <f t="shared" ca="1" si="9"/>
        <v>0</v>
      </c>
      <c r="E93" t="str">
        <f>IF(N24="","",SUM(D93/N24)*uurtariefopbouw!$E$37)</f>
        <v/>
      </c>
    </row>
    <row r="94" spans="1:12" ht="15.75" hidden="1" thickTop="1" x14ac:dyDescent="0.25">
      <c r="A94" t="str">
        <f t="shared" ca="1" si="8"/>
        <v/>
      </c>
      <c r="D94">
        <f t="shared" ca="1" si="9"/>
        <v>0</v>
      </c>
      <c r="E94" t="str">
        <f>IF(N25="","",SUM(D94/N25)*uurtariefopbouw!$E$37)</f>
        <v/>
      </c>
    </row>
    <row r="95" spans="1:12" ht="15.75" hidden="1" thickTop="1" x14ac:dyDescent="0.25">
      <c r="A95" t="str">
        <f t="shared" si="8"/>
        <v/>
      </c>
      <c r="D95">
        <f t="shared" ca="1" si="9"/>
        <v>0</v>
      </c>
      <c r="E95" t="str">
        <f>IF(N26="","",SUM(D95/N26)*uurtariefopbouw!$E$37)</f>
        <v/>
      </c>
    </row>
    <row r="96" spans="1:12" ht="15.75" hidden="1" thickTop="1" x14ac:dyDescent="0.25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.75" hidden="1" thickTop="1" x14ac:dyDescent="0.25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.75" hidden="1" thickTop="1" x14ac:dyDescent="0.25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.75" hidden="1" thickTop="1" x14ac:dyDescent="0.25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.75" hidden="1" thickTop="1" x14ac:dyDescent="0.25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.75" hidden="1" thickTop="1" x14ac:dyDescent="0.25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.75" hidden="1" thickTop="1" x14ac:dyDescent="0.25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6.5" hidden="1" thickTop="1" thickBot="1" x14ac:dyDescent="0.3">
      <c r="A103" s="2" t="s">
        <v>198</v>
      </c>
      <c r="B103" s="2"/>
      <c r="C103" s="2"/>
      <c r="D103" s="2" t="e">
        <f ca="1">SUM(D88:D102)</f>
        <v>#N/A</v>
      </c>
      <c r="E103" s="2">
        <f>SUM(E88:E102)</f>
        <v>0</v>
      </c>
    </row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2" ht="15.75" hidden="1" thickTop="1" x14ac:dyDescent="0.25"/>
    <row r="123" ht="15.75" hidden="1" thickTop="1" x14ac:dyDescent="0.25"/>
    <row r="124" ht="15.75" hidden="1" thickTop="1" x14ac:dyDescent="0.25"/>
    <row r="127" ht="0" hidden="1" customHeight="1" x14ac:dyDescent="0.25"/>
  </sheetData>
  <sheetProtection algorithmName="SHA-512" hashValue="+qOJ7jPluM1XzNPnBdRxJeeCkDqln5EbkuPHrikO2nRnCDaxwXF5UQmG6hcoxTef11BfHyOyhXI39ScnXS/uuA==" saltValue="/OMDMvfWY5ZkItefenOr6A==" spinCount="100000" sheet="1" objects="1" scenarios="1"/>
  <conditionalFormatting sqref="M14">
    <cfRule type="cellIs" dxfId="3" priority="4" operator="equal">
      <formula>"Geen 100%"</formula>
    </cfRule>
  </conditionalFormatting>
  <conditionalFormatting sqref="G12">
    <cfRule type="containsText" dxfId="2" priority="2" operator="containsText" text="te laag">
      <formula>NOT(ISERROR(SEARCH("te laag",G12)))</formula>
    </cfRule>
  </conditionalFormatting>
  <conditionalFormatting sqref="G13">
    <cfRule type="containsText" dxfId="1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33E0CB1-1ECA-45F3-B98B-B504F7A1DD2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F9289"/>
  </sheetPr>
  <dimension ref="A1:M554"/>
  <sheetViews>
    <sheetView zoomScaleNormal="100" workbookViewId="0">
      <selection activeCell="H6" sqref="H6"/>
    </sheetView>
  </sheetViews>
  <sheetFormatPr defaultColWidth="9.140625" defaultRowHeight="15" x14ac:dyDescent="0.25"/>
  <cols>
    <col min="1" max="1" width="3.140625" style="250" customWidth="1"/>
    <col min="2" max="2" width="3.42578125" style="250" customWidth="1"/>
    <col min="3" max="3" width="20.85546875" style="253" customWidth="1"/>
    <col min="4" max="4" width="3" style="253" customWidth="1"/>
    <col min="5" max="5" width="3.7109375" style="253" customWidth="1"/>
    <col min="6" max="6" width="9.42578125" style="304" customWidth="1"/>
    <col min="7" max="7" width="10.5703125" style="304" customWidth="1"/>
    <col min="8" max="10" width="8.7109375" style="304" customWidth="1"/>
    <col min="11" max="11" width="10.7109375" style="318" customWidth="1"/>
    <col min="12" max="12" width="5.7109375" style="317" customWidth="1"/>
    <col min="13" max="13" width="10.7109375" style="298" customWidth="1"/>
    <col min="14" max="16384" width="9.140625" style="201"/>
  </cols>
  <sheetData>
    <row r="1" spans="1:13" x14ac:dyDescent="0.25">
      <c r="A1" s="241">
        <v>8</v>
      </c>
      <c r="B1" s="242" t="s">
        <v>72</v>
      </c>
      <c r="C1" s="243"/>
      <c r="D1" s="244">
        <f>VLOOKUP(A1,verzamelblad!A5:E54,3)</f>
        <v>0</v>
      </c>
      <c r="E1" s="245"/>
      <c r="F1" s="315"/>
      <c r="G1" s="315"/>
      <c r="H1" s="315"/>
      <c r="I1" s="315"/>
      <c r="J1" s="315"/>
      <c r="K1" s="316"/>
    </row>
    <row r="2" spans="1:13" x14ac:dyDescent="0.25">
      <c r="B2" s="242" t="s">
        <v>106</v>
      </c>
      <c r="C2" s="251"/>
      <c r="D2" s="244" t="str">
        <f>VLOOKUP(A1,verzamelblad!A5:E54,4)</f>
        <v xml:space="preserve"> </v>
      </c>
      <c r="E2" s="245"/>
      <c r="F2" s="315"/>
      <c r="G2" s="315"/>
      <c r="H2" s="315"/>
      <c r="I2" s="315" t="str">
        <f>VLOOKUP(A1,verzamelblad!A5:E54,5)</f>
        <v xml:space="preserve"> </v>
      </c>
      <c r="J2" s="315"/>
      <c r="K2" s="316"/>
    </row>
    <row r="3" spans="1:13" x14ac:dyDescent="0.25">
      <c r="A3" s="252" t="s">
        <v>107</v>
      </c>
      <c r="B3" s="252" t="s">
        <v>107</v>
      </c>
      <c r="C3" s="253" t="s">
        <v>108</v>
      </c>
      <c r="D3" s="253" t="s">
        <v>109</v>
      </c>
      <c r="E3" s="253" t="s">
        <v>110</v>
      </c>
      <c r="F3" s="304" t="s">
        <v>111</v>
      </c>
      <c r="G3" s="304" t="s">
        <v>112</v>
      </c>
      <c r="H3" s="304" t="s">
        <v>113</v>
      </c>
      <c r="I3" s="304" t="s">
        <v>114</v>
      </c>
      <c r="J3" s="304" t="s">
        <v>115</v>
      </c>
      <c r="K3" s="318" t="s">
        <v>70</v>
      </c>
      <c r="L3" s="317" t="s">
        <v>116</v>
      </c>
      <c r="M3" s="298" t="s">
        <v>117</v>
      </c>
    </row>
    <row r="4" spans="1:13" x14ac:dyDescent="0.25">
      <c r="A4" s="276"/>
      <c r="B4" s="291"/>
      <c r="C4" s="309" t="s">
        <v>283</v>
      </c>
      <c r="D4" s="291"/>
      <c r="E4" s="291"/>
      <c r="F4" s="262"/>
      <c r="G4" s="262"/>
      <c r="H4" s="262"/>
      <c r="I4" s="333"/>
      <c r="J4" s="333"/>
      <c r="K4" s="262"/>
      <c r="L4" s="334"/>
      <c r="M4" s="249"/>
    </row>
    <row r="5" spans="1:13" x14ac:dyDescent="0.25">
      <c r="A5" s="274"/>
      <c r="B5" s="260"/>
      <c r="C5" s="393"/>
      <c r="D5" s="393"/>
      <c r="E5" s="393"/>
      <c r="F5" s="394"/>
      <c r="G5" s="349"/>
      <c r="H5" s="349"/>
      <c r="I5" s="349"/>
      <c r="J5" s="349"/>
      <c r="K5" s="262"/>
      <c r="L5" s="263" t="str">
        <f>IF(E5="","0",VLOOKUP(E5,$F$539:$G$554,2))</f>
        <v>0</v>
      </c>
      <c r="M5" s="389">
        <f>SUM(K5*L5)</f>
        <v>0</v>
      </c>
    </row>
    <row r="6" spans="1:13" x14ac:dyDescent="0.25">
      <c r="A6" s="274"/>
      <c r="B6" s="260"/>
      <c r="C6" s="393"/>
      <c r="D6" s="393"/>
      <c r="E6" s="393"/>
      <c r="F6" s="394"/>
      <c r="G6" s="394"/>
      <c r="H6" s="394"/>
      <c r="I6" s="394"/>
      <c r="J6" s="394"/>
      <c r="K6" s="262"/>
      <c r="L6" s="263" t="str">
        <f t="shared" ref="L6:L11" si="0">IF(E6="","0",VLOOKUP(E6,$F$539:$G$554,2))</f>
        <v>0</v>
      </c>
      <c r="M6" s="389">
        <f t="shared" ref="M6:M11" si="1">SUM(K6*L6)</f>
        <v>0</v>
      </c>
    </row>
    <row r="7" spans="1:13" x14ac:dyDescent="0.25">
      <c r="A7" s="274"/>
      <c r="B7" s="260"/>
      <c r="C7" s="393"/>
      <c r="D7" s="393"/>
      <c r="E7" s="393"/>
      <c r="F7" s="394"/>
      <c r="G7" s="394"/>
      <c r="H7" s="394"/>
      <c r="I7" s="394"/>
      <c r="J7" s="394"/>
      <c r="K7" s="262"/>
      <c r="L7" s="263" t="str">
        <f t="shared" si="0"/>
        <v>0</v>
      </c>
      <c r="M7" s="389">
        <f t="shared" si="1"/>
        <v>0</v>
      </c>
    </row>
    <row r="8" spans="1:13" x14ac:dyDescent="0.25">
      <c r="A8" s="274"/>
      <c r="B8" s="260"/>
      <c r="C8" s="393"/>
      <c r="D8" s="393"/>
      <c r="E8" s="393"/>
      <c r="F8" s="394"/>
      <c r="G8" s="394"/>
      <c r="H8" s="394"/>
      <c r="I8" s="394"/>
      <c r="J8" s="394"/>
      <c r="K8" s="262"/>
      <c r="L8" s="263" t="str">
        <f t="shared" si="0"/>
        <v>0</v>
      </c>
      <c r="M8" s="389">
        <f t="shared" si="1"/>
        <v>0</v>
      </c>
    </row>
    <row r="9" spans="1:13" x14ac:dyDescent="0.25">
      <c r="A9" s="274"/>
      <c r="B9" s="260"/>
      <c r="C9" s="393"/>
      <c r="D9" s="393"/>
      <c r="E9" s="393"/>
      <c r="F9" s="394"/>
      <c r="G9" s="394"/>
      <c r="H9" s="394"/>
      <c r="I9" s="394"/>
      <c r="J9" s="394"/>
      <c r="K9" s="262"/>
      <c r="L9" s="263" t="str">
        <f t="shared" si="0"/>
        <v>0</v>
      </c>
      <c r="M9" s="389">
        <f t="shared" si="1"/>
        <v>0</v>
      </c>
    </row>
    <row r="10" spans="1:13" x14ac:dyDescent="0.25">
      <c r="A10" s="274"/>
      <c r="B10" s="260"/>
      <c r="C10" s="393"/>
      <c r="D10" s="393"/>
      <c r="E10" s="393"/>
      <c r="F10" s="394"/>
      <c r="G10" s="394"/>
      <c r="H10" s="394"/>
      <c r="I10" s="394"/>
      <c r="J10" s="394"/>
      <c r="K10" s="262"/>
      <c r="L10" s="263" t="str">
        <f t="shared" si="0"/>
        <v>0</v>
      </c>
      <c r="M10" s="389">
        <f t="shared" si="1"/>
        <v>0</v>
      </c>
    </row>
    <row r="11" spans="1:13" x14ac:dyDescent="0.25">
      <c r="A11" s="274"/>
      <c r="B11" s="260"/>
      <c r="C11" s="393"/>
      <c r="D11" s="393"/>
      <c r="E11" s="393"/>
      <c r="F11" s="394"/>
      <c r="G11" s="394"/>
      <c r="H11" s="394"/>
      <c r="I11" s="394"/>
      <c r="J11" s="394"/>
      <c r="K11" s="262"/>
      <c r="L11" s="263" t="str">
        <f t="shared" si="0"/>
        <v>0</v>
      </c>
      <c r="M11" s="389">
        <f t="shared" si="1"/>
        <v>0</v>
      </c>
    </row>
    <row r="12" spans="1:13" ht="15.75" thickBot="1" x14ac:dyDescent="0.3">
      <c r="A12" s="274"/>
      <c r="B12" s="260"/>
      <c r="C12" s="266" t="s">
        <v>98</v>
      </c>
      <c r="D12" s="266"/>
      <c r="E12" s="266"/>
      <c r="F12" s="267">
        <f t="shared" ref="F12:K12" si="2">SUM(F5:F11)</f>
        <v>0</v>
      </c>
      <c r="G12" s="267">
        <f t="shared" si="2"/>
        <v>0</v>
      </c>
      <c r="H12" s="267">
        <f t="shared" si="2"/>
        <v>0</v>
      </c>
      <c r="I12" s="267">
        <f t="shared" si="2"/>
        <v>0</v>
      </c>
      <c r="J12" s="267">
        <f t="shared" si="2"/>
        <v>0</v>
      </c>
      <c r="K12" s="267">
        <f t="shared" si="2"/>
        <v>0</v>
      </c>
      <c r="L12" s="263"/>
      <c r="M12" s="392" t="s">
        <v>306</v>
      </c>
    </row>
    <row r="13" spans="1:13" ht="15.75" hidden="1" thickTop="1" x14ac:dyDescent="0.25">
      <c r="A13" s="274"/>
      <c r="B13" s="313"/>
      <c r="C13" s="260"/>
      <c r="D13" s="260"/>
      <c r="E13" s="260"/>
      <c r="F13" s="301"/>
      <c r="G13" s="301"/>
      <c r="H13" s="301"/>
      <c r="I13" s="301"/>
      <c r="J13" s="301"/>
      <c r="K13" s="302">
        <f t="shared" ref="K13:K69" si="3">SUM(F13:J13)</f>
        <v>0</v>
      </c>
      <c r="L13" s="303" t="str">
        <f t="shared" ref="L13:L76" si="4">IF(E13="","0",VLOOKUP(E13,$F$539:$G$554,2))</f>
        <v>0</v>
      </c>
      <c r="M13" s="249">
        <f t="shared" ref="M13:M76" si="5">SUM(K13*L13)</f>
        <v>0</v>
      </c>
    </row>
    <row r="14" spans="1:13" ht="15.75" hidden="1" thickTop="1" x14ac:dyDescent="0.25">
      <c r="A14" s="274"/>
      <c r="B14" s="313"/>
      <c r="C14" s="260"/>
      <c r="D14" s="260"/>
      <c r="E14" s="260"/>
      <c r="F14" s="301"/>
      <c r="G14" s="301"/>
      <c r="H14" s="301"/>
      <c r="I14" s="301"/>
      <c r="J14" s="301"/>
      <c r="K14" s="302">
        <f t="shared" si="3"/>
        <v>0</v>
      </c>
      <c r="L14" s="303" t="str">
        <f t="shared" si="4"/>
        <v>0</v>
      </c>
      <c r="M14" s="249">
        <f t="shared" si="5"/>
        <v>0</v>
      </c>
    </row>
    <row r="15" spans="1:13" ht="15.75" hidden="1" thickTop="1" x14ac:dyDescent="0.25">
      <c r="A15" s="274"/>
      <c r="B15" s="313"/>
      <c r="C15" s="260"/>
      <c r="D15" s="260"/>
      <c r="E15" s="260"/>
      <c r="F15" s="301"/>
      <c r="G15" s="301"/>
      <c r="H15" s="301"/>
      <c r="I15" s="301"/>
      <c r="J15" s="301"/>
      <c r="K15" s="302">
        <f t="shared" si="3"/>
        <v>0</v>
      </c>
      <c r="L15" s="303" t="str">
        <f t="shared" si="4"/>
        <v>0</v>
      </c>
      <c r="M15" s="249">
        <f t="shared" si="5"/>
        <v>0</v>
      </c>
    </row>
    <row r="16" spans="1:13" ht="15.75" hidden="1" thickTop="1" x14ac:dyDescent="0.25">
      <c r="A16" s="274"/>
      <c r="B16" s="313"/>
      <c r="C16" s="260"/>
      <c r="D16" s="260"/>
      <c r="E16" s="260"/>
      <c r="F16" s="301"/>
      <c r="G16" s="301"/>
      <c r="H16" s="301"/>
      <c r="I16" s="301"/>
      <c r="J16" s="301"/>
      <c r="K16" s="302">
        <f t="shared" si="3"/>
        <v>0</v>
      </c>
      <c r="L16" s="303" t="str">
        <f t="shared" si="4"/>
        <v>0</v>
      </c>
      <c r="M16" s="249">
        <f t="shared" si="5"/>
        <v>0</v>
      </c>
    </row>
    <row r="17" spans="1:13" ht="15.75" hidden="1" thickTop="1" x14ac:dyDescent="0.25">
      <c r="A17" s="274"/>
      <c r="B17" s="313"/>
      <c r="C17" s="260"/>
      <c r="D17" s="260"/>
      <c r="E17" s="260"/>
      <c r="F17" s="301"/>
      <c r="G17" s="301"/>
      <c r="H17" s="301"/>
      <c r="I17" s="301"/>
      <c r="J17" s="301"/>
      <c r="K17" s="302">
        <f t="shared" si="3"/>
        <v>0</v>
      </c>
      <c r="L17" s="303" t="str">
        <f t="shared" si="4"/>
        <v>0</v>
      </c>
      <c r="M17" s="249">
        <f t="shared" si="5"/>
        <v>0</v>
      </c>
    </row>
    <row r="18" spans="1:13" ht="15.75" hidden="1" thickTop="1" x14ac:dyDescent="0.25">
      <c r="K18" s="302">
        <f t="shared" si="3"/>
        <v>0</v>
      </c>
      <c r="L18" s="303" t="str">
        <f t="shared" si="4"/>
        <v>0</v>
      </c>
      <c r="M18" s="249">
        <f t="shared" si="5"/>
        <v>0</v>
      </c>
    </row>
    <row r="19" spans="1:13" ht="15.75" hidden="1" thickTop="1" x14ac:dyDescent="0.25">
      <c r="K19" s="302">
        <f t="shared" si="3"/>
        <v>0</v>
      </c>
      <c r="L19" s="303" t="str">
        <f t="shared" si="4"/>
        <v>0</v>
      </c>
      <c r="M19" s="249">
        <f t="shared" si="5"/>
        <v>0</v>
      </c>
    </row>
    <row r="20" spans="1:13" ht="15.75" hidden="1" thickTop="1" x14ac:dyDescent="0.25">
      <c r="K20" s="302">
        <f t="shared" si="3"/>
        <v>0</v>
      </c>
      <c r="L20" s="303" t="str">
        <f t="shared" si="4"/>
        <v>0</v>
      </c>
      <c r="M20" s="249">
        <f t="shared" si="5"/>
        <v>0</v>
      </c>
    </row>
    <row r="21" spans="1:13" ht="15.75" hidden="1" thickTop="1" x14ac:dyDescent="0.25">
      <c r="K21" s="302">
        <f t="shared" si="3"/>
        <v>0</v>
      </c>
      <c r="L21" s="303" t="str">
        <f t="shared" si="4"/>
        <v>0</v>
      </c>
      <c r="M21" s="249">
        <f t="shared" si="5"/>
        <v>0</v>
      </c>
    </row>
    <row r="22" spans="1:13" ht="15.75" hidden="1" thickTop="1" x14ac:dyDescent="0.25">
      <c r="K22" s="302">
        <f t="shared" si="3"/>
        <v>0</v>
      </c>
      <c r="L22" s="303" t="str">
        <f t="shared" si="4"/>
        <v>0</v>
      </c>
      <c r="M22" s="249">
        <f t="shared" si="5"/>
        <v>0</v>
      </c>
    </row>
    <row r="23" spans="1:13" ht="15.75" hidden="1" thickTop="1" x14ac:dyDescent="0.25">
      <c r="K23" s="302">
        <f t="shared" si="3"/>
        <v>0</v>
      </c>
      <c r="L23" s="303" t="str">
        <f t="shared" si="4"/>
        <v>0</v>
      </c>
      <c r="M23" s="249">
        <f t="shared" si="5"/>
        <v>0</v>
      </c>
    </row>
    <row r="24" spans="1:13" ht="15.75" hidden="1" thickTop="1" x14ac:dyDescent="0.25">
      <c r="K24" s="302">
        <f t="shared" si="3"/>
        <v>0</v>
      </c>
      <c r="L24" s="303" t="str">
        <f t="shared" si="4"/>
        <v>0</v>
      </c>
      <c r="M24" s="249">
        <f t="shared" si="5"/>
        <v>0</v>
      </c>
    </row>
    <row r="25" spans="1:13" ht="15.75" hidden="1" thickTop="1" x14ac:dyDescent="0.25">
      <c r="K25" s="302">
        <f t="shared" si="3"/>
        <v>0</v>
      </c>
      <c r="L25" s="303" t="str">
        <f t="shared" si="4"/>
        <v>0</v>
      </c>
      <c r="M25" s="249">
        <f t="shared" si="5"/>
        <v>0</v>
      </c>
    </row>
    <row r="26" spans="1:13" ht="15.75" hidden="1" thickTop="1" x14ac:dyDescent="0.25">
      <c r="K26" s="302">
        <f t="shared" si="3"/>
        <v>0</v>
      </c>
      <c r="L26" s="303" t="str">
        <f t="shared" si="4"/>
        <v>0</v>
      </c>
      <c r="M26" s="249">
        <f t="shared" si="5"/>
        <v>0</v>
      </c>
    </row>
    <row r="27" spans="1:13" ht="15.75" hidden="1" thickTop="1" x14ac:dyDescent="0.25">
      <c r="K27" s="302">
        <f t="shared" si="3"/>
        <v>0</v>
      </c>
      <c r="L27" s="303" t="str">
        <f t="shared" si="4"/>
        <v>0</v>
      </c>
      <c r="M27" s="249">
        <f t="shared" si="5"/>
        <v>0</v>
      </c>
    </row>
    <row r="28" spans="1:13" ht="15.75" hidden="1" thickTop="1" x14ac:dyDescent="0.25">
      <c r="K28" s="302">
        <f t="shared" si="3"/>
        <v>0</v>
      </c>
      <c r="L28" s="303" t="str">
        <f t="shared" si="4"/>
        <v>0</v>
      </c>
      <c r="M28" s="249">
        <f t="shared" si="5"/>
        <v>0</v>
      </c>
    </row>
    <row r="29" spans="1:13" ht="15.75" hidden="1" thickTop="1" x14ac:dyDescent="0.25">
      <c r="K29" s="302">
        <f t="shared" si="3"/>
        <v>0</v>
      </c>
      <c r="L29" s="303" t="str">
        <f t="shared" si="4"/>
        <v>0</v>
      </c>
      <c r="M29" s="249">
        <f t="shared" si="5"/>
        <v>0</v>
      </c>
    </row>
    <row r="30" spans="1:13" ht="15.75" hidden="1" thickTop="1" x14ac:dyDescent="0.25">
      <c r="K30" s="302">
        <f t="shared" si="3"/>
        <v>0</v>
      </c>
      <c r="L30" s="303" t="str">
        <f t="shared" si="4"/>
        <v>0</v>
      </c>
      <c r="M30" s="249">
        <f t="shared" si="5"/>
        <v>0</v>
      </c>
    </row>
    <row r="31" spans="1:13" ht="15.75" hidden="1" thickTop="1" x14ac:dyDescent="0.25">
      <c r="K31" s="302">
        <f t="shared" si="3"/>
        <v>0</v>
      </c>
      <c r="L31" s="303" t="str">
        <f t="shared" si="4"/>
        <v>0</v>
      </c>
      <c r="M31" s="249">
        <f t="shared" si="5"/>
        <v>0</v>
      </c>
    </row>
    <row r="32" spans="1:13" ht="15.75" hidden="1" thickTop="1" x14ac:dyDescent="0.25">
      <c r="K32" s="302">
        <f t="shared" si="3"/>
        <v>0</v>
      </c>
      <c r="L32" s="303" t="str">
        <f t="shared" si="4"/>
        <v>0</v>
      </c>
      <c r="M32" s="249">
        <f t="shared" si="5"/>
        <v>0</v>
      </c>
    </row>
    <row r="33" spans="11:13" ht="15.75" hidden="1" thickTop="1" x14ac:dyDescent="0.25">
      <c r="K33" s="302">
        <f t="shared" si="3"/>
        <v>0</v>
      </c>
      <c r="L33" s="303" t="str">
        <f t="shared" si="4"/>
        <v>0</v>
      </c>
      <c r="M33" s="249">
        <f t="shared" si="5"/>
        <v>0</v>
      </c>
    </row>
    <row r="34" spans="11:13" ht="15.75" hidden="1" thickTop="1" x14ac:dyDescent="0.25">
      <c r="K34" s="302">
        <f t="shared" si="3"/>
        <v>0</v>
      </c>
      <c r="L34" s="303" t="str">
        <f t="shared" si="4"/>
        <v>0</v>
      </c>
      <c r="M34" s="249">
        <f t="shared" si="5"/>
        <v>0</v>
      </c>
    </row>
    <row r="35" spans="11:13" ht="15.75" hidden="1" thickTop="1" x14ac:dyDescent="0.25">
      <c r="K35" s="302">
        <f t="shared" si="3"/>
        <v>0</v>
      </c>
      <c r="L35" s="303" t="str">
        <f t="shared" si="4"/>
        <v>0</v>
      </c>
      <c r="M35" s="249">
        <f t="shared" si="5"/>
        <v>0</v>
      </c>
    </row>
    <row r="36" spans="11:13" ht="15.75" hidden="1" thickTop="1" x14ac:dyDescent="0.25">
      <c r="K36" s="302">
        <f t="shared" si="3"/>
        <v>0</v>
      </c>
      <c r="L36" s="303" t="str">
        <f t="shared" si="4"/>
        <v>0</v>
      </c>
      <c r="M36" s="249">
        <f t="shared" si="5"/>
        <v>0</v>
      </c>
    </row>
    <row r="37" spans="11:13" ht="15.75" hidden="1" thickTop="1" x14ac:dyDescent="0.25">
      <c r="K37" s="302">
        <f t="shared" si="3"/>
        <v>0</v>
      </c>
      <c r="L37" s="303" t="str">
        <f t="shared" si="4"/>
        <v>0</v>
      </c>
      <c r="M37" s="249">
        <f t="shared" si="5"/>
        <v>0</v>
      </c>
    </row>
    <row r="38" spans="11:13" ht="15.75" hidden="1" thickTop="1" x14ac:dyDescent="0.25">
      <c r="K38" s="302">
        <f t="shared" si="3"/>
        <v>0</v>
      </c>
      <c r="L38" s="303" t="str">
        <f t="shared" si="4"/>
        <v>0</v>
      </c>
      <c r="M38" s="249">
        <f t="shared" si="5"/>
        <v>0</v>
      </c>
    </row>
    <row r="39" spans="11:13" ht="15.75" hidden="1" thickTop="1" x14ac:dyDescent="0.25">
      <c r="K39" s="302">
        <f t="shared" si="3"/>
        <v>0</v>
      </c>
      <c r="L39" s="303" t="str">
        <f t="shared" si="4"/>
        <v>0</v>
      </c>
      <c r="M39" s="249">
        <f t="shared" si="5"/>
        <v>0</v>
      </c>
    </row>
    <row r="40" spans="11:13" ht="15.75" hidden="1" thickTop="1" x14ac:dyDescent="0.25">
      <c r="K40" s="302">
        <f t="shared" si="3"/>
        <v>0</v>
      </c>
      <c r="L40" s="303" t="str">
        <f t="shared" si="4"/>
        <v>0</v>
      </c>
      <c r="M40" s="249">
        <f t="shared" si="5"/>
        <v>0</v>
      </c>
    </row>
    <row r="41" spans="11:13" ht="15.75" hidden="1" thickTop="1" x14ac:dyDescent="0.25">
      <c r="K41" s="302">
        <f t="shared" si="3"/>
        <v>0</v>
      </c>
      <c r="L41" s="303" t="str">
        <f t="shared" si="4"/>
        <v>0</v>
      </c>
      <c r="M41" s="249">
        <f t="shared" si="5"/>
        <v>0</v>
      </c>
    </row>
    <row r="42" spans="11:13" ht="15.75" hidden="1" thickTop="1" x14ac:dyDescent="0.25">
      <c r="K42" s="302">
        <f t="shared" si="3"/>
        <v>0</v>
      </c>
      <c r="L42" s="303" t="str">
        <f t="shared" si="4"/>
        <v>0</v>
      </c>
      <c r="M42" s="249">
        <f t="shared" si="5"/>
        <v>0</v>
      </c>
    </row>
    <row r="43" spans="11:13" ht="15.75" hidden="1" thickTop="1" x14ac:dyDescent="0.25">
      <c r="K43" s="302">
        <f t="shared" si="3"/>
        <v>0</v>
      </c>
      <c r="L43" s="303" t="str">
        <f t="shared" si="4"/>
        <v>0</v>
      </c>
      <c r="M43" s="249">
        <f t="shared" si="5"/>
        <v>0</v>
      </c>
    </row>
    <row r="44" spans="11:13" ht="15.75" hidden="1" thickTop="1" x14ac:dyDescent="0.25">
      <c r="K44" s="302">
        <f t="shared" si="3"/>
        <v>0</v>
      </c>
      <c r="L44" s="303" t="str">
        <f t="shared" si="4"/>
        <v>0</v>
      </c>
      <c r="M44" s="249">
        <f t="shared" si="5"/>
        <v>0</v>
      </c>
    </row>
    <row r="45" spans="11:13" ht="15.75" hidden="1" thickTop="1" x14ac:dyDescent="0.25">
      <c r="K45" s="302">
        <f t="shared" si="3"/>
        <v>0</v>
      </c>
      <c r="L45" s="303" t="str">
        <f t="shared" si="4"/>
        <v>0</v>
      </c>
      <c r="M45" s="249">
        <f t="shared" si="5"/>
        <v>0</v>
      </c>
    </row>
    <row r="46" spans="11:13" ht="15.75" hidden="1" thickTop="1" x14ac:dyDescent="0.25">
      <c r="K46" s="302">
        <f t="shared" si="3"/>
        <v>0</v>
      </c>
      <c r="L46" s="303" t="str">
        <f t="shared" si="4"/>
        <v>0</v>
      </c>
      <c r="M46" s="249">
        <f t="shared" si="5"/>
        <v>0</v>
      </c>
    </row>
    <row r="47" spans="11:13" ht="15.75" hidden="1" thickTop="1" x14ac:dyDescent="0.25">
      <c r="K47" s="302">
        <f t="shared" si="3"/>
        <v>0</v>
      </c>
      <c r="L47" s="303" t="str">
        <f t="shared" si="4"/>
        <v>0</v>
      </c>
      <c r="M47" s="249">
        <f t="shared" si="5"/>
        <v>0</v>
      </c>
    </row>
    <row r="48" spans="11:13" ht="15.75" hidden="1" thickTop="1" x14ac:dyDescent="0.25">
      <c r="K48" s="302">
        <f t="shared" si="3"/>
        <v>0</v>
      </c>
      <c r="L48" s="303" t="str">
        <f t="shared" si="4"/>
        <v>0</v>
      </c>
      <c r="M48" s="249">
        <f t="shared" si="5"/>
        <v>0</v>
      </c>
    </row>
    <row r="49" spans="11:13" ht="15.75" hidden="1" thickTop="1" x14ac:dyDescent="0.25">
      <c r="K49" s="302">
        <f t="shared" si="3"/>
        <v>0</v>
      </c>
      <c r="L49" s="303" t="str">
        <f t="shared" si="4"/>
        <v>0</v>
      </c>
      <c r="M49" s="249">
        <f t="shared" si="5"/>
        <v>0</v>
      </c>
    </row>
    <row r="50" spans="11:13" ht="15.75" hidden="1" thickTop="1" x14ac:dyDescent="0.25">
      <c r="K50" s="302">
        <f t="shared" si="3"/>
        <v>0</v>
      </c>
      <c r="L50" s="303" t="str">
        <f t="shared" si="4"/>
        <v>0</v>
      </c>
      <c r="M50" s="249">
        <f t="shared" si="5"/>
        <v>0</v>
      </c>
    </row>
    <row r="51" spans="11:13" ht="15.75" hidden="1" thickTop="1" x14ac:dyDescent="0.25">
      <c r="K51" s="302">
        <f t="shared" si="3"/>
        <v>0</v>
      </c>
      <c r="L51" s="303" t="str">
        <f t="shared" si="4"/>
        <v>0</v>
      </c>
      <c r="M51" s="249">
        <f t="shared" si="5"/>
        <v>0</v>
      </c>
    </row>
    <row r="52" spans="11:13" ht="15.75" hidden="1" thickTop="1" x14ac:dyDescent="0.25">
      <c r="K52" s="302">
        <f t="shared" si="3"/>
        <v>0</v>
      </c>
      <c r="L52" s="303" t="str">
        <f t="shared" si="4"/>
        <v>0</v>
      </c>
      <c r="M52" s="249">
        <f t="shared" si="5"/>
        <v>0</v>
      </c>
    </row>
    <row r="53" spans="11:13" ht="15.75" hidden="1" thickTop="1" x14ac:dyDescent="0.25">
      <c r="K53" s="302">
        <f t="shared" si="3"/>
        <v>0</v>
      </c>
      <c r="L53" s="303" t="str">
        <f t="shared" si="4"/>
        <v>0</v>
      </c>
      <c r="M53" s="249">
        <f t="shared" si="5"/>
        <v>0</v>
      </c>
    </row>
    <row r="54" spans="11:13" ht="15.75" hidden="1" thickTop="1" x14ac:dyDescent="0.25">
      <c r="K54" s="302">
        <f t="shared" si="3"/>
        <v>0</v>
      </c>
      <c r="L54" s="303" t="str">
        <f t="shared" si="4"/>
        <v>0</v>
      </c>
      <c r="M54" s="249">
        <f t="shared" si="5"/>
        <v>0</v>
      </c>
    </row>
    <row r="55" spans="11:13" ht="15.75" hidden="1" thickTop="1" x14ac:dyDescent="0.25">
      <c r="K55" s="302">
        <f t="shared" si="3"/>
        <v>0</v>
      </c>
      <c r="L55" s="303" t="str">
        <f t="shared" si="4"/>
        <v>0</v>
      </c>
      <c r="M55" s="249">
        <f t="shared" si="5"/>
        <v>0</v>
      </c>
    </row>
    <row r="56" spans="11:13" ht="15.75" hidden="1" thickTop="1" x14ac:dyDescent="0.25">
      <c r="K56" s="302">
        <f t="shared" si="3"/>
        <v>0</v>
      </c>
      <c r="L56" s="303" t="str">
        <f t="shared" si="4"/>
        <v>0</v>
      </c>
      <c r="M56" s="249">
        <f t="shared" si="5"/>
        <v>0</v>
      </c>
    </row>
    <row r="57" spans="11:13" ht="15.75" hidden="1" thickTop="1" x14ac:dyDescent="0.25">
      <c r="K57" s="302">
        <f t="shared" si="3"/>
        <v>0</v>
      </c>
      <c r="L57" s="303" t="str">
        <f t="shared" si="4"/>
        <v>0</v>
      </c>
      <c r="M57" s="249">
        <f t="shared" si="5"/>
        <v>0</v>
      </c>
    </row>
    <row r="58" spans="11:13" ht="15.75" hidden="1" thickTop="1" x14ac:dyDescent="0.25">
      <c r="K58" s="302">
        <f t="shared" si="3"/>
        <v>0</v>
      </c>
      <c r="L58" s="303" t="str">
        <f t="shared" si="4"/>
        <v>0</v>
      </c>
      <c r="M58" s="249">
        <f t="shared" si="5"/>
        <v>0</v>
      </c>
    </row>
    <row r="59" spans="11:13" ht="15.75" hidden="1" thickTop="1" x14ac:dyDescent="0.25">
      <c r="K59" s="302">
        <f t="shared" si="3"/>
        <v>0</v>
      </c>
      <c r="L59" s="303" t="str">
        <f t="shared" si="4"/>
        <v>0</v>
      </c>
      <c r="M59" s="249">
        <f t="shared" si="5"/>
        <v>0</v>
      </c>
    </row>
    <row r="60" spans="11:13" ht="15.75" hidden="1" thickTop="1" x14ac:dyDescent="0.25">
      <c r="K60" s="302">
        <f t="shared" si="3"/>
        <v>0</v>
      </c>
      <c r="L60" s="303" t="str">
        <f t="shared" si="4"/>
        <v>0</v>
      </c>
      <c r="M60" s="249">
        <f t="shared" si="5"/>
        <v>0</v>
      </c>
    </row>
    <row r="61" spans="11:13" ht="15.75" hidden="1" thickTop="1" x14ac:dyDescent="0.25">
      <c r="K61" s="302">
        <f t="shared" si="3"/>
        <v>0</v>
      </c>
      <c r="L61" s="303" t="str">
        <f t="shared" si="4"/>
        <v>0</v>
      </c>
      <c r="M61" s="249">
        <f t="shared" si="5"/>
        <v>0</v>
      </c>
    </row>
    <row r="62" spans="11:13" ht="15.75" hidden="1" thickTop="1" x14ac:dyDescent="0.25">
      <c r="K62" s="302">
        <f t="shared" si="3"/>
        <v>0</v>
      </c>
      <c r="L62" s="303" t="str">
        <f t="shared" si="4"/>
        <v>0</v>
      </c>
      <c r="M62" s="249">
        <f t="shared" si="5"/>
        <v>0</v>
      </c>
    </row>
    <row r="63" spans="11:13" ht="15.75" hidden="1" thickTop="1" x14ac:dyDescent="0.25">
      <c r="K63" s="302">
        <f t="shared" si="3"/>
        <v>0</v>
      </c>
      <c r="L63" s="303" t="str">
        <f t="shared" si="4"/>
        <v>0</v>
      </c>
      <c r="M63" s="249">
        <f t="shared" si="5"/>
        <v>0</v>
      </c>
    </row>
    <row r="64" spans="11:13" ht="15.75" hidden="1" thickTop="1" x14ac:dyDescent="0.25">
      <c r="K64" s="302">
        <f t="shared" si="3"/>
        <v>0</v>
      </c>
      <c r="L64" s="303" t="str">
        <f t="shared" si="4"/>
        <v>0</v>
      </c>
      <c r="M64" s="249">
        <f t="shared" si="5"/>
        <v>0</v>
      </c>
    </row>
    <row r="65" spans="11:13" ht="15.75" hidden="1" thickTop="1" x14ac:dyDescent="0.25">
      <c r="K65" s="302">
        <f t="shared" si="3"/>
        <v>0</v>
      </c>
      <c r="L65" s="303" t="str">
        <f t="shared" si="4"/>
        <v>0</v>
      </c>
      <c r="M65" s="249">
        <f t="shared" si="5"/>
        <v>0</v>
      </c>
    </row>
    <row r="66" spans="11:13" ht="15.75" hidden="1" thickTop="1" x14ac:dyDescent="0.25">
      <c r="K66" s="302">
        <f t="shared" si="3"/>
        <v>0</v>
      </c>
      <c r="L66" s="303" t="str">
        <f t="shared" si="4"/>
        <v>0</v>
      </c>
      <c r="M66" s="249">
        <f t="shared" si="5"/>
        <v>0</v>
      </c>
    </row>
    <row r="67" spans="11:13" ht="15.75" hidden="1" thickTop="1" x14ac:dyDescent="0.25">
      <c r="K67" s="302">
        <f t="shared" si="3"/>
        <v>0</v>
      </c>
      <c r="L67" s="303" t="str">
        <f t="shared" si="4"/>
        <v>0</v>
      </c>
      <c r="M67" s="249">
        <f t="shared" si="5"/>
        <v>0</v>
      </c>
    </row>
    <row r="68" spans="11:13" ht="15.75" hidden="1" thickTop="1" x14ac:dyDescent="0.25">
      <c r="K68" s="302">
        <f t="shared" si="3"/>
        <v>0</v>
      </c>
      <c r="L68" s="303" t="str">
        <f t="shared" si="4"/>
        <v>0</v>
      </c>
      <c r="M68" s="249">
        <f t="shared" si="5"/>
        <v>0</v>
      </c>
    </row>
    <row r="69" spans="11:13" ht="15.75" hidden="1" thickTop="1" x14ac:dyDescent="0.25">
      <c r="K69" s="318">
        <f t="shared" si="3"/>
        <v>0</v>
      </c>
      <c r="L69" s="303" t="str">
        <f t="shared" si="4"/>
        <v>0</v>
      </c>
      <c r="M69" s="249">
        <f t="shared" si="5"/>
        <v>0</v>
      </c>
    </row>
    <row r="70" spans="11:13" ht="15.75" hidden="1" thickTop="1" x14ac:dyDescent="0.25">
      <c r="K70" s="318">
        <f t="shared" ref="K70:K133" si="6">SUM(F70:J70)</f>
        <v>0</v>
      </c>
      <c r="L70" s="303" t="str">
        <f t="shared" si="4"/>
        <v>0</v>
      </c>
      <c r="M70" s="249">
        <f t="shared" si="5"/>
        <v>0</v>
      </c>
    </row>
    <row r="71" spans="11:13" ht="15.75" hidden="1" thickTop="1" x14ac:dyDescent="0.25">
      <c r="K71" s="318">
        <f t="shared" si="6"/>
        <v>0</v>
      </c>
      <c r="L71" s="303" t="str">
        <f t="shared" si="4"/>
        <v>0</v>
      </c>
      <c r="M71" s="249">
        <f t="shared" si="5"/>
        <v>0</v>
      </c>
    </row>
    <row r="72" spans="11:13" ht="15.75" hidden="1" thickTop="1" x14ac:dyDescent="0.25">
      <c r="K72" s="318">
        <f t="shared" si="6"/>
        <v>0</v>
      </c>
      <c r="L72" s="303" t="str">
        <f t="shared" si="4"/>
        <v>0</v>
      </c>
      <c r="M72" s="249">
        <f t="shared" si="5"/>
        <v>0</v>
      </c>
    </row>
    <row r="73" spans="11:13" ht="15.75" hidden="1" thickTop="1" x14ac:dyDescent="0.25">
      <c r="K73" s="318">
        <f t="shared" si="6"/>
        <v>0</v>
      </c>
      <c r="L73" s="303" t="str">
        <f t="shared" si="4"/>
        <v>0</v>
      </c>
      <c r="M73" s="249">
        <f t="shared" si="5"/>
        <v>0</v>
      </c>
    </row>
    <row r="74" spans="11:13" ht="15.75" hidden="1" thickTop="1" x14ac:dyDescent="0.25">
      <c r="K74" s="318">
        <f t="shared" si="6"/>
        <v>0</v>
      </c>
      <c r="L74" s="303" t="str">
        <f t="shared" si="4"/>
        <v>0</v>
      </c>
      <c r="M74" s="249">
        <f t="shared" si="5"/>
        <v>0</v>
      </c>
    </row>
    <row r="75" spans="11:13" ht="15.75" hidden="1" thickTop="1" x14ac:dyDescent="0.25">
      <c r="K75" s="318">
        <f t="shared" si="6"/>
        <v>0</v>
      </c>
      <c r="L75" s="303" t="str">
        <f t="shared" si="4"/>
        <v>0</v>
      </c>
      <c r="M75" s="249">
        <f t="shared" si="5"/>
        <v>0</v>
      </c>
    </row>
    <row r="76" spans="11:13" ht="15.75" hidden="1" thickTop="1" x14ac:dyDescent="0.25">
      <c r="K76" s="318">
        <f t="shared" si="6"/>
        <v>0</v>
      </c>
      <c r="L76" s="303" t="str">
        <f t="shared" si="4"/>
        <v>0</v>
      </c>
      <c r="M76" s="249">
        <f t="shared" si="5"/>
        <v>0</v>
      </c>
    </row>
    <row r="77" spans="11:13" ht="15.75" hidden="1" thickTop="1" x14ac:dyDescent="0.25">
      <c r="K77" s="318">
        <f t="shared" si="6"/>
        <v>0</v>
      </c>
      <c r="L77" s="303" t="str">
        <f t="shared" ref="L77:L140" si="7">IF(E77="","0",VLOOKUP(E77,$F$539:$G$554,2))</f>
        <v>0</v>
      </c>
      <c r="M77" s="249">
        <f t="shared" ref="M77:M140" si="8">SUM(K77*L77)</f>
        <v>0</v>
      </c>
    </row>
    <row r="78" spans="11:13" ht="15.75" hidden="1" thickTop="1" x14ac:dyDescent="0.25">
      <c r="K78" s="318">
        <f t="shared" si="6"/>
        <v>0</v>
      </c>
      <c r="L78" s="303" t="str">
        <f t="shared" si="7"/>
        <v>0</v>
      </c>
      <c r="M78" s="249">
        <f t="shared" si="8"/>
        <v>0</v>
      </c>
    </row>
    <row r="79" spans="11:13" ht="15.75" hidden="1" thickTop="1" x14ac:dyDescent="0.25">
      <c r="K79" s="318">
        <f t="shared" si="6"/>
        <v>0</v>
      </c>
      <c r="L79" s="303" t="str">
        <f t="shared" si="7"/>
        <v>0</v>
      </c>
      <c r="M79" s="249">
        <f t="shared" si="8"/>
        <v>0</v>
      </c>
    </row>
    <row r="80" spans="11:13" ht="15.75" hidden="1" thickTop="1" x14ac:dyDescent="0.25">
      <c r="K80" s="318">
        <f t="shared" si="6"/>
        <v>0</v>
      </c>
      <c r="L80" s="303" t="str">
        <f t="shared" si="7"/>
        <v>0</v>
      </c>
      <c r="M80" s="249">
        <f t="shared" si="8"/>
        <v>0</v>
      </c>
    </row>
    <row r="81" spans="11:13" ht="15.75" hidden="1" thickTop="1" x14ac:dyDescent="0.25">
      <c r="K81" s="318">
        <f t="shared" si="6"/>
        <v>0</v>
      </c>
      <c r="L81" s="303" t="str">
        <f t="shared" si="7"/>
        <v>0</v>
      </c>
      <c r="M81" s="249">
        <f t="shared" si="8"/>
        <v>0</v>
      </c>
    </row>
    <row r="82" spans="11:13" ht="15.75" hidden="1" thickTop="1" x14ac:dyDescent="0.25">
      <c r="K82" s="318">
        <f t="shared" si="6"/>
        <v>0</v>
      </c>
      <c r="L82" s="303" t="str">
        <f t="shared" si="7"/>
        <v>0</v>
      </c>
      <c r="M82" s="249">
        <f t="shared" si="8"/>
        <v>0</v>
      </c>
    </row>
    <row r="83" spans="11:13" ht="15.75" hidden="1" thickTop="1" x14ac:dyDescent="0.25">
      <c r="K83" s="318">
        <f t="shared" si="6"/>
        <v>0</v>
      </c>
      <c r="L83" s="303" t="str">
        <f t="shared" si="7"/>
        <v>0</v>
      </c>
      <c r="M83" s="249">
        <f t="shared" si="8"/>
        <v>0</v>
      </c>
    </row>
    <row r="84" spans="11:13" ht="15.75" hidden="1" thickTop="1" x14ac:dyDescent="0.25">
      <c r="K84" s="318">
        <f t="shared" si="6"/>
        <v>0</v>
      </c>
      <c r="L84" s="303" t="str">
        <f t="shared" si="7"/>
        <v>0</v>
      </c>
      <c r="M84" s="249">
        <f t="shared" si="8"/>
        <v>0</v>
      </c>
    </row>
    <row r="85" spans="11:13" ht="15.75" hidden="1" thickTop="1" x14ac:dyDescent="0.25">
      <c r="K85" s="318">
        <f t="shared" si="6"/>
        <v>0</v>
      </c>
      <c r="L85" s="303" t="str">
        <f t="shared" si="7"/>
        <v>0</v>
      </c>
      <c r="M85" s="249">
        <f t="shared" si="8"/>
        <v>0</v>
      </c>
    </row>
    <row r="86" spans="11:13" ht="15.75" hidden="1" thickTop="1" x14ac:dyDescent="0.25">
      <c r="K86" s="318">
        <f t="shared" si="6"/>
        <v>0</v>
      </c>
      <c r="L86" s="303" t="str">
        <f t="shared" si="7"/>
        <v>0</v>
      </c>
      <c r="M86" s="249">
        <f t="shared" si="8"/>
        <v>0</v>
      </c>
    </row>
    <row r="87" spans="11:13" ht="15.75" hidden="1" thickTop="1" x14ac:dyDescent="0.25">
      <c r="K87" s="318">
        <f t="shared" si="6"/>
        <v>0</v>
      </c>
      <c r="L87" s="303" t="str">
        <f t="shared" si="7"/>
        <v>0</v>
      </c>
      <c r="M87" s="249">
        <f t="shared" si="8"/>
        <v>0</v>
      </c>
    </row>
    <row r="88" spans="11:13" ht="15.75" hidden="1" thickTop="1" x14ac:dyDescent="0.25">
      <c r="K88" s="318">
        <f t="shared" si="6"/>
        <v>0</v>
      </c>
      <c r="L88" s="303" t="str">
        <f t="shared" si="7"/>
        <v>0</v>
      </c>
      <c r="M88" s="249">
        <f t="shared" si="8"/>
        <v>0</v>
      </c>
    </row>
    <row r="89" spans="11:13" ht="15.75" hidden="1" thickTop="1" x14ac:dyDescent="0.25">
      <c r="K89" s="318">
        <f t="shared" si="6"/>
        <v>0</v>
      </c>
      <c r="L89" s="303" t="str">
        <f t="shared" si="7"/>
        <v>0</v>
      </c>
      <c r="M89" s="249">
        <f t="shared" si="8"/>
        <v>0</v>
      </c>
    </row>
    <row r="90" spans="11:13" ht="15.75" hidden="1" thickTop="1" x14ac:dyDescent="0.25">
      <c r="K90" s="318">
        <f t="shared" si="6"/>
        <v>0</v>
      </c>
      <c r="L90" s="303" t="str">
        <f t="shared" si="7"/>
        <v>0</v>
      </c>
      <c r="M90" s="249">
        <f t="shared" si="8"/>
        <v>0</v>
      </c>
    </row>
    <row r="91" spans="11:13" ht="15.75" hidden="1" thickTop="1" x14ac:dyDescent="0.25">
      <c r="K91" s="318">
        <f t="shared" si="6"/>
        <v>0</v>
      </c>
      <c r="L91" s="303" t="str">
        <f t="shared" si="7"/>
        <v>0</v>
      </c>
      <c r="M91" s="249">
        <f t="shared" si="8"/>
        <v>0</v>
      </c>
    </row>
    <row r="92" spans="11:13" ht="15.75" hidden="1" thickTop="1" x14ac:dyDescent="0.25">
      <c r="K92" s="318">
        <f t="shared" si="6"/>
        <v>0</v>
      </c>
      <c r="L92" s="303" t="str">
        <f t="shared" si="7"/>
        <v>0</v>
      </c>
      <c r="M92" s="249">
        <f t="shared" si="8"/>
        <v>0</v>
      </c>
    </row>
    <row r="93" spans="11:13" ht="15.75" hidden="1" thickTop="1" x14ac:dyDescent="0.25">
      <c r="K93" s="318">
        <f t="shared" si="6"/>
        <v>0</v>
      </c>
      <c r="L93" s="303" t="str">
        <f t="shared" si="7"/>
        <v>0</v>
      </c>
      <c r="M93" s="249">
        <f t="shared" si="8"/>
        <v>0</v>
      </c>
    </row>
    <row r="94" spans="11:13" ht="15.75" hidden="1" thickTop="1" x14ac:dyDescent="0.25">
      <c r="K94" s="318">
        <f t="shared" si="6"/>
        <v>0</v>
      </c>
      <c r="L94" s="303" t="str">
        <f t="shared" si="7"/>
        <v>0</v>
      </c>
      <c r="M94" s="249">
        <f t="shared" si="8"/>
        <v>0</v>
      </c>
    </row>
    <row r="95" spans="11:13" ht="15.75" hidden="1" thickTop="1" x14ac:dyDescent="0.25">
      <c r="K95" s="318">
        <f t="shared" si="6"/>
        <v>0</v>
      </c>
      <c r="L95" s="303" t="str">
        <f t="shared" si="7"/>
        <v>0</v>
      </c>
      <c r="M95" s="249">
        <f t="shared" si="8"/>
        <v>0</v>
      </c>
    </row>
    <row r="96" spans="11:13" ht="15.75" hidden="1" thickTop="1" x14ac:dyDescent="0.25">
      <c r="K96" s="318">
        <f t="shared" si="6"/>
        <v>0</v>
      </c>
      <c r="L96" s="303" t="str">
        <f t="shared" si="7"/>
        <v>0</v>
      </c>
      <c r="M96" s="249">
        <f t="shared" si="8"/>
        <v>0</v>
      </c>
    </row>
    <row r="97" spans="11:13" ht="15.75" hidden="1" thickTop="1" x14ac:dyDescent="0.25">
      <c r="K97" s="318">
        <f t="shared" si="6"/>
        <v>0</v>
      </c>
      <c r="L97" s="303" t="str">
        <f t="shared" si="7"/>
        <v>0</v>
      </c>
      <c r="M97" s="249">
        <f t="shared" si="8"/>
        <v>0</v>
      </c>
    </row>
    <row r="98" spans="11:13" ht="15.75" hidden="1" thickTop="1" x14ac:dyDescent="0.25">
      <c r="K98" s="318">
        <f t="shared" si="6"/>
        <v>0</v>
      </c>
      <c r="L98" s="303" t="str">
        <f t="shared" si="7"/>
        <v>0</v>
      </c>
      <c r="M98" s="249">
        <f t="shared" si="8"/>
        <v>0</v>
      </c>
    </row>
    <row r="99" spans="11:13" ht="15.75" hidden="1" thickTop="1" x14ac:dyDescent="0.25">
      <c r="K99" s="318">
        <f t="shared" si="6"/>
        <v>0</v>
      </c>
      <c r="L99" s="303" t="str">
        <f t="shared" si="7"/>
        <v>0</v>
      </c>
      <c r="M99" s="249">
        <f t="shared" si="8"/>
        <v>0</v>
      </c>
    </row>
    <row r="100" spans="11:13" ht="15.75" hidden="1" thickTop="1" x14ac:dyDescent="0.25">
      <c r="K100" s="318">
        <f t="shared" si="6"/>
        <v>0</v>
      </c>
      <c r="L100" s="303" t="str">
        <f t="shared" si="7"/>
        <v>0</v>
      </c>
      <c r="M100" s="249">
        <f t="shared" si="8"/>
        <v>0</v>
      </c>
    </row>
    <row r="101" spans="11:13" ht="15.75" hidden="1" thickTop="1" x14ac:dyDescent="0.25">
      <c r="K101" s="318">
        <f t="shared" si="6"/>
        <v>0</v>
      </c>
      <c r="L101" s="303" t="str">
        <f t="shared" si="7"/>
        <v>0</v>
      </c>
      <c r="M101" s="249">
        <f t="shared" si="8"/>
        <v>0</v>
      </c>
    </row>
    <row r="102" spans="11:13" ht="15.75" hidden="1" thickTop="1" x14ac:dyDescent="0.25">
      <c r="K102" s="318">
        <f t="shared" si="6"/>
        <v>0</v>
      </c>
      <c r="L102" s="303" t="str">
        <f t="shared" si="7"/>
        <v>0</v>
      </c>
      <c r="M102" s="249">
        <f t="shared" si="8"/>
        <v>0</v>
      </c>
    </row>
    <row r="103" spans="11:13" ht="15.75" hidden="1" thickTop="1" x14ac:dyDescent="0.25">
      <c r="K103" s="318">
        <f t="shared" si="6"/>
        <v>0</v>
      </c>
      <c r="L103" s="303" t="str">
        <f t="shared" si="7"/>
        <v>0</v>
      </c>
      <c r="M103" s="249">
        <f t="shared" si="8"/>
        <v>0</v>
      </c>
    </row>
    <row r="104" spans="11:13" ht="15.75" hidden="1" thickTop="1" x14ac:dyDescent="0.25">
      <c r="K104" s="318">
        <f t="shared" si="6"/>
        <v>0</v>
      </c>
      <c r="L104" s="303" t="str">
        <f t="shared" si="7"/>
        <v>0</v>
      </c>
      <c r="M104" s="249">
        <f t="shared" si="8"/>
        <v>0</v>
      </c>
    </row>
    <row r="105" spans="11:13" ht="15.75" hidden="1" thickTop="1" x14ac:dyDescent="0.25">
      <c r="K105" s="318">
        <f t="shared" si="6"/>
        <v>0</v>
      </c>
      <c r="L105" s="303" t="str">
        <f t="shared" si="7"/>
        <v>0</v>
      </c>
      <c r="M105" s="249">
        <f t="shared" si="8"/>
        <v>0</v>
      </c>
    </row>
    <row r="106" spans="11:13" ht="15.75" hidden="1" thickTop="1" x14ac:dyDescent="0.25">
      <c r="K106" s="318">
        <f t="shared" si="6"/>
        <v>0</v>
      </c>
      <c r="L106" s="303" t="str">
        <f t="shared" si="7"/>
        <v>0</v>
      </c>
      <c r="M106" s="249">
        <f t="shared" si="8"/>
        <v>0</v>
      </c>
    </row>
    <row r="107" spans="11:13" ht="15.75" hidden="1" thickTop="1" x14ac:dyDescent="0.25">
      <c r="K107" s="318">
        <f t="shared" si="6"/>
        <v>0</v>
      </c>
      <c r="L107" s="303" t="str">
        <f t="shared" si="7"/>
        <v>0</v>
      </c>
      <c r="M107" s="249">
        <f t="shared" si="8"/>
        <v>0</v>
      </c>
    </row>
    <row r="108" spans="11:13" ht="15.75" hidden="1" thickTop="1" x14ac:dyDescent="0.25">
      <c r="K108" s="318">
        <f t="shared" si="6"/>
        <v>0</v>
      </c>
      <c r="L108" s="303" t="str">
        <f t="shared" si="7"/>
        <v>0</v>
      </c>
      <c r="M108" s="249">
        <f t="shared" si="8"/>
        <v>0</v>
      </c>
    </row>
    <row r="109" spans="11:13" ht="15.75" hidden="1" thickTop="1" x14ac:dyDescent="0.25">
      <c r="K109" s="318">
        <f t="shared" si="6"/>
        <v>0</v>
      </c>
      <c r="L109" s="303" t="str">
        <f t="shared" si="7"/>
        <v>0</v>
      </c>
      <c r="M109" s="249">
        <f t="shared" si="8"/>
        <v>0</v>
      </c>
    </row>
    <row r="110" spans="11:13" ht="15.75" hidden="1" thickTop="1" x14ac:dyDescent="0.25">
      <c r="K110" s="318">
        <f t="shared" si="6"/>
        <v>0</v>
      </c>
      <c r="L110" s="303" t="str">
        <f t="shared" si="7"/>
        <v>0</v>
      </c>
      <c r="M110" s="249">
        <f t="shared" si="8"/>
        <v>0</v>
      </c>
    </row>
    <row r="111" spans="11:13" ht="15.75" hidden="1" thickTop="1" x14ac:dyDescent="0.25">
      <c r="K111" s="318">
        <f t="shared" si="6"/>
        <v>0</v>
      </c>
      <c r="L111" s="303" t="str">
        <f t="shared" si="7"/>
        <v>0</v>
      </c>
      <c r="M111" s="249">
        <f t="shared" si="8"/>
        <v>0</v>
      </c>
    </row>
    <row r="112" spans="11:13" ht="15.75" hidden="1" thickTop="1" x14ac:dyDescent="0.25">
      <c r="K112" s="318">
        <f t="shared" si="6"/>
        <v>0</v>
      </c>
      <c r="L112" s="303" t="str">
        <f t="shared" si="7"/>
        <v>0</v>
      </c>
      <c r="M112" s="249">
        <f t="shared" si="8"/>
        <v>0</v>
      </c>
    </row>
    <row r="113" spans="11:13" ht="15.75" hidden="1" thickTop="1" x14ac:dyDescent="0.25">
      <c r="K113" s="318">
        <f t="shared" si="6"/>
        <v>0</v>
      </c>
      <c r="L113" s="303" t="str">
        <f t="shared" si="7"/>
        <v>0</v>
      </c>
      <c r="M113" s="249">
        <f t="shared" si="8"/>
        <v>0</v>
      </c>
    </row>
    <row r="114" spans="11:13" ht="15.75" hidden="1" thickTop="1" x14ac:dyDescent="0.25">
      <c r="K114" s="318">
        <f t="shared" si="6"/>
        <v>0</v>
      </c>
      <c r="L114" s="303" t="str">
        <f t="shared" si="7"/>
        <v>0</v>
      </c>
      <c r="M114" s="249">
        <f t="shared" si="8"/>
        <v>0</v>
      </c>
    </row>
    <row r="115" spans="11:13" ht="15.75" hidden="1" thickTop="1" x14ac:dyDescent="0.25">
      <c r="K115" s="318">
        <f t="shared" si="6"/>
        <v>0</v>
      </c>
      <c r="L115" s="303" t="str">
        <f t="shared" si="7"/>
        <v>0</v>
      </c>
      <c r="M115" s="249">
        <f t="shared" si="8"/>
        <v>0</v>
      </c>
    </row>
    <row r="116" spans="11:13" ht="15.75" hidden="1" thickTop="1" x14ac:dyDescent="0.25">
      <c r="K116" s="318">
        <f t="shared" si="6"/>
        <v>0</v>
      </c>
      <c r="L116" s="303" t="str">
        <f t="shared" si="7"/>
        <v>0</v>
      </c>
      <c r="M116" s="249">
        <f t="shared" si="8"/>
        <v>0</v>
      </c>
    </row>
    <row r="117" spans="11:13" ht="15.75" hidden="1" thickTop="1" x14ac:dyDescent="0.25">
      <c r="K117" s="318">
        <f t="shared" si="6"/>
        <v>0</v>
      </c>
      <c r="L117" s="303" t="str">
        <f t="shared" si="7"/>
        <v>0</v>
      </c>
      <c r="M117" s="249">
        <f t="shared" si="8"/>
        <v>0</v>
      </c>
    </row>
    <row r="118" spans="11:13" ht="15.75" hidden="1" thickTop="1" x14ac:dyDescent="0.25">
      <c r="K118" s="318">
        <f t="shared" si="6"/>
        <v>0</v>
      </c>
      <c r="L118" s="303" t="str">
        <f t="shared" si="7"/>
        <v>0</v>
      </c>
      <c r="M118" s="249">
        <f t="shared" si="8"/>
        <v>0</v>
      </c>
    </row>
    <row r="119" spans="11:13" ht="15.75" hidden="1" thickTop="1" x14ac:dyDescent="0.25">
      <c r="K119" s="318">
        <f t="shared" si="6"/>
        <v>0</v>
      </c>
      <c r="L119" s="303" t="str">
        <f t="shared" si="7"/>
        <v>0</v>
      </c>
      <c r="M119" s="249">
        <f t="shared" si="8"/>
        <v>0</v>
      </c>
    </row>
    <row r="120" spans="11:13" ht="15.75" hidden="1" thickTop="1" x14ac:dyDescent="0.25">
      <c r="K120" s="318">
        <f t="shared" si="6"/>
        <v>0</v>
      </c>
      <c r="L120" s="303" t="str">
        <f t="shared" si="7"/>
        <v>0</v>
      </c>
      <c r="M120" s="249">
        <f t="shared" si="8"/>
        <v>0</v>
      </c>
    </row>
    <row r="121" spans="11:13" ht="15.75" hidden="1" thickTop="1" x14ac:dyDescent="0.25">
      <c r="K121" s="318">
        <f t="shared" si="6"/>
        <v>0</v>
      </c>
      <c r="L121" s="303" t="str">
        <f t="shared" si="7"/>
        <v>0</v>
      </c>
      <c r="M121" s="249">
        <f t="shared" si="8"/>
        <v>0</v>
      </c>
    </row>
    <row r="122" spans="11:13" ht="15.75" hidden="1" thickTop="1" x14ac:dyDescent="0.25">
      <c r="K122" s="318">
        <f t="shared" si="6"/>
        <v>0</v>
      </c>
      <c r="L122" s="303" t="str">
        <f t="shared" si="7"/>
        <v>0</v>
      </c>
      <c r="M122" s="249">
        <f t="shared" si="8"/>
        <v>0</v>
      </c>
    </row>
    <row r="123" spans="11:13" ht="15.75" hidden="1" thickTop="1" x14ac:dyDescent="0.25">
      <c r="K123" s="318">
        <f t="shared" si="6"/>
        <v>0</v>
      </c>
      <c r="L123" s="303" t="str">
        <f t="shared" si="7"/>
        <v>0</v>
      </c>
      <c r="M123" s="249">
        <f t="shared" si="8"/>
        <v>0</v>
      </c>
    </row>
    <row r="124" spans="11:13" ht="15.75" hidden="1" thickTop="1" x14ac:dyDescent="0.25">
      <c r="K124" s="318">
        <f t="shared" si="6"/>
        <v>0</v>
      </c>
      <c r="L124" s="303" t="str">
        <f t="shared" si="7"/>
        <v>0</v>
      </c>
      <c r="M124" s="249">
        <f t="shared" si="8"/>
        <v>0</v>
      </c>
    </row>
    <row r="125" spans="11:13" ht="15.75" hidden="1" thickTop="1" x14ac:dyDescent="0.25">
      <c r="K125" s="318">
        <f t="shared" si="6"/>
        <v>0</v>
      </c>
      <c r="L125" s="303" t="str">
        <f t="shared" si="7"/>
        <v>0</v>
      </c>
      <c r="M125" s="249">
        <f t="shared" si="8"/>
        <v>0</v>
      </c>
    </row>
    <row r="126" spans="11:13" ht="15.75" hidden="1" thickTop="1" x14ac:dyDescent="0.25">
      <c r="K126" s="318">
        <f t="shared" si="6"/>
        <v>0</v>
      </c>
      <c r="L126" s="303" t="str">
        <f t="shared" si="7"/>
        <v>0</v>
      </c>
      <c r="M126" s="249">
        <f t="shared" si="8"/>
        <v>0</v>
      </c>
    </row>
    <row r="127" spans="11:13" ht="15.75" hidden="1" thickTop="1" x14ac:dyDescent="0.25">
      <c r="K127" s="318">
        <f t="shared" si="6"/>
        <v>0</v>
      </c>
      <c r="L127" s="303" t="str">
        <f t="shared" si="7"/>
        <v>0</v>
      </c>
      <c r="M127" s="249">
        <f t="shared" si="8"/>
        <v>0</v>
      </c>
    </row>
    <row r="128" spans="11:13" ht="15.75" hidden="1" thickTop="1" x14ac:dyDescent="0.25">
      <c r="K128" s="318">
        <f t="shared" si="6"/>
        <v>0</v>
      </c>
      <c r="L128" s="303" t="str">
        <f t="shared" si="7"/>
        <v>0</v>
      </c>
      <c r="M128" s="249">
        <f t="shared" si="8"/>
        <v>0</v>
      </c>
    </row>
    <row r="129" spans="11:13" ht="15.75" hidden="1" thickTop="1" x14ac:dyDescent="0.25">
      <c r="K129" s="318">
        <f t="shared" si="6"/>
        <v>0</v>
      </c>
      <c r="L129" s="303" t="str">
        <f t="shared" si="7"/>
        <v>0</v>
      </c>
      <c r="M129" s="249">
        <f t="shared" si="8"/>
        <v>0</v>
      </c>
    </row>
    <row r="130" spans="11:13" ht="15.75" hidden="1" thickTop="1" x14ac:dyDescent="0.25">
      <c r="K130" s="318">
        <f t="shared" si="6"/>
        <v>0</v>
      </c>
      <c r="L130" s="303" t="str">
        <f t="shared" si="7"/>
        <v>0</v>
      </c>
      <c r="M130" s="249">
        <f t="shared" si="8"/>
        <v>0</v>
      </c>
    </row>
    <row r="131" spans="11:13" ht="15.75" hidden="1" thickTop="1" x14ac:dyDescent="0.25">
      <c r="K131" s="318">
        <f t="shared" si="6"/>
        <v>0</v>
      </c>
      <c r="L131" s="303" t="str">
        <f t="shared" si="7"/>
        <v>0</v>
      </c>
      <c r="M131" s="249">
        <f t="shared" si="8"/>
        <v>0</v>
      </c>
    </row>
    <row r="132" spans="11:13" ht="15.75" hidden="1" thickTop="1" x14ac:dyDescent="0.25">
      <c r="K132" s="318">
        <f t="shared" si="6"/>
        <v>0</v>
      </c>
      <c r="L132" s="303" t="str">
        <f t="shared" si="7"/>
        <v>0</v>
      </c>
      <c r="M132" s="249">
        <f t="shared" si="8"/>
        <v>0</v>
      </c>
    </row>
    <row r="133" spans="11:13" ht="15.75" hidden="1" thickTop="1" x14ac:dyDescent="0.25">
      <c r="K133" s="318">
        <f t="shared" si="6"/>
        <v>0</v>
      </c>
      <c r="L133" s="303" t="str">
        <f t="shared" si="7"/>
        <v>0</v>
      </c>
      <c r="M133" s="249">
        <f t="shared" si="8"/>
        <v>0</v>
      </c>
    </row>
    <row r="134" spans="11:13" ht="15.75" hidden="1" thickTop="1" x14ac:dyDescent="0.25">
      <c r="K134" s="318">
        <f t="shared" ref="K134:K197" si="9">SUM(F134:J134)</f>
        <v>0</v>
      </c>
      <c r="L134" s="303" t="str">
        <f t="shared" si="7"/>
        <v>0</v>
      </c>
      <c r="M134" s="249">
        <f t="shared" si="8"/>
        <v>0</v>
      </c>
    </row>
    <row r="135" spans="11:13" ht="15.75" hidden="1" thickTop="1" x14ac:dyDescent="0.25">
      <c r="K135" s="318">
        <f t="shared" si="9"/>
        <v>0</v>
      </c>
      <c r="L135" s="303" t="str">
        <f t="shared" si="7"/>
        <v>0</v>
      </c>
      <c r="M135" s="249">
        <f t="shared" si="8"/>
        <v>0</v>
      </c>
    </row>
    <row r="136" spans="11:13" ht="15.75" hidden="1" thickTop="1" x14ac:dyDescent="0.25">
      <c r="K136" s="318">
        <f t="shared" si="9"/>
        <v>0</v>
      </c>
      <c r="L136" s="303" t="str">
        <f t="shared" si="7"/>
        <v>0</v>
      </c>
      <c r="M136" s="249">
        <f t="shared" si="8"/>
        <v>0</v>
      </c>
    </row>
    <row r="137" spans="11:13" ht="15.75" hidden="1" thickTop="1" x14ac:dyDescent="0.25">
      <c r="K137" s="318">
        <f t="shared" si="9"/>
        <v>0</v>
      </c>
      <c r="L137" s="303" t="str">
        <f t="shared" si="7"/>
        <v>0</v>
      </c>
      <c r="M137" s="249">
        <f t="shared" si="8"/>
        <v>0</v>
      </c>
    </row>
    <row r="138" spans="11:13" ht="15.75" hidden="1" thickTop="1" x14ac:dyDescent="0.25">
      <c r="K138" s="318">
        <f t="shared" si="9"/>
        <v>0</v>
      </c>
      <c r="L138" s="303" t="str">
        <f t="shared" si="7"/>
        <v>0</v>
      </c>
      <c r="M138" s="249">
        <f t="shared" si="8"/>
        <v>0</v>
      </c>
    </row>
    <row r="139" spans="11:13" ht="15.75" hidden="1" thickTop="1" x14ac:dyDescent="0.25">
      <c r="K139" s="318">
        <f t="shared" si="9"/>
        <v>0</v>
      </c>
      <c r="L139" s="303" t="str">
        <f t="shared" si="7"/>
        <v>0</v>
      </c>
      <c r="M139" s="249">
        <f t="shared" si="8"/>
        <v>0</v>
      </c>
    </row>
    <row r="140" spans="11:13" ht="15.75" hidden="1" thickTop="1" x14ac:dyDescent="0.25">
      <c r="K140" s="318">
        <f t="shared" si="9"/>
        <v>0</v>
      </c>
      <c r="L140" s="303" t="str">
        <f t="shared" si="7"/>
        <v>0</v>
      </c>
      <c r="M140" s="249">
        <f t="shared" si="8"/>
        <v>0</v>
      </c>
    </row>
    <row r="141" spans="11:13" ht="15.75" hidden="1" thickTop="1" x14ac:dyDescent="0.25">
      <c r="K141" s="318">
        <f t="shared" si="9"/>
        <v>0</v>
      </c>
      <c r="L141" s="303" t="str">
        <f t="shared" ref="L141:L204" si="10">IF(E141="","0",VLOOKUP(E141,$F$539:$G$554,2))</f>
        <v>0</v>
      </c>
      <c r="M141" s="249">
        <f t="shared" ref="M141:M204" si="11">SUM(K141*L141)</f>
        <v>0</v>
      </c>
    </row>
    <row r="142" spans="11:13" ht="15.75" hidden="1" thickTop="1" x14ac:dyDescent="0.25">
      <c r="K142" s="318">
        <f t="shared" si="9"/>
        <v>0</v>
      </c>
      <c r="L142" s="303" t="str">
        <f t="shared" si="10"/>
        <v>0</v>
      </c>
      <c r="M142" s="249">
        <f t="shared" si="11"/>
        <v>0</v>
      </c>
    </row>
    <row r="143" spans="11:13" ht="15.75" hidden="1" thickTop="1" x14ac:dyDescent="0.25">
      <c r="K143" s="318">
        <f t="shared" si="9"/>
        <v>0</v>
      </c>
      <c r="L143" s="303" t="str">
        <f t="shared" si="10"/>
        <v>0</v>
      </c>
      <c r="M143" s="249">
        <f t="shared" si="11"/>
        <v>0</v>
      </c>
    </row>
    <row r="144" spans="11:13" ht="15.75" hidden="1" thickTop="1" x14ac:dyDescent="0.25">
      <c r="K144" s="318">
        <f t="shared" si="9"/>
        <v>0</v>
      </c>
      <c r="L144" s="303" t="str">
        <f t="shared" si="10"/>
        <v>0</v>
      </c>
      <c r="M144" s="249">
        <f t="shared" si="11"/>
        <v>0</v>
      </c>
    </row>
    <row r="145" spans="11:13" ht="15.75" hidden="1" thickTop="1" x14ac:dyDescent="0.25">
      <c r="K145" s="318">
        <f t="shared" si="9"/>
        <v>0</v>
      </c>
      <c r="L145" s="303" t="str">
        <f t="shared" si="10"/>
        <v>0</v>
      </c>
      <c r="M145" s="249">
        <f t="shared" si="11"/>
        <v>0</v>
      </c>
    </row>
    <row r="146" spans="11:13" ht="15.75" hidden="1" thickTop="1" x14ac:dyDescent="0.25">
      <c r="K146" s="318">
        <f t="shared" si="9"/>
        <v>0</v>
      </c>
      <c r="L146" s="303" t="str">
        <f t="shared" si="10"/>
        <v>0</v>
      </c>
      <c r="M146" s="249">
        <f t="shared" si="11"/>
        <v>0</v>
      </c>
    </row>
    <row r="147" spans="11:13" ht="15.75" hidden="1" thickTop="1" x14ac:dyDescent="0.25">
      <c r="K147" s="318">
        <f t="shared" si="9"/>
        <v>0</v>
      </c>
      <c r="L147" s="303" t="str">
        <f t="shared" si="10"/>
        <v>0</v>
      </c>
      <c r="M147" s="249">
        <f t="shared" si="11"/>
        <v>0</v>
      </c>
    </row>
    <row r="148" spans="11:13" ht="15.75" hidden="1" thickTop="1" x14ac:dyDescent="0.25">
      <c r="K148" s="318">
        <f t="shared" si="9"/>
        <v>0</v>
      </c>
      <c r="L148" s="303" t="str">
        <f t="shared" si="10"/>
        <v>0</v>
      </c>
      <c r="M148" s="249">
        <f t="shared" si="11"/>
        <v>0</v>
      </c>
    </row>
    <row r="149" spans="11:13" ht="15.75" hidden="1" thickTop="1" x14ac:dyDescent="0.25">
      <c r="K149" s="318">
        <f t="shared" si="9"/>
        <v>0</v>
      </c>
      <c r="L149" s="303" t="str">
        <f t="shared" si="10"/>
        <v>0</v>
      </c>
      <c r="M149" s="249">
        <f t="shared" si="11"/>
        <v>0</v>
      </c>
    </row>
    <row r="150" spans="11:13" ht="15.75" hidden="1" thickTop="1" x14ac:dyDescent="0.25">
      <c r="K150" s="318">
        <f t="shared" si="9"/>
        <v>0</v>
      </c>
      <c r="L150" s="303" t="str">
        <f t="shared" si="10"/>
        <v>0</v>
      </c>
      <c r="M150" s="249">
        <f t="shared" si="11"/>
        <v>0</v>
      </c>
    </row>
    <row r="151" spans="11:13" ht="15.75" hidden="1" thickTop="1" x14ac:dyDescent="0.25">
      <c r="K151" s="318">
        <f t="shared" si="9"/>
        <v>0</v>
      </c>
      <c r="L151" s="303" t="str">
        <f t="shared" si="10"/>
        <v>0</v>
      </c>
      <c r="M151" s="249">
        <f t="shared" si="11"/>
        <v>0</v>
      </c>
    </row>
    <row r="152" spans="11:13" ht="15.75" hidden="1" thickTop="1" x14ac:dyDescent="0.25">
      <c r="K152" s="318">
        <f t="shared" si="9"/>
        <v>0</v>
      </c>
      <c r="L152" s="303" t="str">
        <f t="shared" si="10"/>
        <v>0</v>
      </c>
      <c r="M152" s="249">
        <f t="shared" si="11"/>
        <v>0</v>
      </c>
    </row>
    <row r="153" spans="11:13" ht="15.75" hidden="1" thickTop="1" x14ac:dyDescent="0.25">
      <c r="K153" s="318">
        <f t="shared" si="9"/>
        <v>0</v>
      </c>
      <c r="L153" s="303" t="str">
        <f t="shared" si="10"/>
        <v>0</v>
      </c>
      <c r="M153" s="249">
        <f t="shared" si="11"/>
        <v>0</v>
      </c>
    </row>
    <row r="154" spans="11:13" ht="15.75" hidden="1" thickTop="1" x14ac:dyDescent="0.25">
      <c r="K154" s="318">
        <f t="shared" si="9"/>
        <v>0</v>
      </c>
      <c r="L154" s="303" t="str">
        <f t="shared" si="10"/>
        <v>0</v>
      </c>
      <c r="M154" s="249">
        <f t="shared" si="11"/>
        <v>0</v>
      </c>
    </row>
    <row r="155" spans="11:13" ht="15.75" hidden="1" thickTop="1" x14ac:dyDescent="0.25">
      <c r="K155" s="318">
        <f t="shared" si="9"/>
        <v>0</v>
      </c>
      <c r="L155" s="303" t="str">
        <f t="shared" si="10"/>
        <v>0</v>
      </c>
      <c r="M155" s="249">
        <f t="shared" si="11"/>
        <v>0</v>
      </c>
    </row>
    <row r="156" spans="11:13" ht="15.75" hidden="1" thickTop="1" x14ac:dyDescent="0.25">
      <c r="K156" s="318">
        <f t="shared" si="9"/>
        <v>0</v>
      </c>
      <c r="L156" s="303" t="str">
        <f t="shared" si="10"/>
        <v>0</v>
      </c>
      <c r="M156" s="249">
        <f t="shared" si="11"/>
        <v>0</v>
      </c>
    </row>
    <row r="157" spans="11:13" ht="15.75" hidden="1" thickTop="1" x14ac:dyDescent="0.25">
      <c r="K157" s="318">
        <f t="shared" si="9"/>
        <v>0</v>
      </c>
      <c r="L157" s="303" t="str">
        <f t="shared" si="10"/>
        <v>0</v>
      </c>
      <c r="M157" s="249">
        <f t="shared" si="11"/>
        <v>0</v>
      </c>
    </row>
    <row r="158" spans="11:13" ht="15.75" hidden="1" thickTop="1" x14ac:dyDescent="0.25">
      <c r="K158" s="318">
        <f t="shared" si="9"/>
        <v>0</v>
      </c>
      <c r="L158" s="303" t="str">
        <f t="shared" si="10"/>
        <v>0</v>
      </c>
      <c r="M158" s="249">
        <f t="shared" si="11"/>
        <v>0</v>
      </c>
    </row>
    <row r="159" spans="11:13" ht="15.75" hidden="1" thickTop="1" x14ac:dyDescent="0.25">
      <c r="K159" s="318">
        <f t="shared" si="9"/>
        <v>0</v>
      </c>
      <c r="L159" s="303" t="str">
        <f t="shared" si="10"/>
        <v>0</v>
      </c>
      <c r="M159" s="249">
        <f t="shared" si="11"/>
        <v>0</v>
      </c>
    </row>
    <row r="160" spans="11:13" ht="15.75" hidden="1" thickTop="1" x14ac:dyDescent="0.25">
      <c r="K160" s="318">
        <f t="shared" si="9"/>
        <v>0</v>
      </c>
      <c r="L160" s="303" t="str">
        <f t="shared" si="10"/>
        <v>0</v>
      </c>
      <c r="M160" s="249">
        <f t="shared" si="11"/>
        <v>0</v>
      </c>
    </row>
    <row r="161" spans="11:13" ht="15.75" hidden="1" thickTop="1" x14ac:dyDescent="0.25">
      <c r="K161" s="318">
        <f t="shared" si="9"/>
        <v>0</v>
      </c>
      <c r="L161" s="303" t="str">
        <f t="shared" si="10"/>
        <v>0</v>
      </c>
      <c r="M161" s="249">
        <f t="shared" si="11"/>
        <v>0</v>
      </c>
    </row>
    <row r="162" spans="11:13" ht="15.75" hidden="1" thickTop="1" x14ac:dyDescent="0.25">
      <c r="K162" s="318">
        <f t="shared" si="9"/>
        <v>0</v>
      </c>
      <c r="L162" s="303" t="str">
        <f t="shared" si="10"/>
        <v>0</v>
      </c>
      <c r="M162" s="249">
        <f t="shared" si="11"/>
        <v>0</v>
      </c>
    </row>
    <row r="163" spans="11:13" ht="15.75" hidden="1" thickTop="1" x14ac:dyDescent="0.25">
      <c r="K163" s="318">
        <f t="shared" si="9"/>
        <v>0</v>
      </c>
      <c r="L163" s="303" t="str">
        <f t="shared" si="10"/>
        <v>0</v>
      </c>
      <c r="M163" s="249">
        <f t="shared" si="11"/>
        <v>0</v>
      </c>
    </row>
    <row r="164" spans="11:13" ht="15.75" hidden="1" thickTop="1" x14ac:dyDescent="0.25">
      <c r="K164" s="318">
        <f t="shared" si="9"/>
        <v>0</v>
      </c>
      <c r="L164" s="303" t="str">
        <f t="shared" si="10"/>
        <v>0</v>
      </c>
      <c r="M164" s="249">
        <f t="shared" si="11"/>
        <v>0</v>
      </c>
    </row>
    <row r="165" spans="11:13" ht="15.75" hidden="1" thickTop="1" x14ac:dyDescent="0.25">
      <c r="K165" s="318">
        <f t="shared" si="9"/>
        <v>0</v>
      </c>
      <c r="L165" s="303" t="str">
        <f t="shared" si="10"/>
        <v>0</v>
      </c>
      <c r="M165" s="249">
        <f t="shared" si="11"/>
        <v>0</v>
      </c>
    </row>
    <row r="166" spans="11:13" ht="15.75" hidden="1" thickTop="1" x14ac:dyDescent="0.25">
      <c r="K166" s="318">
        <f t="shared" si="9"/>
        <v>0</v>
      </c>
      <c r="L166" s="303" t="str">
        <f t="shared" si="10"/>
        <v>0</v>
      </c>
      <c r="M166" s="249">
        <f t="shared" si="11"/>
        <v>0</v>
      </c>
    </row>
    <row r="167" spans="11:13" ht="15.75" hidden="1" thickTop="1" x14ac:dyDescent="0.25">
      <c r="K167" s="318">
        <f t="shared" si="9"/>
        <v>0</v>
      </c>
      <c r="L167" s="303" t="str">
        <f t="shared" si="10"/>
        <v>0</v>
      </c>
      <c r="M167" s="249">
        <f t="shared" si="11"/>
        <v>0</v>
      </c>
    </row>
    <row r="168" spans="11:13" ht="15.75" hidden="1" thickTop="1" x14ac:dyDescent="0.25">
      <c r="K168" s="318">
        <f t="shared" si="9"/>
        <v>0</v>
      </c>
      <c r="L168" s="303" t="str">
        <f t="shared" si="10"/>
        <v>0</v>
      </c>
      <c r="M168" s="249">
        <f t="shared" si="11"/>
        <v>0</v>
      </c>
    </row>
    <row r="169" spans="11:13" ht="15.75" hidden="1" thickTop="1" x14ac:dyDescent="0.25">
      <c r="K169" s="318">
        <f t="shared" si="9"/>
        <v>0</v>
      </c>
      <c r="L169" s="303" t="str">
        <f t="shared" si="10"/>
        <v>0</v>
      </c>
      <c r="M169" s="249">
        <f t="shared" si="11"/>
        <v>0</v>
      </c>
    </row>
    <row r="170" spans="11:13" ht="15.75" hidden="1" thickTop="1" x14ac:dyDescent="0.25">
      <c r="K170" s="318">
        <f t="shared" si="9"/>
        <v>0</v>
      </c>
      <c r="L170" s="303" t="str">
        <f t="shared" si="10"/>
        <v>0</v>
      </c>
      <c r="M170" s="249">
        <f t="shared" si="11"/>
        <v>0</v>
      </c>
    </row>
    <row r="171" spans="11:13" ht="15.75" hidden="1" thickTop="1" x14ac:dyDescent="0.25">
      <c r="K171" s="318">
        <f t="shared" si="9"/>
        <v>0</v>
      </c>
      <c r="L171" s="303" t="str">
        <f t="shared" si="10"/>
        <v>0</v>
      </c>
      <c r="M171" s="249">
        <f t="shared" si="11"/>
        <v>0</v>
      </c>
    </row>
    <row r="172" spans="11:13" ht="15.75" hidden="1" thickTop="1" x14ac:dyDescent="0.25">
      <c r="K172" s="318">
        <f t="shared" si="9"/>
        <v>0</v>
      </c>
      <c r="L172" s="303" t="str">
        <f t="shared" si="10"/>
        <v>0</v>
      </c>
      <c r="M172" s="249">
        <f t="shared" si="11"/>
        <v>0</v>
      </c>
    </row>
    <row r="173" spans="11:13" ht="15.75" hidden="1" thickTop="1" x14ac:dyDescent="0.25">
      <c r="K173" s="318">
        <f t="shared" si="9"/>
        <v>0</v>
      </c>
      <c r="L173" s="303" t="str">
        <f t="shared" si="10"/>
        <v>0</v>
      </c>
      <c r="M173" s="249">
        <f t="shared" si="11"/>
        <v>0</v>
      </c>
    </row>
    <row r="174" spans="11:13" ht="15.75" hidden="1" thickTop="1" x14ac:dyDescent="0.25">
      <c r="K174" s="318">
        <f t="shared" si="9"/>
        <v>0</v>
      </c>
      <c r="L174" s="303" t="str">
        <f t="shared" si="10"/>
        <v>0</v>
      </c>
      <c r="M174" s="249">
        <f t="shared" si="11"/>
        <v>0</v>
      </c>
    </row>
    <row r="175" spans="11:13" ht="15.75" hidden="1" thickTop="1" x14ac:dyDescent="0.25">
      <c r="K175" s="318">
        <f t="shared" si="9"/>
        <v>0</v>
      </c>
      <c r="L175" s="303" t="str">
        <f t="shared" si="10"/>
        <v>0</v>
      </c>
      <c r="M175" s="249">
        <f t="shared" si="11"/>
        <v>0</v>
      </c>
    </row>
    <row r="176" spans="11:13" ht="15.75" hidden="1" thickTop="1" x14ac:dyDescent="0.25">
      <c r="K176" s="318">
        <f t="shared" si="9"/>
        <v>0</v>
      </c>
      <c r="L176" s="303" t="str">
        <f t="shared" si="10"/>
        <v>0</v>
      </c>
      <c r="M176" s="249">
        <f t="shared" si="11"/>
        <v>0</v>
      </c>
    </row>
    <row r="177" spans="11:13" ht="15.75" hidden="1" thickTop="1" x14ac:dyDescent="0.25">
      <c r="K177" s="318">
        <f t="shared" si="9"/>
        <v>0</v>
      </c>
      <c r="L177" s="303" t="str">
        <f t="shared" si="10"/>
        <v>0</v>
      </c>
      <c r="M177" s="249">
        <f t="shared" si="11"/>
        <v>0</v>
      </c>
    </row>
    <row r="178" spans="11:13" ht="15.75" hidden="1" thickTop="1" x14ac:dyDescent="0.25">
      <c r="K178" s="318">
        <f t="shared" si="9"/>
        <v>0</v>
      </c>
      <c r="L178" s="303" t="str">
        <f t="shared" si="10"/>
        <v>0</v>
      </c>
      <c r="M178" s="249">
        <f t="shared" si="11"/>
        <v>0</v>
      </c>
    </row>
    <row r="179" spans="11:13" ht="15.75" hidden="1" thickTop="1" x14ac:dyDescent="0.25">
      <c r="K179" s="318">
        <f t="shared" si="9"/>
        <v>0</v>
      </c>
      <c r="L179" s="303" t="str">
        <f t="shared" si="10"/>
        <v>0</v>
      </c>
      <c r="M179" s="249">
        <f t="shared" si="11"/>
        <v>0</v>
      </c>
    </row>
    <row r="180" spans="11:13" ht="15.75" hidden="1" thickTop="1" x14ac:dyDescent="0.25">
      <c r="K180" s="318">
        <f t="shared" si="9"/>
        <v>0</v>
      </c>
      <c r="L180" s="303" t="str">
        <f t="shared" si="10"/>
        <v>0</v>
      </c>
      <c r="M180" s="249">
        <f t="shared" si="11"/>
        <v>0</v>
      </c>
    </row>
    <row r="181" spans="11:13" ht="15.75" hidden="1" thickTop="1" x14ac:dyDescent="0.25">
      <c r="K181" s="318">
        <f t="shared" si="9"/>
        <v>0</v>
      </c>
      <c r="L181" s="303" t="str">
        <f t="shared" si="10"/>
        <v>0</v>
      </c>
      <c r="M181" s="249">
        <f t="shared" si="11"/>
        <v>0</v>
      </c>
    </row>
    <row r="182" spans="11:13" ht="15.75" hidden="1" thickTop="1" x14ac:dyDescent="0.25">
      <c r="K182" s="318">
        <f t="shared" si="9"/>
        <v>0</v>
      </c>
      <c r="L182" s="303" t="str">
        <f t="shared" si="10"/>
        <v>0</v>
      </c>
      <c r="M182" s="249">
        <f t="shared" si="11"/>
        <v>0</v>
      </c>
    </row>
    <row r="183" spans="11:13" ht="15.75" hidden="1" thickTop="1" x14ac:dyDescent="0.25">
      <c r="K183" s="318">
        <f t="shared" si="9"/>
        <v>0</v>
      </c>
      <c r="L183" s="303" t="str">
        <f t="shared" si="10"/>
        <v>0</v>
      </c>
      <c r="M183" s="249">
        <f t="shared" si="11"/>
        <v>0</v>
      </c>
    </row>
    <row r="184" spans="11:13" ht="15.75" hidden="1" thickTop="1" x14ac:dyDescent="0.25">
      <c r="K184" s="318">
        <f t="shared" si="9"/>
        <v>0</v>
      </c>
      <c r="L184" s="303" t="str">
        <f t="shared" si="10"/>
        <v>0</v>
      </c>
      <c r="M184" s="249">
        <f t="shared" si="11"/>
        <v>0</v>
      </c>
    </row>
    <row r="185" spans="11:13" ht="15.75" hidden="1" thickTop="1" x14ac:dyDescent="0.25">
      <c r="K185" s="318">
        <f t="shared" si="9"/>
        <v>0</v>
      </c>
      <c r="L185" s="303" t="str">
        <f t="shared" si="10"/>
        <v>0</v>
      </c>
      <c r="M185" s="249">
        <f t="shared" si="11"/>
        <v>0</v>
      </c>
    </row>
    <row r="186" spans="11:13" ht="15.75" hidden="1" thickTop="1" x14ac:dyDescent="0.25">
      <c r="K186" s="318">
        <f t="shared" si="9"/>
        <v>0</v>
      </c>
      <c r="L186" s="303" t="str">
        <f t="shared" si="10"/>
        <v>0</v>
      </c>
      <c r="M186" s="249">
        <f t="shared" si="11"/>
        <v>0</v>
      </c>
    </row>
    <row r="187" spans="11:13" ht="15.75" hidden="1" thickTop="1" x14ac:dyDescent="0.25">
      <c r="K187" s="318">
        <f t="shared" si="9"/>
        <v>0</v>
      </c>
      <c r="L187" s="303" t="str">
        <f t="shared" si="10"/>
        <v>0</v>
      </c>
      <c r="M187" s="249">
        <f t="shared" si="11"/>
        <v>0</v>
      </c>
    </row>
    <row r="188" spans="11:13" ht="15.75" hidden="1" thickTop="1" x14ac:dyDescent="0.25">
      <c r="K188" s="318">
        <f t="shared" si="9"/>
        <v>0</v>
      </c>
      <c r="L188" s="303" t="str">
        <f t="shared" si="10"/>
        <v>0</v>
      </c>
      <c r="M188" s="249">
        <f t="shared" si="11"/>
        <v>0</v>
      </c>
    </row>
    <row r="189" spans="11:13" ht="15.75" hidden="1" thickTop="1" x14ac:dyDescent="0.25">
      <c r="K189" s="318">
        <f t="shared" si="9"/>
        <v>0</v>
      </c>
      <c r="L189" s="303" t="str">
        <f t="shared" si="10"/>
        <v>0</v>
      </c>
      <c r="M189" s="249">
        <f t="shared" si="11"/>
        <v>0</v>
      </c>
    </row>
    <row r="190" spans="11:13" ht="15.75" hidden="1" thickTop="1" x14ac:dyDescent="0.25">
      <c r="K190" s="318">
        <f t="shared" si="9"/>
        <v>0</v>
      </c>
      <c r="L190" s="303" t="str">
        <f t="shared" si="10"/>
        <v>0</v>
      </c>
      <c r="M190" s="249">
        <f t="shared" si="11"/>
        <v>0</v>
      </c>
    </row>
    <row r="191" spans="11:13" ht="15.75" hidden="1" thickTop="1" x14ac:dyDescent="0.25">
      <c r="K191" s="318">
        <f t="shared" si="9"/>
        <v>0</v>
      </c>
      <c r="L191" s="303" t="str">
        <f t="shared" si="10"/>
        <v>0</v>
      </c>
      <c r="M191" s="249">
        <f t="shared" si="11"/>
        <v>0</v>
      </c>
    </row>
    <row r="192" spans="11:13" ht="15.75" hidden="1" thickTop="1" x14ac:dyDescent="0.25">
      <c r="K192" s="318">
        <f t="shared" si="9"/>
        <v>0</v>
      </c>
      <c r="L192" s="303" t="str">
        <f t="shared" si="10"/>
        <v>0</v>
      </c>
      <c r="M192" s="249">
        <f t="shared" si="11"/>
        <v>0</v>
      </c>
    </row>
    <row r="193" spans="11:13" ht="15.75" hidden="1" thickTop="1" x14ac:dyDescent="0.25">
      <c r="K193" s="318">
        <f t="shared" si="9"/>
        <v>0</v>
      </c>
      <c r="L193" s="303" t="str">
        <f t="shared" si="10"/>
        <v>0</v>
      </c>
      <c r="M193" s="249">
        <f t="shared" si="11"/>
        <v>0</v>
      </c>
    </row>
    <row r="194" spans="11:13" ht="15.75" hidden="1" thickTop="1" x14ac:dyDescent="0.25">
      <c r="K194" s="318">
        <f t="shared" si="9"/>
        <v>0</v>
      </c>
      <c r="L194" s="303" t="str">
        <f t="shared" si="10"/>
        <v>0</v>
      </c>
      <c r="M194" s="249">
        <f t="shared" si="11"/>
        <v>0</v>
      </c>
    </row>
    <row r="195" spans="11:13" ht="15.75" hidden="1" thickTop="1" x14ac:dyDescent="0.25">
      <c r="K195" s="318">
        <f t="shared" si="9"/>
        <v>0</v>
      </c>
      <c r="L195" s="303" t="str">
        <f t="shared" si="10"/>
        <v>0</v>
      </c>
      <c r="M195" s="249">
        <f t="shared" si="11"/>
        <v>0</v>
      </c>
    </row>
    <row r="196" spans="11:13" ht="15.75" hidden="1" thickTop="1" x14ac:dyDescent="0.25">
      <c r="K196" s="318">
        <f t="shared" si="9"/>
        <v>0</v>
      </c>
      <c r="L196" s="303" t="str">
        <f t="shared" si="10"/>
        <v>0</v>
      </c>
      <c r="M196" s="249">
        <f t="shared" si="11"/>
        <v>0</v>
      </c>
    </row>
    <row r="197" spans="11:13" ht="15.75" hidden="1" thickTop="1" x14ac:dyDescent="0.25">
      <c r="K197" s="318">
        <f t="shared" si="9"/>
        <v>0</v>
      </c>
      <c r="L197" s="303" t="str">
        <f t="shared" si="10"/>
        <v>0</v>
      </c>
      <c r="M197" s="249">
        <f t="shared" si="11"/>
        <v>0</v>
      </c>
    </row>
    <row r="198" spans="11:13" ht="15.75" hidden="1" thickTop="1" x14ac:dyDescent="0.25">
      <c r="K198" s="318">
        <f t="shared" ref="K198:K261" si="12">SUM(F198:J198)</f>
        <v>0</v>
      </c>
      <c r="L198" s="303" t="str">
        <f t="shared" si="10"/>
        <v>0</v>
      </c>
      <c r="M198" s="249">
        <f t="shared" si="11"/>
        <v>0</v>
      </c>
    </row>
    <row r="199" spans="11:13" ht="15.75" hidden="1" thickTop="1" x14ac:dyDescent="0.25">
      <c r="K199" s="318">
        <f t="shared" si="12"/>
        <v>0</v>
      </c>
      <c r="L199" s="303" t="str">
        <f t="shared" si="10"/>
        <v>0</v>
      </c>
      <c r="M199" s="249">
        <f t="shared" si="11"/>
        <v>0</v>
      </c>
    </row>
    <row r="200" spans="11:13" ht="15.75" hidden="1" thickTop="1" x14ac:dyDescent="0.25">
      <c r="K200" s="318">
        <f t="shared" si="12"/>
        <v>0</v>
      </c>
      <c r="L200" s="303" t="str">
        <f t="shared" si="10"/>
        <v>0</v>
      </c>
      <c r="M200" s="249">
        <f t="shared" si="11"/>
        <v>0</v>
      </c>
    </row>
    <row r="201" spans="11:13" ht="15.75" hidden="1" thickTop="1" x14ac:dyDescent="0.25">
      <c r="K201" s="318">
        <f t="shared" si="12"/>
        <v>0</v>
      </c>
      <c r="L201" s="303" t="str">
        <f t="shared" si="10"/>
        <v>0</v>
      </c>
      <c r="M201" s="249">
        <f t="shared" si="11"/>
        <v>0</v>
      </c>
    </row>
    <row r="202" spans="11:13" ht="15.75" hidden="1" thickTop="1" x14ac:dyDescent="0.25">
      <c r="K202" s="318">
        <f t="shared" si="12"/>
        <v>0</v>
      </c>
      <c r="L202" s="303" t="str">
        <f t="shared" si="10"/>
        <v>0</v>
      </c>
      <c r="M202" s="249">
        <f t="shared" si="11"/>
        <v>0</v>
      </c>
    </row>
    <row r="203" spans="11:13" ht="15.75" hidden="1" thickTop="1" x14ac:dyDescent="0.25">
      <c r="K203" s="318">
        <f t="shared" si="12"/>
        <v>0</v>
      </c>
      <c r="L203" s="303" t="str">
        <f t="shared" si="10"/>
        <v>0</v>
      </c>
      <c r="M203" s="249">
        <f t="shared" si="11"/>
        <v>0</v>
      </c>
    </row>
    <row r="204" spans="11:13" ht="15.75" hidden="1" thickTop="1" x14ac:dyDescent="0.25">
      <c r="K204" s="318">
        <f t="shared" si="12"/>
        <v>0</v>
      </c>
      <c r="L204" s="303" t="str">
        <f t="shared" si="10"/>
        <v>0</v>
      </c>
      <c r="M204" s="249">
        <f t="shared" si="11"/>
        <v>0</v>
      </c>
    </row>
    <row r="205" spans="11:13" ht="15.75" hidden="1" thickTop="1" x14ac:dyDescent="0.25">
      <c r="K205" s="318">
        <f t="shared" si="12"/>
        <v>0</v>
      </c>
      <c r="L205" s="303" t="str">
        <f t="shared" ref="L205:L268" si="13">IF(E205="","0",VLOOKUP(E205,$F$539:$G$554,2))</f>
        <v>0</v>
      </c>
      <c r="M205" s="249">
        <f t="shared" ref="M205:M268" si="14">SUM(K205*L205)</f>
        <v>0</v>
      </c>
    </row>
    <row r="206" spans="11:13" ht="15.75" hidden="1" thickTop="1" x14ac:dyDescent="0.25">
      <c r="K206" s="318">
        <f t="shared" si="12"/>
        <v>0</v>
      </c>
      <c r="L206" s="303" t="str">
        <f t="shared" si="13"/>
        <v>0</v>
      </c>
      <c r="M206" s="249">
        <f t="shared" si="14"/>
        <v>0</v>
      </c>
    </row>
    <row r="207" spans="11:13" ht="15.75" hidden="1" thickTop="1" x14ac:dyDescent="0.25">
      <c r="K207" s="318">
        <f t="shared" si="12"/>
        <v>0</v>
      </c>
      <c r="L207" s="303" t="str">
        <f t="shared" si="13"/>
        <v>0</v>
      </c>
      <c r="M207" s="249">
        <f t="shared" si="14"/>
        <v>0</v>
      </c>
    </row>
    <row r="208" spans="11:13" ht="15.75" hidden="1" thickTop="1" x14ac:dyDescent="0.25">
      <c r="K208" s="318">
        <f t="shared" si="12"/>
        <v>0</v>
      </c>
      <c r="L208" s="303" t="str">
        <f t="shared" si="13"/>
        <v>0</v>
      </c>
      <c r="M208" s="249">
        <f t="shared" si="14"/>
        <v>0</v>
      </c>
    </row>
    <row r="209" spans="11:13" ht="15.75" hidden="1" thickTop="1" x14ac:dyDescent="0.25">
      <c r="K209" s="318">
        <f t="shared" si="12"/>
        <v>0</v>
      </c>
      <c r="L209" s="303" t="str">
        <f t="shared" si="13"/>
        <v>0</v>
      </c>
      <c r="M209" s="249">
        <f t="shared" si="14"/>
        <v>0</v>
      </c>
    </row>
    <row r="210" spans="11:13" ht="15.75" hidden="1" thickTop="1" x14ac:dyDescent="0.25">
      <c r="K210" s="318">
        <f t="shared" si="12"/>
        <v>0</v>
      </c>
      <c r="L210" s="303" t="str">
        <f t="shared" si="13"/>
        <v>0</v>
      </c>
      <c r="M210" s="249">
        <f t="shared" si="14"/>
        <v>0</v>
      </c>
    </row>
    <row r="211" spans="11:13" ht="15.75" hidden="1" thickTop="1" x14ac:dyDescent="0.25">
      <c r="K211" s="318">
        <f t="shared" si="12"/>
        <v>0</v>
      </c>
      <c r="L211" s="303" t="str">
        <f t="shared" si="13"/>
        <v>0</v>
      </c>
      <c r="M211" s="249">
        <f t="shared" si="14"/>
        <v>0</v>
      </c>
    </row>
    <row r="212" spans="11:13" ht="15.75" hidden="1" thickTop="1" x14ac:dyDescent="0.25">
      <c r="K212" s="318">
        <f t="shared" si="12"/>
        <v>0</v>
      </c>
      <c r="L212" s="303" t="str">
        <f t="shared" si="13"/>
        <v>0</v>
      </c>
      <c r="M212" s="249">
        <f t="shared" si="14"/>
        <v>0</v>
      </c>
    </row>
    <row r="213" spans="11:13" ht="15.75" hidden="1" thickTop="1" x14ac:dyDescent="0.25">
      <c r="K213" s="318">
        <f t="shared" si="12"/>
        <v>0</v>
      </c>
      <c r="L213" s="303" t="str">
        <f t="shared" si="13"/>
        <v>0</v>
      </c>
      <c r="M213" s="249">
        <f t="shared" si="14"/>
        <v>0</v>
      </c>
    </row>
    <row r="214" spans="11:13" ht="15.75" hidden="1" thickTop="1" x14ac:dyDescent="0.25">
      <c r="K214" s="318">
        <f t="shared" si="12"/>
        <v>0</v>
      </c>
      <c r="L214" s="303" t="str">
        <f t="shared" si="13"/>
        <v>0</v>
      </c>
      <c r="M214" s="249">
        <f t="shared" si="14"/>
        <v>0</v>
      </c>
    </row>
    <row r="215" spans="11:13" ht="15.75" hidden="1" thickTop="1" x14ac:dyDescent="0.25">
      <c r="K215" s="318">
        <f t="shared" si="12"/>
        <v>0</v>
      </c>
      <c r="L215" s="303" t="str">
        <f t="shared" si="13"/>
        <v>0</v>
      </c>
      <c r="M215" s="249">
        <f t="shared" si="14"/>
        <v>0</v>
      </c>
    </row>
    <row r="216" spans="11:13" ht="15.75" hidden="1" thickTop="1" x14ac:dyDescent="0.25">
      <c r="K216" s="318">
        <f t="shared" si="12"/>
        <v>0</v>
      </c>
      <c r="L216" s="303" t="str">
        <f t="shared" si="13"/>
        <v>0</v>
      </c>
      <c r="M216" s="249">
        <f t="shared" si="14"/>
        <v>0</v>
      </c>
    </row>
    <row r="217" spans="11:13" ht="15.75" hidden="1" thickTop="1" x14ac:dyDescent="0.25">
      <c r="K217" s="318">
        <f t="shared" si="12"/>
        <v>0</v>
      </c>
      <c r="L217" s="303" t="str">
        <f t="shared" si="13"/>
        <v>0</v>
      </c>
      <c r="M217" s="249">
        <f t="shared" si="14"/>
        <v>0</v>
      </c>
    </row>
    <row r="218" spans="11:13" ht="15.75" hidden="1" thickTop="1" x14ac:dyDescent="0.25">
      <c r="K218" s="318">
        <f t="shared" si="12"/>
        <v>0</v>
      </c>
      <c r="L218" s="303" t="str">
        <f t="shared" si="13"/>
        <v>0</v>
      </c>
      <c r="M218" s="249">
        <f t="shared" si="14"/>
        <v>0</v>
      </c>
    </row>
    <row r="219" spans="11:13" ht="15.75" hidden="1" thickTop="1" x14ac:dyDescent="0.25">
      <c r="K219" s="318">
        <f t="shared" si="12"/>
        <v>0</v>
      </c>
      <c r="L219" s="303" t="str">
        <f t="shared" si="13"/>
        <v>0</v>
      </c>
      <c r="M219" s="249">
        <f t="shared" si="14"/>
        <v>0</v>
      </c>
    </row>
    <row r="220" spans="11:13" ht="15.75" hidden="1" thickTop="1" x14ac:dyDescent="0.25">
      <c r="K220" s="318">
        <f t="shared" si="12"/>
        <v>0</v>
      </c>
      <c r="L220" s="303" t="str">
        <f t="shared" si="13"/>
        <v>0</v>
      </c>
      <c r="M220" s="249">
        <f t="shared" si="14"/>
        <v>0</v>
      </c>
    </row>
    <row r="221" spans="11:13" ht="15.75" hidden="1" thickTop="1" x14ac:dyDescent="0.25">
      <c r="K221" s="318">
        <f t="shared" si="12"/>
        <v>0</v>
      </c>
      <c r="L221" s="303" t="str">
        <f t="shared" si="13"/>
        <v>0</v>
      </c>
      <c r="M221" s="249">
        <f t="shared" si="14"/>
        <v>0</v>
      </c>
    </row>
    <row r="222" spans="11:13" ht="15.75" hidden="1" thickTop="1" x14ac:dyDescent="0.25">
      <c r="K222" s="318">
        <f t="shared" si="12"/>
        <v>0</v>
      </c>
      <c r="L222" s="303" t="str">
        <f t="shared" si="13"/>
        <v>0</v>
      </c>
      <c r="M222" s="249">
        <f t="shared" si="14"/>
        <v>0</v>
      </c>
    </row>
    <row r="223" spans="11:13" ht="15.75" hidden="1" thickTop="1" x14ac:dyDescent="0.25">
      <c r="K223" s="318">
        <f t="shared" si="12"/>
        <v>0</v>
      </c>
      <c r="L223" s="303" t="str">
        <f t="shared" si="13"/>
        <v>0</v>
      </c>
      <c r="M223" s="249">
        <f t="shared" si="14"/>
        <v>0</v>
      </c>
    </row>
    <row r="224" spans="11:13" ht="15.75" hidden="1" thickTop="1" x14ac:dyDescent="0.25">
      <c r="K224" s="318">
        <f t="shared" si="12"/>
        <v>0</v>
      </c>
      <c r="L224" s="303" t="str">
        <f t="shared" si="13"/>
        <v>0</v>
      </c>
      <c r="M224" s="249">
        <f t="shared" si="14"/>
        <v>0</v>
      </c>
    </row>
    <row r="225" spans="11:13" ht="15.75" hidden="1" thickTop="1" x14ac:dyDescent="0.25">
      <c r="K225" s="318">
        <f t="shared" si="12"/>
        <v>0</v>
      </c>
      <c r="L225" s="303" t="str">
        <f t="shared" si="13"/>
        <v>0</v>
      </c>
      <c r="M225" s="249">
        <f t="shared" si="14"/>
        <v>0</v>
      </c>
    </row>
    <row r="226" spans="11:13" ht="15.75" hidden="1" thickTop="1" x14ac:dyDescent="0.25">
      <c r="K226" s="318">
        <f t="shared" si="12"/>
        <v>0</v>
      </c>
      <c r="L226" s="303" t="str">
        <f t="shared" si="13"/>
        <v>0</v>
      </c>
      <c r="M226" s="249">
        <f t="shared" si="14"/>
        <v>0</v>
      </c>
    </row>
    <row r="227" spans="11:13" ht="15.75" hidden="1" thickTop="1" x14ac:dyDescent="0.25">
      <c r="K227" s="318">
        <f t="shared" si="12"/>
        <v>0</v>
      </c>
      <c r="L227" s="303" t="str">
        <f t="shared" si="13"/>
        <v>0</v>
      </c>
      <c r="M227" s="249">
        <f t="shared" si="14"/>
        <v>0</v>
      </c>
    </row>
    <row r="228" spans="11:13" ht="15.75" hidden="1" thickTop="1" x14ac:dyDescent="0.25">
      <c r="K228" s="318">
        <f t="shared" si="12"/>
        <v>0</v>
      </c>
      <c r="L228" s="303" t="str">
        <f t="shared" si="13"/>
        <v>0</v>
      </c>
      <c r="M228" s="249">
        <f t="shared" si="14"/>
        <v>0</v>
      </c>
    </row>
    <row r="229" spans="11:13" ht="15.75" hidden="1" thickTop="1" x14ac:dyDescent="0.25">
      <c r="K229" s="318">
        <f t="shared" si="12"/>
        <v>0</v>
      </c>
      <c r="L229" s="303" t="str">
        <f t="shared" si="13"/>
        <v>0</v>
      </c>
      <c r="M229" s="249">
        <f t="shared" si="14"/>
        <v>0</v>
      </c>
    </row>
    <row r="230" spans="11:13" ht="15.75" hidden="1" thickTop="1" x14ac:dyDescent="0.25">
      <c r="K230" s="318">
        <f t="shared" si="12"/>
        <v>0</v>
      </c>
      <c r="L230" s="303" t="str">
        <f t="shared" si="13"/>
        <v>0</v>
      </c>
      <c r="M230" s="249">
        <f t="shared" si="14"/>
        <v>0</v>
      </c>
    </row>
    <row r="231" spans="11:13" ht="15.75" hidden="1" thickTop="1" x14ac:dyDescent="0.25">
      <c r="K231" s="318">
        <f t="shared" si="12"/>
        <v>0</v>
      </c>
      <c r="L231" s="303" t="str">
        <f t="shared" si="13"/>
        <v>0</v>
      </c>
      <c r="M231" s="249">
        <f t="shared" si="14"/>
        <v>0</v>
      </c>
    </row>
    <row r="232" spans="11:13" ht="15.75" hidden="1" thickTop="1" x14ac:dyDescent="0.25">
      <c r="K232" s="318">
        <f t="shared" si="12"/>
        <v>0</v>
      </c>
      <c r="L232" s="303" t="str">
        <f t="shared" si="13"/>
        <v>0</v>
      </c>
      <c r="M232" s="249">
        <f t="shared" si="14"/>
        <v>0</v>
      </c>
    </row>
    <row r="233" spans="11:13" ht="15.75" hidden="1" thickTop="1" x14ac:dyDescent="0.25">
      <c r="K233" s="318">
        <f t="shared" si="12"/>
        <v>0</v>
      </c>
      <c r="L233" s="303" t="str">
        <f t="shared" si="13"/>
        <v>0</v>
      </c>
      <c r="M233" s="249">
        <f t="shared" si="14"/>
        <v>0</v>
      </c>
    </row>
    <row r="234" spans="11:13" ht="15.75" hidden="1" thickTop="1" x14ac:dyDescent="0.25">
      <c r="K234" s="318">
        <f t="shared" si="12"/>
        <v>0</v>
      </c>
      <c r="L234" s="303" t="str">
        <f t="shared" si="13"/>
        <v>0</v>
      </c>
      <c r="M234" s="249">
        <f t="shared" si="14"/>
        <v>0</v>
      </c>
    </row>
    <row r="235" spans="11:13" ht="15.75" hidden="1" thickTop="1" x14ac:dyDescent="0.25">
      <c r="K235" s="318">
        <f t="shared" si="12"/>
        <v>0</v>
      </c>
      <c r="L235" s="303" t="str">
        <f t="shared" si="13"/>
        <v>0</v>
      </c>
      <c r="M235" s="249">
        <f t="shared" si="14"/>
        <v>0</v>
      </c>
    </row>
    <row r="236" spans="11:13" ht="15.75" hidden="1" thickTop="1" x14ac:dyDescent="0.25">
      <c r="K236" s="318">
        <f t="shared" si="12"/>
        <v>0</v>
      </c>
      <c r="L236" s="303" t="str">
        <f t="shared" si="13"/>
        <v>0</v>
      </c>
      <c r="M236" s="249">
        <f t="shared" si="14"/>
        <v>0</v>
      </c>
    </row>
    <row r="237" spans="11:13" ht="15.75" hidden="1" thickTop="1" x14ac:dyDescent="0.25">
      <c r="K237" s="318">
        <f t="shared" si="12"/>
        <v>0</v>
      </c>
      <c r="L237" s="303" t="str">
        <f t="shared" si="13"/>
        <v>0</v>
      </c>
      <c r="M237" s="249">
        <f t="shared" si="14"/>
        <v>0</v>
      </c>
    </row>
    <row r="238" spans="11:13" ht="15.75" hidden="1" thickTop="1" x14ac:dyDescent="0.25">
      <c r="K238" s="318">
        <f t="shared" si="12"/>
        <v>0</v>
      </c>
      <c r="L238" s="303" t="str">
        <f t="shared" si="13"/>
        <v>0</v>
      </c>
      <c r="M238" s="249">
        <f t="shared" si="14"/>
        <v>0</v>
      </c>
    </row>
    <row r="239" spans="11:13" ht="15.75" hidden="1" thickTop="1" x14ac:dyDescent="0.25">
      <c r="K239" s="318">
        <f t="shared" si="12"/>
        <v>0</v>
      </c>
      <c r="L239" s="303" t="str">
        <f t="shared" si="13"/>
        <v>0</v>
      </c>
      <c r="M239" s="249">
        <f t="shared" si="14"/>
        <v>0</v>
      </c>
    </row>
    <row r="240" spans="11:13" ht="15.75" hidden="1" thickTop="1" x14ac:dyDescent="0.25">
      <c r="K240" s="318">
        <f t="shared" si="12"/>
        <v>0</v>
      </c>
      <c r="L240" s="303" t="str">
        <f t="shared" si="13"/>
        <v>0</v>
      </c>
      <c r="M240" s="249">
        <f t="shared" si="14"/>
        <v>0</v>
      </c>
    </row>
    <row r="241" spans="11:13" ht="15.75" hidden="1" thickTop="1" x14ac:dyDescent="0.25">
      <c r="K241" s="318">
        <f t="shared" si="12"/>
        <v>0</v>
      </c>
      <c r="L241" s="303" t="str">
        <f t="shared" si="13"/>
        <v>0</v>
      </c>
      <c r="M241" s="249">
        <f t="shared" si="14"/>
        <v>0</v>
      </c>
    </row>
    <row r="242" spans="11:13" ht="15.75" hidden="1" thickTop="1" x14ac:dyDescent="0.25">
      <c r="K242" s="318">
        <f t="shared" si="12"/>
        <v>0</v>
      </c>
      <c r="L242" s="303" t="str">
        <f t="shared" si="13"/>
        <v>0</v>
      </c>
      <c r="M242" s="249">
        <f t="shared" si="14"/>
        <v>0</v>
      </c>
    </row>
    <row r="243" spans="11:13" ht="15.75" hidden="1" thickTop="1" x14ac:dyDescent="0.25">
      <c r="K243" s="318">
        <f t="shared" si="12"/>
        <v>0</v>
      </c>
      <c r="L243" s="303" t="str">
        <f t="shared" si="13"/>
        <v>0</v>
      </c>
      <c r="M243" s="249">
        <f t="shared" si="14"/>
        <v>0</v>
      </c>
    </row>
    <row r="244" spans="11:13" ht="15.75" hidden="1" thickTop="1" x14ac:dyDescent="0.25">
      <c r="K244" s="318">
        <f t="shared" si="12"/>
        <v>0</v>
      </c>
      <c r="L244" s="303" t="str">
        <f t="shared" si="13"/>
        <v>0</v>
      </c>
      <c r="M244" s="249">
        <f t="shared" si="14"/>
        <v>0</v>
      </c>
    </row>
    <row r="245" spans="11:13" ht="15.75" hidden="1" thickTop="1" x14ac:dyDescent="0.25">
      <c r="K245" s="318">
        <f t="shared" si="12"/>
        <v>0</v>
      </c>
      <c r="L245" s="303" t="str">
        <f t="shared" si="13"/>
        <v>0</v>
      </c>
      <c r="M245" s="249">
        <f t="shared" si="14"/>
        <v>0</v>
      </c>
    </row>
    <row r="246" spans="11:13" ht="15.75" hidden="1" thickTop="1" x14ac:dyDescent="0.25">
      <c r="K246" s="318">
        <f t="shared" si="12"/>
        <v>0</v>
      </c>
      <c r="L246" s="303" t="str">
        <f t="shared" si="13"/>
        <v>0</v>
      </c>
      <c r="M246" s="249">
        <f t="shared" si="14"/>
        <v>0</v>
      </c>
    </row>
    <row r="247" spans="11:13" ht="15.75" hidden="1" thickTop="1" x14ac:dyDescent="0.25">
      <c r="K247" s="318">
        <f t="shared" si="12"/>
        <v>0</v>
      </c>
      <c r="L247" s="303" t="str">
        <f t="shared" si="13"/>
        <v>0</v>
      </c>
      <c r="M247" s="249">
        <f t="shared" si="14"/>
        <v>0</v>
      </c>
    </row>
    <row r="248" spans="11:13" ht="15.75" hidden="1" thickTop="1" x14ac:dyDescent="0.25">
      <c r="K248" s="318">
        <f t="shared" si="12"/>
        <v>0</v>
      </c>
      <c r="L248" s="303" t="str">
        <f t="shared" si="13"/>
        <v>0</v>
      </c>
      <c r="M248" s="249">
        <f t="shared" si="14"/>
        <v>0</v>
      </c>
    </row>
    <row r="249" spans="11:13" ht="15.75" hidden="1" thickTop="1" x14ac:dyDescent="0.25">
      <c r="K249" s="318">
        <f t="shared" si="12"/>
        <v>0</v>
      </c>
      <c r="L249" s="303" t="str">
        <f t="shared" si="13"/>
        <v>0</v>
      </c>
      <c r="M249" s="249">
        <f t="shared" si="14"/>
        <v>0</v>
      </c>
    </row>
    <row r="250" spans="11:13" ht="15.75" hidden="1" thickTop="1" x14ac:dyDescent="0.25">
      <c r="K250" s="318">
        <f t="shared" si="12"/>
        <v>0</v>
      </c>
      <c r="L250" s="303" t="str">
        <f t="shared" si="13"/>
        <v>0</v>
      </c>
      <c r="M250" s="249">
        <f t="shared" si="14"/>
        <v>0</v>
      </c>
    </row>
    <row r="251" spans="11:13" ht="15.75" hidden="1" thickTop="1" x14ac:dyDescent="0.25">
      <c r="K251" s="318">
        <f t="shared" si="12"/>
        <v>0</v>
      </c>
      <c r="L251" s="303" t="str">
        <f t="shared" si="13"/>
        <v>0</v>
      </c>
      <c r="M251" s="249">
        <f t="shared" si="14"/>
        <v>0</v>
      </c>
    </row>
    <row r="252" spans="11:13" ht="15.75" hidden="1" thickTop="1" x14ac:dyDescent="0.25">
      <c r="K252" s="318">
        <f t="shared" si="12"/>
        <v>0</v>
      </c>
      <c r="L252" s="303" t="str">
        <f t="shared" si="13"/>
        <v>0</v>
      </c>
      <c r="M252" s="249">
        <f t="shared" si="14"/>
        <v>0</v>
      </c>
    </row>
    <row r="253" spans="11:13" ht="15.75" hidden="1" thickTop="1" x14ac:dyDescent="0.25">
      <c r="K253" s="318">
        <f t="shared" si="12"/>
        <v>0</v>
      </c>
      <c r="L253" s="303" t="str">
        <f t="shared" si="13"/>
        <v>0</v>
      </c>
      <c r="M253" s="249">
        <f t="shared" si="14"/>
        <v>0</v>
      </c>
    </row>
    <row r="254" spans="11:13" ht="15.75" hidden="1" thickTop="1" x14ac:dyDescent="0.25">
      <c r="K254" s="318">
        <f t="shared" si="12"/>
        <v>0</v>
      </c>
      <c r="L254" s="303" t="str">
        <f t="shared" si="13"/>
        <v>0</v>
      </c>
      <c r="M254" s="249">
        <f t="shared" si="14"/>
        <v>0</v>
      </c>
    </row>
    <row r="255" spans="11:13" ht="15.75" hidden="1" thickTop="1" x14ac:dyDescent="0.25">
      <c r="K255" s="318">
        <f t="shared" si="12"/>
        <v>0</v>
      </c>
      <c r="L255" s="303" t="str">
        <f t="shared" si="13"/>
        <v>0</v>
      </c>
      <c r="M255" s="249">
        <f t="shared" si="14"/>
        <v>0</v>
      </c>
    </row>
    <row r="256" spans="11:13" ht="15.75" hidden="1" thickTop="1" x14ac:dyDescent="0.25">
      <c r="K256" s="318">
        <f t="shared" si="12"/>
        <v>0</v>
      </c>
      <c r="L256" s="303" t="str">
        <f t="shared" si="13"/>
        <v>0</v>
      </c>
      <c r="M256" s="249">
        <f t="shared" si="14"/>
        <v>0</v>
      </c>
    </row>
    <row r="257" spans="11:13" ht="15.75" hidden="1" thickTop="1" x14ac:dyDescent="0.25">
      <c r="K257" s="318">
        <f t="shared" si="12"/>
        <v>0</v>
      </c>
      <c r="L257" s="303" t="str">
        <f t="shared" si="13"/>
        <v>0</v>
      </c>
      <c r="M257" s="249">
        <f t="shared" si="14"/>
        <v>0</v>
      </c>
    </row>
    <row r="258" spans="11:13" ht="15.75" hidden="1" thickTop="1" x14ac:dyDescent="0.25">
      <c r="K258" s="318">
        <f t="shared" si="12"/>
        <v>0</v>
      </c>
      <c r="L258" s="303" t="str">
        <f t="shared" si="13"/>
        <v>0</v>
      </c>
      <c r="M258" s="249">
        <f t="shared" si="14"/>
        <v>0</v>
      </c>
    </row>
    <row r="259" spans="11:13" ht="15.75" hidden="1" thickTop="1" x14ac:dyDescent="0.25">
      <c r="K259" s="318">
        <f t="shared" si="12"/>
        <v>0</v>
      </c>
      <c r="L259" s="303" t="str">
        <f t="shared" si="13"/>
        <v>0</v>
      </c>
      <c r="M259" s="249">
        <f t="shared" si="14"/>
        <v>0</v>
      </c>
    </row>
    <row r="260" spans="11:13" ht="15.75" hidden="1" thickTop="1" x14ac:dyDescent="0.25">
      <c r="K260" s="318">
        <f t="shared" si="12"/>
        <v>0</v>
      </c>
      <c r="L260" s="303" t="str">
        <f t="shared" si="13"/>
        <v>0</v>
      </c>
      <c r="M260" s="249">
        <f t="shared" si="14"/>
        <v>0</v>
      </c>
    </row>
    <row r="261" spans="11:13" ht="15.75" hidden="1" thickTop="1" x14ac:dyDescent="0.25">
      <c r="K261" s="318">
        <f t="shared" si="12"/>
        <v>0</v>
      </c>
      <c r="L261" s="303" t="str">
        <f t="shared" si="13"/>
        <v>0</v>
      </c>
      <c r="M261" s="249">
        <f t="shared" si="14"/>
        <v>0</v>
      </c>
    </row>
    <row r="262" spans="11:13" ht="15.75" hidden="1" thickTop="1" x14ac:dyDescent="0.25">
      <c r="K262" s="318">
        <f t="shared" ref="K262:K325" si="15">SUM(F262:J262)</f>
        <v>0</v>
      </c>
      <c r="L262" s="303" t="str">
        <f t="shared" si="13"/>
        <v>0</v>
      </c>
      <c r="M262" s="249">
        <f t="shared" si="14"/>
        <v>0</v>
      </c>
    </row>
    <row r="263" spans="11:13" ht="15.75" hidden="1" thickTop="1" x14ac:dyDescent="0.25">
      <c r="K263" s="318">
        <f t="shared" si="15"/>
        <v>0</v>
      </c>
      <c r="L263" s="303" t="str">
        <f t="shared" si="13"/>
        <v>0</v>
      </c>
      <c r="M263" s="249">
        <f t="shared" si="14"/>
        <v>0</v>
      </c>
    </row>
    <row r="264" spans="11:13" ht="15.75" hidden="1" thickTop="1" x14ac:dyDescent="0.25">
      <c r="K264" s="318">
        <f t="shared" si="15"/>
        <v>0</v>
      </c>
      <c r="L264" s="303" t="str">
        <f t="shared" si="13"/>
        <v>0</v>
      </c>
      <c r="M264" s="249">
        <f t="shared" si="14"/>
        <v>0</v>
      </c>
    </row>
    <row r="265" spans="11:13" ht="15.75" hidden="1" thickTop="1" x14ac:dyDescent="0.25">
      <c r="K265" s="318">
        <f t="shared" si="15"/>
        <v>0</v>
      </c>
      <c r="L265" s="303" t="str">
        <f t="shared" si="13"/>
        <v>0</v>
      </c>
      <c r="M265" s="249">
        <f t="shared" si="14"/>
        <v>0</v>
      </c>
    </row>
    <row r="266" spans="11:13" ht="15.75" hidden="1" thickTop="1" x14ac:dyDescent="0.25">
      <c r="K266" s="318">
        <f t="shared" si="15"/>
        <v>0</v>
      </c>
      <c r="L266" s="303" t="str">
        <f t="shared" si="13"/>
        <v>0</v>
      </c>
      <c r="M266" s="249">
        <f t="shared" si="14"/>
        <v>0</v>
      </c>
    </row>
    <row r="267" spans="11:13" ht="15.75" hidden="1" thickTop="1" x14ac:dyDescent="0.25">
      <c r="K267" s="318">
        <f t="shared" si="15"/>
        <v>0</v>
      </c>
      <c r="L267" s="303" t="str">
        <f t="shared" si="13"/>
        <v>0</v>
      </c>
      <c r="M267" s="249">
        <f t="shared" si="14"/>
        <v>0</v>
      </c>
    </row>
    <row r="268" spans="11:13" ht="15.75" hidden="1" thickTop="1" x14ac:dyDescent="0.25">
      <c r="K268" s="318">
        <f t="shared" si="15"/>
        <v>0</v>
      </c>
      <c r="L268" s="303" t="str">
        <f t="shared" si="13"/>
        <v>0</v>
      </c>
      <c r="M268" s="249">
        <f t="shared" si="14"/>
        <v>0</v>
      </c>
    </row>
    <row r="269" spans="11:13" ht="15.75" hidden="1" thickTop="1" x14ac:dyDescent="0.25">
      <c r="K269" s="318">
        <f t="shared" si="15"/>
        <v>0</v>
      </c>
      <c r="L269" s="303" t="str">
        <f t="shared" ref="L269:L332" si="16">IF(E269="","0",VLOOKUP(E269,$F$539:$G$554,2))</f>
        <v>0</v>
      </c>
      <c r="M269" s="249">
        <f t="shared" ref="M269:M332" si="17">SUM(K269*L269)</f>
        <v>0</v>
      </c>
    </row>
    <row r="270" spans="11:13" ht="15.75" hidden="1" thickTop="1" x14ac:dyDescent="0.25">
      <c r="K270" s="318">
        <f t="shared" si="15"/>
        <v>0</v>
      </c>
      <c r="L270" s="303" t="str">
        <f t="shared" si="16"/>
        <v>0</v>
      </c>
      <c r="M270" s="249">
        <f t="shared" si="17"/>
        <v>0</v>
      </c>
    </row>
    <row r="271" spans="11:13" ht="15.75" hidden="1" thickTop="1" x14ac:dyDescent="0.25">
      <c r="K271" s="318">
        <f t="shared" si="15"/>
        <v>0</v>
      </c>
      <c r="L271" s="303" t="str">
        <f t="shared" si="16"/>
        <v>0</v>
      </c>
      <c r="M271" s="249">
        <f t="shared" si="17"/>
        <v>0</v>
      </c>
    </row>
    <row r="272" spans="11:13" ht="15.75" hidden="1" thickTop="1" x14ac:dyDescent="0.25">
      <c r="K272" s="318">
        <f t="shared" si="15"/>
        <v>0</v>
      </c>
      <c r="L272" s="303" t="str">
        <f t="shared" si="16"/>
        <v>0</v>
      </c>
      <c r="M272" s="249">
        <f t="shared" si="17"/>
        <v>0</v>
      </c>
    </row>
    <row r="273" spans="11:13" ht="15.75" hidden="1" thickTop="1" x14ac:dyDescent="0.25">
      <c r="K273" s="318">
        <f t="shared" si="15"/>
        <v>0</v>
      </c>
      <c r="L273" s="303" t="str">
        <f t="shared" si="16"/>
        <v>0</v>
      </c>
      <c r="M273" s="249">
        <f t="shared" si="17"/>
        <v>0</v>
      </c>
    </row>
    <row r="274" spans="11:13" ht="15.75" hidden="1" thickTop="1" x14ac:dyDescent="0.25">
      <c r="K274" s="318">
        <f t="shared" si="15"/>
        <v>0</v>
      </c>
      <c r="L274" s="303" t="str">
        <f t="shared" si="16"/>
        <v>0</v>
      </c>
      <c r="M274" s="249">
        <f t="shared" si="17"/>
        <v>0</v>
      </c>
    </row>
    <row r="275" spans="11:13" ht="15.75" hidden="1" thickTop="1" x14ac:dyDescent="0.25">
      <c r="K275" s="318">
        <f t="shared" si="15"/>
        <v>0</v>
      </c>
      <c r="L275" s="303" t="str">
        <f t="shared" si="16"/>
        <v>0</v>
      </c>
      <c r="M275" s="249">
        <f t="shared" si="17"/>
        <v>0</v>
      </c>
    </row>
    <row r="276" spans="11:13" ht="15.75" hidden="1" thickTop="1" x14ac:dyDescent="0.25">
      <c r="K276" s="318">
        <f t="shared" si="15"/>
        <v>0</v>
      </c>
      <c r="L276" s="303" t="str">
        <f t="shared" si="16"/>
        <v>0</v>
      </c>
      <c r="M276" s="249">
        <f t="shared" si="17"/>
        <v>0</v>
      </c>
    </row>
    <row r="277" spans="11:13" ht="15.75" hidden="1" thickTop="1" x14ac:dyDescent="0.25">
      <c r="K277" s="318">
        <f t="shared" si="15"/>
        <v>0</v>
      </c>
      <c r="L277" s="303" t="str">
        <f t="shared" si="16"/>
        <v>0</v>
      </c>
      <c r="M277" s="249">
        <f t="shared" si="17"/>
        <v>0</v>
      </c>
    </row>
    <row r="278" spans="11:13" ht="15.75" hidden="1" thickTop="1" x14ac:dyDescent="0.25">
      <c r="K278" s="318">
        <f t="shared" si="15"/>
        <v>0</v>
      </c>
      <c r="L278" s="303" t="str">
        <f t="shared" si="16"/>
        <v>0</v>
      </c>
      <c r="M278" s="249">
        <f t="shared" si="17"/>
        <v>0</v>
      </c>
    </row>
    <row r="279" spans="11:13" ht="15.75" hidden="1" thickTop="1" x14ac:dyDescent="0.25">
      <c r="K279" s="318">
        <f t="shared" si="15"/>
        <v>0</v>
      </c>
      <c r="L279" s="303" t="str">
        <f t="shared" si="16"/>
        <v>0</v>
      </c>
      <c r="M279" s="249">
        <f t="shared" si="17"/>
        <v>0</v>
      </c>
    </row>
    <row r="280" spans="11:13" ht="15.75" hidden="1" thickTop="1" x14ac:dyDescent="0.25">
      <c r="K280" s="318">
        <f t="shared" si="15"/>
        <v>0</v>
      </c>
      <c r="L280" s="303" t="str">
        <f t="shared" si="16"/>
        <v>0</v>
      </c>
      <c r="M280" s="249">
        <f t="shared" si="17"/>
        <v>0</v>
      </c>
    </row>
    <row r="281" spans="11:13" ht="15.75" hidden="1" thickTop="1" x14ac:dyDescent="0.25">
      <c r="K281" s="318">
        <f t="shared" si="15"/>
        <v>0</v>
      </c>
      <c r="L281" s="303" t="str">
        <f t="shared" si="16"/>
        <v>0</v>
      </c>
      <c r="M281" s="249">
        <f t="shared" si="17"/>
        <v>0</v>
      </c>
    </row>
    <row r="282" spans="11:13" ht="15.75" hidden="1" thickTop="1" x14ac:dyDescent="0.25">
      <c r="K282" s="318">
        <f t="shared" si="15"/>
        <v>0</v>
      </c>
      <c r="L282" s="303" t="str">
        <f t="shared" si="16"/>
        <v>0</v>
      </c>
      <c r="M282" s="249">
        <f t="shared" si="17"/>
        <v>0</v>
      </c>
    </row>
    <row r="283" spans="11:13" ht="15.75" hidden="1" thickTop="1" x14ac:dyDescent="0.25">
      <c r="K283" s="318">
        <f t="shared" si="15"/>
        <v>0</v>
      </c>
      <c r="L283" s="303" t="str">
        <f t="shared" si="16"/>
        <v>0</v>
      </c>
      <c r="M283" s="249">
        <f t="shared" si="17"/>
        <v>0</v>
      </c>
    </row>
    <row r="284" spans="11:13" ht="15.75" hidden="1" thickTop="1" x14ac:dyDescent="0.25">
      <c r="K284" s="318">
        <f t="shared" si="15"/>
        <v>0</v>
      </c>
      <c r="L284" s="303" t="str">
        <f t="shared" si="16"/>
        <v>0</v>
      </c>
      <c r="M284" s="249">
        <f t="shared" si="17"/>
        <v>0</v>
      </c>
    </row>
    <row r="285" spans="11:13" ht="15.75" hidden="1" thickTop="1" x14ac:dyDescent="0.25">
      <c r="K285" s="318">
        <f t="shared" si="15"/>
        <v>0</v>
      </c>
      <c r="L285" s="303" t="str">
        <f t="shared" si="16"/>
        <v>0</v>
      </c>
      <c r="M285" s="249">
        <f t="shared" si="17"/>
        <v>0</v>
      </c>
    </row>
    <row r="286" spans="11:13" ht="15.75" hidden="1" thickTop="1" x14ac:dyDescent="0.25">
      <c r="K286" s="318">
        <f t="shared" si="15"/>
        <v>0</v>
      </c>
      <c r="L286" s="303" t="str">
        <f t="shared" si="16"/>
        <v>0</v>
      </c>
      <c r="M286" s="249">
        <f t="shared" si="17"/>
        <v>0</v>
      </c>
    </row>
    <row r="287" spans="11:13" ht="15.75" hidden="1" thickTop="1" x14ac:dyDescent="0.25">
      <c r="K287" s="318">
        <f t="shared" si="15"/>
        <v>0</v>
      </c>
      <c r="L287" s="303" t="str">
        <f t="shared" si="16"/>
        <v>0</v>
      </c>
      <c r="M287" s="249">
        <f t="shared" si="17"/>
        <v>0</v>
      </c>
    </row>
    <row r="288" spans="11:13" ht="15.75" hidden="1" thickTop="1" x14ac:dyDescent="0.25">
      <c r="K288" s="318">
        <f t="shared" si="15"/>
        <v>0</v>
      </c>
      <c r="L288" s="303" t="str">
        <f t="shared" si="16"/>
        <v>0</v>
      </c>
      <c r="M288" s="249">
        <f t="shared" si="17"/>
        <v>0</v>
      </c>
    </row>
    <row r="289" spans="11:13" ht="15.75" hidden="1" thickTop="1" x14ac:dyDescent="0.25">
      <c r="K289" s="318">
        <f t="shared" si="15"/>
        <v>0</v>
      </c>
      <c r="L289" s="303" t="str">
        <f t="shared" si="16"/>
        <v>0</v>
      </c>
      <c r="M289" s="249">
        <f t="shared" si="17"/>
        <v>0</v>
      </c>
    </row>
    <row r="290" spans="11:13" ht="15.75" hidden="1" thickTop="1" x14ac:dyDescent="0.25">
      <c r="K290" s="318">
        <f t="shared" si="15"/>
        <v>0</v>
      </c>
      <c r="L290" s="303" t="str">
        <f t="shared" si="16"/>
        <v>0</v>
      </c>
      <c r="M290" s="249">
        <f t="shared" si="17"/>
        <v>0</v>
      </c>
    </row>
    <row r="291" spans="11:13" ht="15.75" hidden="1" thickTop="1" x14ac:dyDescent="0.25">
      <c r="K291" s="318">
        <f t="shared" si="15"/>
        <v>0</v>
      </c>
      <c r="L291" s="303" t="str">
        <f t="shared" si="16"/>
        <v>0</v>
      </c>
      <c r="M291" s="249">
        <f t="shared" si="17"/>
        <v>0</v>
      </c>
    </row>
    <row r="292" spans="11:13" ht="15.75" hidden="1" thickTop="1" x14ac:dyDescent="0.25">
      <c r="K292" s="318">
        <f t="shared" si="15"/>
        <v>0</v>
      </c>
      <c r="L292" s="303" t="str">
        <f t="shared" si="16"/>
        <v>0</v>
      </c>
      <c r="M292" s="249">
        <f t="shared" si="17"/>
        <v>0</v>
      </c>
    </row>
    <row r="293" spans="11:13" ht="15.75" hidden="1" thickTop="1" x14ac:dyDescent="0.25">
      <c r="K293" s="318">
        <f t="shared" si="15"/>
        <v>0</v>
      </c>
      <c r="L293" s="303" t="str">
        <f t="shared" si="16"/>
        <v>0</v>
      </c>
      <c r="M293" s="249">
        <f t="shared" si="17"/>
        <v>0</v>
      </c>
    </row>
    <row r="294" spans="11:13" ht="15.75" hidden="1" thickTop="1" x14ac:dyDescent="0.25">
      <c r="K294" s="318">
        <f t="shared" si="15"/>
        <v>0</v>
      </c>
      <c r="L294" s="303" t="str">
        <f t="shared" si="16"/>
        <v>0</v>
      </c>
      <c r="M294" s="249">
        <f t="shared" si="17"/>
        <v>0</v>
      </c>
    </row>
    <row r="295" spans="11:13" ht="15.75" hidden="1" thickTop="1" x14ac:dyDescent="0.25">
      <c r="K295" s="318">
        <f t="shared" si="15"/>
        <v>0</v>
      </c>
      <c r="L295" s="303" t="str">
        <f t="shared" si="16"/>
        <v>0</v>
      </c>
      <c r="M295" s="249">
        <f t="shared" si="17"/>
        <v>0</v>
      </c>
    </row>
    <row r="296" spans="11:13" ht="15.75" hidden="1" thickTop="1" x14ac:dyDescent="0.25">
      <c r="K296" s="318">
        <f t="shared" si="15"/>
        <v>0</v>
      </c>
      <c r="L296" s="303" t="str">
        <f t="shared" si="16"/>
        <v>0</v>
      </c>
      <c r="M296" s="249">
        <f t="shared" si="17"/>
        <v>0</v>
      </c>
    </row>
    <row r="297" spans="11:13" ht="15.75" hidden="1" thickTop="1" x14ac:dyDescent="0.25">
      <c r="K297" s="318">
        <f t="shared" si="15"/>
        <v>0</v>
      </c>
      <c r="L297" s="303" t="str">
        <f t="shared" si="16"/>
        <v>0</v>
      </c>
      <c r="M297" s="249">
        <f t="shared" si="17"/>
        <v>0</v>
      </c>
    </row>
    <row r="298" spans="11:13" ht="15.75" hidden="1" thickTop="1" x14ac:dyDescent="0.25">
      <c r="K298" s="318">
        <f t="shared" si="15"/>
        <v>0</v>
      </c>
      <c r="L298" s="303" t="str">
        <f t="shared" si="16"/>
        <v>0</v>
      </c>
      <c r="M298" s="249">
        <f t="shared" si="17"/>
        <v>0</v>
      </c>
    </row>
    <row r="299" spans="11:13" ht="15.75" hidden="1" thickTop="1" x14ac:dyDescent="0.25">
      <c r="K299" s="318">
        <f t="shared" si="15"/>
        <v>0</v>
      </c>
      <c r="L299" s="303" t="str">
        <f t="shared" si="16"/>
        <v>0</v>
      </c>
      <c r="M299" s="249">
        <f t="shared" si="17"/>
        <v>0</v>
      </c>
    </row>
    <row r="300" spans="11:13" ht="15.75" hidden="1" thickTop="1" x14ac:dyDescent="0.25">
      <c r="K300" s="318">
        <f t="shared" si="15"/>
        <v>0</v>
      </c>
      <c r="L300" s="303" t="str">
        <f t="shared" si="16"/>
        <v>0</v>
      </c>
      <c r="M300" s="249">
        <f t="shared" si="17"/>
        <v>0</v>
      </c>
    </row>
    <row r="301" spans="11:13" ht="15.75" hidden="1" thickTop="1" x14ac:dyDescent="0.25">
      <c r="K301" s="318">
        <f t="shared" si="15"/>
        <v>0</v>
      </c>
      <c r="L301" s="303" t="str">
        <f t="shared" si="16"/>
        <v>0</v>
      </c>
      <c r="M301" s="249">
        <f t="shared" si="17"/>
        <v>0</v>
      </c>
    </row>
    <row r="302" spans="11:13" ht="15.75" hidden="1" thickTop="1" x14ac:dyDescent="0.25">
      <c r="K302" s="318">
        <f t="shared" si="15"/>
        <v>0</v>
      </c>
      <c r="L302" s="303" t="str">
        <f t="shared" si="16"/>
        <v>0</v>
      </c>
      <c r="M302" s="249">
        <f t="shared" si="17"/>
        <v>0</v>
      </c>
    </row>
    <row r="303" spans="11:13" ht="15.75" hidden="1" thickTop="1" x14ac:dyDescent="0.25">
      <c r="K303" s="318">
        <f t="shared" si="15"/>
        <v>0</v>
      </c>
      <c r="L303" s="303" t="str">
        <f t="shared" si="16"/>
        <v>0</v>
      </c>
      <c r="M303" s="249">
        <f t="shared" si="17"/>
        <v>0</v>
      </c>
    </row>
    <row r="304" spans="11:13" ht="15.75" hidden="1" thickTop="1" x14ac:dyDescent="0.25">
      <c r="K304" s="318">
        <f t="shared" si="15"/>
        <v>0</v>
      </c>
      <c r="L304" s="303" t="str">
        <f t="shared" si="16"/>
        <v>0</v>
      </c>
      <c r="M304" s="249">
        <f t="shared" si="17"/>
        <v>0</v>
      </c>
    </row>
    <row r="305" spans="11:13" ht="15.75" hidden="1" thickTop="1" x14ac:dyDescent="0.25">
      <c r="K305" s="318">
        <f t="shared" si="15"/>
        <v>0</v>
      </c>
      <c r="L305" s="303" t="str">
        <f t="shared" si="16"/>
        <v>0</v>
      </c>
      <c r="M305" s="249">
        <f t="shared" si="17"/>
        <v>0</v>
      </c>
    </row>
    <row r="306" spans="11:13" ht="15.75" hidden="1" thickTop="1" x14ac:dyDescent="0.25">
      <c r="K306" s="318">
        <f t="shared" si="15"/>
        <v>0</v>
      </c>
      <c r="L306" s="303" t="str">
        <f t="shared" si="16"/>
        <v>0</v>
      </c>
      <c r="M306" s="249">
        <f t="shared" si="17"/>
        <v>0</v>
      </c>
    </row>
    <row r="307" spans="11:13" ht="15.75" hidden="1" thickTop="1" x14ac:dyDescent="0.25">
      <c r="K307" s="318">
        <f t="shared" si="15"/>
        <v>0</v>
      </c>
      <c r="L307" s="303" t="str">
        <f t="shared" si="16"/>
        <v>0</v>
      </c>
      <c r="M307" s="249">
        <f t="shared" si="17"/>
        <v>0</v>
      </c>
    </row>
    <row r="308" spans="11:13" ht="15.75" hidden="1" thickTop="1" x14ac:dyDescent="0.25">
      <c r="K308" s="318">
        <f t="shared" si="15"/>
        <v>0</v>
      </c>
      <c r="L308" s="303" t="str">
        <f t="shared" si="16"/>
        <v>0</v>
      </c>
      <c r="M308" s="249">
        <f t="shared" si="17"/>
        <v>0</v>
      </c>
    </row>
    <row r="309" spans="11:13" ht="15.75" hidden="1" thickTop="1" x14ac:dyDescent="0.25">
      <c r="K309" s="318">
        <f t="shared" si="15"/>
        <v>0</v>
      </c>
      <c r="L309" s="303" t="str">
        <f t="shared" si="16"/>
        <v>0</v>
      </c>
      <c r="M309" s="249">
        <f t="shared" si="17"/>
        <v>0</v>
      </c>
    </row>
    <row r="310" spans="11:13" ht="15.75" hidden="1" thickTop="1" x14ac:dyDescent="0.25">
      <c r="K310" s="318">
        <f t="shared" si="15"/>
        <v>0</v>
      </c>
      <c r="L310" s="303" t="str">
        <f t="shared" si="16"/>
        <v>0</v>
      </c>
      <c r="M310" s="249">
        <f t="shared" si="17"/>
        <v>0</v>
      </c>
    </row>
    <row r="311" spans="11:13" ht="15.75" hidden="1" thickTop="1" x14ac:dyDescent="0.25">
      <c r="K311" s="318">
        <f t="shared" si="15"/>
        <v>0</v>
      </c>
      <c r="L311" s="303" t="str">
        <f t="shared" si="16"/>
        <v>0</v>
      </c>
      <c r="M311" s="249">
        <f t="shared" si="17"/>
        <v>0</v>
      </c>
    </row>
    <row r="312" spans="11:13" ht="15.75" hidden="1" thickTop="1" x14ac:dyDescent="0.25">
      <c r="K312" s="318">
        <f t="shared" si="15"/>
        <v>0</v>
      </c>
      <c r="L312" s="303" t="str">
        <f t="shared" si="16"/>
        <v>0</v>
      </c>
      <c r="M312" s="249">
        <f t="shared" si="17"/>
        <v>0</v>
      </c>
    </row>
    <row r="313" spans="11:13" ht="15.75" hidden="1" thickTop="1" x14ac:dyDescent="0.25">
      <c r="K313" s="318">
        <f t="shared" si="15"/>
        <v>0</v>
      </c>
      <c r="L313" s="303" t="str">
        <f t="shared" si="16"/>
        <v>0</v>
      </c>
      <c r="M313" s="249">
        <f t="shared" si="17"/>
        <v>0</v>
      </c>
    </row>
    <row r="314" spans="11:13" ht="15.75" hidden="1" thickTop="1" x14ac:dyDescent="0.25">
      <c r="K314" s="318">
        <f t="shared" si="15"/>
        <v>0</v>
      </c>
      <c r="L314" s="303" t="str">
        <f t="shared" si="16"/>
        <v>0</v>
      </c>
      <c r="M314" s="249">
        <f t="shared" si="17"/>
        <v>0</v>
      </c>
    </row>
    <row r="315" spans="11:13" ht="15.75" hidden="1" thickTop="1" x14ac:dyDescent="0.25">
      <c r="K315" s="318">
        <f t="shared" si="15"/>
        <v>0</v>
      </c>
      <c r="L315" s="303" t="str">
        <f t="shared" si="16"/>
        <v>0</v>
      </c>
      <c r="M315" s="249">
        <f t="shared" si="17"/>
        <v>0</v>
      </c>
    </row>
    <row r="316" spans="11:13" ht="15.75" hidden="1" thickTop="1" x14ac:dyDescent="0.25">
      <c r="K316" s="318">
        <f t="shared" si="15"/>
        <v>0</v>
      </c>
      <c r="L316" s="303" t="str">
        <f t="shared" si="16"/>
        <v>0</v>
      </c>
      <c r="M316" s="249">
        <f t="shared" si="17"/>
        <v>0</v>
      </c>
    </row>
    <row r="317" spans="11:13" ht="15.75" hidden="1" thickTop="1" x14ac:dyDescent="0.25">
      <c r="K317" s="318">
        <f t="shared" si="15"/>
        <v>0</v>
      </c>
      <c r="L317" s="303" t="str">
        <f t="shared" si="16"/>
        <v>0</v>
      </c>
      <c r="M317" s="249">
        <f t="shared" si="17"/>
        <v>0</v>
      </c>
    </row>
    <row r="318" spans="11:13" ht="15.75" hidden="1" thickTop="1" x14ac:dyDescent="0.25">
      <c r="K318" s="318">
        <f t="shared" si="15"/>
        <v>0</v>
      </c>
      <c r="L318" s="303" t="str">
        <f t="shared" si="16"/>
        <v>0</v>
      </c>
      <c r="M318" s="249">
        <f t="shared" si="17"/>
        <v>0</v>
      </c>
    </row>
    <row r="319" spans="11:13" ht="15.75" hidden="1" thickTop="1" x14ac:dyDescent="0.25">
      <c r="K319" s="318">
        <f t="shared" si="15"/>
        <v>0</v>
      </c>
      <c r="L319" s="303" t="str">
        <f t="shared" si="16"/>
        <v>0</v>
      </c>
      <c r="M319" s="249">
        <f t="shared" si="17"/>
        <v>0</v>
      </c>
    </row>
    <row r="320" spans="11:13" ht="15.75" hidden="1" thickTop="1" x14ac:dyDescent="0.25">
      <c r="K320" s="318">
        <f t="shared" si="15"/>
        <v>0</v>
      </c>
      <c r="L320" s="303" t="str">
        <f t="shared" si="16"/>
        <v>0</v>
      </c>
      <c r="M320" s="249">
        <f t="shared" si="17"/>
        <v>0</v>
      </c>
    </row>
    <row r="321" spans="11:13" ht="15.75" hidden="1" thickTop="1" x14ac:dyDescent="0.25">
      <c r="K321" s="318">
        <f t="shared" si="15"/>
        <v>0</v>
      </c>
      <c r="L321" s="303" t="str">
        <f t="shared" si="16"/>
        <v>0</v>
      </c>
      <c r="M321" s="249">
        <f t="shared" si="17"/>
        <v>0</v>
      </c>
    </row>
    <row r="322" spans="11:13" ht="15.75" hidden="1" thickTop="1" x14ac:dyDescent="0.25">
      <c r="K322" s="318">
        <f t="shared" si="15"/>
        <v>0</v>
      </c>
      <c r="L322" s="303" t="str">
        <f t="shared" si="16"/>
        <v>0</v>
      </c>
      <c r="M322" s="249">
        <f t="shared" si="17"/>
        <v>0</v>
      </c>
    </row>
    <row r="323" spans="11:13" ht="15.75" hidden="1" thickTop="1" x14ac:dyDescent="0.25">
      <c r="K323" s="318">
        <f t="shared" si="15"/>
        <v>0</v>
      </c>
      <c r="L323" s="303" t="str">
        <f t="shared" si="16"/>
        <v>0</v>
      </c>
      <c r="M323" s="249">
        <f t="shared" si="17"/>
        <v>0</v>
      </c>
    </row>
    <row r="324" spans="11:13" ht="15.75" hidden="1" thickTop="1" x14ac:dyDescent="0.25">
      <c r="K324" s="318">
        <f t="shared" si="15"/>
        <v>0</v>
      </c>
      <c r="L324" s="303" t="str">
        <f t="shared" si="16"/>
        <v>0</v>
      </c>
      <c r="M324" s="249">
        <f t="shared" si="17"/>
        <v>0</v>
      </c>
    </row>
    <row r="325" spans="11:13" ht="15.75" hidden="1" thickTop="1" x14ac:dyDescent="0.25">
      <c r="K325" s="318">
        <f t="shared" si="15"/>
        <v>0</v>
      </c>
      <c r="L325" s="303" t="str">
        <f t="shared" si="16"/>
        <v>0</v>
      </c>
      <c r="M325" s="249">
        <f t="shared" si="17"/>
        <v>0</v>
      </c>
    </row>
    <row r="326" spans="11:13" ht="15.75" hidden="1" thickTop="1" x14ac:dyDescent="0.25">
      <c r="K326" s="318">
        <f t="shared" ref="K326:K389" si="18">SUM(F326:J326)</f>
        <v>0</v>
      </c>
      <c r="L326" s="303" t="str">
        <f t="shared" si="16"/>
        <v>0</v>
      </c>
      <c r="M326" s="249">
        <f t="shared" si="17"/>
        <v>0</v>
      </c>
    </row>
    <row r="327" spans="11:13" ht="15.75" hidden="1" thickTop="1" x14ac:dyDescent="0.25">
      <c r="K327" s="318">
        <f t="shared" si="18"/>
        <v>0</v>
      </c>
      <c r="L327" s="303" t="str">
        <f t="shared" si="16"/>
        <v>0</v>
      </c>
      <c r="M327" s="249">
        <f t="shared" si="17"/>
        <v>0</v>
      </c>
    </row>
    <row r="328" spans="11:13" ht="15.75" hidden="1" thickTop="1" x14ac:dyDescent="0.25">
      <c r="K328" s="318">
        <f t="shared" si="18"/>
        <v>0</v>
      </c>
      <c r="L328" s="303" t="str">
        <f t="shared" si="16"/>
        <v>0</v>
      </c>
      <c r="M328" s="249">
        <f t="shared" si="17"/>
        <v>0</v>
      </c>
    </row>
    <row r="329" spans="11:13" ht="15.75" hidden="1" thickTop="1" x14ac:dyDescent="0.25">
      <c r="K329" s="318">
        <f t="shared" si="18"/>
        <v>0</v>
      </c>
      <c r="L329" s="303" t="str">
        <f t="shared" si="16"/>
        <v>0</v>
      </c>
      <c r="M329" s="249">
        <f t="shared" si="17"/>
        <v>0</v>
      </c>
    </row>
    <row r="330" spans="11:13" ht="15.75" hidden="1" thickTop="1" x14ac:dyDescent="0.25">
      <c r="K330" s="318">
        <f t="shared" si="18"/>
        <v>0</v>
      </c>
      <c r="L330" s="303" t="str">
        <f t="shared" si="16"/>
        <v>0</v>
      </c>
      <c r="M330" s="249">
        <f t="shared" si="17"/>
        <v>0</v>
      </c>
    </row>
    <row r="331" spans="11:13" ht="15.75" hidden="1" thickTop="1" x14ac:dyDescent="0.25">
      <c r="K331" s="318">
        <f t="shared" si="18"/>
        <v>0</v>
      </c>
      <c r="L331" s="303" t="str">
        <f t="shared" si="16"/>
        <v>0</v>
      </c>
      <c r="M331" s="249">
        <f t="shared" si="17"/>
        <v>0</v>
      </c>
    </row>
    <row r="332" spans="11:13" ht="15.75" hidden="1" thickTop="1" x14ac:dyDescent="0.25">
      <c r="K332" s="318">
        <f t="shared" si="18"/>
        <v>0</v>
      </c>
      <c r="L332" s="303" t="str">
        <f t="shared" si="16"/>
        <v>0</v>
      </c>
      <c r="M332" s="249">
        <f t="shared" si="17"/>
        <v>0</v>
      </c>
    </row>
    <row r="333" spans="11:13" ht="15.75" hidden="1" thickTop="1" x14ac:dyDescent="0.25">
      <c r="K333" s="318">
        <f t="shared" si="18"/>
        <v>0</v>
      </c>
      <c r="L333" s="303" t="str">
        <f t="shared" ref="L333:L396" si="19">IF(E333="","0",VLOOKUP(E333,$F$539:$G$554,2))</f>
        <v>0</v>
      </c>
      <c r="M333" s="249">
        <f t="shared" ref="M333:M396" si="20">SUM(K333*L333)</f>
        <v>0</v>
      </c>
    </row>
    <row r="334" spans="11:13" ht="15.75" hidden="1" thickTop="1" x14ac:dyDescent="0.25">
      <c r="K334" s="318">
        <f t="shared" si="18"/>
        <v>0</v>
      </c>
      <c r="L334" s="303" t="str">
        <f t="shared" si="19"/>
        <v>0</v>
      </c>
      <c r="M334" s="249">
        <f t="shared" si="20"/>
        <v>0</v>
      </c>
    </row>
    <row r="335" spans="11:13" ht="15.75" hidden="1" thickTop="1" x14ac:dyDescent="0.25">
      <c r="K335" s="318">
        <f t="shared" si="18"/>
        <v>0</v>
      </c>
      <c r="L335" s="303" t="str">
        <f t="shared" si="19"/>
        <v>0</v>
      </c>
      <c r="M335" s="249">
        <f t="shared" si="20"/>
        <v>0</v>
      </c>
    </row>
    <row r="336" spans="11:13" ht="15.75" hidden="1" thickTop="1" x14ac:dyDescent="0.25">
      <c r="K336" s="318">
        <f t="shared" si="18"/>
        <v>0</v>
      </c>
      <c r="L336" s="303" t="str">
        <f t="shared" si="19"/>
        <v>0</v>
      </c>
      <c r="M336" s="249">
        <f t="shared" si="20"/>
        <v>0</v>
      </c>
    </row>
    <row r="337" spans="11:13" ht="15.75" hidden="1" thickTop="1" x14ac:dyDescent="0.25">
      <c r="K337" s="318">
        <f t="shared" si="18"/>
        <v>0</v>
      </c>
      <c r="L337" s="303" t="str">
        <f t="shared" si="19"/>
        <v>0</v>
      </c>
      <c r="M337" s="249">
        <f t="shared" si="20"/>
        <v>0</v>
      </c>
    </row>
    <row r="338" spans="11:13" ht="15.75" hidden="1" thickTop="1" x14ac:dyDescent="0.25">
      <c r="K338" s="318">
        <f t="shared" si="18"/>
        <v>0</v>
      </c>
      <c r="L338" s="303" t="str">
        <f t="shared" si="19"/>
        <v>0</v>
      </c>
      <c r="M338" s="249">
        <f t="shared" si="20"/>
        <v>0</v>
      </c>
    </row>
    <row r="339" spans="11:13" ht="15.75" hidden="1" thickTop="1" x14ac:dyDescent="0.25">
      <c r="K339" s="318">
        <f t="shared" si="18"/>
        <v>0</v>
      </c>
      <c r="L339" s="303" t="str">
        <f t="shared" si="19"/>
        <v>0</v>
      </c>
      <c r="M339" s="249">
        <f t="shared" si="20"/>
        <v>0</v>
      </c>
    </row>
    <row r="340" spans="11:13" ht="15.75" hidden="1" thickTop="1" x14ac:dyDescent="0.25">
      <c r="K340" s="318">
        <f t="shared" si="18"/>
        <v>0</v>
      </c>
      <c r="L340" s="303" t="str">
        <f t="shared" si="19"/>
        <v>0</v>
      </c>
      <c r="M340" s="249">
        <f t="shared" si="20"/>
        <v>0</v>
      </c>
    </row>
    <row r="341" spans="11:13" ht="15.75" hidden="1" thickTop="1" x14ac:dyDescent="0.25">
      <c r="K341" s="318">
        <f t="shared" si="18"/>
        <v>0</v>
      </c>
      <c r="L341" s="303" t="str">
        <f t="shared" si="19"/>
        <v>0</v>
      </c>
      <c r="M341" s="249">
        <f t="shared" si="20"/>
        <v>0</v>
      </c>
    </row>
    <row r="342" spans="11:13" ht="15.75" hidden="1" thickTop="1" x14ac:dyDescent="0.25">
      <c r="K342" s="318">
        <f t="shared" si="18"/>
        <v>0</v>
      </c>
      <c r="L342" s="303" t="str">
        <f t="shared" si="19"/>
        <v>0</v>
      </c>
      <c r="M342" s="249">
        <f t="shared" si="20"/>
        <v>0</v>
      </c>
    </row>
    <row r="343" spans="11:13" ht="15.75" hidden="1" thickTop="1" x14ac:dyDescent="0.25">
      <c r="K343" s="318">
        <f t="shared" si="18"/>
        <v>0</v>
      </c>
      <c r="L343" s="303" t="str">
        <f t="shared" si="19"/>
        <v>0</v>
      </c>
      <c r="M343" s="249">
        <f t="shared" si="20"/>
        <v>0</v>
      </c>
    </row>
    <row r="344" spans="11:13" ht="15.75" hidden="1" thickTop="1" x14ac:dyDescent="0.25">
      <c r="K344" s="318">
        <f t="shared" si="18"/>
        <v>0</v>
      </c>
      <c r="L344" s="303" t="str">
        <f t="shared" si="19"/>
        <v>0</v>
      </c>
      <c r="M344" s="249">
        <f t="shared" si="20"/>
        <v>0</v>
      </c>
    </row>
    <row r="345" spans="11:13" ht="15.75" hidden="1" thickTop="1" x14ac:dyDescent="0.25">
      <c r="K345" s="318">
        <f t="shared" si="18"/>
        <v>0</v>
      </c>
      <c r="L345" s="303" t="str">
        <f t="shared" si="19"/>
        <v>0</v>
      </c>
      <c r="M345" s="249">
        <f t="shared" si="20"/>
        <v>0</v>
      </c>
    </row>
    <row r="346" spans="11:13" ht="15.75" hidden="1" thickTop="1" x14ac:dyDescent="0.25">
      <c r="K346" s="318">
        <f t="shared" si="18"/>
        <v>0</v>
      </c>
      <c r="L346" s="303" t="str">
        <f t="shared" si="19"/>
        <v>0</v>
      </c>
      <c r="M346" s="249">
        <f t="shared" si="20"/>
        <v>0</v>
      </c>
    </row>
    <row r="347" spans="11:13" ht="15.75" hidden="1" thickTop="1" x14ac:dyDescent="0.25">
      <c r="K347" s="318">
        <f t="shared" si="18"/>
        <v>0</v>
      </c>
      <c r="L347" s="303" t="str">
        <f t="shared" si="19"/>
        <v>0</v>
      </c>
      <c r="M347" s="249">
        <f t="shared" si="20"/>
        <v>0</v>
      </c>
    </row>
    <row r="348" spans="11:13" ht="15.75" hidden="1" thickTop="1" x14ac:dyDescent="0.25">
      <c r="K348" s="318">
        <f t="shared" si="18"/>
        <v>0</v>
      </c>
      <c r="L348" s="303" t="str">
        <f t="shared" si="19"/>
        <v>0</v>
      </c>
      <c r="M348" s="249">
        <f t="shared" si="20"/>
        <v>0</v>
      </c>
    </row>
    <row r="349" spans="11:13" ht="15.75" hidden="1" thickTop="1" x14ac:dyDescent="0.25">
      <c r="K349" s="318">
        <f t="shared" si="18"/>
        <v>0</v>
      </c>
      <c r="L349" s="303" t="str">
        <f t="shared" si="19"/>
        <v>0</v>
      </c>
      <c r="M349" s="249">
        <f t="shared" si="20"/>
        <v>0</v>
      </c>
    </row>
    <row r="350" spans="11:13" ht="15.75" hidden="1" thickTop="1" x14ac:dyDescent="0.25">
      <c r="K350" s="318">
        <f t="shared" si="18"/>
        <v>0</v>
      </c>
      <c r="L350" s="303" t="str">
        <f t="shared" si="19"/>
        <v>0</v>
      </c>
      <c r="M350" s="249">
        <f t="shared" si="20"/>
        <v>0</v>
      </c>
    </row>
    <row r="351" spans="11:13" ht="15.75" hidden="1" thickTop="1" x14ac:dyDescent="0.25">
      <c r="K351" s="318">
        <f t="shared" si="18"/>
        <v>0</v>
      </c>
      <c r="L351" s="303" t="str">
        <f t="shared" si="19"/>
        <v>0</v>
      </c>
      <c r="M351" s="249">
        <f t="shared" si="20"/>
        <v>0</v>
      </c>
    </row>
    <row r="352" spans="11:13" ht="15.75" hidden="1" thickTop="1" x14ac:dyDescent="0.25">
      <c r="K352" s="318">
        <f t="shared" si="18"/>
        <v>0</v>
      </c>
      <c r="L352" s="303" t="str">
        <f t="shared" si="19"/>
        <v>0</v>
      </c>
      <c r="M352" s="249">
        <f t="shared" si="20"/>
        <v>0</v>
      </c>
    </row>
    <row r="353" spans="11:13" ht="15.75" hidden="1" thickTop="1" x14ac:dyDescent="0.25">
      <c r="K353" s="318">
        <f t="shared" si="18"/>
        <v>0</v>
      </c>
      <c r="L353" s="303" t="str">
        <f t="shared" si="19"/>
        <v>0</v>
      </c>
      <c r="M353" s="249">
        <f t="shared" si="20"/>
        <v>0</v>
      </c>
    </row>
    <row r="354" spans="11:13" ht="15.75" hidden="1" thickTop="1" x14ac:dyDescent="0.25">
      <c r="K354" s="318">
        <f t="shared" si="18"/>
        <v>0</v>
      </c>
      <c r="L354" s="303" t="str">
        <f t="shared" si="19"/>
        <v>0</v>
      </c>
      <c r="M354" s="249">
        <f t="shared" si="20"/>
        <v>0</v>
      </c>
    </row>
    <row r="355" spans="11:13" ht="15.75" hidden="1" thickTop="1" x14ac:dyDescent="0.25">
      <c r="K355" s="318">
        <f t="shared" si="18"/>
        <v>0</v>
      </c>
      <c r="L355" s="303" t="str">
        <f t="shared" si="19"/>
        <v>0</v>
      </c>
      <c r="M355" s="249">
        <f t="shared" si="20"/>
        <v>0</v>
      </c>
    </row>
    <row r="356" spans="11:13" ht="15.75" hidden="1" thickTop="1" x14ac:dyDescent="0.25">
      <c r="K356" s="318">
        <f t="shared" si="18"/>
        <v>0</v>
      </c>
      <c r="L356" s="303" t="str">
        <f t="shared" si="19"/>
        <v>0</v>
      </c>
      <c r="M356" s="249">
        <f t="shared" si="20"/>
        <v>0</v>
      </c>
    </row>
    <row r="357" spans="11:13" ht="15.75" hidden="1" thickTop="1" x14ac:dyDescent="0.25">
      <c r="K357" s="318">
        <f t="shared" si="18"/>
        <v>0</v>
      </c>
      <c r="L357" s="303" t="str">
        <f t="shared" si="19"/>
        <v>0</v>
      </c>
      <c r="M357" s="249">
        <f t="shared" si="20"/>
        <v>0</v>
      </c>
    </row>
    <row r="358" spans="11:13" ht="15.75" hidden="1" thickTop="1" x14ac:dyDescent="0.25">
      <c r="K358" s="318">
        <f t="shared" si="18"/>
        <v>0</v>
      </c>
      <c r="L358" s="303" t="str">
        <f t="shared" si="19"/>
        <v>0</v>
      </c>
      <c r="M358" s="249">
        <f t="shared" si="20"/>
        <v>0</v>
      </c>
    </row>
    <row r="359" spans="11:13" ht="15.75" hidden="1" thickTop="1" x14ac:dyDescent="0.25">
      <c r="K359" s="318">
        <f t="shared" si="18"/>
        <v>0</v>
      </c>
      <c r="L359" s="303" t="str">
        <f t="shared" si="19"/>
        <v>0</v>
      </c>
      <c r="M359" s="249">
        <f t="shared" si="20"/>
        <v>0</v>
      </c>
    </row>
    <row r="360" spans="11:13" ht="15.75" hidden="1" thickTop="1" x14ac:dyDescent="0.25">
      <c r="K360" s="318">
        <f t="shared" si="18"/>
        <v>0</v>
      </c>
      <c r="L360" s="303" t="str">
        <f t="shared" si="19"/>
        <v>0</v>
      </c>
      <c r="M360" s="249">
        <f t="shared" si="20"/>
        <v>0</v>
      </c>
    </row>
    <row r="361" spans="11:13" ht="15.75" hidden="1" thickTop="1" x14ac:dyDescent="0.25">
      <c r="K361" s="318">
        <f t="shared" si="18"/>
        <v>0</v>
      </c>
      <c r="L361" s="303" t="str">
        <f t="shared" si="19"/>
        <v>0</v>
      </c>
      <c r="M361" s="249">
        <f t="shared" si="20"/>
        <v>0</v>
      </c>
    </row>
    <row r="362" spans="11:13" ht="15.75" hidden="1" thickTop="1" x14ac:dyDescent="0.25">
      <c r="K362" s="318">
        <f t="shared" si="18"/>
        <v>0</v>
      </c>
      <c r="L362" s="303" t="str">
        <f t="shared" si="19"/>
        <v>0</v>
      </c>
      <c r="M362" s="249">
        <f t="shared" si="20"/>
        <v>0</v>
      </c>
    </row>
    <row r="363" spans="11:13" ht="15.75" hidden="1" thickTop="1" x14ac:dyDescent="0.25">
      <c r="K363" s="318">
        <f t="shared" si="18"/>
        <v>0</v>
      </c>
      <c r="L363" s="303" t="str">
        <f t="shared" si="19"/>
        <v>0</v>
      </c>
      <c r="M363" s="249">
        <f t="shared" si="20"/>
        <v>0</v>
      </c>
    </row>
    <row r="364" spans="11:13" ht="15.75" hidden="1" thickTop="1" x14ac:dyDescent="0.25">
      <c r="K364" s="318">
        <f t="shared" si="18"/>
        <v>0</v>
      </c>
      <c r="L364" s="303" t="str">
        <f t="shared" si="19"/>
        <v>0</v>
      </c>
      <c r="M364" s="249">
        <f t="shared" si="20"/>
        <v>0</v>
      </c>
    </row>
    <row r="365" spans="11:13" ht="15.75" hidden="1" thickTop="1" x14ac:dyDescent="0.25">
      <c r="K365" s="318">
        <f t="shared" si="18"/>
        <v>0</v>
      </c>
      <c r="L365" s="303" t="str">
        <f t="shared" si="19"/>
        <v>0</v>
      </c>
      <c r="M365" s="249">
        <f t="shared" si="20"/>
        <v>0</v>
      </c>
    </row>
    <row r="366" spans="11:13" ht="15.75" hidden="1" thickTop="1" x14ac:dyDescent="0.25">
      <c r="K366" s="318">
        <f t="shared" si="18"/>
        <v>0</v>
      </c>
      <c r="L366" s="303" t="str">
        <f t="shared" si="19"/>
        <v>0</v>
      </c>
      <c r="M366" s="249">
        <f t="shared" si="20"/>
        <v>0</v>
      </c>
    </row>
    <row r="367" spans="11:13" ht="15.75" hidden="1" thickTop="1" x14ac:dyDescent="0.25">
      <c r="K367" s="318">
        <f t="shared" si="18"/>
        <v>0</v>
      </c>
      <c r="L367" s="303" t="str">
        <f t="shared" si="19"/>
        <v>0</v>
      </c>
      <c r="M367" s="249">
        <f t="shared" si="20"/>
        <v>0</v>
      </c>
    </row>
    <row r="368" spans="11:13" ht="15.75" hidden="1" thickTop="1" x14ac:dyDescent="0.25">
      <c r="K368" s="318">
        <f t="shared" si="18"/>
        <v>0</v>
      </c>
      <c r="L368" s="303" t="str">
        <f t="shared" si="19"/>
        <v>0</v>
      </c>
      <c r="M368" s="249">
        <f t="shared" si="20"/>
        <v>0</v>
      </c>
    </row>
    <row r="369" spans="11:13" ht="15.75" hidden="1" thickTop="1" x14ac:dyDescent="0.25">
      <c r="K369" s="318">
        <f t="shared" si="18"/>
        <v>0</v>
      </c>
      <c r="L369" s="303" t="str">
        <f t="shared" si="19"/>
        <v>0</v>
      </c>
      <c r="M369" s="249">
        <f t="shared" si="20"/>
        <v>0</v>
      </c>
    </row>
    <row r="370" spans="11:13" ht="15.75" hidden="1" thickTop="1" x14ac:dyDescent="0.25">
      <c r="K370" s="318">
        <f t="shared" si="18"/>
        <v>0</v>
      </c>
      <c r="L370" s="303" t="str">
        <f t="shared" si="19"/>
        <v>0</v>
      </c>
      <c r="M370" s="249">
        <f t="shared" si="20"/>
        <v>0</v>
      </c>
    </row>
    <row r="371" spans="11:13" ht="15.75" hidden="1" thickTop="1" x14ac:dyDescent="0.25">
      <c r="K371" s="318">
        <f t="shared" si="18"/>
        <v>0</v>
      </c>
      <c r="L371" s="303" t="str">
        <f t="shared" si="19"/>
        <v>0</v>
      </c>
      <c r="M371" s="249">
        <f t="shared" si="20"/>
        <v>0</v>
      </c>
    </row>
    <row r="372" spans="11:13" ht="15.75" hidden="1" thickTop="1" x14ac:dyDescent="0.25">
      <c r="K372" s="318">
        <f t="shared" si="18"/>
        <v>0</v>
      </c>
      <c r="L372" s="303" t="str">
        <f t="shared" si="19"/>
        <v>0</v>
      </c>
      <c r="M372" s="249">
        <f t="shared" si="20"/>
        <v>0</v>
      </c>
    </row>
    <row r="373" spans="11:13" ht="15.75" hidden="1" thickTop="1" x14ac:dyDescent="0.25">
      <c r="K373" s="318">
        <f t="shared" si="18"/>
        <v>0</v>
      </c>
      <c r="L373" s="303" t="str">
        <f t="shared" si="19"/>
        <v>0</v>
      </c>
      <c r="M373" s="249">
        <f t="shared" si="20"/>
        <v>0</v>
      </c>
    </row>
    <row r="374" spans="11:13" ht="15.75" hidden="1" thickTop="1" x14ac:dyDescent="0.25">
      <c r="K374" s="318">
        <f t="shared" si="18"/>
        <v>0</v>
      </c>
      <c r="L374" s="303" t="str">
        <f t="shared" si="19"/>
        <v>0</v>
      </c>
      <c r="M374" s="249">
        <f t="shared" si="20"/>
        <v>0</v>
      </c>
    </row>
    <row r="375" spans="11:13" ht="15.75" hidden="1" thickTop="1" x14ac:dyDescent="0.25">
      <c r="K375" s="318">
        <f t="shared" si="18"/>
        <v>0</v>
      </c>
      <c r="L375" s="303" t="str">
        <f t="shared" si="19"/>
        <v>0</v>
      </c>
      <c r="M375" s="249">
        <f t="shared" si="20"/>
        <v>0</v>
      </c>
    </row>
    <row r="376" spans="11:13" ht="15.75" hidden="1" thickTop="1" x14ac:dyDescent="0.25">
      <c r="K376" s="318">
        <f t="shared" si="18"/>
        <v>0</v>
      </c>
      <c r="L376" s="303" t="str">
        <f t="shared" si="19"/>
        <v>0</v>
      </c>
      <c r="M376" s="249">
        <f t="shared" si="20"/>
        <v>0</v>
      </c>
    </row>
    <row r="377" spans="11:13" ht="15.75" hidden="1" thickTop="1" x14ac:dyDescent="0.25">
      <c r="K377" s="318">
        <f t="shared" si="18"/>
        <v>0</v>
      </c>
      <c r="L377" s="303" t="str">
        <f t="shared" si="19"/>
        <v>0</v>
      </c>
      <c r="M377" s="249">
        <f t="shared" si="20"/>
        <v>0</v>
      </c>
    </row>
    <row r="378" spans="11:13" ht="15.75" hidden="1" thickTop="1" x14ac:dyDescent="0.25">
      <c r="K378" s="318">
        <f t="shared" si="18"/>
        <v>0</v>
      </c>
      <c r="L378" s="303" t="str">
        <f t="shared" si="19"/>
        <v>0</v>
      </c>
      <c r="M378" s="249">
        <f t="shared" si="20"/>
        <v>0</v>
      </c>
    </row>
    <row r="379" spans="11:13" ht="15.75" hidden="1" thickTop="1" x14ac:dyDescent="0.25">
      <c r="K379" s="318">
        <f t="shared" si="18"/>
        <v>0</v>
      </c>
      <c r="L379" s="303" t="str">
        <f t="shared" si="19"/>
        <v>0</v>
      </c>
      <c r="M379" s="249">
        <f t="shared" si="20"/>
        <v>0</v>
      </c>
    </row>
    <row r="380" spans="11:13" ht="15.75" hidden="1" thickTop="1" x14ac:dyDescent="0.25">
      <c r="K380" s="318">
        <f t="shared" si="18"/>
        <v>0</v>
      </c>
      <c r="L380" s="303" t="str">
        <f t="shared" si="19"/>
        <v>0</v>
      </c>
      <c r="M380" s="249">
        <f t="shared" si="20"/>
        <v>0</v>
      </c>
    </row>
    <row r="381" spans="11:13" ht="15.75" hidden="1" thickTop="1" x14ac:dyDescent="0.25">
      <c r="K381" s="318">
        <f t="shared" si="18"/>
        <v>0</v>
      </c>
      <c r="L381" s="303" t="str">
        <f t="shared" si="19"/>
        <v>0</v>
      </c>
      <c r="M381" s="249">
        <f t="shared" si="20"/>
        <v>0</v>
      </c>
    </row>
    <row r="382" spans="11:13" ht="15.75" hidden="1" thickTop="1" x14ac:dyDescent="0.25">
      <c r="K382" s="318">
        <f t="shared" si="18"/>
        <v>0</v>
      </c>
      <c r="L382" s="303" t="str">
        <f t="shared" si="19"/>
        <v>0</v>
      </c>
      <c r="M382" s="249">
        <f t="shared" si="20"/>
        <v>0</v>
      </c>
    </row>
    <row r="383" spans="11:13" ht="15.75" hidden="1" thickTop="1" x14ac:dyDescent="0.25">
      <c r="K383" s="318">
        <f t="shared" si="18"/>
        <v>0</v>
      </c>
      <c r="L383" s="303" t="str">
        <f t="shared" si="19"/>
        <v>0</v>
      </c>
      <c r="M383" s="249">
        <f t="shared" si="20"/>
        <v>0</v>
      </c>
    </row>
    <row r="384" spans="11:13" ht="15.75" hidden="1" thickTop="1" x14ac:dyDescent="0.25">
      <c r="K384" s="318">
        <f t="shared" si="18"/>
        <v>0</v>
      </c>
      <c r="L384" s="303" t="str">
        <f t="shared" si="19"/>
        <v>0</v>
      </c>
      <c r="M384" s="249">
        <f t="shared" si="20"/>
        <v>0</v>
      </c>
    </row>
    <row r="385" spans="11:13" ht="15.75" hidden="1" thickTop="1" x14ac:dyDescent="0.25">
      <c r="K385" s="318">
        <f t="shared" si="18"/>
        <v>0</v>
      </c>
      <c r="L385" s="303" t="str">
        <f t="shared" si="19"/>
        <v>0</v>
      </c>
      <c r="M385" s="249">
        <f t="shared" si="20"/>
        <v>0</v>
      </c>
    </row>
    <row r="386" spans="11:13" ht="15.75" hidden="1" thickTop="1" x14ac:dyDescent="0.25">
      <c r="K386" s="318">
        <f t="shared" si="18"/>
        <v>0</v>
      </c>
      <c r="L386" s="303" t="str">
        <f t="shared" si="19"/>
        <v>0</v>
      </c>
      <c r="M386" s="249">
        <f t="shared" si="20"/>
        <v>0</v>
      </c>
    </row>
    <row r="387" spans="11:13" ht="15.75" hidden="1" thickTop="1" x14ac:dyDescent="0.25">
      <c r="K387" s="318">
        <f t="shared" si="18"/>
        <v>0</v>
      </c>
      <c r="L387" s="303" t="str">
        <f t="shared" si="19"/>
        <v>0</v>
      </c>
      <c r="M387" s="249">
        <f t="shared" si="20"/>
        <v>0</v>
      </c>
    </row>
    <row r="388" spans="11:13" ht="15.75" hidden="1" thickTop="1" x14ac:dyDescent="0.25">
      <c r="K388" s="318">
        <f t="shared" si="18"/>
        <v>0</v>
      </c>
      <c r="L388" s="303" t="str">
        <f t="shared" si="19"/>
        <v>0</v>
      </c>
      <c r="M388" s="249">
        <f t="shared" si="20"/>
        <v>0</v>
      </c>
    </row>
    <row r="389" spans="11:13" ht="15.75" hidden="1" thickTop="1" x14ac:dyDescent="0.25">
      <c r="K389" s="318">
        <f t="shared" si="18"/>
        <v>0</v>
      </c>
      <c r="L389" s="303" t="str">
        <f t="shared" si="19"/>
        <v>0</v>
      </c>
      <c r="M389" s="249">
        <f t="shared" si="20"/>
        <v>0</v>
      </c>
    </row>
    <row r="390" spans="11:13" ht="15.75" hidden="1" thickTop="1" x14ac:dyDescent="0.25">
      <c r="K390" s="318">
        <f t="shared" ref="K390:K453" si="21">SUM(F390:J390)</f>
        <v>0</v>
      </c>
      <c r="L390" s="303" t="str">
        <f t="shared" si="19"/>
        <v>0</v>
      </c>
      <c r="M390" s="249">
        <f t="shared" si="20"/>
        <v>0</v>
      </c>
    </row>
    <row r="391" spans="11:13" ht="15.75" hidden="1" thickTop="1" x14ac:dyDescent="0.25">
      <c r="K391" s="318">
        <f t="shared" si="21"/>
        <v>0</v>
      </c>
      <c r="L391" s="303" t="str">
        <f t="shared" si="19"/>
        <v>0</v>
      </c>
      <c r="M391" s="249">
        <f t="shared" si="20"/>
        <v>0</v>
      </c>
    </row>
    <row r="392" spans="11:13" ht="15.75" hidden="1" thickTop="1" x14ac:dyDescent="0.25">
      <c r="K392" s="318">
        <f t="shared" si="21"/>
        <v>0</v>
      </c>
      <c r="L392" s="303" t="str">
        <f t="shared" si="19"/>
        <v>0</v>
      </c>
      <c r="M392" s="249">
        <f t="shared" si="20"/>
        <v>0</v>
      </c>
    </row>
    <row r="393" spans="11:13" ht="15.75" hidden="1" thickTop="1" x14ac:dyDescent="0.25">
      <c r="K393" s="318">
        <f t="shared" si="21"/>
        <v>0</v>
      </c>
      <c r="L393" s="303" t="str">
        <f t="shared" si="19"/>
        <v>0</v>
      </c>
      <c r="M393" s="249">
        <f t="shared" si="20"/>
        <v>0</v>
      </c>
    </row>
    <row r="394" spans="11:13" ht="15.75" hidden="1" thickTop="1" x14ac:dyDescent="0.25">
      <c r="K394" s="318">
        <f t="shared" si="21"/>
        <v>0</v>
      </c>
      <c r="L394" s="303" t="str">
        <f t="shared" si="19"/>
        <v>0</v>
      </c>
      <c r="M394" s="249">
        <f t="shared" si="20"/>
        <v>0</v>
      </c>
    </row>
    <row r="395" spans="11:13" ht="15.75" hidden="1" thickTop="1" x14ac:dyDescent="0.25">
      <c r="K395" s="318">
        <f t="shared" si="21"/>
        <v>0</v>
      </c>
      <c r="L395" s="303" t="str">
        <f t="shared" si="19"/>
        <v>0</v>
      </c>
      <c r="M395" s="249">
        <f t="shared" si="20"/>
        <v>0</v>
      </c>
    </row>
    <row r="396" spans="11:13" ht="15.75" hidden="1" thickTop="1" x14ac:dyDescent="0.25">
      <c r="K396" s="318">
        <f t="shared" si="21"/>
        <v>0</v>
      </c>
      <c r="L396" s="303" t="str">
        <f t="shared" si="19"/>
        <v>0</v>
      </c>
      <c r="M396" s="249">
        <f t="shared" si="20"/>
        <v>0</v>
      </c>
    </row>
    <row r="397" spans="11:13" ht="15.75" hidden="1" thickTop="1" x14ac:dyDescent="0.25">
      <c r="K397" s="318">
        <f t="shared" si="21"/>
        <v>0</v>
      </c>
      <c r="L397" s="303" t="str">
        <f t="shared" ref="L397:L460" si="22">IF(E397="","0",VLOOKUP(E397,$F$539:$G$554,2))</f>
        <v>0</v>
      </c>
      <c r="M397" s="249">
        <f t="shared" ref="M397:M460" si="23">SUM(K397*L397)</f>
        <v>0</v>
      </c>
    </row>
    <row r="398" spans="11:13" ht="15.75" hidden="1" thickTop="1" x14ac:dyDescent="0.25">
      <c r="K398" s="318">
        <f t="shared" si="21"/>
        <v>0</v>
      </c>
      <c r="L398" s="303" t="str">
        <f t="shared" si="22"/>
        <v>0</v>
      </c>
      <c r="M398" s="249">
        <f t="shared" si="23"/>
        <v>0</v>
      </c>
    </row>
    <row r="399" spans="11:13" ht="15.75" hidden="1" thickTop="1" x14ac:dyDescent="0.25">
      <c r="K399" s="318">
        <f t="shared" si="21"/>
        <v>0</v>
      </c>
      <c r="L399" s="303" t="str">
        <f t="shared" si="22"/>
        <v>0</v>
      </c>
      <c r="M399" s="249">
        <f t="shared" si="23"/>
        <v>0</v>
      </c>
    </row>
    <row r="400" spans="11:13" ht="15.75" hidden="1" thickTop="1" x14ac:dyDescent="0.25">
      <c r="K400" s="318">
        <f t="shared" si="21"/>
        <v>0</v>
      </c>
      <c r="L400" s="303" t="str">
        <f t="shared" si="22"/>
        <v>0</v>
      </c>
      <c r="M400" s="249">
        <f t="shared" si="23"/>
        <v>0</v>
      </c>
    </row>
    <row r="401" spans="11:13" ht="15.75" hidden="1" thickTop="1" x14ac:dyDescent="0.25">
      <c r="K401" s="318">
        <f t="shared" si="21"/>
        <v>0</v>
      </c>
      <c r="L401" s="303" t="str">
        <f t="shared" si="22"/>
        <v>0</v>
      </c>
      <c r="M401" s="249">
        <f t="shared" si="23"/>
        <v>0</v>
      </c>
    </row>
    <row r="402" spans="11:13" ht="15.75" hidden="1" thickTop="1" x14ac:dyDescent="0.25">
      <c r="K402" s="318">
        <f t="shared" si="21"/>
        <v>0</v>
      </c>
      <c r="L402" s="303" t="str">
        <f t="shared" si="22"/>
        <v>0</v>
      </c>
      <c r="M402" s="249">
        <f t="shared" si="23"/>
        <v>0</v>
      </c>
    </row>
    <row r="403" spans="11:13" ht="15.75" hidden="1" thickTop="1" x14ac:dyDescent="0.25">
      <c r="K403" s="318">
        <f t="shared" si="21"/>
        <v>0</v>
      </c>
      <c r="L403" s="303" t="str">
        <f t="shared" si="22"/>
        <v>0</v>
      </c>
      <c r="M403" s="249">
        <f t="shared" si="23"/>
        <v>0</v>
      </c>
    </row>
    <row r="404" spans="11:13" ht="15.75" hidden="1" thickTop="1" x14ac:dyDescent="0.25">
      <c r="K404" s="318">
        <f t="shared" si="21"/>
        <v>0</v>
      </c>
      <c r="L404" s="303" t="str">
        <f t="shared" si="22"/>
        <v>0</v>
      </c>
      <c r="M404" s="249">
        <f t="shared" si="23"/>
        <v>0</v>
      </c>
    </row>
    <row r="405" spans="11:13" ht="15.75" hidden="1" thickTop="1" x14ac:dyDescent="0.25">
      <c r="K405" s="318">
        <f t="shared" si="21"/>
        <v>0</v>
      </c>
      <c r="L405" s="303" t="str">
        <f t="shared" si="22"/>
        <v>0</v>
      </c>
      <c r="M405" s="249">
        <f t="shared" si="23"/>
        <v>0</v>
      </c>
    </row>
    <row r="406" spans="11:13" ht="15.75" hidden="1" thickTop="1" x14ac:dyDescent="0.25">
      <c r="K406" s="318">
        <f t="shared" si="21"/>
        <v>0</v>
      </c>
      <c r="L406" s="303" t="str">
        <f t="shared" si="22"/>
        <v>0</v>
      </c>
      <c r="M406" s="249">
        <f t="shared" si="23"/>
        <v>0</v>
      </c>
    </row>
    <row r="407" spans="11:13" ht="15.75" hidden="1" thickTop="1" x14ac:dyDescent="0.25">
      <c r="K407" s="318">
        <f t="shared" si="21"/>
        <v>0</v>
      </c>
      <c r="L407" s="303" t="str">
        <f t="shared" si="22"/>
        <v>0</v>
      </c>
      <c r="M407" s="249">
        <f t="shared" si="23"/>
        <v>0</v>
      </c>
    </row>
    <row r="408" spans="11:13" ht="15.75" hidden="1" thickTop="1" x14ac:dyDescent="0.25">
      <c r="K408" s="318">
        <f t="shared" si="21"/>
        <v>0</v>
      </c>
      <c r="L408" s="303" t="str">
        <f t="shared" si="22"/>
        <v>0</v>
      </c>
      <c r="M408" s="249">
        <f t="shared" si="23"/>
        <v>0</v>
      </c>
    </row>
    <row r="409" spans="11:13" ht="15.75" hidden="1" thickTop="1" x14ac:dyDescent="0.25">
      <c r="K409" s="318">
        <f t="shared" si="21"/>
        <v>0</v>
      </c>
      <c r="L409" s="303" t="str">
        <f t="shared" si="22"/>
        <v>0</v>
      </c>
      <c r="M409" s="249">
        <f t="shared" si="23"/>
        <v>0</v>
      </c>
    </row>
    <row r="410" spans="11:13" ht="15.75" hidden="1" thickTop="1" x14ac:dyDescent="0.25">
      <c r="K410" s="318">
        <f t="shared" si="21"/>
        <v>0</v>
      </c>
      <c r="L410" s="303" t="str">
        <f t="shared" si="22"/>
        <v>0</v>
      </c>
      <c r="M410" s="249">
        <f t="shared" si="23"/>
        <v>0</v>
      </c>
    </row>
    <row r="411" spans="11:13" ht="15.75" hidden="1" thickTop="1" x14ac:dyDescent="0.25">
      <c r="K411" s="318">
        <f t="shared" si="21"/>
        <v>0</v>
      </c>
      <c r="L411" s="303" t="str">
        <f t="shared" si="22"/>
        <v>0</v>
      </c>
      <c r="M411" s="249">
        <f t="shared" si="23"/>
        <v>0</v>
      </c>
    </row>
    <row r="412" spans="11:13" ht="15.75" hidden="1" thickTop="1" x14ac:dyDescent="0.25">
      <c r="K412" s="318">
        <f t="shared" si="21"/>
        <v>0</v>
      </c>
      <c r="L412" s="303" t="str">
        <f t="shared" si="22"/>
        <v>0</v>
      </c>
      <c r="M412" s="249">
        <f t="shared" si="23"/>
        <v>0</v>
      </c>
    </row>
    <row r="413" spans="11:13" ht="15.75" hidden="1" thickTop="1" x14ac:dyDescent="0.25">
      <c r="K413" s="318">
        <f t="shared" si="21"/>
        <v>0</v>
      </c>
      <c r="L413" s="303" t="str">
        <f t="shared" si="22"/>
        <v>0</v>
      </c>
      <c r="M413" s="249">
        <f t="shared" si="23"/>
        <v>0</v>
      </c>
    </row>
    <row r="414" spans="11:13" ht="15.75" hidden="1" thickTop="1" x14ac:dyDescent="0.25">
      <c r="K414" s="318">
        <f t="shared" si="21"/>
        <v>0</v>
      </c>
      <c r="L414" s="303" t="str">
        <f t="shared" si="22"/>
        <v>0</v>
      </c>
      <c r="M414" s="249">
        <f t="shared" si="23"/>
        <v>0</v>
      </c>
    </row>
    <row r="415" spans="11:13" ht="15.75" hidden="1" thickTop="1" x14ac:dyDescent="0.25">
      <c r="K415" s="318">
        <f t="shared" si="21"/>
        <v>0</v>
      </c>
      <c r="L415" s="303" t="str">
        <f t="shared" si="22"/>
        <v>0</v>
      </c>
      <c r="M415" s="249">
        <f t="shared" si="23"/>
        <v>0</v>
      </c>
    </row>
    <row r="416" spans="11:13" ht="15.75" hidden="1" thickTop="1" x14ac:dyDescent="0.25">
      <c r="K416" s="318">
        <f t="shared" si="21"/>
        <v>0</v>
      </c>
      <c r="L416" s="303" t="str">
        <f t="shared" si="22"/>
        <v>0</v>
      </c>
      <c r="M416" s="249">
        <f t="shared" si="23"/>
        <v>0</v>
      </c>
    </row>
    <row r="417" spans="11:13" ht="15.75" hidden="1" thickTop="1" x14ac:dyDescent="0.25">
      <c r="K417" s="318">
        <f t="shared" si="21"/>
        <v>0</v>
      </c>
      <c r="L417" s="303" t="str">
        <f t="shared" si="22"/>
        <v>0</v>
      </c>
      <c r="M417" s="249">
        <f t="shared" si="23"/>
        <v>0</v>
      </c>
    </row>
    <row r="418" spans="11:13" ht="15.75" hidden="1" thickTop="1" x14ac:dyDescent="0.25">
      <c r="K418" s="318">
        <f t="shared" si="21"/>
        <v>0</v>
      </c>
      <c r="L418" s="303" t="str">
        <f t="shared" si="22"/>
        <v>0</v>
      </c>
      <c r="M418" s="249">
        <f t="shared" si="23"/>
        <v>0</v>
      </c>
    </row>
    <row r="419" spans="11:13" ht="15.75" hidden="1" thickTop="1" x14ac:dyDescent="0.25">
      <c r="K419" s="318">
        <f t="shared" si="21"/>
        <v>0</v>
      </c>
      <c r="L419" s="303" t="str">
        <f t="shared" si="22"/>
        <v>0</v>
      </c>
      <c r="M419" s="249">
        <f t="shared" si="23"/>
        <v>0</v>
      </c>
    </row>
    <row r="420" spans="11:13" ht="15.75" hidden="1" thickTop="1" x14ac:dyDescent="0.25">
      <c r="K420" s="318">
        <f t="shared" si="21"/>
        <v>0</v>
      </c>
      <c r="L420" s="303" t="str">
        <f t="shared" si="22"/>
        <v>0</v>
      </c>
      <c r="M420" s="249">
        <f t="shared" si="23"/>
        <v>0</v>
      </c>
    </row>
    <row r="421" spans="11:13" ht="15.75" hidden="1" thickTop="1" x14ac:dyDescent="0.25">
      <c r="K421" s="318">
        <f t="shared" si="21"/>
        <v>0</v>
      </c>
      <c r="L421" s="303" t="str">
        <f t="shared" si="22"/>
        <v>0</v>
      </c>
      <c r="M421" s="249">
        <f t="shared" si="23"/>
        <v>0</v>
      </c>
    </row>
    <row r="422" spans="11:13" ht="15.75" hidden="1" thickTop="1" x14ac:dyDescent="0.25">
      <c r="K422" s="318">
        <f t="shared" si="21"/>
        <v>0</v>
      </c>
      <c r="L422" s="303" t="str">
        <f t="shared" si="22"/>
        <v>0</v>
      </c>
      <c r="M422" s="249">
        <f t="shared" si="23"/>
        <v>0</v>
      </c>
    </row>
    <row r="423" spans="11:13" ht="15.75" hidden="1" thickTop="1" x14ac:dyDescent="0.25">
      <c r="K423" s="318">
        <f t="shared" si="21"/>
        <v>0</v>
      </c>
      <c r="L423" s="303" t="str">
        <f t="shared" si="22"/>
        <v>0</v>
      </c>
      <c r="M423" s="249">
        <f t="shared" si="23"/>
        <v>0</v>
      </c>
    </row>
    <row r="424" spans="11:13" ht="15.75" hidden="1" thickTop="1" x14ac:dyDescent="0.25">
      <c r="K424" s="318">
        <f t="shared" si="21"/>
        <v>0</v>
      </c>
      <c r="L424" s="303" t="str">
        <f t="shared" si="22"/>
        <v>0</v>
      </c>
      <c r="M424" s="249">
        <f t="shared" si="23"/>
        <v>0</v>
      </c>
    </row>
    <row r="425" spans="11:13" ht="15.75" hidden="1" thickTop="1" x14ac:dyDescent="0.25">
      <c r="K425" s="318">
        <f t="shared" si="21"/>
        <v>0</v>
      </c>
      <c r="L425" s="303" t="str">
        <f t="shared" si="22"/>
        <v>0</v>
      </c>
      <c r="M425" s="249">
        <f t="shared" si="23"/>
        <v>0</v>
      </c>
    </row>
    <row r="426" spans="11:13" ht="15.75" hidden="1" thickTop="1" x14ac:dyDescent="0.25">
      <c r="K426" s="318">
        <f t="shared" si="21"/>
        <v>0</v>
      </c>
      <c r="L426" s="303" t="str">
        <f t="shared" si="22"/>
        <v>0</v>
      </c>
      <c r="M426" s="249">
        <f t="shared" si="23"/>
        <v>0</v>
      </c>
    </row>
    <row r="427" spans="11:13" ht="15.75" hidden="1" thickTop="1" x14ac:dyDescent="0.25">
      <c r="K427" s="318">
        <f t="shared" si="21"/>
        <v>0</v>
      </c>
      <c r="L427" s="303" t="str">
        <f t="shared" si="22"/>
        <v>0</v>
      </c>
      <c r="M427" s="249">
        <f t="shared" si="23"/>
        <v>0</v>
      </c>
    </row>
    <row r="428" spans="11:13" ht="15.75" hidden="1" thickTop="1" x14ac:dyDescent="0.25">
      <c r="K428" s="318">
        <f t="shared" si="21"/>
        <v>0</v>
      </c>
      <c r="L428" s="303" t="str">
        <f t="shared" si="22"/>
        <v>0</v>
      </c>
      <c r="M428" s="249">
        <f t="shared" si="23"/>
        <v>0</v>
      </c>
    </row>
    <row r="429" spans="11:13" ht="15.75" hidden="1" thickTop="1" x14ac:dyDescent="0.25">
      <c r="K429" s="318">
        <f t="shared" si="21"/>
        <v>0</v>
      </c>
      <c r="L429" s="303" t="str">
        <f t="shared" si="22"/>
        <v>0</v>
      </c>
      <c r="M429" s="249">
        <f t="shared" si="23"/>
        <v>0</v>
      </c>
    </row>
    <row r="430" spans="11:13" ht="15.75" hidden="1" thickTop="1" x14ac:dyDescent="0.25">
      <c r="K430" s="318">
        <f t="shared" si="21"/>
        <v>0</v>
      </c>
      <c r="L430" s="303" t="str">
        <f t="shared" si="22"/>
        <v>0</v>
      </c>
      <c r="M430" s="249">
        <f t="shared" si="23"/>
        <v>0</v>
      </c>
    </row>
    <row r="431" spans="11:13" ht="15.75" hidden="1" thickTop="1" x14ac:dyDescent="0.25">
      <c r="K431" s="318">
        <f t="shared" si="21"/>
        <v>0</v>
      </c>
      <c r="L431" s="303" t="str">
        <f t="shared" si="22"/>
        <v>0</v>
      </c>
      <c r="M431" s="249">
        <f t="shared" si="23"/>
        <v>0</v>
      </c>
    </row>
    <row r="432" spans="11:13" ht="15.75" hidden="1" thickTop="1" x14ac:dyDescent="0.25">
      <c r="K432" s="318">
        <f t="shared" si="21"/>
        <v>0</v>
      </c>
      <c r="L432" s="303" t="str">
        <f t="shared" si="22"/>
        <v>0</v>
      </c>
      <c r="M432" s="249">
        <f t="shared" si="23"/>
        <v>0</v>
      </c>
    </row>
    <row r="433" spans="11:13" ht="15.75" hidden="1" thickTop="1" x14ac:dyDescent="0.25">
      <c r="K433" s="318">
        <f t="shared" si="21"/>
        <v>0</v>
      </c>
      <c r="L433" s="303" t="str">
        <f t="shared" si="22"/>
        <v>0</v>
      </c>
      <c r="M433" s="249">
        <f t="shared" si="23"/>
        <v>0</v>
      </c>
    </row>
    <row r="434" spans="11:13" ht="15.75" hidden="1" thickTop="1" x14ac:dyDescent="0.25">
      <c r="K434" s="318">
        <f t="shared" si="21"/>
        <v>0</v>
      </c>
      <c r="L434" s="303" t="str">
        <f t="shared" si="22"/>
        <v>0</v>
      </c>
      <c r="M434" s="249">
        <f t="shared" si="23"/>
        <v>0</v>
      </c>
    </row>
    <row r="435" spans="11:13" ht="15.75" hidden="1" thickTop="1" x14ac:dyDescent="0.25">
      <c r="K435" s="318">
        <f t="shared" si="21"/>
        <v>0</v>
      </c>
      <c r="L435" s="303" t="str">
        <f t="shared" si="22"/>
        <v>0</v>
      </c>
      <c r="M435" s="249">
        <f t="shared" si="23"/>
        <v>0</v>
      </c>
    </row>
    <row r="436" spans="11:13" ht="15.75" hidden="1" thickTop="1" x14ac:dyDescent="0.25">
      <c r="K436" s="318">
        <f t="shared" si="21"/>
        <v>0</v>
      </c>
      <c r="L436" s="303" t="str">
        <f t="shared" si="22"/>
        <v>0</v>
      </c>
      <c r="M436" s="249">
        <f t="shared" si="23"/>
        <v>0</v>
      </c>
    </row>
    <row r="437" spans="11:13" ht="15.75" hidden="1" thickTop="1" x14ac:dyDescent="0.25">
      <c r="K437" s="318">
        <f t="shared" si="21"/>
        <v>0</v>
      </c>
      <c r="L437" s="303" t="str">
        <f t="shared" si="22"/>
        <v>0</v>
      </c>
      <c r="M437" s="249">
        <f t="shared" si="23"/>
        <v>0</v>
      </c>
    </row>
    <row r="438" spans="11:13" ht="15.75" hidden="1" thickTop="1" x14ac:dyDescent="0.25">
      <c r="K438" s="318">
        <f t="shared" si="21"/>
        <v>0</v>
      </c>
      <c r="L438" s="303" t="str">
        <f t="shared" si="22"/>
        <v>0</v>
      </c>
      <c r="M438" s="249">
        <f t="shared" si="23"/>
        <v>0</v>
      </c>
    </row>
    <row r="439" spans="11:13" ht="15.75" hidden="1" thickTop="1" x14ac:dyDescent="0.25">
      <c r="K439" s="318">
        <f t="shared" si="21"/>
        <v>0</v>
      </c>
      <c r="L439" s="303" t="str">
        <f t="shared" si="22"/>
        <v>0</v>
      </c>
      <c r="M439" s="249">
        <f t="shared" si="23"/>
        <v>0</v>
      </c>
    </row>
    <row r="440" spans="11:13" ht="15.75" hidden="1" thickTop="1" x14ac:dyDescent="0.25">
      <c r="K440" s="318">
        <f t="shared" si="21"/>
        <v>0</v>
      </c>
      <c r="L440" s="303" t="str">
        <f t="shared" si="22"/>
        <v>0</v>
      </c>
      <c r="M440" s="249">
        <f t="shared" si="23"/>
        <v>0</v>
      </c>
    </row>
    <row r="441" spans="11:13" ht="15.75" hidden="1" thickTop="1" x14ac:dyDescent="0.25">
      <c r="K441" s="318">
        <f t="shared" si="21"/>
        <v>0</v>
      </c>
      <c r="L441" s="303" t="str">
        <f t="shared" si="22"/>
        <v>0</v>
      </c>
      <c r="M441" s="249">
        <f t="shared" si="23"/>
        <v>0</v>
      </c>
    </row>
    <row r="442" spans="11:13" ht="15.75" hidden="1" thickTop="1" x14ac:dyDescent="0.25">
      <c r="K442" s="318">
        <f t="shared" si="21"/>
        <v>0</v>
      </c>
      <c r="L442" s="303" t="str">
        <f t="shared" si="22"/>
        <v>0</v>
      </c>
      <c r="M442" s="249">
        <f t="shared" si="23"/>
        <v>0</v>
      </c>
    </row>
    <row r="443" spans="11:13" ht="15.75" hidden="1" thickTop="1" x14ac:dyDescent="0.25">
      <c r="K443" s="318">
        <f t="shared" si="21"/>
        <v>0</v>
      </c>
      <c r="L443" s="303" t="str">
        <f t="shared" si="22"/>
        <v>0</v>
      </c>
      <c r="M443" s="249">
        <f t="shared" si="23"/>
        <v>0</v>
      </c>
    </row>
    <row r="444" spans="11:13" ht="15.75" hidden="1" thickTop="1" x14ac:dyDescent="0.25">
      <c r="K444" s="318">
        <f t="shared" si="21"/>
        <v>0</v>
      </c>
      <c r="L444" s="303" t="str">
        <f t="shared" si="22"/>
        <v>0</v>
      </c>
      <c r="M444" s="249">
        <f t="shared" si="23"/>
        <v>0</v>
      </c>
    </row>
    <row r="445" spans="11:13" ht="15.75" hidden="1" thickTop="1" x14ac:dyDescent="0.25">
      <c r="K445" s="318">
        <f t="shared" si="21"/>
        <v>0</v>
      </c>
      <c r="L445" s="303" t="str">
        <f t="shared" si="22"/>
        <v>0</v>
      </c>
      <c r="M445" s="249">
        <f t="shared" si="23"/>
        <v>0</v>
      </c>
    </row>
    <row r="446" spans="11:13" ht="15.75" hidden="1" thickTop="1" x14ac:dyDescent="0.25">
      <c r="K446" s="318">
        <f t="shared" si="21"/>
        <v>0</v>
      </c>
      <c r="L446" s="303" t="str">
        <f t="shared" si="22"/>
        <v>0</v>
      </c>
      <c r="M446" s="249">
        <f t="shared" si="23"/>
        <v>0</v>
      </c>
    </row>
    <row r="447" spans="11:13" ht="15.75" hidden="1" thickTop="1" x14ac:dyDescent="0.25">
      <c r="K447" s="318">
        <f t="shared" si="21"/>
        <v>0</v>
      </c>
      <c r="L447" s="303" t="str">
        <f t="shared" si="22"/>
        <v>0</v>
      </c>
      <c r="M447" s="249">
        <f t="shared" si="23"/>
        <v>0</v>
      </c>
    </row>
    <row r="448" spans="11:13" ht="15.75" hidden="1" thickTop="1" x14ac:dyDescent="0.25">
      <c r="K448" s="318">
        <f t="shared" si="21"/>
        <v>0</v>
      </c>
      <c r="L448" s="303" t="str">
        <f t="shared" si="22"/>
        <v>0</v>
      </c>
      <c r="M448" s="249">
        <f t="shared" si="23"/>
        <v>0</v>
      </c>
    </row>
    <row r="449" spans="11:13" ht="15.75" hidden="1" thickTop="1" x14ac:dyDescent="0.25">
      <c r="K449" s="318">
        <f t="shared" si="21"/>
        <v>0</v>
      </c>
      <c r="L449" s="303" t="str">
        <f t="shared" si="22"/>
        <v>0</v>
      </c>
      <c r="M449" s="249">
        <f t="shared" si="23"/>
        <v>0</v>
      </c>
    </row>
    <row r="450" spans="11:13" ht="15.75" hidden="1" thickTop="1" x14ac:dyDescent="0.25">
      <c r="K450" s="318">
        <f t="shared" si="21"/>
        <v>0</v>
      </c>
      <c r="L450" s="303" t="str">
        <f t="shared" si="22"/>
        <v>0</v>
      </c>
      <c r="M450" s="249">
        <f t="shared" si="23"/>
        <v>0</v>
      </c>
    </row>
    <row r="451" spans="11:13" ht="15.75" hidden="1" thickTop="1" x14ac:dyDescent="0.25">
      <c r="K451" s="318">
        <f t="shared" si="21"/>
        <v>0</v>
      </c>
      <c r="L451" s="303" t="str">
        <f t="shared" si="22"/>
        <v>0</v>
      </c>
      <c r="M451" s="249">
        <f t="shared" si="23"/>
        <v>0</v>
      </c>
    </row>
    <row r="452" spans="11:13" ht="15.75" hidden="1" thickTop="1" x14ac:dyDescent="0.25">
      <c r="K452" s="318">
        <f t="shared" si="21"/>
        <v>0</v>
      </c>
      <c r="L452" s="303" t="str">
        <f t="shared" si="22"/>
        <v>0</v>
      </c>
      <c r="M452" s="249">
        <f t="shared" si="23"/>
        <v>0</v>
      </c>
    </row>
    <row r="453" spans="11:13" ht="15.75" hidden="1" thickTop="1" x14ac:dyDescent="0.25">
      <c r="K453" s="318">
        <f t="shared" si="21"/>
        <v>0</v>
      </c>
      <c r="L453" s="303" t="str">
        <f t="shared" si="22"/>
        <v>0</v>
      </c>
      <c r="M453" s="249">
        <f t="shared" si="23"/>
        <v>0</v>
      </c>
    </row>
    <row r="454" spans="11:13" ht="15.75" hidden="1" thickTop="1" x14ac:dyDescent="0.25">
      <c r="K454" s="318">
        <f t="shared" ref="K454:K497" si="24">SUM(F454:J454)</f>
        <v>0</v>
      </c>
      <c r="L454" s="303" t="str">
        <f t="shared" si="22"/>
        <v>0</v>
      </c>
      <c r="M454" s="249">
        <f t="shared" si="23"/>
        <v>0</v>
      </c>
    </row>
    <row r="455" spans="11:13" ht="15.75" hidden="1" thickTop="1" x14ac:dyDescent="0.25">
      <c r="K455" s="318">
        <f t="shared" si="24"/>
        <v>0</v>
      </c>
      <c r="L455" s="303" t="str">
        <f t="shared" si="22"/>
        <v>0</v>
      </c>
      <c r="M455" s="249">
        <f t="shared" si="23"/>
        <v>0</v>
      </c>
    </row>
    <row r="456" spans="11:13" ht="15.75" hidden="1" thickTop="1" x14ac:dyDescent="0.25">
      <c r="K456" s="318">
        <f t="shared" si="24"/>
        <v>0</v>
      </c>
      <c r="L456" s="303" t="str">
        <f t="shared" si="22"/>
        <v>0</v>
      </c>
      <c r="M456" s="249">
        <f t="shared" si="23"/>
        <v>0</v>
      </c>
    </row>
    <row r="457" spans="11:13" ht="15.75" hidden="1" thickTop="1" x14ac:dyDescent="0.25">
      <c r="K457" s="318">
        <f t="shared" si="24"/>
        <v>0</v>
      </c>
      <c r="L457" s="303" t="str">
        <f t="shared" si="22"/>
        <v>0</v>
      </c>
      <c r="M457" s="249">
        <f t="shared" si="23"/>
        <v>0</v>
      </c>
    </row>
    <row r="458" spans="11:13" ht="15.75" hidden="1" thickTop="1" x14ac:dyDescent="0.25">
      <c r="K458" s="318">
        <f t="shared" si="24"/>
        <v>0</v>
      </c>
      <c r="L458" s="303" t="str">
        <f t="shared" si="22"/>
        <v>0</v>
      </c>
      <c r="M458" s="249">
        <f t="shared" si="23"/>
        <v>0</v>
      </c>
    </row>
    <row r="459" spans="11:13" ht="15.75" hidden="1" thickTop="1" x14ac:dyDescent="0.25">
      <c r="K459" s="318">
        <f t="shared" si="24"/>
        <v>0</v>
      </c>
      <c r="L459" s="303" t="str">
        <f t="shared" si="22"/>
        <v>0</v>
      </c>
      <c r="M459" s="249">
        <f t="shared" si="23"/>
        <v>0</v>
      </c>
    </row>
    <row r="460" spans="11:13" ht="15.75" hidden="1" thickTop="1" x14ac:dyDescent="0.25">
      <c r="K460" s="318">
        <f t="shared" si="24"/>
        <v>0</v>
      </c>
      <c r="L460" s="303" t="str">
        <f t="shared" si="22"/>
        <v>0</v>
      </c>
      <c r="M460" s="249">
        <f t="shared" si="23"/>
        <v>0</v>
      </c>
    </row>
    <row r="461" spans="11:13" ht="15.75" hidden="1" thickTop="1" x14ac:dyDescent="0.25">
      <c r="K461" s="318">
        <f t="shared" si="24"/>
        <v>0</v>
      </c>
      <c r="L461" s="303" t="str">
        <f t="shared" ref="L461:L497" si="25">IF(E461="","0",VLOOKUP(E461,$F$539:$G$554,2))</f>
        <v>0</v>
      </c>
      <c r="M461" s="249">
        <f t="shared" ref="M461:M497" si="26">SUM(K461*L461)</f>
        <v>0</v>
      </c>
    </row>
    <row r="462" spans="11:13" ht="15.75" hidden="1" thickTop="1" x14ac:dyDescent="0.25">
      <c r="K462" s="318">
        <f t="shared" si="24"/>
        <v>0</v>
      </c>
      <c r="L462" s="303" t="str">
        <f t="shared" si="25"/>
        <v>0</v>
      </c>
      <c r="M462" s="249">
        <f t="shared" si="26"/>
        <v>0</v>
      </c>
    </row>
    <row r="463" spans="11:13" ht="15.75" hidden="1" thickTop="1" x14ac:dyDescent="0.25">
      <c r="K463" s="318">
        <f t="shared" si="24"/>
        <v>0</v>
      </c>
      <c r="L463" s="303" t="str">
        <f t="shared" si="25"/>
        <v>0</v>
      </c>
      <c r="M463" s="249">
        <f t="shared" si="26"/>
        <v>0</v>
      </c>
    </row>
    <row r="464" spans="11:13" ht="15.75" hidden="1" thickTop="1" x14ac:dyDescent="0.25">
      <c r="K464" s="318">
        <f t="shared" si="24"/>
        <v>0</v>
      </c>
      <c r="L464" s="303" t="str">
        <f t="shared" si="25"/>
        <v>0</v>
      </c>
      <c r="M464" s="249">
        <f t="shared" si="26"/>
        <v>0</v>
      </c>
    </row>
    <row r="465" spans="11:13" ht="15.75" hidden="1" thickTop="1" x14ac:dyDescent="0.25">
      <c r="K465" s="318">
        <f t="shared" si="24"/>
        <v>0</v>
      </c>
      <c r="L465" s="303" t="str">
        <f t="shared" si="25"/>
        <v>0</v>
      </c>
      <c r="M465" s="249">
        <f t="shared" si="26"/>
        <v>0</v>
      </c>
    </row>
    <row r="466" spans="11:13" ht="15.75" hidden="1" thickTop="1" x14ac:dyDescent="0.25">
      <c r="K466" s="318">
        <f t="shared" si="24"/>
        <v>0</v>
      </c>
      <c r="L466" s="303" t="str">
        <f t="shared" si="25"/>
        <v>0</v>
      </c>
      <c r="M466" s="249">
        <f t="shared" si="26"/>
        <v>0</v>
      </c>
    </row>
    <row r="467" spans="11:13" ht="15.75" hidden="1" thickTop="1" x14ac:dyDescent="0.25">
      <c r="K467" s="318">
        <f t="shared" si="24"/>
        <v>0</v>
      </c>
      <c r="L467" s="303" t="str">
        <f t="shared" si="25"/>
        <v>0</v>
      </c>
      <c r="M467" s="249">
        <f t="shared" si="26"/>
        <v>0</v>
      </c>
    </row>
    <row r="468" spans="11:13" ht="15.75" hidden="1" thickTop="1" x14ac:dyDescent="0.25">
      <c r="K468" s="318">
        <f t="shared" si="24"/>
        <v>0</v>
      </c>
      <c r="L468" s="303" t="str">
        <f t="shared" si="25"/>
        <v>0</v>
      </c>
      <c r="M468" s="249">
        <f t="shared" si="26"/>
        <v>0</v>
      </c>
    </row>
    <row r="469" spans="11:13" ht="15.75" hidden="1" thickTop="1" x14ac:dyDescent="0.25">
      <c r="K469" s="318">
        <f t="shared" si="24"/>
        <v>0</v>
      </c>
      <c r="L469" s="303" t="str">
        <f t="shared" si="25"/>
        <v>0</v>
      </c>
      <c r="M469" s="249">
        <f t="shared" si="26"/>
        <v>0</v>
      </c>
    </row>
    <row r="470" spans="11:13" ht="15.75" hidden="1" thickTop="1" x14ac:dyDescent="0.25">
      <c r="K470" s="318">
        <f t="shared" si="24"/>
        <v>0</v>
      </c>
      <c r="L470" s="303" t="str">
        <f t="shared" si="25"/>
        <v>0</v>
      </c>
      <c r="M470" s="249">
        <f t="shared" si="26"/>
        <v>0</v>
      </c>
    </row>
    <row r="471" spans="11:13" ht="15.75" hidden="1" thickTop="1" x14ac:dyDescent="0.25">
      <c r="K471" s="318">
        <f t="shared" si="24"/>
        <v>0</v>
      </c>
      <c r="L471" s="303" t="str">
        <f t="shared" si="25"/>
        <v>0</v>
      </c>
      <c r="M471" s="249">
        <f t="shared" si="26"/>
        <v>0</v>
      </c>
    </row>
    <row r="472" spans="11:13" ht="15.75" hidden="1" thickTop="1" x14ac:dyDescent="0.25">
      <c r="K472" s="318">
        <f t="shared" si="24"/>
        <v>0</v>
      </c>
      <c r="L472" s="303" t="str">
        <f t="shared" si="25"/>
        <v>0</v>
      </c>
      <c r="M472" s="249">
        <f t="shared" si="26"/>
        <v>0</v>
      </c>
    </row>
    <row r="473" spans="11:13" ht="15.75" hidden="1" thickTop="1" x14ac:dyDescent="0.25">
      <c r="K473" s="318">
        <f t="shared" si="24"/>
        <v>0</v>
      </c>
      <c r="L473" s="303" t="str">
        <f t="shared" si="25"/>
        <v>0</v>
      </c>
      <c r="M473" s="249">
        <f t="shared" si="26"/>
        <v>0</v>
      </c>
    </row>
    <row r="474" spans="11:13" ht="15.75" hidden="1" thickTop="1" x14ac:dyDescent="0.25">
      <c r="K474" s="318">
        <f t="shared" si="24"/>
        <v>0</v>
      </c>
      <c r="L474" s="303" t="str">
        <f t="shared" si="25"/>
        <v>0</v>
      </c>
      <c r="M474" s="249">
        <f t="shared" si="26"/>
        <v>0</v>
      </c>
    </row>
    <row r="475" spans="11:13" ht="15.75" hidden="1" thickTop="1" x14ac:dyDescent="0.25">
      <c r="K475" s="318">
        <f t="shared" si="24"/>
        <v>0</v>
      </c>
      <c r="L475" s="303" t="str">
        <f t="shared" si="25"/>
        <v>0</v>
      </c>
      <c r="M475" s="249">
        <f t="shared" si="26"/>
        <v>0</v>
      </c>
    </row>
    <row r="476" spans="11:13" ht="15.75" hidden="1" thickTop="1" x14ac:dyDescent="0.25">
      <c r="K476" s="318">
        <f t="shared" si="24"/>
        <v>0</v>
      </c>
      <c r="L476" s="303" t="str">
        <f t="shared" si="25"/>
        <v>0</v>
      </c>
      <c r="M476" s="249">
        <f t="shared" si="26"/>
        <v>0</v>
      </c>
    </row>
    <row r="477" spans="11:13" ht="15.75" hidden="1" thickTop="1" x14ac:dyDescent="0.25">
      <c r="K477" s="318">
        <f t="shared" si="24"/>
        <v>0</v>
      </c>
      <c r="L477" s="303" t="str">
        <f t="shared" si="25"/>
        <v>0</v>
      </c>
      <c r="M477" s="249">
        <f t="shared" si="26"/>
        <v>0</v>
      </c>
    </row>
    <row r="478" spans="11:13" ht="15.75" hidden="1" thickTop="1" x14ac:dyDescent="0.25">
      <c r="K478" s="318">
        <f t="shared" si="24"/>
        <v>0</v>
      </c>
      <c r="L478" s="303" t="str">
        <f t="shared" si="25"/>
        <v>0</v>
      </c>
      <c r="M478" s="249">
        <f t="shared" si="26"/>
        <v>0</v>
      </c>
    </row>
    <row r="479" spans="11:13" ht="15.75" hidden="1" thickTop="1" x14ac:dyDescent="0.25">
      <c r="K479" s="318">
        <f t="shared" si="24"/>
        <v>0</v>
      </c>
      <c r="L479" s="303" t="str">
        <f t="shared" si="25"/>
        <v>0</v>
      </c>
      <c r="M479" s="249">
        <f t="shared" si="26"/>
        <v>0</v>
      </c>
    </row>
    <row r="480" spans="11:13" ht="15.75" hidden="1" thickTop="1" x14ac:dyDescent="0.25">
      <c r="K480" s="318">
        <f t="shared" si="24"/>
        <v>0</v>
      </c>
      <c r="L480" s="303" t="str">
        <f t="shared" si="25"/>
        <v>0</v>
      </c>
      <c r="M480" s="249">
        <f t="shared" si="26"/>
        <v>0</v>
      </c>
    </row>
    <row r="481" spans="11:13" ht="15.75" hidden="1" thickTop="1" x14ac:dyDescent="0.25">
      <c r="K481" s="318">
        <f t="shared" si="24"/>
        <v>0</v>
      </c>
      <c r="L481" s="303" t="str">
        <f t="shared" si="25"/>
        <v>0</v>
      </c>
      <c r="M481" s="249">
        <f t="shared" si="26"/>
        <v>0</v>
      </c>
    </row>
    <row r="482" spans="11:13" ht="15.75" hidden="1" thickTop="1" x14ac:dyDescent="0.25">
      <c r="K482" s="318">
        <f t="shared" si="24"/>
        <v>0</v>
      </c>
      <c r="L482" s="303" t="str">
        <f t="shared" si="25"/>
        <v>0</v>
      </c>
      <c r="M482" s="249">
        <f t="shared" si="26"/>
        <v>0</v>
      </c>
    </row>
    <row r="483" spans="11:13" ht="15.75" hidden="1" thickTop="1" x14ac:dyDescent="0.25">
      <c r="K483" s="318">
        <f t="shared" si="24"/>
        <v>0</v>
      </c>
      <c r="L483" s="303" t="str">
        <f t="shared" si="25"/>
        <v>0</v>
      </c>
      <c r="M483" s="249">
        <f t="shared" si="26"/>
        <v>0</v>
      </c>
    </row>
    <row r="484" spans="11:13" ht="15.75" hidden="1" thickTop="1" x14ac:dyDescent="0.25">
      <c r="K484" s="318">
        <f t="shared" si="24"/>
        <v>0</v>
      </c>
      <c r="L484" s="303" t="str">
        <f t="shared" si="25"/>
        <v>0</v>
      </c>
      <c r="M484" s="249">
        <f t="shared" si="26"/>
        <v>0</v>
      </c>
    </row>
    <row r="485" spans="11:13" ht="15.75" hidden="1" thickTop="1" x14ac:dyDescent="0.25">
      <c r="K485" s="318">
        <f t="shared" si="24"/>
        <v>0</v>
      </c>
      <c r="L485" s="303" t="str">
        <f t="shared" si="25"/>
        <v>0</v>
      </c>
      <c r="M485" s="249">
        <f t="shared" si="26"/>
        <v>0</v>
      </c>
    </row>
    <row r="486" spans="11:13" ht="15.75" hidden="1" thickTop="1" x14ac:dyDescent="0.25">
      <c r="K486" s="318">
        <f t="shared" si="24"/>
        <v>0</v>
      </c>
      <c r="L486" s="303" t="str">
        <f t="shared" si="25"/>
        <v>0</v>
      </c>
      <c r="M486" s="249">
        <f t="shared" si="26"/>
        <v>0</v>
      </c>
    </row>
    <row r="487" spans="11:13" ht="15.75" hidden="1" thickTop="1" x14ac:dyDescent="0.25">
      <c r="K487" s="318">
        <f t="shared" si="24"/>
        <v>0</v>
      </c>
      <c r="L487" s="303" t="str">
        <f t="shared" si="25"/>
        <v>0</v>
      </c>
      <c r="M487" s="249">
        <f t="shared" si="26"/>
        <v>0</v>
      </c>
    </row>
    <row r="488" spans="11:13" ht="15.75" hidden="1" thickTop="1" x14ac:dyDescent="0.25">
      <c r="K488" s="318">
        <f t="shared" si="24"/>
        <v>0</v>
      </c>
      <c r="L488" s="303" t="str">
        <f t="shared" si="25"/>
        <v>0</v>
      </c>
      <c r="M488" s="249">
        <f t="shared" si="26"/>
        <v>0</v>
      </c>
    </row>
    <row r="489" spans="11:13" ht="15.75" hidden="1" thickTop="1" x14ac:dyDescent="0.25">
      <c r="K489" s="318">
        <f t="shared" si="24"/>
        <v>0</v>
      </c>
      <c r="L489" s="303" t="str">
        <f t="shared" si="25"/>
        <v>0</v>
      </c>
      <c r="M489" s="249">
        <f t="shared" si="26"/>
        <v>0</v>
      </c>
    </row>
    <row r="490" spans="11:13" ht="15.75" hidden="1" thickTop="1" x14ac:dyDescent="0.25">
      <c r="K490" s="318">
        <f t="shared" si="24"/>
        <v>0</v>
      </c>
      <c r="L490" s="303" t="str">
        <f t="shared" si="25"/>
        <v>0</v>
      </c>
      <c r="M490" s="249">
        <f t="shared" si="26"/>
        <v>0</v>
      </c>
    </row>
    <row r="491" spans="11:13" ht="15.75" hidden="1" thickTop="1" x14ac:dyDescent="0.25">
      <c r="K491" s="318">
        <f t="shared" si="24"/>
        <v>0</v>
      </c>
      <c r="L491" s="303" t="str">
        <f t="shared" si="25"/>
        <v>0</v>
      </c>
      <c r="M491" s="249">
        <f t="shared" si="26"/>
        <v>0</v>
      </c>
    </row>
    <row r="492" spans="11:13" ht="15.75" hidden="1" thickTop="1" x14ac:dyDescent="0.25">
      <c r="K492" s="318">
        <f t="shared" si="24"/>
        <v>0</v>
      </c>
      <c r="L492" s="303" t="str">
        <f t="shared" si="25"/>
        <v>0</v>
      </c>
      <c r="M492" s="249">
        <f t="shared" si="26"/>
        <v>0</v>
      </c>
    </row>
    <row r="493" spans="11:13" ht="15.75" hidden="1" thickTop="1" x14ac:dyDescent="0.25">
      <c r="K493" s="318">
        <f t="shared" si="24"/>
        <v>0</v>
      </c>
      <c r="L493" s="303" t="str">
        <f t="shared" si="25"/>
        <v>0</v>
      </c>
      <c r="M493" s="249">
        <f t="shared" si="26"/>
        <v>0</v>
      </c>
    </row>
    <row r="494" spans="11:13" ht="15.75" hidden="1" thickTop="1" x14ac:dyDescent="0.25">
      <c r="K494" s="318">
        <f t="shared" si="24"/>
        <v>0</v>
      </c>
      <c r="L494" s="303" t="str">
        <f t="shared" si="25"/>
        <v>0</v>
      </c>
      <c r="M494" s="249">
        <f t="shared" si="26"/>
        <v>0</v>
      </c>
    </row>
    <row r="495" spans="11:13" ht="15.75" hidden="1" thickTop="1" x14ac:dyDescent="0.25">
      <c r="K495" s="318">
        <f t="shared" si="24"/>
        <v>0</v>
      </c>
      <c r="L495" s="303" t="str">
        <f t="shared" si="25"/>
        <v>0</v>
      </c>
      <c r="M495" s="249">
        <f t="shared" si="26"/>
        <v>0</v>
      </c>
    </row>
    <row r="496" spans="11:13" ht="15.75" hidden="1" thickTop="1" x14ac:dyDescent="0.25">
      <c r="K496" s="318">
        <f t="shared" si="24"/>
        <v>0</v>
      </c>
      <c r="L496" s="303" t="str">
        <f t="shared" si="25"/>
        <v>0</v>
      </c>
      <c r="M496" s="249">
        <f t="shared" si="26"/>
        <v>0</v>
      </c>
    </row>
    <row r="497" spans="3:13" ht="15.75" hidden="1" thickTop="1" x14ac:dyDescent="0.25">
      <c r="K497" s="318">
        <f t="shared" si="24"/>
        <v>0</v>
      </c>
      <c r="L497" s="303" t="str">
        <f t="shared" si="25"/>
        <v>0</v>
      </c>
      <c r="M497" s="249">
        <f t="shared" si="26"/>
        <v>0</v>
      </c>
    </row>
    <row r="498" spans="3:13" ht="15.75" thickTop="1" x14ac:dyDescent="0.25">
      <c r="K498" s="318" t="s">
        <v>306</v>
      </c>
      <c r="L498" s="317" t="s">
        <v>306</v>
      </c>
      <c r="M498" s="298" t="s">
        <v>306</v>
      </c>
    </row>
    <row r="499" spans="3:13" x14ac:dyDescent="0.25">
      <c r="C499" s="168" t="s">
        <v>120</v>
      </c>
      <c r="D499" s="168"/>
      <c r="E499" s="168"/>
      <c r="F499" s="319"/>
      <c r="G499" s="319"/>
      <c r="H499" s="319"/>
      <c r="I499" s="319"/>
      <c r="J499" s="319"/>
      <c r="K499" s="319"/>
      <c r="L499" s="319"/>
      <c r="M499" s="234" t="s">
        <v>119</v>
      </c>
    </row>
    <row r="500" spans="3:13" x14ac:dyDescent="0.25">
      <c r="C500" s="168" t="str">
        <f t="shared" ref="C500:C502" si="27">IF(F539="","",F539)</f>
        <v>A</v>
      </c>
      <c r="D500" s="168"/>
      <c r="E500" s="168"/>
      <c r="F500" s="319">
        <f t="shared" ref="F500:F514" si="28">SUMPRODUCT(--($E$5:$E$498=C500),--($D$5:$D$498=""),$F$5:$F$498)</f>
        <v>0</v>
      </c>
      <c r="G500" s="319">
        <f t="shared" ref="G500:G514" si="29">SUMPRODUCT(--($E$5:$E$498=C500),--($D$5:$D$498=""),$G$5:$G$498)</f>
        <v>0</v>
      </c>
      <c r="H500" s="319">
        <f t="shared" ref="H500:H514" si="30">SUMPRODUCT(--($E$5:$E$498=C500),--($D$5:$D$498=""),$H$5:$H$498)</f>
        <v>0</v>
      </c>
      <c r="I500" s="319">
        <f t="shared" ref="I500:I514" si="31">SUMPRODUCT(--($E$5:$E$498=C500),--($D$5:$D$498=""),$I$5:$I$498)</f>
        <v>0</v>
      </c>
      <c r="J500" s="319">
        <f t="shared" ref="J500:J514" si="32">SUMPRODUCT(--($E$5:$E$498=C500),--($D$5:$D$498=""),$J$5:$J$498)</f>
        <v>0</v>
      </c>
      <c r="K500" s="319">
        <f t="shared" ref="K500:K514" si="33">SUM(F500:J500)</f>
        <v>0</v>
      </c>
      <c r="L500" s="319"/>
      <c r="M500" s="234">
        <f t="shared" ref="M500:M514" si="34">SUMPRODUCT(--($E$5:$E$498=C500),--($D$5:$D$498=""),$M$5:$M$498)</f>
        <v>0</v>
      </c>
    </row>
    <row r="501" spans="3:13" x14ac:dyDescent="0.25">
      <c r="C501" s="168" t="str">
        <f t="shared" si="27"/>
        <v>B</v>
      </c>
      <c r="D501" s="168"/>
      <c r="E501" s="168"/>
      <c r="F501" s="319">
        <f t="shared" si="28"/>
        <v>0</v>
      </c>
      <c r="G501" s="319">
        <f t="shared" si="29"/>
        <v>0</v>
      </c>
      <c r="H501" s="319">
        <f t="shared" si="30"/>
        <v>0</v>
      </c>
      <c r="I501" s="319">
        <f t="shared" si="31"/>
        <v>0</v>
      </c>
      <c r="J501" s="319">
        <f t="shared" si="32"/>
        <v>0</v>
      </c>
      <c r="K501" s="319">
        <f t="shared" si="33"/>
        <v>0</v>
      </c>
      <c r="L501" s="319"/>
      <c r="M501" s="234">
        <f t="shared" si="34"/>
        <v>0</v>
      </c>
    </row>
    <row r="502" spans="3:13" x14ac:dyDescent="0.25">
      <c r="C502" s="168" t="str">
        <f t="shared" si="27"/>
        <v>C</v>
      </c>
      <c r="D502" s="168"/>
      <c r="E502" s="168"/>
      <c r="F502" s="319">
        <f t="shared" si="28"/>
        <v>0</v>
      </c>
      <c r="G502" s="319">
        <f t="shared" si="29"/>
        <v>0</v>
      </c>
      <c r="H502" s="319">
        <f t="shared" si="30"/>
        <v>0</v>
      </c>
      <c r="I502" s="319">
        <f t="shared" si="31"/>
        <v>0</v>
      </c>
      <c r="J502" s="319">
        <f t="shared" si="32"/>
        <v>0</v>
      </c>
      <c r="K502" s="319">
        <f t="shared" si="33"/>
        <v>0</v>
      </c>
      <c r="L502" s="319"/>
      <c r="M502" s="234">
        <f t="shared" si="34"/>
        <v>0</v>
      </c>
    </row>
    <row r="503" spans="3:13" hidden="1" x14ac:dyDescent="0.25">
      <c r="C503" s="168" t="s">
        <v>197</v>
      </c>
      <c r="D503" s="168"/>
      <c r="E503" s="168"/>
      <c r="F503" s="319">
        <f t="shared" si="28"/>
        <v>0</v>
      </c>
      <c r="G503" s="319">
        <f t="shared" si="29"/>
        <v>0</v>
      </c>
      <c r="H503" s="319">
        <f t="shared" si="30"/>
        <v>0</v>
      </c>
      <c r="I503" s="319">
        <f t="shared" si="31"/>
        <v>0</v>
      </c>
      <c r="J503" s="319">
        <f t="shared" si="32"/>
        <v>0</v>
      </c>
      <c r="K503" s="319">
        <f t="shared" si="33"/>
        <v>0</v>
      </c>
      <c r="L503" s="319"/>
      <c r="M503" s="234">
        <f t="shared" si="34"/>
        <v>0</v>
      </c>
    </row>
    <row r="504" spans="3:13" hidden="1" x14ac:dyDescent="0.25">
      <c r="C504" s="168" t="s">
        <v>197</v>
      </c>
      <c r="D504" s="168"/>
      <c r="E504" s="168"/>
      <c r="F504" s="319">
        <f t="shared" si="28"/>
        <v>0</v>
      </c>
      <c r="G504" s="319">
        <f t="shared" si="29"/>
        <v>0</v>
      </c>
      <c r="H504" s="319">
        <f t="shared" si="30"/>
        <v>0</v>
      </c>
      <c r="I504" s="319">
        <f t="shared" si="31"/>
        <v>0</v>
      </c>
      <c r="J504" s="319">
        <f t="shared" si="32"/>
        <v>0</v>
      </c>
      <c r="K504" s="319">
        <f t="shared" si="33"/>
        <v>0</v>
      </c>
      <c r="L504" s="319"/>
      <c r="M504" s="234">
        <f t="shared" si="34"/>
        <v>0</v>
      </c>
    </row>
    <row r="505" spans="3:13" hidden="1" x14ac:dyDescent="0.25">
      <c r="C505" s="168" t="s">
        <v>197</v>
      </c>
      <c r="D505" s="168"/>
      <c r="E505" s="168"/>
      <c r="F505" s="319">
        <f t="shared" si="28"/>
        <v>0</v>
      </c>
      <c r="G505" s="319">
        <f t="shared" si="29"/>
        <v>0</v>
      </c>
      <c r="H505" s="319">
        <f t="shared" si="30"/>
        <v>0</v>
      </c>
      <c r="I505" s="319">
        <f t="shared" si="31"/>
        <v>0</v>
      </c>
      <c r="J505" s="319">
        <f t="shared" si="32"/>
        <v>0</v>
      </c>
      <c r="K505" s="319">
        <f t="shared" si="33"/>
        <v>0</v>
      </c>
      <c r="L505" s="319"/>
      <c r="M505" s="234">
        <f t="shared" si="34"/>
        <v>0</v>
      </c>
    </row>
    <row r="506" spans="3:13" hidden="1" x14ac:dyDescent="0.25">
      <c r="C506" s="168" t="s">
        <v>197</v>
      </c>
      <c r="D506" s="168"/>
      <c r="E506" s="168"/>
      <c r="F506" s="319">
        <f t="shared" si="28"/>
        <v>0</v>
      </c>
      <c r="G506" s="319">
        <f t="shared" si="29"/>
        <v>0</v>
      </c>
      <c r="H506" s="319">
        <f t="shared" si="30"/>
        <v>0</v>
      </c>
      <c r="I506" s="319">
        <f t="shared" si="31"/>
        <v>0</v>
      </c>
      <c r="J506" s="319">
        <f t="shared" si="32"/>
        <v>0</v>
      </c>
      <c r="K506" s="319">
        <f t="shared" si="33"/>
        <v>0</v>
      </c>
      <c r="L506" s="319"/>
      <c r="M506" s="234">
        <f t="shared" si="34"/>
        <v>0</v>
      </c>
    </row>
    <row r="507" spans="3:13" hidden="1" x14ac:dyDescent="0.25">
      <c r="C507" s="168" t="s">
        <v>197</v>
      </c>
      <c r="D507" s="168"/>
      <c r="E507" s="168"/>
      <c r="F507" s="319">
        <f t="shared" si="28"/>
        <v>0</v>
      </c>
      <c r="G507" s="319">
        <f t="shared" si="29"/>
        <v>0</v>
      </c>
      <c r="H507" s="319">
        <f t="shared" si="30"/>
        <v>0</v>
      </c>
      <c r="I507" s="319">
        <f t="shared" si="31"/>
        <v>0</v>
      </c>
      <c r="J507" s="319">
        <f t="shared" si="32"/>
        <v>0</v>
      </c>
      <c r="K507" s="319">
        <f t="shared" si="33"/>
        <v>0</v>
      </c>
      <c r="L507" s="319"/>
      <c r="M507" s="234">
        <f t="shared" si="34"/>
        <v>0</v>
      </c>
    </row>
    <row r="508" spans="3:13" hidden="1" x14ac:dyDescent="0.25">
      <c r="C508" s="168" t="s">
        <v>197</v>
      </c>
      <c r="D508" s="168"/>
      <c r="E508" s="168"/>
      <c r="F508" s="319">
        <f t="shared" si="28"/>
        <v>0</v>
      </c>
      <c r="G508" s="319">
        <f t="shared" si="29"/>
        <v>0</v>
      </c>
      <c r="H508" s="319">
        <f t="shared" si="30"/>
        <v>0</v>
      </c>
      <c r="I508" s="319">
        <f t="shared" si="31"/>
        <v>0</v>
      </c>
      <c r="J508" s="319">
        <f t="shared" si="32"/>
        <v>0</v>
      </c>
      <c r="K508" s="319">
        <f t="shared" si="33"/>
        <v>0</v>
      </c>
      <c r="L508" s="319"/>
      <c r="M508" s="234">
        <f t="shared" si="34"/>
        <v>0</v>
      </c>
    </row>
    <row r="509" spans="3:13" hidden="1" x14ac:dyDescent="0.25">
      <c r="C509" s="168" t="s">
        <v>197</v>
      </c>
      <c r="D509" s="168"/>
      <c r="E509" s="168"/>
      <c r="F509" s="319">
        <f t="shared" si="28"/>
        <v>0</v>
      </c>
      <c r="G509" s="319">
        <f t="shared" si="29"/>
        <v>0</v>
      </c>
      <c r="H509" s="319">
        <f t="shared" si="30"/>
        <v>0</v>
      </c>
      <c r="I509" s="319">
        <f t="shared" si="31"/>
        <v>0</v>
      </c>
      <c r="J509" s="319">
        <f t="shared" si="32"/>
        <v>0</v>
      </c>
      <c r="K509" s="319">
        <f t="shared" si="33"/>
        <v>0</v>
      </c>
      <c r="L509" s="319"/>
      <c r="M509" s="234">
        <f t="shared" si="34"/>
        <v>0</v>
      </c>
    </row>
    <row r="510" spans="3:13" hidden="1" x14ac:dyDescent="0.25">
      <c r="C510" s="168" t="s">
        <v>197</v>
      </c>
      <c r="D510" s="168"/>
      <c r="E510" s="168"/>
      <c r="F510" s="319">
        <f t="shared" si="28"/>
        <v>0</v>
      </c>
      <c r="G510" s="319">
        <f t="shared" si="29"/>
        <v>0</v>
      </c>
      <c r="H510" s="319">
        <f t="shared" si="30"/>
        <v>0</v>
      </c>
      <c r="I510" s="319">
        <f t="shared" si="31"/>
        <v>0</v>
      </c>
      <c r="J510" s="319">
        <f t="shared" si="32"/>
        <v>0</v>
      </c>
      <c r="K510" s="319">
        <f t="shared" si="33"/>
        <v>0</v>
      </c>
      <c r="L510" s="319"/>
      <c r="M510" s="234">
        <f t="shared" si="34"/>
        <v>0</v>
      </c>
    </row>
    <row r="511" spans="3:13" hidden="1" x14ac:dyDescent="0.25">
      <c r="C511" s="168" t="s">
        <v>197</v>
      </c>
      <c r="D511" s="168"/>
      <c r="E511" s="168"/>
      <c r="F511" s="319">
        <f t="shared" si="28"/>
        <v>0</v>
      </c>
      <c r="G511" s="319">
        <f t="shared" si="29"/>
        <v>0</v>
      </c>
      <c r="H511" s="319">
        <f t="shared" si="30"/>
        <v>0</v>
      </c>
      <c r="I511" s="319">
        <f t="shared" si="31"/>
        <v>0</v>
      </c>
      <c r="J511" s="319">
        <f t="shared" si="32"/>
        <v>0</v>
      </c>
      <c r="K511" s="319">
        <f t="shared" si="33"/>
        <v>0</v>
      </c>
      <c r="L511" s="319"/>
      <c r="M511" s="234">
        <f t="shared" si="34"/>
        <v>0</v>
      </c>
    </row>
    <row r="512" spans="3:13" hidden="1" x14ac:dyDescent="0.25">
      <c r="C512" s="168" t="s">
        <v>197</v>
      </c>
      <c r="D512" s="168"/>
      <c r="E512" s="168"/>
      <c r="F512" s="319">
        <f t="shared" si="28"/>
        <v>0</v>
      </c>
      <c r="G512" s="319">
        <f t="shared" si="29"/>
        <v>0</v>
      </c>
      <c r="H512" s="319">
        <f t="shared" si="30"/>
        <v>0</v>
      </c>
      <c r="I512" s="319">
        <f t="shared" si="31"/>
        <v>0</v>
      </c>
      <c r="J512" s="319">
        <f t="shared" si="32"/>
        <v>0</v>
      </c>
      <c r="K512" s="319">
        <f t="shared" si="33"/>
        <v>0</v>
      </c>
      <c r="L512" s="319"/>
      <c r="M512" s="234">
        <f t="shared" si="34"/>
        <v>0</v>
      </c>
    </row>
    <row r="513" spans="3:13" hidden="1" x14ac:dyDescent="0.25">
      <c r="C513" s="168" t="s">
        <v>197</v>
      </c>
      <c r="D513" s="168"/>
      <c r="E513" s="168"/>
      <c r="F513" s="319">
        <f t="shared" si="28"/>
        <v>0</v>
      </c>
      <c r="G513" s="319">
        <f t="shared" si="29"/>
        <v>0</v>
      </c>
      <c r="H513" s="319">
        <f t="shared" si="30"/>
        <v>0</v>
      </c>
      <c r="I513" s="319">
        <f t="shared" si="31"/>
        <v>0</v>
      </c>
      <c r="J513" s="319">
        <f t="shared" si="32"/>
        <v>0</v>
      </c>
      <c r="K513" s="319">
        <f t="shared" si="33"/>
        <v>0</v>
      </c>
      <c r="L513" s="319"/>
      <c r="M513" s="234">
        <f t="shared" si="34"/>
        <v>0</v>
      </c>
    </row>
    <row r="514" spans="3:13" hidden="1" x14ac:dyDescent="0.25">
      <c r="C514" s="168" t="s">
        <v>197</v>
      </c>
      <c r="D514" s="168"/>
      <c r="E514" s="168"/>
      <c r="F514" s="319">
        <f t="shared" si="28"/>
        <v>0</v>
      </c>
      <c r="G514" s="319">
        <f t="shared" si="29"/>
        <v>0</v>
      </c>
      <c r="H514" s="319">
        <f t="shared" si="30"/>
        <v>0</v>
      </c>
      <c r="I514" s="319">
        <f t="shared" si="31"/>
        <v>0</v>
      </c>
      <c r="J514" s="319">
        <f t="shared" si="32"/>
        <v>0</v>
      </c>
      <c r="K514" s="319">
        <f t="shared" si="33"/>
        <v>0</v>
      </c>
      <c r="L514" s="319"/>
      <c r="M514" s="234">
        <f t="shared" si="34"/>
        <v>0</v>
      </c>
    </row>
    <row r="515" spans="3:13" ht="15.75" thickBot="1" x14ac:dyDescent="0.3">
      <c r="C515" s="169" t="s">
        <v>126</v>
      </c>
      <c r="D515" s="169"/>
      <c r="E515" s="169"/>
      <c r="F515" s="320">
        <f t="shared" ref="F515:K515" si="35">SUM(F499:F514)</f>
        <v>0</v>
      </c>
      <c r="G515" s="320">
        <f t="shared" si="35"/>
        <v>0</v>
      </c>
      <c r="H515" s="320">
        <f t="shared" si="35"/>
        <v>0</v>
      </c>
      <c r="I515" s="320">
        <f t="shared" si="35"/>
        <v>0</v>
      </c>
      <c r="J515" s="320">
        <f t="shared" si="35"/>
        <v>0</v>
      </c>
      <c r="K515" s="320">
        <f t="shared" si="35"/>
        <v>0</v>
      </c>
      <c r="L515" s="320"/>
      <c r="M515" s="235">
        <f>SUM(M499:M514)</f>
        <v>0</v>
      </c>
    </row>
    <row r="516" spans="3:13" ht="15.75" thickTop="1" x14ac:dyDescent="0.25">
      <c r="C516" s="170"/>
      <c r="D516" s="170"/>
      <c r="E516" s="170"/>
      <c r="F516" s="321"/>
      <c r="G516" s="321"/>
      <c r="H516" s="321"/>
      <c r="I516" s="321"/>
      <c r="J516" s="321"/>
      <c r="K516" s="322"/>
      <c r="L516" s="323"/>
      <c r="M516" s="299"/>
    </row>
    <row r="517" spans="3:13" ht="15.75" thickBot="1" x14ac:dyDescent="0.3">
      <c r="C517" s="169" t="s">
        <v>127</v>
      </c>
      <c r="D517" s="169"/>
      <c r="E517" s="169"/>
      <c r="F517" s="320">
        <f>SUMPRODUCT(--($E$5:$E$498="H"),$F$5:$F$498)</f>
        <v>0</v>
      </c>
      <c r="G517" s="320">
        <f>SUMPRODUCT(--($E$5:$E$498="H"),G5:G498)</f>
        <v>0</v>
      </c>
      <c r="H517" s="320">
        <f>SUMPRODUCT(--($E$5:$E$498="H"),H5:H498)</f>
        <v>0</v>
      </c>
      <c r="I517" s="320">
        <f>SUMPRODUCT(--($E$5:$E$498="H"),I5:I498)</f>
        <v>0</v>
      </c>
      <c r="J517" s="320">
        <f>SUMPRODUCT(--($E$5:$E$498="H"),J5:J498)</f>
        <v>0</v>
      </c>
      <c r="K517" s="320">
        <f>SUM(F517:J517)</f>
        <v>0</v>
      </c>
      <c r="L517" s="324"/>
      <c r="M517" s="300"/>
    </row>
    <row r="518" spans="3:13" ht="15.75" thickTop="1" x14ac:dyDescent="0.25"/>
    <row r="519" spans="3:13" x14ac:dyDescent="0.25">
      <c r="C519" s="3" t="s">
        <v>268</v>
      </c>
      <c r="D519" s="3"/>
      <c r="E519" s="3"/>
      <c r="F519" s="325"/>
      <c r="G519" s="325"/>
      <c r="H519" s="325"/>
      <c r="I519" s="325"/>
      <c r="J519" s="325"/>
      <c r="K519" s="325"/>
    </row>
    <row r="520" spans="3:13" x14ac:dyDescent="0.25">
      <c r="C520" s="3" t="str">
        <f t="shared" ref="C520:C526" si="36">C500</f>
        <v>A</v>
      </c>
      <c r="D520" s="3"/>
      <c r="E520" s="3"/>
      <c r="F520" s="325">
        <f t="shared" ref="F520:F534" si="37">SUMPRODUCT(--($E$5:$E$498=C520),--($D$5:$D$498="X"),$F$5:$F$498)</f>
        <v>0</v>
      </c>
      <c r="G520" s="325">
        <f t="shared" ref="G520:G534" si="38">SUMPRODUCT(--($E$5:$E$498=C520),--($D$5:$D$498="X"),$G$5:$G$498)</f>
        <v>0</v>
      </c>
      <c r="H520" s="325">
        <f t="shared" ref="H520:H534" si="39">SUMPRODUCT(--($E$5:$E$498=C520),--($D$5:$D$498="X"),$H$5:$H$498)</f>
        <v>0</v>
      </c>
      <c r="I520" s="325">
        <f t="shared" ref="I520:I534" si="40">SUMPRODUCT(--($E$5:$E$498=C520),--($D$5:$D$498="X"),$I$5:$I$498)</f>
        <v>0</v>
      </c>
      <c r="J520" s="325">
        <f t="shared" ref="J520:J534" si="41">SUMPRODUCT(--($E$5:$E$498=C520),--($D$5:$D$498="X"),$J$5:$J$498)</f>
        <v>0</v>
      </c>
      <c r="K520" s="325">
        <f t="shared" ref="K520:K534" si="42">SUM(F520:J520)</f>
        <v>0</v>
      </c>
    </row>
    <row r="521" spans="3:13" x14ac:dyDescent="0.25">
      <c r="C521" s="3" t="str">
        <f t="shared" si="36"/>
        <v>B</v>
      </c>
      <c r="D521" s="3"/>
      <c r="E521" s="3"/>
      <c r="F521" s="325">
        <f t="shared" si="37"/>
        <v>0</v>
      </c>
      <c r="G521" s="325">
        <f t="shared" si="38"/>
        <v>0</v>
      </c>
      <c r="H521" s="325">
        <f t="shared" si="39"/>
        <v>0</v>
      </c>
      <c r="I521" s="325">
        <f t="shared" si="40"/>
        <v>0</v>
      </c>
      <c r="J521" s="325">
        <f t="shared" si="41"/>
        <v>0</v>
      </c>
      <c r="K521" s="325">
        <f t="shared" si="42"/>
        <v>0</v>
      </c>
    </row>
    <row r="522" spans="3:13" x14ac:dyDescent="0.25">
      <c r="C522" s="3" t="str">
        <f t="shared" si="36"/>
        <v>C</v>
      </c>
      <c r="D522" s="3"/>
      <c r="E522" s="3"/>
      <c r="F522" s="325">
        <f t="shared" si="37"/>
        <v>0</v>
      </c>
      <c r="G522" s="325">
        <f t="shared" si="38"/>
        <v>0</v>
      </c>
      <c r="H522" s="325">
        <f t="shared" si="39"/>
        <v>0</v>
      </c>
      <c r="I522" s="325">
        <f t="shared" si="40"/>
        <v>0</v>
      </c>
      <c r="J522" s="325">
        <f t="shared" si="41"/>
        <v>0</v>
      </c>
      <c r="K522" s="325">
        <f t="shared" si="42"/>
        <v>0</v>
      </c>
    </row>
    <row r="523" spans="3:13" hidden="1" x14ac:dyDescent="0.25">
      <c r="C523" s="3" t="str">
        <f t="shared" si="36"/>
        <v>I</v>
      </c>
      <c r="D523" s="3"/>
      <c r="E523" s="3"/>
      <c r="F523" s="325">
        <f t="shared" si="37"/>
        <v>0</v>
      </c>
      <c r="G523" s="325">
        <f t="shared" si="38"/>
        <v>0</v>
      </c>
      <c r="H523" s="325">
        <f t="shared" si="39"/>
        <v>0</v>
      </c>
      <c r="I523" s="325">
        <f t="shared" si="40"/>
        <v>0</v>
      </c>
      <c r="J523" s="325">
        <f t="shared" si="41"/>
        <v>0</v>
      </c>
      <c r="K523" s="325">
        <f t="shared" si="42"/>
        <v>0</v>
      </c>
    </row>
    <row r="524" spans="3:13" hidden="1" x14ac:dyDescent="0.25">
      <c r="C524" s="3" t="str">
        <f t="shared" si="36"/>
        <v>I</v>
      </c>
      <c r="D524" s="3"/>
      <c r="E524" s="3"/>
      <c r="F524" s="325">
        <f t="shared" si="37"/>
        <v>0</v>
      </c>
      <c r="G524" s="325">
        <f t="shared" si="38"/>
        <v>0</v>
      </c>
      <c r="H524" s="325">
        <f t="shared" si="39"/>
        <v>0</v>
      </c>
      <c r="I524" s="325">
        <f t="shared" si="40"/>
        <v>0</v>
      </c>
      <c r="J524" s="325">
        <f t="shared" si="41"/>
        <v>0</v>
      </c>
      <c r="K524" s="325">
        <f t="shared" si="42"/>
        <v>0</v>
      </c>
    </row>
    <row r="525" spans="3:13" hidden="1" x14ac:dyDescent="0.25">
      <c r="C525" s="3" t="str">
        <f t="shared" si="36"/>
        <v>I</v>
      </c>
      <c r="D525" s="3"/>
      <c r="E525" s="3"/>
      <c r="F525" s="325">
        <f t="shared" si="37"/>
        <v>0</v>
      </c>
      <c r="G525" s="325">
        <f t="shared" si="38"/>
        <v>0</v>
      </c>
      <c r="H525" s="325">
        <f t="shared" si="39"/>
        <v>0</v>
      </c>
      <c r="I525" s="325">
        <f t="shared" si="40"/>
        <v>0</v>
      </c>
      <c r="J525" s="325">
        <f t="shared" si="41"/>
        <v>0</v>
      </c>
      <c r="K525" s="325">
        <f t="shared" si="42"/>
        <v>0</v>
      </c>
    </row>
    <row r="526" spans="3:13" hidden="1" x14ac:dyDescent="0.25">
      <c r="C526" s="3" t="str">
        <f t="shared" si="36"/>
        <v>I</v>
      </c>
      <c r="D526" s="3"/>
      <c r="E526" s="3"/>
      <c r="F526" s="325">
        <f t="shared" si="37"/>
        <v>0</v>
      </c>
      <c r="G526" s="325">
        <f t="shared" si="38"/>
        <v>0</v>
      </c>
      <c r="H526" s="325">
        <f t="shared" si="39"/>
        <v>0</v>
      </c>
      <c r="I526" s="325">
        <f t="shared" si="40"/>
        <v>0</v>
      </c>
      <c r="J526" s="325">
        <f t="shared" si="41"/>
        <v>0</v>
      </c>
      <c r="K526" s="325">
        <f t="shared" si="42"/>
        <v>0</v>
      </c>
    </row>
    <row r="527" spans="3:13" hidden="1" x14ac:dyDescent="0.25">
      <c r="C527" s="3" t="s">
        <v>197</v>
      </c>
      <c r="D527" s="3"/>
      <c r="E527" s="3"/>
      <c r="F527" s="325">
        <f t="shared" si="37"/>
        <v>0</v>
      </c>
      <c r="G527" s="325">
        <f t="shared" si="38"/>
        <v>0</v>
      </c>
      <c r="H527" s="325">
        <f t="shared" si="39"/>
        <v>0</v>
      </c>
      <c r="I527" s="325">
        <f t="shared" si="40"/>
        <v>0</v>
      </c>
      <c r="J527" s="325">
        <f t="shared" si="41"/>
        <v>0</v>
      </c>
      <c r="K527" s="325">
        <f t="shared" si="42"/>
        <v>0</v>
      </c>
    </row>
    <row r="528" spans="3:13" hidden="1" x14ac:dyDescent="0.25">
      <c r="C528" s="3" t="s">
        <v>197</v>
      </c>
      <c r="D528" s="3"/>
      <c r="E528" s="3"/>
      <c r="F528" s="325">
        <f t="shared" si="37"/>
        <v>0</v>
      </c>
      <c r="G528" s="325">
        <f t="shared" si="38"/>
        <v>0</v>
      </c>
      <c r="H528" s="325">
        <f t="shared" si="39"/>
        <v>0</v>
      </c>
      <c r="I528" s="325">
        <f t="shared" si="40"/>
        <v>0</v>
      </c>
      <c r="J528" s="325">
        <f t="shared" si="41"/>
        <v>0</v>
      </c>
      <c r="K528" s="325">
        <f t="shared" si="42"/>
        <v>0</v>
      </c>
    </row>
    <row r="529" spans="3:11" hidden="1" x14ac:dyDescent="0.25">
      <c r="C529" s="3" t="s">
        <v>197</v>
      </c>
      <c r="D529" s="3"/>
      <c r="E529" s="3"/>
      <c r="F529" s="325">
        <f t="shared" si="37"/>
        <v>0</v>
      </c>
      <c r="G529" s="325">
        <f t="shared" si="38"/>
        <v>0</v>
      </c>
      <c r="H529" s="325">
        <f t="shared" si="39"/>
        <v>0</v>
      </c>
      <c r="I529" s="325">
        <f t="shared" si="40"/>
        <v>0</v>
      </c>
      <c r="J529" s="325">
        <f t="shared" si="41"/>
        <v>0</v>
      </c>
      <c r="K529" s="325">
        <f t="shared" si="42"/>
        <v>0</v>
      </c>
    </row>
    <row r="530" spans="3:11" hidden="1" x14ac:dyDescent="0.25">
      <c r="C530" s="3" t="s">
        <v>197</v>
      </c>
      <c r="D530" s="3"/>
      <c r="E530" s="3"/>
      <c r="F530" s="325">
        <f t="shared" si="37"/>
        <v>0</v>
      </c>
      <c r="G530" s="325">
        <f t="shared" si="38"/>
        <v>0</v>
      </c>
      <c r="H530" s="325">
        <f t="shared" si="39"/>
        <v>0</v>
      </c>
      <c r="I530" s="325">
        <f t="shared" si="40"/>
        <v>0</v>
      </c>
      <c r="J530" s="325">
        <f t="shared" si="41"/>
        <v>0</v>
      </c>
      <c r="K530" s="325">
        <f t="shared" si="42"/>
        <v>0</v>
      </c>
    </row>
    <row r="531" spans="3:11" hidden="1" x14ac:dyDescent="0.25">
      <c r="C531" s="3" t="s">
        <v>197</v>
      </c>
      <c r="D531" s="3"/>
      <c r="E531" s="3"/>
      <c r="F531" s="325">
        <f t="shared" si="37"/>
        <v>0</v>
      </c>
      <c r="G531" s="325">
        <f t="shared" si="38"/>
        <v>0</v>
      </c>
      <c r="H531" s="325">
        <f t="shared" si="39"/>
        <v>0</v>
      </c>
      <c r="I531" s="325">
        <f t="shared" si="40"/>
        <v>0</v>
      </c>
      <c r="J531" s="325">
        <f t="shared" si="41"/>
        <v>0</v>
      </c>
      <c r="K531" s="325">
        <f t="shared" si="42"/>
        <v>0</v>
      </c>
    </row>
    <row r="532" spans="3:11" hidden="1" x14ac:dyDescent="0.25">
      <c r="C532" s="3" t="s">
        <v>197</v>
      </c>
      <c r="D532" s="3"/>
      <c r="E532" s="3"/>
      <c r="F532" s="325">
        <f t="shared" si="37"/>
        <v>0</v>
      </c>
      <c r="G532" s="325">
        <f t="shared" si="38"/>
        <v>0</v>
      </c>
      <c r="H532" s="325">
        <f t="shared" si="39"/>
        <v>0</v>
      </c>
      <c r="I532" s="325">
        <f t="shared" si="40"/>
        <v>0</v>
      </c>
      <c r="J532" s="325">
        <f t="shared" si="41"/>
        <v>0</v>
      </c>
      <c r="K532" s="325">
        <f t="shared" si="42"/>
        <v>0</v>
      </c>
    </row>
    <row r="533" spans="3:11" hidden="1" x14ac:dyDescent="0.25">
      <c r="C533" s="3" t="s">
        <v>197</v>
      </c>
      <c r="D533" s="3"/>
      <c r="E533" s="3"/>
      <c r="F533" s="325">
        <f t="shared" si="37"/>
        <v>0</v>
      </c>
      <c r="G533" s="325">
        <f t="shared" si="38"/>
        <v>0</v>
      </c>
      <c r="H533" s="325">
        <f t="shared" si="39"/>
        <v>0</v>
      </c>
      <c r="I533" s="325">
        <f t="shared" si="40"/>
        <v>0</v>
      </c>
      <c r="J533" s="325">
        <f t="shared" si="41"/>
        <v>0</v>
      </c>
      <c r="K533" s="325">
        <f t="shared" si="42"/>
        <v>0</v>
      </c>
    </row>
    <row r="534" spans="3:11" hidden="1" x14ac:dyDescent="0.25">
      <c r="C534" s="3" t="s">
        <v>197</v>
      </c>
      <c r="D534" s="3"/>
      <c r="E534" s="3"/>
      <c r="F534" s="325">
        <f t="shared" si="37"/>
        <v>0</v>
      </c>
      <c r="G534" s="325">
        <f t="shared" si="38"/>
        <v>0</v>
      </c>
      <c r="H534" s="325">
        <f t="shared" si="39"/>
        <v>0</v>
      </c>
      <c r="I534" s="325">
        <f t="shared" si="40"/>
        <v>0</v>
      </c>
      <c r="J534" s="325">
        <f t="shared" si="41"/>
        <v>0</v>
      </c>
      <c r="K534" s="325">
        <f t="shared" si="42"/>
        <v>0</v>
      </c>
    </row>
    <row r="535" spans="3:11" ht="15.75" thickBot="1" x14ac:dyDescent="0.3">
      <c r="C535" s="4" t="s">
        <v>267</v>
      </c>
      <c r="D535" s="4"/>
      <c r="E535" s="4"/>
      <c r="F535" s="326">
        <f t="shared" ref="F535:K535" si="43">SUM(F520:F534)</f>
        <v>0</v>
      </c>
      <c r="G535" s="326">
        <f t="shared" si="43"/>
        <v>0</v>
      </c>
      <c r="H535" s="326">
        <f t="shared" si="43"/>
        <v>0</v>
      </c>
      <c r="I535" s="326">
        <f t="shared" si="43"/>
        <v>0</v>
      </c>
      <c r="J535" s="326">
        <f t="shared" si="43"/>
        <v>0</v>
      </c>
      <c r="K535" s="326">
        <f t="shared" si="43"/>
        <v>0</v>
      </c>
    </row>
    <row r="536" spans="3:11" ht="15.75" thickTop="1" x14ac:dyDescent="0.25">
      <c r="C536" s="254"/>
    </row>
    <row r="537" spans="3:11" x14ac:dyDescent="0.25">
      <c r="C537" s="254"/>
    </row>
    <row r="538" spans="3:11" x14ac:dyDescent="0.25">
      <c r="F538" s="297" t="s">
        <v>121</v>
      </c>
      <c r="G538" s="312" t="s">
        <v>122</v>
      </c>
      <c r="I538" s="372" t="s">
        <v>321</v>
      </c>
      <c r="J538" s="372"/>
    </row>
    <row r="539" spans="3:11" x14ac:dyDescent="0.25">
      <c r="F539" s="270" t="s">
        <v>95</v>
      </c>
      <c r="G539" s="279" t="s">
        <v>306</v>
      </c>
      <c r="I539" s="372"/>
      <c r="J539" s="372"/>
    </row>
    <row r="540" spans="3:11" x14ac:dyDescent="0.25">
      <c r="F540" s="270" t="s">
        <v>96</v>
      </c>
      <c r="G540" s="279" t="s">
        <v>306</v>
      </c>
      <c r="I540" s="371" t="s">
        <v>306</v>
      </c>
      <c r="J540" s="372" t="s">
        <v>322</v>
      </c>
    </row>
    <row r="541" spans="3:11" x14ac:dyDescent="0.25">
      <c r="F541" s="270" t="s">
        <v>123</v>
      </c>
      <c r="G541" s="279" t="s">
        <v>306</v>
      </c>
      <c r="I541" s="373" t="s">
        <v>306</v>
      </c>
      <c r="J541" s="372" t="s">
        <v>323</v>
      </c>
    </row>
    <row r="542" spans="3:11" x14ac:dyDescent="0.25">
      <c r="F542" s="423" t="s">
        <v>196</v>
      </c>
      <c r="G542" s="279" t="s">
        <v>306</v>
      </c>
      <c r="I542" s="424"/>
      <c r="J542" s="372" t="s">
        <v>324</v>
      </c>
    </row>
    <row r="543" spans="3:11" x14ac:dyDescent="0.25">
      <c r="F543" s="270"/>
      <c r="G543" s="310"/>
      <c r="I543" s="424"/>
      <c r="J543" s="372" t="s">
        <v>325</v>
      </c>
    </row>
    <row r="544" spans="3:11" x14ac:dyDescent="0.25">
      <c r="F544" s="270"/>
      <c r="G544" s="310"/>
      <c r="I544" s="424"/>
      <c r="J544" s="372" t="s">
        <v>326</v>
      </c>
    </row>
    <row r="545" spans="6:10" x14ac:dyDescent="0.25">
      <c r="F545" s="270"/>
      <c r="G545" s="310"/>
      <c r="I545" s="425"/>
      <c r="J545" s="372" t="s">
        <v>327</v>
      </c>
    </row>
    <row r="546" spans="6:10" x14ac:dyDescent="0.25">
      <c r="F546" s="270"/>
      <c r="G546" s="310"/>
    </row>
    <row r="547" spans="6:10" x14ac:dyDescent="0.25">
      <c r="F547" s="273"/>
      <c r="G547" s="311"/>
    </row>
    <row r="548" spans="6:10" hidden="1" x14ac:dyDescent="0.25">
      <c r="F548" s="331"/>
      <c r="G548" s="332"/>
    </row>
    <row r="549" spans="6:10" hidden="1" x14ac:dyDescent="0.25">
      <c r="F549" s="327"/>
      <c r="G549" s="328"/>
    </row>
    <row r="550" spans="6:10" hidden="1" x14ac:dyDescent="0.25">
      <c r="F550" s="327"/>
      <c r="G550" s="328"/>
    </row>
    <row r="551" spans="6:10" hidden="1" x14ac:dyDescent="0.25">
      <c r="F551" s="327"/>
      <c r="G551" s="328"/>
    </row>
    <row r="552" spans="6:10" hidden="1" x14ac:dyDescent="0.25">
      <c r="F552" s="327"/>
      <c r="G552" s="328"/>
    </row>
    <row r="553" spans="6:10" hidden="1" x14ac:dyDescent="0.25">
      <c r="F553" s="329"/>
      <c r="G553" s="330"/>
    </row>
    <row r="554" spans="6:10" hidden="1" x14ac:dyDescent="0.25"/>
  </sheetData>
  <sheetProtection algorithmName="SHA-512" hashValue="0XtHf7QaDvdSHmSyUl4LLxbPe0LOYuNxL/Sajzl5zeNIBILH019XdHfbkW65huBhjYC9rhgiks1ZIolC0NTPgA==" saltValue="JB3xq9js5HdES1na/HCYyQ==" spinCount="100000" sheet="1" objects="1" scenarios="1"/>
  <printOptions gridLines="1"/>
  <pageMargins left="0.70866141732283472" right="0.70866141732283472" top="0.94488188976377963" bottom="0.74803149606299213" header="0.31496062992125984" footer="0.31496062992125984"/>
  <pageSetup paperSize="9" scale="90" orientation="portrait" cellComments="asDisplayed" r:id="rId1"/>
  <headerFooter>
    <oddHeader>&amp;L&amp;G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52">
    <tabColor rgb="FF1F1770"/>
  </sheetPr>
  <dimension ref="A1:DK37"/>
  <sheetViews>
    <sheetView showGridLines="0" showZeros="0" zoomScaleNormal="100" workbookViewId="0">
      <selection activeCell="I15" sqref="I15"/>
    </sheetView>
  </sheetViews>
  <sheetFormatPr defaultColWidth="0" defaultRowHeight="15" zeroHeight="1" x14ac:dyDescent="0.25"/>
  <cols>
    <col min="1" max="1" width="3.5703125" customWidth="1"/>
    <col min="2" max="2" width="27.28515625" customWidth="1"/>
    <col min="3" max="3" width="12.7109375" customWidth="1"/>
    <col min="4" max="4" width="16.140625" customWidth="1"/>
    <col min="5" max="5" width="12.7109375" customWidth="1"/>
    <col min="6" max="6" width="13.42578125" customWidth="1"/>
    <col min="7" max="7" width="12.7109375" customWidth="1"/>
    <col min="8" max="8" width="16.140625" customWidth="1"/>
    <col min="9" max="10" width="12.7109375" customWidth="1"/>
    <col min="11" max="11" width="12.7109375" hidden="1" customWidth="1"/>
    <col min="12" max="12" width="15.5703125" customWidth="1"/>
    <col min="13" max="13" width="13.5703125" customWidth="1"/>
    <col min="14" max="14" width="9.42578125" customWidth="1"/>
    <col min="15" max="15" width="10.28515625" customWidth="1"/>
    <col min="16" max="16" width="16.7109375" customWidth="1"/>
    <col min="17" max="17" width="13.5703125" hidden="1" customWidth="1"/>
    <col min="18" max="18" width="4" hidden="1" customWidth="1"/>
    <col min="19" max="24" width="9.140625" hidden="1" customWidth="1"/>
    <col min="25" max="25" width="15.28515625" hidden="1" customWidth="1"/>
    <col min="26" max="82" width="9.140625" hidden="1" customWidth="1"/>
    <col min="83" max="83" width="17.7109375" hidden="1" customWidth="1"/>
    <col min="84" max="84" width="17.140625" hidden="1" customWidth="1"/>
    <col min="85" max="115" width="0" hidden="1" customWidth="1"/>
    <col min="116" max="16384" width="9.140625" hidden="1"/>
  </cols>
  <sheetData>
    <row r="1" spans="1:115" x14ac:dyDescent="0.25"/>
    <row r="2" spans="1:115" ht="23.25" x14ac:dyDescent="0.35">
      <c r="D2" s="31" t="str">
        <f>CONCATENATE("Totaalblad, ",opdrachtnemer,", onderdeel van ",bestekcontract," ",besteknr,)</f>
        <v>Totaalblad, , onderdeel van bestek 2020-SMO1800</v>
      </c>
      <c r="E2" s="6"/>
      <c r="F2" s="6"/>
      <c r="G2" s="6"/>
      <c r="H2" s="15"/>
      <c r="I2" s="6"/>
      <c r="J2" s="198"/>
      <c r="K2" s="28"/>
      <c r="L2" s="28"/>
      <c r="M2" s="28"/>
      <c r="N2" s="32"/>
      <c r="O2" s="16"/>
      <c r="P2" s="16"/>
      <c r="DJ2" t="s">
        <v>275</v>
      </c>
    </row>
    <row r="3" spans="1:115" ht="23.25" x14ac:dyDescent="0.35">
      <c r="D3" s="7"/>
      <c r="U3" t="s">
        <v>237</v>
      </c>
      <c r="Z3" t="s">
        <v>238</v>
      </c>
      <c r="AA3" t="s">
        <v>238</v>
      </c>
      <c r="AB3" t="s">
        <v>239</v>
      </c>
      <c r="AD3" t="s">
        <v>240</v>
      </c>
      <c r="AF3" t="s">
        <v>241</v>
      </c>
      <c r="AH3" t="s">
        <v>242</v>
      </c>
      <c r="AJ3" t="s">
        <v>243</v>
      </c>
      <c r="AL3" t="s">
        <v>244</v>
      </c>
      <c r="AN3" t="s">
        <v>245</v>
      </c>
      <c r="AP3" t="s">
        <v>246</v>
      </c>
      <c r="AR3" t="s">
        <v>247</v>
      </c>
      <c r="AT3" t="s">
        <v>248</v>
      </c>
      <c r="AV3" t="s">
        <v>249</v>
      </c>
      <c r="AX3" t="s">
        <v>250</v>
      </c>
      <c r="AZ3" t="s">
        <v>251</v>
      </c>
      <c r="BB3" t="s">
        <v>252</v>
      </c>
      <c r="BD3" t="s">
        <v>253</v>
      </c>
      <c r="BF3" t="s">
        <v>254</v>
      </c>
      <c r="BH3" t="s">
        <v>255</v>
      </c>
      <c r="BJ3" t="s">
        <v>256</v>
      </c>
      <c r="BL3" t="s">
        <v>257</v>
      </c>
      <c r="BN3" t="s">
        <v>258</v>
      </c>
      <c r="BP3" t="s">
        <v>259</v>
      </c>
      <c r="BR3" t="s">
        <v>260</v>
      </c>
      <c r="BT3" t="s">
        <v>261</v>
      </c>
      <c r="BV3" t="s">
        <v>262</v>
      </c>
      <c r="BX3" t="s">
        <v>263</v>
      </c>
      <c r="BZ3" t="s">
        <v>264</v>
      </c>
      <c r="CB3" t="s">
        <v>265</v>
      </c>
      <c r="DJ3" t="s">
        <v>276</v>
      </c>
    </row>
    <row r="4" spans="1:115" s="26" customFormat="1" ht="30" customHeight="1" x14ac:dyDescent="0.25">
      <c r="B4" s="184" t="s">
        <v>269</v>
      </c>
      <c r="C4" s="184" t="s">
        <v>193</v>
      </c>
      <c r="D4" s="184" t="s">
        <v>187</v>
      </c>
      <c r="E4" s="184" t="s">
        <v>188</v>
      </c>
      <c r="F4" s="184" t="s">
        <v>183</v>
      </c>
      <c r="G4" s="184" t="s">
        <v>189</v>
      </c>
      <c r="H4" s="184" t="s">
        <v>80</v>
      </c>
      <c r="I4" s="184" t="s">
        <v>102</v>
      </c>
      <c r="J4" s="184" t="s">
        <v>190</v>
      </c>
      <c r="K4" s="184" t="s">
        <v>184</v>
      </c>
      <c r="L4" s="184" t="s">
        <v>185</v>
      </c>
      <c r="M4" s="184" t="s">
        <v>191</v>
      </c>
      <c r="N4" s="184" t="s">
        <v>192</v>
      </c>
      <c r="O4" s="184" t="s">
        <v>186</v>
      </c>
      <c r="P4" s="184" t="s">
        <v>270</v>
      </c>
      <c r="Q4" s="196"/>
      <c r="S4" s="26" t="s">
        <v>271</v>
      </c>
      <c r="T4" s="26" t="s">
        <v>272</v>
      </c>
      <c r="U4" s="26" t="s">
        <v>147</v>
      </c>
      <c r="V4" s="26" t="s">
        <v>217</v>
      </c>
      <c r="W4" s="26" t="s">
        <v>148</v>
      </c>
      <c r="X4" s="26" t="s">
        <v>266</v>
      </c>
      <c r="Y4" s="26" t="s">
        <v>218</v>
      </c>
      <c r="AA4" s="26" t="s">
        <v>87</v>
      </c>
      <c r="AC4" s="26" t="s">
        <v>87</v>
      </c>
      <c r="AD4" s="26">
        <v>0</v>
      </c>
      <c r="AE4" s="26" t="s">
        <v>87</v>
      </c>
      <c r="AF4" s="26">
        <v>0</v>
      </c>
      <c r="AG4" s="26" t="s">
        <v>87</v>
      </c>
      <c r="AH4" s="26">
        <v>0</v>
      </c>
      <c r="AI4" s="26" t="s">
        <v>87</v>
      </c>
      <c r="AJ4" s="26">
        <v>0</v>
      </c>
      <c r="AK4" s="26" t="s">
        <v>87</v>
      </c>
      <c r="AL4" s="26">
        <v>0</v>
      </c>
      <c r="AM4" s="26" t="s">
        <v>87</v>
      </c>
      <c r="AN4" s="26">
        <v>0</v>
      </c>
      <c r="AO4" s="26" t="s">
        <v>87</v>
      </c>
      <c r="AP4" s="26">
        <v>0</v>
      </c>
      <c r="AQ4" s="26" t="s">
        <v>87</v>
      </c>
      <c r="AR4" s="26">
        <v>0</v>
      </c>
      <c r="AS4" s="26" t="s">
        <v>87</v>
      </c>
      <c r="AT4" s="26">
        <v>0</v>
      </c>
      <c r="AU4" s="26" t="s">
        <v>87</v>
      </c>
      <c r="AV4" s="26" t="s">
        <v>66</v>
      </c>
      <c r="AW4" s="26" t="s">
        <v>87</v>
      </c>
      <c r="AX4" s="26" t="s">
        <v>67</v>
      </c>
      <c r="AY4" s="26" t="s">
        <v>87</v>
      </c>
      <c r="AZ4" s="26" t="s">
        <v>68</v>
      </c>
      <c r="BA4" s="26" t="s">
        <v>87</v>
      </c>
      <c r="BB4" s="26">
        <v>0</v>
      </c>
      <c r="BC4" s="26" t="s">
        <v>87</v>
      </c>
      <c r="BD4" s="26">
        <v>0</v>
      </c>
      <c r="BE4" s="26" t="s">
        <v>87</v>
      </c>
      <c r="BF4" s="26">
        <v>0</v>
      </c>
      <c r="BG4" s="26" t="s">
        <v>87</v>
      </c>
      <c r="BH4" s="26">
        <v>0</v>
      </c>
      <c r="BI4" s="26" t="s">
        <v>87</v>
      </c>
      <c r="BK4" s="26" t="s">
        <v>87</v>
      </c>
      <c r="BM4" s="26" t="s">
        <v>87</v>
      </c>
      <c r="BO4" s="26" t="s">
        <v>87</v>
      </c>
      <c r="BQ4" s="26" t="s">
        <v>87</v>
      </c>
      <c r="BR4" s="26">
        <v>0</v>
      </c>
      <c r="BS4" s="26" t="s">
        <v>87</v>
      </c>
      <c r="BT4" s="26">
        <v>0</v>
      </c>
      <c r="BU4" s="26" t="s">
        <v>87</v>
      </c>
      <c r="BV4" s="26">
        <v>0</v>
      </c>
      <c r="BW4" s="26" t="s">
        <v>87</v>
      </c>
      <c r="BX4" s="26">
        <v>0</v>
      </c>
      <c r="BY4" s="26" t="s">
        <v>87</v>
      </c>
      <c r="BZ4" s="26">
        <v>0</v>
      </c>
      <c r="CA4" s="26" t="s">
        <v>87</v>
      </c>
      <c r="CB4" s="26">
        <v>0</v>
      </c>
      <c r="CC4" s="26" t="s">
        <v>87</v>
      </c>
      <c r="CD4" s="26" t="s">
        <v>104</v>
      </c>
      <c r="CE4" s="26" t="s">
        <v>219</v>
      </c>
      <c r="CF4" s="26" t="s">
        <v>220</v>
      </c>
      <c r="CG4" s="26" t="s">
        <v>221</v>
      </c>
      <c r="CH4" s="26" t="s">
        <v>222</v>
      </c>
      <c r="CI4" s="26" t="s">
        <v>223</v>
      </c>
      <c r="CK4" s="26" t="s">
        <v>224</v>
      </c>
      <c r="CM4" s="26" t="s">
        <v>225</v>
      </c>
      <c r="CO4" s="26" t="s">
        <v>226</v>
      </c>
      <c r="CQ4" s="26" t="s">
        <v>227</v>
      </c>
      <c r="CS4" s="26" t="s">
        <v>228</v>
      </c>
      <c r="CU4" s="26" t="s">
        <v>229</v>
      </c>
      <c r="CW4" s="26" t="s">
        <v>230</v>
      </c>
      <c r="CY4" s="26" t="s">
        <v>231</v>
      </c>
      <c r="DA4" s="26" t="s">
        <v>232</v>
      </c>
      <c r="DC4" s="26" t="s">
        <v>233</v>
      </c>
      <c r="DE4" s="26" t="s">
        <v>234</v>
      </c>
      <c r="DG4" s="26" t="s">
        <v>235</v>
      </c>
      <c r="DI4" s="26" t="s">
        <v>236</v>
      </c>
      <c r="DJ4" s="26" t="s">
        <v>274</v>
      </c>
    </row>
    <row r="5" spans="1:115" x14ac:dyDescent="0.25">
      <c r="A5">
        <v>1</v>
      </c>
      <c r="B5" s="14" t="str">
        <f ca="1">INDIRECT("'" &amp; A5 &amp; "'!$B$4")</f>
        <v xml:space="preserve">Stadhuis </v>
      </c>
      <c r="C5" s="30">
        <f ca="1">INDIRECT("'" &amp; A5 &amp; "'!$F$11")</f>
        <v>0</v>
      </c>
      <c r="D5" s="30">
        <f ca="1">INDIRECT("'" &amp; A5 &amp; "'!$I$11")</f>
        <v>0</v>
      </c>
      <c r="E5" s="30">
        <f ca="1">INDIRECT("'" &amp; A5 &amp; "'!$F$12")</f>
        <v>0</v>
      </c>
      <c r="F5" s="30">
        <f ca="1">INDIRECT("'" &amp; A5 &amp; "'!$I$12")</f>
        <v>0</v>
      </c>
      <c r="G5" s="30">
        <f ca="1">INDIRECT("'" &amp; A5 &amp; "'!$F$13")</f>
        <v>0</v>
      </c>
      <c r="H5" s="30">
        <f ca="1">INDIRECT("'" &amp; A5 &amp; "'!$I$33")</f>
        <v>0</v>
      </c>
      <c r="I5" s="30">
        <f ca="1">INDIRECT("'" &amp; A5 &amp; "'!$I$44")</f>
        <v>0</v>
      </c>
      <c r="J5" s="30">
        <f ca="1">INDIRECT("'" &amp; A5 &amp; "'!$I$57")</f>
        <v>0</v>
      </c>
      <c r="K5" s="30"/>
      <c r="L5" s="29" t="e">
        <f ca="1">INDIRECT("'" &amp; A5 &amp; "'!$L$11")</f>
        <v>#DIV/0!</v>
      </c>
      <c r="M5" s="29" t="e">
        <f ca="1">INDIRECT("'" &amp; A5 &amp; "'!$L$12")</f>
        <v>#DIV/0!</v>
      </c>
      <c r="N5" s="29" t="e">
        <f ca="1">INDIRECT("'" &amp; A5 &amp; "'!$L$13")</f>
        <v>#DIV/0!</v>
      </c>
      <c r="O5" s="29" t="e">
        <f ca="1">INDIRECT("'" &amp; A5 &amp; "'!$F$16")</f>
        <v>#DIV/0!</v>
      </c>
      <c r="P5" s="30">
        <f ca="1">INDIRECT("'" &amp; A5 &amp; "'!$I$76")</f>
        <v>0</v>
      </c>
      <c r="Q5" s="188"/>
      <c r="S5" s="233" t="e">
        <f ca="1">L5</f>
        <v>#DIV/0!</v>
      </c>
      <c r="T5" s="233" t="e">
        <f ca="1">M5</f>
        <v>#DIV/0!</v>
      </c>
      <c r="U5">
        <f t="shared" ref="U5:U34" si="0">offertetarief</f>
        <v>0</v>
      </c>
      <c r="V5">
        <f t="shared" ref="V5:V34" si="1">regietarief</f>
        <v>0</v>
      </c>
      <c r="W5">
        <f t="shared" ref="W5:W34" si="2">spectarief</f>
        <v>0</v>
      </c>
      <c r="X5">
        <f ca="1">INDIRECT("'" &amp; A5 &amp; "'!$I$14")</f>
        <v>0</v>
      </c>
      <c r="Y5" t="e">
        <f ca="1">INDIRECT("'" &amp; A5 &amp; "'!$I$19")</f>
        <v>#DIV/0!</v>
      </c>
      <c r="Z5">
        <f ca="1">INDIRECT("'" &amp; A5 &amp; "'!$I$22")</f>
        <v>0</v>
      </c>
      <c r="AA5">
        <f ca="1">INDIRECT("'" &amp; A5 &amp; "'!$F$22")</f>
        <v>0</v>
      </c>
      <c r="AB5" t="str">
        <f ca="1">INDIRECT("'" &amp; A5 &amp; "'!$I$23")</f>
        <v/>
      </c>
      <c r="AC5">
        <f ca="1">INDIRECT("'" &amp; A5 &amp; "'!$F$23")</f>
        <v>0</v>
      </c>
      <c r="AD5">
        <f ca="1">INDIRECT("'" &amp; A5 &amp; "'!$I$24")</f>
        <v>0</v>
      </c>
      <c r="AE5">
        <f ca="1">INDIRECT("'" &amp; A5 &amp; "'!$F$24")</f>
        <v>0</v>
      </c>
      <c r="AF5">
        <f ca="1">INDIRECT("'" &amp; A5 &amp; "'!$I$25")</f>
        <v>0</v>
      </c>
      <c r="AG5">
        <f ca="1">INDIRECT("'" &amp; A5 &amp; "'!$F$25")</f>
        <v>0</v>
      </c>
      <c r="AH5">
        <f ca="1">INDIRECT("'" &amp; A5 &amp; "'!$I$26")</f>
        <v>0</v>
      </c>
      <c r="AI5">
        <f ca="1">INDIRECT("'" &amp; A5 &amp; "'!$F$26")</f>
        <v>0</v>
      </c>
      <c r="AJ5">
        <f ca="1">INDIRECT("'" &amp; A5 &amp; "'!$I$27")</f>
        <v>0</v>
      </c>
      <c r="AK5">
        <f ca="1">INDIRECT("'" &amp; A5 &amp; "'!$F$27")</f>
        <v>0</v>
      </c>
      <c r="AL5">
        <f ca="1">INDIRECT("'" &amp; A5 &amp; "'!$I$28")</f>
        <v>0</v>
      </c>
      <c r="AM5">
        <f ca="1">INDIRECT("'" &amp; A5 &amp; "'!$F$28")</f>
        <v>0</v>
      </c>
      <c r="AN5">
        <f ca="1">INDIRECT("'" &amp; A5 &amp; "'!$I$29")</f>
        <v>0</v>
      </c>
      <c r="AO5">
        <f ca="1">INDIRECT("'" &amp; A5 &amp; "'!$F$29")</f>
        <v>0</v>
      </c>
      <c r="AP5">
        <f ca="1">INDIRECT("'" &amp; A5 &amp; "'!$I$30")</f>
        <v>0</v>
      </c>
      <c r="AQ5">
        <f ca="1">INDIRECT("'" &amp; A5 &amp; "'!$F$30")</f>
        <v>0</v>
      </c>
      <c r="AR5">
        <f ca="1">INDIRECT("'" &amp; A5 &amp; "'!$I$31")</f>
        <v>0</v>
      </c>
      <c r="AS5">
        <f ca="1">INDIRECT("'" &amp; A5 &amp; "'!$F$31")</f>
        <v>0</v>
      </c>
      <c r="AT5">
        <f ca="1">INDIRECT("'" &amp; A5 &amp; "'!$I$32")</f>
        <v>0</v>
      </c>
      <c r="AU5">
        <f ca="1">INDIRECT("'" &amp; A5 &amp; "'!$F$32")</f>
        <v>0</v>
      </c>
      <c r="AV5" t="str">
        <f ca="1">INDIRECT("'" &amp; A5 &amp; "'!$I$36")</f>
        <v/>
      </c>
      <c r="AW5">
        <f ca="1">INDIRECT("'" &amp; A5 &amp; "'!$F$36")</f>
        <v>0</v>
      </c>
      <c r="AX5">
        <f ca="1">INDIRECT("'" &amp; A5 &amp; "'!$I$37")</f>
        <v>0</v>
      </c>
      <c r="AY5">
        <f ca="1">INDIRECT("'" &amp; A5 &amp; "'!$F$37")</f>
        <v>0</v>
      </c>
      <c r="AZ5">
        <f ca="1">INDIRECT("'" &amp; A5 &amp; "'!$I$38")</f>
        <v>0</v>
      </c>
      <c r="BA5">
        <f ca="1">INDIRECT("'" &amp; A5 &amp; "'!$F$38")</f>
        <v>0</v>
      </c>
      <c r="BB5">
        <f ca="1">INDIRECT("'" &amp; A5 &amp; "'!$I$39")</f>
        <v>0</v>
      </c>
      <c r="BC5">
        <f ca="1">INDIRECT("'" &amp; A5 &amp; "'!$F$39")</f>
        <v>0</v>
      </c>
      <c r="BD5">
        <f ca="1">INDIRECT("'" &amp; A5 &amp; "'!$I$40")</f>
        <v>0</v>
      </c>
      <c r="BE5">
        <f ca="1">INDIRECT("'" &amp; A5 &amp; "'!$F$40")</f>
        <v>0</v>
      </c>
      <c r="BF5">
        <f ca="1">INDIRECT("'" &amp; A5 &amp; "'!$I$41")</f>
        <v>0</v>
      </c>
      <c r="BG5">
        <f ca="1">INDIRECT("'" &amp; A5 &amp; "'!$F$41")</f>
        <v>0</v>
      </c>
      <c r="BH5">
        <f ca="1">INDIRECT("'" &amp; A5 &amp; "'!$I$42")</f>
        <v>0</v>
      </c>
      <c r="BI5">
        <f ca="1">INDIRECT("'" &amp; A5 &amp; "'!$F$42")</f>
        <v>0</v>
      </c>
      <c r="BJ5">
        <f ca="1">INDIRECT("'" &amp; A5 &amp; "'!$I$47")</f>
        <v>0</v>
      </c>
      <c r="BK5">
        <f ca="1">INDIRECT("'" &amp; A5 &amp; "'!$F$47")</f>
        <v>0</v>
      </c>
      <c r="BL5">
        <f ca="1">INDIRECT("'" &amp; A5 &amp; "'!$I$48")</f>
        <v>0</v>
      </c>
      <c r="BM5">
        <f ca="1">INDIRECT("'" &amp; A5 &amp; "'!$F$48")</f>
        <v>0</v>
      </c>
      <c r="BN5">
        <f ca="1">INDIRECT("'" &amp; A5 &amp; "'!$I$49")</f>
        <v>0</v>
      </c>
      <c r="BO5">
        <f ca="1">INDIRECT("'" &amp; A5 &amp; "'!$F$49")</f>
        <v>0</v>
      </c>
      <c r="BP5" t="str">
        <f ca="1">INDIRECT("'" &amp; A5 &amp; "'!$I$50")</f>
        <v/>
      </c>
      <c r="BQ5">
        <f ca="1">INDIRECT("'" &amp; A5 &amp; "'!$F$50")</f>
        <v>0</v>
      </c>
      <c r="BR5">
        <f ca="1">INDIRECT("'" &amp; A5 &amp; "'!$I$51")</f>
        <v>0</v>
      </c>
      <c r="BS5">
        <f ca="1">INDIRECT("'" &amp; A5 &amp; "'!$F$51")</f>
        <v>0</v>
      </c>
      <c r="BT5">
        <f ca="1">INDIRECT("'" &amp; A5 &amp; "'!$I$52")</f>
        <v>0</v>
      </c>
      <c r="BU5">
        <f ca="1">INDIRECT("'" &amp; A5 &amp; "'!$F$52")</f>
        <v>0</v>
      </c>
      <c r="BV5">
        <f ca="1">INDIRECT("'" &amp; A5 &amp; "'!$I$53")</f>
        <v>0</v>
      </c>
      <c r="BW5">
        <f ca="1">INDIRECT("'" &amp; A5 &amp; "'!$F$53")</f>
        <v>0</v>
      </c>
      <c r="BX5">
        <f ca="1">INDIRECT("'" &amp; A5 &amp; "'!$I$54")</f>
        <v>0</v>
      </c>
      <c r="BY5">
        <f ca="1">INDIRECT("'" &amp; A5 &amp; "'!$F$54")</f>
        <v>0</v>
      </c>
      <c r="BZ5">
        <f ca="1">INDIRECT("'" &amp; A5 &amp; "'!$I$55")</f>
        <v>0</v>
      </c>
      <c r="CA5">
        <f ca="1">INDIRECT("'" &amp; A5 &amp; "'!$F$55")</f>
        <v>0</v>
      </c>
      <c r="CB5">
        <f ca="1">INDIRECT("'" &amp; A5 &amp; "'!$I$56")</f>
        <v>0</v>
      </c>
      <c r="CC5">
        <f ca="1">INDIRECT("'" &amp; A5 &amp; "'!$F$56")</f>
        <v>0</v>
      </c>
      <c r="CD5">
        <f ca="1">INDIRECT("'" &amp; A5 &amp; "'!$I$76")</f>
        <v>0</v>
      </c>
      <c r="CE5">
        <f ca="1">INDIRECT("'" &amp; A5 &amp; "'!$G$19")</f>
        <v>1658.0903921568627</v>
      </c>
      <c r="CF5">
        <f ca="1">INDIRECT("'" &amp; A5 &amp; "'!$D$19")</f>
        <v>422813.05</v>
      </c>
      <c r="CG5" t="str">
        <f ca="1">INDIRECT("'" &amp; A5 &amp; "'!$M$19")</f>
        <v>A</v>
      </c>
      <c r="CH5">
        <f ca="1">INDIRECT("'" &amp; A5 &amp; "'!$N$19")</f>
        <v>0</v>
      </c>
      <c r="CI5" t="str">
        <f ca="1">INDIRECT("'" &amp; A5 &amp; "'!$M$20")</f>
        <v>A1</v>
      </c>
      <c r="CJ5">
        <f ca="1">INDIRECT("'" &amp; A5 &amp; "'!$N$20")</f>
        <v>0</v>
      </c>
      <c r="CK5" t="str">
        <f ca="1">INDIRECT("'" &amp; A5 &amp; "'!$M$21")</f>
        <v>A2</v>
      </c>
      <c r="CL5">
        <f ca="1">INDIRECT("'" &amp; A5 &amp; "'!$N$21")</f>
        <v>0</v>
      </c>
      <c r="CM5" t="str">
        <f ca="1">INDIRECT("'" &amp; A5 &amp; "'!$M$22")</f>
        <v>B</v>
      </c>
      <c r="CN5">
        <f ca="1">INDIRECT("'" &amp; A5 &amp; "'!$N$22")</f>
        <v>0</v>
      </c>
      <c r="CO5" t="str">
        <f ca="1">INDIRECT("'" &amp; A5 &amp; "'!$M$23")</f>
        <v>C</v>
      </c>
      <c r="CP5">
        <f ca="1">INDIRECT("'" &amp; A5 &amp; "'!$N$23")</f>
        <v>0</v>
      </c>
      <c r="CQ5" t="str">
        <f ca="1">INDIRECT("'" &amp; A5 &amp; "'!$M$24")</f>
        <v>D</v>
      </c>
      <c r="CR5">
        <f ca="1">INDIRECT("'" &amp; A5 &amp; "'!$N$24")</f>
        <v>0</v>
      </c>
      <c r="CS5" t="str">
        <f ca="1">INDIRECT("'" &amp; A5 &amp; "'!$M$25")</f>
        <v>F</v>
      </c>
      <c r="CT5">
        <f ca="1">INDIRECT("'" &amp; A5 &amp; "'!$N$25")</f>
        <v>0</v>
      </c>
      <c r="CU5" t="str">
        <f ca="1">INDIRECT("'" &amp; A5 &amp; "'!$M$26")</f>
        <v>G</v>
      </c>
      <c r="CV5">
        <f ca="1">INDIRECT("'" &amp; A5 &amp; "'!$N$26")</f>
        <v>0</v>
      </c>
      <c r="CW5">
        <f ca="1">INDIRECT("'" &amp; A5 &amp; "'!$M$27")</f>
        <v>0</v>
      </c>
      <c r="CX5">
        <f ca="1">INDIRECT("'" &amp; A5 &amp; "'!$N$27")</f>
        <v>0</v>
      </c>
      <c r="CY5">
        <f ca="1">INDIRECT("'" &amp; A5 &amp; "'!$M$28")</f>
        <v>0</v>
      </c>
      <c r="CZ5">
        <f ca="1">INDIRECT("'" &amp; A5 &amp; "'!$N$28")</f>
        <v>0</v>
      </c>
      <c r="DA5">
        <f ca="1">INDIRECT("'" &amp; A5 &amp; "'!$M$29")</f>
        <v>0</v>
      </c>
      <c r="DB5">
        <f ca="1">INDIRECT("'" &amp; A5 &amp; "'!$N$29")</f>
        <v>0</v>
      </c>
      <c r="DC5">
        <f ca="1">INDIRECT("'" &amp; A5 &amp; "'!$M$30")</f>
        <v>0</v>
      </c>
      <c r="DD5">
        <f ca="1">INDIRECT("'" &amp; A5 &amp; "'!$N$30")</f>
        <v>0</v>
      </c>
      <c r="DE5">
        <f ca="1">INDIRECT("'" &amp; A5 &amp; "'!$M$31")</f>
        <v>0</v>
      </c>
      <c r="DF5">
        <f ca="1">INDIRECT("'" &amp; A5 &amp; "'!$N$31")</f>
        <v>0</v>
      </c>
      <c r="DG5">
        <f ca="1">INDIRECT("'" &amp; A5 &amp; "'!$M$32")</f>
        <v>0</v>
      </c>
      <c r="DH5">
        <f ca="1">INDIRECT("'" &amp; A5 &amp; "'!$N$32")</f>
        <v>0</v>
      </c>
      <c r="DI5">
        <f ca="1">INDIRECT("'" &amp; A5 &amp; "'!$M$33")</f>
        <v>0</v>
      </c>
      <c r="DJ5">
        <f ca="1">INDIRECT("'" &amp; A5 &amp; "'!$N$33")</f>
        <v>0</v>
      </c>
      <c r="DK5">
        <f ca="1">SUM(CD5/CE5)</f>
        <v>0</v>
      </c>
    </row>
    <row r="6" spans="1:115" x14ac:dyDescent="0.25">
      <c r="A6">
        <f>verzamelblad!A6</f>
        <v>2</v>
      </c>
      <c r="B6" s="14" t="str">
        <f t="shared" ref="B6:B11" ca="1" si="3">INDIRECT("'" &amp; A6 &amp; "'!$B$4")</f>
        <v>Gemeentewerf incl. Aula</v>
      </c>
      <c r="C6" s="30">
        <f t="shared" ref="C6:C11" ca="1" si="4">INDIRECT("'" &amp; A6 &amp; "'!$F$11")</f>
        <v>0</v>
      </c>
      <c r="D6" s="30">
        <f t="shared" ref="D6:D11" ca="1" si="5">INDIRECT("'" &amp; A6 &amp; "'!$I$11")</f>
        <v>0</v>
      </c>
      <c r="E6" s="30">
        <f t="shared" ref="E6:E11" ca="1" si="6">INDIRECT("'" &amp; A6 &amp; "'!$F$12")</f>
        <v>0</v>
      </c>
      <c r="F6" s="30">
        <f t="shared" ref="F6:F11" ca="1" si="7">INDIRECT("'" &amp; A6 &amp; "'!$I$12")</f>
        <v>0</v>
      </c>
      <c r="G6" s="30">
        <f t="shared" ref="G6:G11" ca="1" si="8">INDIRECT("'" &amp; A6 &amp; "'!$F$13")</f>
        <v>0</v>
      </c>
      <c r="H6" s="30">
        <f t="shared" ref="H6:H11" ca="1" si="9">INDIRECT("'" &amp; A6 &amp; "'!$I$33")</f>
        <v>0</v>
      </c>
      <c r="I6" s="30">
        <f t="shared" ref="I6:I11" ca="1" si="10">INDIRECT("'" &amp; A6 &amp; "'!$I$44")</f>
        <v>0</v>
      </c>
      <c r="J6" s="30">
        <f t="shared" ref="J6:J11" ca="1" si="11">INDIRECT("'" &amp; A6 &amp; "'!$I$57")</f>
        <v>0</v>
      </c>
      <c r="K6" s="30"/>
      <c r="L6" s="29" t="e">
        <f t="shared" ref="L6:L11" ca="1" si="12">INDIRECT("'" &amp; A6 &amp; "'!$L$11")</f>
        <v>#DIV/0!</v>
      </c>
      <c r="M6" s="29" t="e">
        <f t="shared" ref="M6:M11" ca="1" si="13">INDIRECT("'" &amp; A6 &amp; "'!$L$12")</f>
        <v>#DIV/0!</v>
      </c>
      <c r="N6" s="29" t="e">
        <f t="shared" ref="N6:N11" ca="1" si="14">INDIRECT("'" &amp; A6 &amp; "'!$L$13")</f>
        <v>#DIV/0!</v>
      </c>
      <c r="O6" s="29" t="e">
        <f t="shared" ref="O6:O11" ca="1" si="15">INDIRECT("'" &amp; A6 &amp; "'!$F$16")</f>
        <v>#DIV/0!</v>
      </c>
      <c r="P6" s="30">
        <f t="shared" ref="P6:P11" ca="1" si="16">INDIRECT("'" &amp; A6 &amp; "'!$I$76")</f>
        <v>0</v>
      </c>
      <c r="Q6" s="188"/>
      <c r="S6" s="233" t="e">
        <f t="shared" ref="S6:S34" ca="1" si="17">L6</f>
        <v>#DIV/0!</v>
      </c>
      <c r="T6" s="233" t="e">
        <f t="shared" ref="T6:T34" ca="1" si="18">M6</f>
        <v>#DIV/0!</v>
      </c>
      <c r="U6">
        <f t="shared" si="0"/>
        <v>0</v>
      </c>
      <c r="V6">
        <f t="shared" si="1"/>
        <v>0</v>
      </c>
      <c r="W6">
        <f t="shared" si="2"/>
        <v>0</v>
      </c>
      <c r="X6">
        <f t="shared" ref="X6:X34" ca="1" si="19">INDIRECT("'" &amp; A6 &amp; "'!$I$14")</f>
        <v>0</v>
      </c>
      <c r="Y6" t="e">
        <f t="shared" ref="Y6:Y34" ca="1" si="20">INDIRECT("'" &amp; A6 &amp; "'!$I$19")</f>
        <v>#DIV/0!</v>
      </c>
      <c r="Z6">
        <f t="shared" ref="Z6:Z34" ca="1" si="21">INDIRECT("'" &amp; A6 &amp; "'!$I$22")</f>
        <v>0</v>
      </c>
      <c r="AA6">
        <f t="shared" ref="AA6:AA34" ca="1" si="22">INDIRECT("'" &amp; A6 &amp; "'!$F$22")</f>
        <v>0</v>
      </c>
      <c r="AB6" t="str">
        <f t="shared" ref="AB6:AB34" ca="1" si="23">INDIRECT("'" &amp; A6 &amp; "'!$I$23")</f>
        <v/>
      </c>
      <c r="AC6">
        <f t="shared" ref="AC6:AC34" ca="1" si="24">INDIRECT("'" &amp; A6 &amp; "'!$F$23")</f>
        <v>0</v>
      </c>
      <c r="AD6">
        <f t="shared" ref="AD6:AD34" ca="1" si="25">INDIRECT("'" &amp; A6 &amp; "'!$I$24")</f>
        <v>0</v>
      </c>
      <c r="AE6">
        <f t="shared" ref="AE6:AE34" ca="1" si="26">INDIRECT("'" &amp; A6 &amp; "'!$F$24")</f>
        <v>0</v>
      </c>
      <c r="AF6">
        <f t="shared" ref="AF6:AF34" ca="1" si="27">INDIRECT("'" &amp; A6 &amp; "'!$I$25")</f>
        <v>0</v>
      </c>
      <c r="AG6">
        <f t="shared" ref="AG6:AG34" ca="1" si="28">INDIRECT("'" &amp; A6 &amp; "'!$F$25")</f>
        <v>0</v>
      </c>
      <c r="AH6">
        <f t="shared" ref="AH6:AH34" ca="1" si="29">INDIRECT("'" &amp; A6 &amp; "'!$I$26")</f>
        <v>0</v>
      </c>
      <c r="AI6">
        <f t="shared" ref="AI6:AI34" ca="1" si="30">INDIRECT("'" &amp; A6 &amp; "'!$F$26")</f>
        <v>0</v>
      </c>
      <c r="AJ6">
        <f t="shared" ref="AJ6:AJ34" ca="1" si="31">INDIRECT("'" &amp; A6 &amp; "'!$I$27")</f>
        <v>0</v>
      </c>
      <c r="AK6">
        <f t="shared" ref="AK6:AK34" ca="1" si="32">INDIRECT("'" &amp; A6 &amp; "'!$F$27")</f>
        <v>0</v>
      </c>
      <c r="AL6">
        <f t="shared" ref="AL6:AL34" ca="1" si="33">INDIRECT("'" &amp; A6 &amp; "'!$I$28")</f>
        <v>0</v>
      </c>
      <c r="AM6">
        <f t="shared" ref="AM6:AM34" ca="1" si="34">INDIRECT("'" &amp; A6 &amp; "'!$F$28")</f>
        <v>0</v>
      </c>
      <c r="AN6">
        <f t="shared" ref="AN6:AN34" ca="1" si="35">INDIRECT("'" &amp; A6 &amp; "'!$I$29")</f>
        <v>0</v>
      </c>
      <c r="AO6">
        <f t="shared" ref="AO6:AO34" ca="1" si="36">INDIRECT("'" &amp; A6 &amp; "'!$F$29")</f>
        <v>0</v>
      </c>
      <c r="AP6">
        <f t="shared" ref="AP6:AP34" ca="1" si="37">INDIRECT("'" &amp; A6 &amp; "'!$I$30")</f>
        <v>0</v>
      </c>
      <c r="AQ6">
        <f t="shared" ref="AQ6:AQ34" ca="1" si="38">INDIRECT("'" &amp; A6 &amp; "'!$F$30")</f>
        <v>0</v>
      </c>
      <c r="AR6">
        <f t="shared" ref="AR6:AR34" ca="1" si="39">INDIRECT("'" &amp; A6 &amp; "'!$I$31")</f>
        <v>0</v>
      </c>
      <c r="AS6">
        <f t="shared" ref="AS6:AS34" ca="1" si="40">INDIRECT("'" &amp; A6 &amp; "'!$F$31")</f>
        <v>0</v>
      </c>
      <c r="AT6">
        <f t="shared" ref="AT6:AT34" ca="1" si="41">INDIRECT("'" &amp; A6 &amp; "'!$I$32")</f>
        <v>0</v>
      </c>
      <c r="AU6">
        <f t="shared" ref="AU6:AU34" ca="1" si="42">INDIRECT("'" &amp; A6 &amp; "'!$F$32")</f>
        <v>0</v>
      </c>
      <c r="AV6" t="str">
        <f t="shared" ref="AV6:AV34" ca="1" si="43">INDIRECT("'" &amp; A6 &amp; "'!$I$36")</f>
        <v/>
      </c>
      <c r="AW6">
        <f t="shared" ref="AW6:AW34" ca="1" si="44">INDIRECT("'" &amp; A6 &amp; "'!$F$36")</f>
        <v>0</v>
      </c>
      <c r="AX6">
        <f t="shared" ref="AX6:AX34" ca="1" si="45">INDIRECT("'" &amp; A6 &amp; "'!$I$37")</f>
        <v>0</v>
      </c>
      <c r="AY6">
        <f t="shared" ref="AY6:AY34" ca="1" si="46">INDIRECT("'" &amp; A6 &amp; "'!$F$37")</f>
        <v>0</v>
      </c>
      <c r="AZ6">
        <f t="shared" ref="AZ6:AZ34" ca="1" si="47">INDIRECT("'" &amp; A6 &amp; "'!$I$38")</f>
        <v>0</v>
      </c>
      <c r="BA6">
        <f t="shared" ref="BA6:BA34" ca="1" si="48">INDIRECT("'" &amp; A6 &amp; "'!$F$38")</f>
        <v>0</v>
      </c>
      <c r="BB6">
        <f t="shared" ref="BB6:BB34" ca="1" si="49">INDIRECT("'" &amp; A6 &amp; "'!$I$39")</f>
        <v>0</v>
      </c>
      <c r="BC6">
        <f t="shared" ref="BC6:BC34" ca="1" si="50">INDIRECT("'" &amp; A6 &amp; "'!$F$39")</f>
        <v>0</v>
      </c>
      <c r="BD6">
        <f t="shared" ref="BD6:BD34" ca="1" si="51">INDIRECT("'" &amp; A6 &amp; "'!$I$40")</f>
        <v>0</v>
      </c>
      <c r="BE6">
        <f t="shared" ref="BE6:BE34" ca="1" si="52">INDIRECT("'" &amp; A6 &amp; "'!$F$40")</f>
        <v>0</v>
      </c>
      <c r="BF6">
        <f t="shared" ref="BF6:BF34" ca="1" si="53">INDIRECT("'" &amp; A6 &amp; "'!$I$41")</f>
        <v>0</v>
      </c>
      <c r="BG6">
        <f t="shared" ref="BG6:BG34" ca="1" si="54">INDIRECT("'" &amp; A6 &amp; "'!$F$41")</f>
        <v>0</v>
      </c>
      <c r="BH6">
        <f t="shared" ref="BH6:BH34" ca="1" si="55">INDIRECT("'" &amp; A6 &amp; "'!$I$42")</f>
        <v>0</v>
      </c>
      <c r="BI6">
        <f t="shared" ref="BI6:BI34" ca="1" si="56">INDIRECT("'" &amp; A6 &amp; "'!$F$42")</f>
        <v>0</v>
      </c>
      <c r="BJ6">
        <f t="shared" ref="BJ6:BJ34" ca="1" si="57">INDIRECT("'" &amp; A6 &amp; "'!$I$47")</f>
        <v>0</v>
      </c>
      <c r="BK6">
        <f t="shared" ref="BK6:BK34" ca="1" si="58">INDIRECT("'" &amp; A6 &amp; "'!$F$47")</f>
        <v>0</v>
      </c>
      <c r="BL6">
        <f t="shared" ref="BL6:BL34" ca="1" si="59">INDIRECT("'" &amp; A6 &amp; "'!$I$48")</f>
        <v>0</v>
      </c>
      <c r="BM6">
        <f t="shared" ref="BM6:BM34" ca="1" si="60">INDIRECT("'" &amp; A6 &amp; "'!$F$48")</f>
        <v>0</v>
      </c>
      <c r="BN6">
        <f t="shared" ref="BN6:BN34" ca="1" si="61">INDIRECT("'" &amp; A6 &amp; "'!$I$49")</f>
        <v>0</v>
      </c>
      <c r="BO6">
        <f t="shared" ref="BO6:BO34" ca="1" si="62">INDIRECT("'" &amp; A6 &amp; "'!$F$49")</f>
        <v>0</v>
      </c>
      <c r="BP6" t="str">
        <f t="shared" ref="BP6:BP34" ca="1" si="63">INDIRECT("'" &amp; A6 &amp; "'!$I$50")</f>
        <v/>
      </c>
      <c r="BQ6">
        <f t="shared" ref="BQ6:BQ34" ca="1" si="64">INDIRECT("'" &amp; A6 &amp; "'!$F$50")</f>
        <v>0</v>
      </c>
      <c r="BR6" t="str">
        <f t="shared" ref="BR6:BR34" ca="1" si="65">INDIRECT("'" &amp; A6 &amp; "'!$I$51")</f>
        <v/>
      </c>
      <c r="BS6">
        <f t="shared" ref="BS6:BS34" ca="1" si="66">INDIRECT("'" &amp; A6 &amp; "'!$F$51")</f>
        <v>0</v>
      </c>
      <c r="BT6">
        <f t="shared" ref="BT6:BT34" ca="1" si="67">INDIRECT("'" &amp; A6 &amp; "'!$I$52")</f>
        <v>0</v>
      </c>
      <c r="BU6">
        <f t="shared" ref="BU6:BU34" ca="1" si="68">INDIRECT("'" &amp; A6 &amp; "'!$F$52")</f>
        <v>0</v>
      </c>
      <c r="BV6">
        <f t="shared" ref="BV6:BV34" ca="1" si="69">INDIRECT("'" &amp; A6 &amp; "'!$I$53")</f>
        <v>0</v>
      </c>
      <c r="BW6">
        <f t="shared" ref="BW6:BW34" ca="1" si="70">INDIRECT("'" &amp; A6 &amp; "'!$F$53")</f>
        <v>0</v>
      </c>
      <c r="BX6">
        <f t="shared" ref="BX6:BX34" ca="1" si="71">INDIRECT("'" &amp; A6 &amp; "'!$I$54")</f>
        <v>0</v>
      </c>
      <c r="BY6">
        <f t="shared" ref="BY6:BY34" ca="1" si="72">INDIRECT("'" &amp; A6 &amp; "'!$F$54")</f>
        <v>0</v>
      </c>
      <c r="BZ6">
        <f t="shared" ref="BZ6:BZ34" ca="1" si="73">INDIRECT("'" &amp; A6 &amp; "'!$I$55")</f>
        <v>0</v>
      </c>
      <c r="CA6">
        <f t="shared" ref="CA6:CA34" ca="1" si="74">INDIRECT("'" &amp; A6 &amp; "'!$F$55")</f>
        <v>0</v>
      </c>
      <c r="CB6">
        <f t="shared" ref="CB6:CB34" ca="1" si="75">INDIRECT("'" &amp; A6 &amp; "'!$I$56")</f>
        <v>0</v>
      </c>
      <c r="CC6">
        <f t="shared" ref="CC6:CC34" ca="1" si="76">INDIRECT("'" &amp; A6 &amp; "'!$F$56")</f>
        <v>0</v>
      </c>
      <c r="CD6">
        <f t="shared" ref="CD6:CD34" ca="1" si="77">INDIRECT("'" &amp; A6 &amp; "'!$I$76")</f>
        <v>0</v>
      </c>
      <c r="CE6">
        <f t="shared" ref="CE6:CE34" ca="1" si="78">INDIRECT("'" &amp; A6 &amp; "'!$G$19")</f>
        <v>164.96611764705884</v>
      </c>
      <c r="CF6">
        <f t="shared" ref="CF6:CF34" ca="1" si="79">INDIRECT("'" &amp; A6 &amp; "'!$D$19")</f>
        <v>42066.36</v>
      </c>
      <c r="CG6" t="str">
        <f t="shared" ref="CG6:CG34" ca="1" si="80">INDIRECT("'" &amp; A6 &amp; "'!$M$19")</f>
        <v>A</v>
      </c>
      <c r="CH6">
        <f t="shared" ref="CH6:CH34" ca="1" si="81">INDIRECT("'" &amp; A6 &amp; "'!$N$19")</f>
        <v>0</v>
      </c>
      <c r="CI6" t="str">
        <f t="shared" ref="CI6:CI34" ca="1" si="82">INDIRECT("'" &amp; A6 &amp; "'!$M$20")</f>
        <v>A1</v>
      </c>
      <c r="CJ6">
        <f t="shared" ref="CJ6:CJ34" ca="1" si="83">INDIRECT("'" &amp; A6 &amp; "'!$N$20")</f>
        <v>0</v>
      </c>
      <c r="CK6" t="str">
        <f t="shared" ref="CK6:CK34" ca="1" si="84">INDIRECT("'" &amp; A6 &amp; "'!$M$21")</f>
        <v>A2</v>
      </c>
      <c r="CL6">
        <f t="shared" ref="CL6:CL34" ca="1" si="85">INDIRECT("'" &amp; A6 &amp; "'!$N$21")</f>
        <v>0</v>
      </c>
      <c r="CM6" t="str">
        <f t="shared" ref="CM6:CM34" ca="1" si="86">INDIRECT("'" &amp; A6 &amp; "'!$M$22")</f>
        <v>B</v>
      </c>
      <c r="CN6">
        <f t="shared" ref="CN6:CN34" ca="1" si="87">INDIRECT("'" &amp; A6 &amp; "'!$N$22")</f>
        <v>0</v>
      </c>
      <c r="CO6" t="str">
        <f t="shared" ref="CO6:CO34" ca="1" si="88">INDIRECT("'" &amp; A6 &amp; "'!$M$23")</f>
        <v>C</v>
      </c>
      <c r="CP6">
        <f t="shared" ref="CP6:CP34" ca="1" si="89">INDIRECT("'" &amp; A6 &amp; "'!$N$23")</f>
        <v>0</v>
      </c>
      <c r="CQ6" t="str">
        <f t="shared" ref="CQ6:CQ34" ca="1" si="90">INDIRECT("'" &amp; A6 &amp; "'!$M$24")</f>
        <v>D</v>
      </c>
      <c r="CR6">
        <f t="shared" ref="CR6:CR34" ca="1" si="91">INDIRECT("'" &amp; A6 &amp; "'!$N$24")</f>
        <v>0</v>
      </c>
      <c r="CS6" t="str">
        <f t="shared" ref="CS6:CS34" ca="1" si="92">INDIRECT("'" &amp; A6 &amp; "'!$M$25")</f>
        <v>F</v>
      </c>
      <c r="CT6">
        <f t="shared" ref="CT6:CT34" ca="1" si="93">INDIRECT("'" &amp; A6 &amp; "'!$N$25")</f>
        <v>0</v>
      </c>
      <c r="CU6" t="str">
        <f t="shared" ref="CU6:CU34" ca="1" si="94">INDIRECT("'" &amp; A6 &amp; "'!$M$26")</f>
        <v>G</v>
      </c>
      <c r="CV6">
        <f t="shared" ref="CV6:CV34" ca="1" si="95">INDIRECT("'" &amp; A6 &amp; "'!$N$26")</f>
        <v>0</v>
      </c>
      <c r="CW6">
        <f t="shared" ref="CW6:CW34" ca="1" si="96">INDIRECT("'" &amp; A6 &amp; "'!$M$27")</f>
        <v>0</v>
      </c>
      <c r="CX6">
        <f t="shared" ref="CX6:CX34" ca="1" si="97">INDIRECT("'" &amp; A6 &amp; "'!$N$27")</f>
        <v>0</v>
      </c>
      <c r="CY6">
        <f t="shared" ref="CY6:CY34" ca="1" si="98">INDIRECT("'" &amp; A6 &amp; "'!$M$28")</f>
        <v>0</v>
      </c>
      <c r="CZ6">
        <f t="shared" ref="CZ6:CZ34" ca="1" si="99">INDIRECT("'" &amp; A6 &amp; "'!$N$28")</f>
        <v>0</v>
      </c>
      <c r="DA6">
        <f t="shared" ref="DA6:DA34" ca="1" si="100">INDIRECT("'" &amp; A6 &amp; "'!$M$29")</f>
        <v>0</v>
      </c>
      <c r="DB6">
        <f t="shared" ref="DB6:DB34" ca="1" si="101">INDIRECT("'" &amp; A6 &amp; "'!$N$29")</f>
        <v>0</v>
      </c>
      <c r="DC6">
        <f t="shared" ref="DC6:DC34" ca="1" si="102">INDIRECT("'" &amp; A6 &amp; "'!$M$30")</f>
        <v>0</v>
      </c>
      <c r="DD6">
        <f t="shared" ref="DD6:DD34" ca="1" si="103">INDIRECT("'" &amp; A6 &amp; "'!$N$30")</f>
        <v>0</v>
      </c>
      <c r="DE6">
        <f t="shared" ref="DE6:DE34" ca="1" si="104">INDIRECT("'" &amp; A6 &amp; "'!$M$31")</f>
        <v>0</v>
      </c>
      <c r="DF6">
        <f t="shared" ref="DF6:DF34" ca="1" si="105">INDIRECT("'" &amp; A6 &amp; "'!$N$31")</f>
        <v>0</v>
      </c>
      <c r="DG6">
        <f t="shared" ref="DG6:DG34" ca="1" si="106">INDIRECT("'" &amp; A6 &amp; "'!$M$32")</f>
        <v>0</v>
      </c>
      <c r="DH6">
        <f t="shared" ref="DH6:DH34" ca="1" si="107">INDIRECT("'" &amp; A6 &amp; "'!$N$32")</f>
        <v>0</v>
      </c>
      <c r="DI6">
        <f t="shared" ref="DI6:DI34" ca="1" si="108">INDIRECT("'" &amp; A6 &amp; "'!$M$33")</f>
        <v>0</v>
      </c>
      <c r="DJ6">
        <f t="shared" ref="DJ6:DJ34" ca="1" si="109">INDIRECT("'" &amp; A6 &amp; "'!$N$33")</f>
        <v>0</v>
      </c>
      <c r="DK6">
        <f t="shared" ref="DK6:DK34" ca="1" si="110">SUM(CD6/CE6)</f>
        <v>0</v>
      </c>
    </row>
    <row r="7" spans="1:115" x14ac:dyDescent="0.25">
      <c r="A7">
        <f>verzamelblad!A7</f>
        <v>3</v>
      </c>
      <c r="B7" s="14" t="str">
        <f t="shared" ca="1" si="3"/>
        <v xml:space="preserve">Brandweerkazerne </v>
      </c>
      <c r="C7" s="30">
        <f t="shared" ca="1" si="4"/>
        <v>0</v>
      </c>
      <c r="D7" s="30">
        <f t="shared" ca="1" si="5"/>
        <v>0</v>
      </c>
      <c r="E7" s="30">
        <f t="shared" ca="1" si="6"/>
        <v>0</v>
      </c>
      <c r="F7" s="30">
        <f t="shared" ca="1" si="7"/>
        <v>0</v>
      </c>
      <c r="G7" s="30">
        <f t="shared" ca="1" si="8"/>
        <v>0</v>
      </c>
      <c r="H7" s="30">
        <f t="shared" ca="1" si="9"/>
        <v>0</v>
      </c>
      <c r="I7" s="30">
        <f t="shared" ca="1" si="10"/>
        <v>0</v>
      </c>
      <c r="J7" s="30">
        <f t="shared" ca="1" si="11"/>
        <v>0</v>
      </c>
      <c r="K7" s="30"/>
      <c r="L7" s="29" t="e">
        <f t="shared" ca="1" si="12"/>
        <v>#DIV/0!</v>
      </c>
      <c r="M7" s="29" t="e">
        <f t="shared" ca="1" si="13"/>
        <v>#DIV/0!</v>
      </c>
      <c r="N7" s="29" t="e">
        <f t="shared" ca="1" si="14"/>
        <v>#DIV/0!</v>
      </c>
      <c r="O7" s="29" t="e">
        <f t="shared" ca="1" si="15"/>
        <v>#DIV/0!</v>
      </c>
      <c r="P7" s="30">
        <f t="shared" ca="1" si="16"/>
        <v>0</v>
      </c>
      <c r="Q7" s="188"/>
      <c r="S7" s="233" t="e">
        <f t="shared" ca="1" si="17"/>
        <v>#DIV/0!</v>
      </c>
      <c r="T7" s="233" t="e">
        <f t="shared" ca="1" si="18"/>
        <v>#DIV/0!</v>
      </c>
      <c r="U7">
        <f t="shared" si="0"/>
        <v>0</v>
      </c>
      <c r="V7">
        <f t="shared" si="1"/>
        <v>0</v>
      </c>
      <c r="W7">
        <f t="shared" si="2"/>
        <v>0</v>
      </c>
      <c r="X7">
        <f t="shared" ca="1" si="19"/>
        <v>0</v>
      </c>
      <c r="Y7" t="e">
        <f t="shared" ca="1" si="20"/>
        <v>#DIV/0!</v>
      </c>
      <c r="Z7">
        <f t="shared" ca="1" si="21"/>
        <v>0</v>
      </c>
      <c r="AA7">
        <f t="shared" ca="1" si="22"/>
        <v>0</v>
      </c>
      <c r="AB7" t="str">
        <f t="shared" ca="1" si="23"/>
        <v/>
      </c>
      <c r="AC7">
        <f t="shared" ca="1" si="24"/>
        <v>0</v>
      </c>
      <c r="AD7">
        <f t="shared" ca="1" si="25"/>
        <v>0</v>
      </c>
      <c r="AE7">
        <f t="shared" ca="1" si="26"/>
        <v>0</v>
      </c>
      <c r="AF7">
        <f t="shared" ca="1" si="27"/>
        <v>0</v>
      </c>
      <c r="AG7">
        <f t="shared" ca="1" si="28"/>
        <v>0</v>
      </c>
      <c r="AH7">
        <f t="shared" ca="1" si="29"/>
        <v>0</v>
      </c>
      <c r="AI7">
        <f t="shared" ca="1" si="30"/>
        <v>0</v>
      </c>
      <c r="AJ7">
        <f t="shared" ca="1" si="31"/>
        <v>0</v>
      </c>
      <c r="AK7">
        <f t="shared" ca="1" si="32"/>
        <v>0</v>
      </c>
      <c r="AL7">
        <f t="shared" ca="1" si="33"/>
        <v>0</v>
      </c>
      <c r="AM7">
        <f t="shared" ca="1" si="34"/>
        <v>0</v>
      </c>
      <c r="AN7">
        <f t="shared" ca="1" si="35"/>
        <v>0</v>
      </c>
      <c r="AO7">
        <f t="shared" ca="1" si="36"/>
        <v>0</v>
      </c>
      <c r="AP7">
        <f t="shared" ca="1" si="37"/>
        <v>0</v>
      </c>
      <c r="AQ7">
        <f t="shared" ca="1" si="38"/>
        <v>0</v>
      </c>
      <c r="AR7">
        <f t="shared" ca="1" si="39"/>
        <v>0</v>
      </c>
      <c r="AS7">
        <f t="shared" ca="1" si="40"/>
        <v>0</v>
      </c>
      <c r="AT7">
        <f t="shared" ca="1" si="41"/>
        <v>0</v>
      </c>
      <c r="AU7">
        <f t="shared" ca="1" si="42"/>
        <v>0</v>
      </c>
      <c r="AV7" t="str">
        <f t="shared" ca="1" si="43"/>
        <v/>
      </c>
      <c r="AW7">
        <f t="shared" ca="1" si="44"/>
        <v>0</v>
      </c>
      <c r="AX7">
        <f t="shared" ca="1" si="45"/>
        <v>0</v>
      </c>
      <c r="AY7">
        <f t="shared" ca="1" si="46"/>
        <v>0</v>
      </c>
      <c r="AZ7">
        <f t="shared" ca="1" si="47"/>
        <v>0</v>
      </c>
      <c r="BA7">
        <f t="shared" ca="1" si="48"/>
        <v>0</v>
      </c>
      <c r="BB7">
        <f t="shared" ca="1" si="49"/>
        <v>0</v>
      </c>
      <c r="BC7">
        <f t="shared" ca="1" si="50"/>
        <v>0</v>
      </c>
      <c r="BD7">
        <f t="shared" ca="1" si="51"/>
        <v>0</v>
      </c>
      <c r="BE7">
        <f t="shared" ca="1" si="52"/>
        <v>0</v>
      </c>
      <c r="BF7">
        <f t="shared" ca="1" si="53"/>
        <v>0</v>
      </c>
      <c r="BG7">
        <f t="shared" ca="1" si="54"/>
        <v>0</v>
      </c>
      <c r="BH7">
        <f t="shared" ca="1" si="55"/>
        <v>0</v>
      </c>
      <c r="BI7">
        <f t="shared" ca="1" si="56"/>
        <v>0</v>
      </c>
      <c r="BJ7">
        <f t="shared" ca="1" si="57"/>
        <v>0</v>
      </c>
      <c r="BK7">
        <f t="shared" ca="1" si="58"/>
        <v>0</v>
      </c>
      <c r="BL7">
        <f t="shared" ca="1" si="59"/>
        <v>0</v>
      </c>
      <c r="BM7">
        <f t="shared" ca="1" si="60"/>
        <v>0</v>
      </c>
      <c r="BN7">
        <f t="shared" ca="1" si="61"/>
        <v>0</v>
      </c>
      <c r="BO7">
        <f t="shared" ca="1" si="62"/>
        <v>0</v>
      </c>
      <c r="BP7">
        <f t="shared" ca="1" si="63"/>
        <v>0</v>
      </c>
      <c r="BQ7">
        <f t="shared" ca="1" si="64"/>
        <v>0</v>
      </c>
      <c r="BR7" t="str">
        <f t="shared" ca="1" si="65"/>
        <v/>
      </c>
      <c r="BS7">
        <f t="shared" ca="1" si="66"/>
        <v>0</v>
      </c>
      <c r="BT7">
        <f t="shared" ca="1" si="67"/>
        <v>0</v>
      </c>
      <c r="BU7">
        <f t="shared" ca="1" si="68"/>
        <v>0</v>
      </c>
      <c r="BV7">
        <f t="shared" ca="1" si="69"/>
        <v>0</v>
      </c>
      <c r="BW7">
        <f t="shared" ca="1" si="70"/>
        <v>0</v>
      </c>
      <c r="BX7">
        <f t="shared" ca="1" si="71"/>
        <v>0</v>
      </c>
      <c r="BY7">
        <f t="shared" ca="1" si="72"/>
        <v>0</v>
      </c>
      <c r="BZ7">
        <f t="shared" ca="1" si="73"/>
        <v>0</v>
      </c>
      <c r="CA7">
        <f t="shared" ca="1" si="74"/>
        <v>0</v>
      </c>
      <c r="CB7">
        <f t="shared" ca="1" si="75"/>
        <v>0</v>
      </c>
      <c r="CC7">
        <f t="shared" ca="1" si="76"/>
        <v>0</v>
      </c>
      <c r="CD7">
        <f t="shared" ca="1" si="77"/>
        <v>0</v>
      </c>
      <c r="CE7">
        <f t="shared" ca="1" si="78"/>
        <v>258.89999999999998</v>
      </c>
      <c r="CF7">
        <f t="shared" ca="1" si="79"/>
        <v>26925.599999999999</v>
      </c>
      <c r="CG7" t="str">
        <f t="shared" ca="1" si="80"/>
        <v>A</v>
      </c>
      <c r="CH7">
        <f t="shared" ca="1" si="81"/>
        <v>0</v>
      </c>
      <c r="CI7" t="str">
        <f t="shared" ca="1" si="82"/>
        <v>A1</v>
      </c>
      <c r="CJ7">
        <f t="shared" ca="1" si="83"/>
        <v>0</v>
      </c>
      <c r="CK7" t="str">
        <f t="shared" ca="1" si="84"/>
        <v>A2</v>
      </c>
      <c r="CL7">
        <f t="shared" ca="1" si="85"/>
        <v>0</v>
      </c>
      <c r="CM7" t="str">
        <f t="shared" ca="1" si="86"/>
        <v>B</v>
      </c>
      <c r="CN7">
        <f t="shared" ca="1" si="87"/>
        <v>0</v>
      </c>
      <c r="CO7" t="str">
        <f t="shared" ca="1" si="88"/>
        <v>C</v>
      </c>
      <c r="CP7">
        <f t="shared" ca="1" si="89"/>
        <v>0</v>
      </c>
      <c r="CQ7" t="str">
        <f t="shared" ca="1" si="90"/>
        <v>D</v>
      </c>
      <c r="CR7">
        <f t="shared" ca="1" si="91"/>
        <v>0</v>
      </c>
      <c r="CS7" t="str">
        <f t="shared" ca="1" si="92"/>
        <v>F</v>
      </c>
      <c r="CT7">
        <f t="shared" ca="1" si="93"/>
        <v>0</v>
      </c>
      <c r="CU7" t="str">
        <f t="shared" ca="1" si="94"/>
        <v>G</v>
      </c>
      <c r="CV7">
        <f t="shared" ca="1" si="95"/>
        <v>0</v>
      </c>
      <c r="CW7">
        <f t="shared" ca="1" si="96"/>
        <v>0</v>
      </c>
      <c r="CX7">
        <f t="shared" ca="1" si="97"/>
        <v>0</v>
      </c>
      <c r="CY7">
        <f t="shared" ca="1" si="98"/>
        <v>0</v>
      </c>
      <c r="CZ7">
        <f t="shared" ca="1" si="99"/>
        <v>0</v>
      </c>
      <c r="DA7">
        <f t="shared" ca="1" si="100"/>
        <v>0</v>
      </c>
      <c r="DB7">
        <f t="shared" ca="1" si="101"/>
        <v>0</v>
      </c>
      <c r="DC7">
        <f t="shared" ca="1" si="102"/>
        <v>0</v>
      </c>
      <c r="DD7">
        <f t="shared" ca="1" si="103"/>
        <v>0</v>
      </c>
      <c r="DE7">
        <f t="shared" ca="1" si="104"/>
        <v>0</v>
      </c>
      <c r="DF7">
        <f t="shared" ca="1" si="105"/>
        <v>0</v>
      </c>
      <c r="DG7">
        <f t="shared" ca="1" si="106"/>
        <v>0</v>
      </c>
      <c r="DH7">
        <f t="shared" ca="1" si="107"/>
        <v>0</v>
      </c>
      <c r="DI7">
        <f t="shared" ca="1" si="108"/>
        <v>0</v>
      </c>
      <c r="DJ7">
        <f t="shared" ca="1" si="109"/>
        <v>0</v>
      </c>
      <c r="DK7">
        <f t="shared" ca="1" si="110"/>
        <v>0</v>
      </c>
    </row>
    <row r="8" spans="1:115" x14ac:dyDescent="0.25">
      <c r="A8">
        <f>verzamelblad!A8</f>
        <v>4</v>
      </c>
      <c r="B8" s="14" t="str">
        <f t="shared" ca="1" si="3"/>
        <v xml:space="preserve">Gymzaal de Hunze </v>
      </c>
      <c r="C8" s="30">
        <f t="shared" ca="1" si="4"/>
        <v>0</v>
      </c>
      <c r="D8" s="30">
        <f t="shared" ca="1" si="5"/>
        <v>0</v>
      </c>
      <c r="E8" s="30">
        <f t="shared" ca="1" si="6"/>
        <v>0</v>
      </c>
      <c r="F8" s="30">
        <f t="shared" ca="1" si="7"/>
        <v>0</v>
      </c>
      <c r="G8" s="30">
        <f t="shared" ca="1" si="8"/>
        <v>0</v>
      </c>
      <c r="H8" s="30">
        <f t="shared" ca="1" si="9"/>
        <v>0</v>
      </c>
      <c r="I8" s="30">
        <f t="shared" ca="1" si="10"/>
        <v>0</v>
      </c>
      <c r="J8" s="30">
        <f t="shared" ca="1" si="11"/>
        <v>0</v>
      </c>
      <c r="K8" s="30"/>
      <c r="L8" s="29" t="e">
        <f t="shared" ca="1" si="12"/>
        <v>#DIV/0!</v>
      </c>
      <c r="M8" s="29" t="e">
        <f t="shared" ca="1" si="13"/>
        <v>#DIV/0!</v>
      </c>
      <c r="N8" s="29" t="e">
        <f t="shared" ca="1" si="14"/>
        <v>#DIV/0!</v>
      </c>
      <c r="O8" s="29" t="e">
        <f t="shared" ca="1" si="15"/>
        <v>#DIV/0!</v>
      </c>
      <c r="P8" s="30">
        <f t="shared" ca="1" si="16"/>
        <v>0</v>
      </c>
      <c r="Q8" s="188"/>
      <c r="S8" s="233" t="e">
        <f t="shared" ca="1" si="17"/>
        <v>#DIV/0!</v>
      </c>
      <c r="T8" s="233" t="e">
        <f t="shared" ca="1" si="18"/>
        <v>#DIV/0!</v>
      </c>
      <c r="U8">
        <f t="shared" si="0"/>
        <v>0</v>
      </c>
      <c r="V8">
        <f t="shared" si="1"/>
        <v>0</v>
      </c>
      <c r="W8">
        <f t="shared" si="2"/>
        <v>0</v>
      </c>
      <c r="X8">
        <f t="shared" ca="1" si="19"/>
        <v>0</v>
      </c>
      <c r="Y8" t="e">
        <f t="shared" ca="1" si="20"/>
        <v>#DIV/0!</v>
      </c>
      <c r="Z8">
        <f t="shared" ca="1" si="21"/>
        <v>0</v>
      </c>
      <c r="AA8">
        <f t="shared" ca="1" si="22"/>
        <v>0</v>
      </c>
      <c r="AB8" t="str">
        <f t="shared" ca="1" si="23"/>
        <v/>
      </c>
      <c r="AC8">
        <f t="shared" ca="1" si="24"/>
        <v>0</v>
      </c>
      <c r="AD8">
        <f t="shared" ca="1" si="25"/>
        <v>0</v>
      </c>
      <c r="AE8">
        <f t="shared" ca="1" si="26"/>
        <v>0</v>
      </c>
      <c r="AF8">
        <f t="shared" ca="1" si="27"/>
        <v>0</v>
      </c>
      <c r="AG8">
        <f t="shared" ca="1" si="28"/>
        <v>0</v>
      </c>
      <c r="AH8">
        <f t="shared" ca="1" si="29"/>
        <v>0</v>
      </c>
      <c r="AI8">
        <f t="shared" ca="1" si="30"/>
        <v>0</v>
      </c>
      <c r="AJ8">
        <f t="shared" ca="1" si="31"/>
        <v>0</v>
      </c>
      <c r="AK8">
        <f t="shared" ca="1" si="32"/>
        <v>0</v>
      </c>
      <c r="AL8">
        <f t="shared" ca="1" si="33"/>
        <v>0</v>
      </c>
      <c r="AM8">
        <f t="shared" ca="1" si="34"/>
        <v>0</v>
      </c>
      <c r="AN8">
        <f t="shared" ca="1" si="35"/>
        <v>0</v>
      </c>
      <c r="AO8">
        <f t="shared" ca="1" si="36"/>
        <v>0</v>
      </c>
      <c r="AP8">
        <f t="shared" ca="1" si="37"/>
        <v>0</v>
      </c>
      <c r="AQ8">
        <f t="shared" ca="1" si="38"/>
        <v>0</v>
      </c>
      <c r="AR8">
        <f t="shared" ca="1" si="39"/>
        <v>0</v>
      </c>
      <c r="AS8">
        <f t="shared" ca="1" si="40"/>
        <v>0</v>
      </c>
      <c r="AT8">
        <f t="shared" ca="1" si="41"/>
        <v>0</v>
      </c>
      <c r="AU8">
        <f t="shared" ca="1" si="42"/>
        <v>0</v>
      </c>
      <c r="AV8" t="str">
        <f t="shared" ca="1" si="43"/>
        <v/>
      </c>
      <c r="AW8">
        <f t="shared" ca="1" si="44"/>
        <v>0</v>
      </c>
      <c r="AX8" t="str">
        <f t="shared" ca="1" si="45"/>
        <v/>
      </c>
      <c r="AY8">
        <f t="shared" ca="1" si="46"/>
        <v>0</v>
      </c>
      <c r="AZ8" t="str">
        <f t="shared" ca="1" si="47"/>
        <v/>
      </c>
      <c r="BA8">
        <f t="shared" ca="1" si="48"/>
        <v>0</v>
      </c>
      <c r="BB8">
        <f t="shared" ca="1" si="49"/>
        <v>0</v>
      </c>
      <c r="BC8">
        <f t="shared" ca="1" si="50"/>
        <v>0</v>
      </c>
      <c r="BD8">
        <f t="shared" ca="1" si="51"/>
        <v>0</v>
      </c>
      <c r="BE8">
        <f t="shared" ca="1" si="52"/>
        <v>0</v>
      </c>
      <c r="BF8">
        <f t="shared" ca="1" si="53"/>
        <v>0</v>
      </c>
      <c r="BG8">
        <f t="shared" ca="1" si="54"/>
        <v>0</v>
      </c>
      <c r="BH8">
        <f t="shared" ca="1" si="55"/>
        <v>0</v>
      </c>
      <c r="BI8">
        <f t="shared" ca="1" si="56"/>
        <v>0</v>
      </c>
      <c r="BJ8">
        <f t="shared" ca="1" si="57"/>
        <v>0</v>
      </c>
      <c r="BK8">
        <f t="shared" ca="1" si="58"/>
        <v>0</v>
      </c>
      <c r="BL8">
        <f t="shared" ca="1" si="59"/>
        <v>0</v>
      </c>
      <c r="BM8">
        <f t="shared" ca="1" si="60"/>
        <v>0</v>
      </c>
      <c r="BN8">
        <f t="shared" ca="1" si="61"/>
        <v>0</v>
      </c>
      <c r="BO8">
        <f t="shared" ca="1" si="62"/>
        <v>0</v>
      </c>
      <c r="BP8" t="str">
        <f t="shared" ca="1" si="63"/>
        <v/>
      </c>
      <c r="BQ8">
        <f t="shared" ca="1" si="64"/>
        <v>0</v>
      </c>
      <c r="BR8" t="str">
        <f t="shared" ca="1" si="65"/>
        <v/>
      </c>
      <c r="BS8">
        <f t="shared" ca="1" si="66"/>
        <v>0</v>
      </c>
      <c r="BT8">
        <f t="shared" ca="1" si="67"/>
        <v>0</v>
      </c>
      <c r="BU8">
        <f t="shared" ca="1" si="68"/>
        <v>0</v>
      </c>
      <c r="BV8">
        <f t="shared" ca="1" si="69"/>
        <v>0</v>
      </c>
      <c r="BW8">
        <f t="shared" ca="1" si="70"/>
        <v>0</v>
      </c>
      <c r="BX8">
        <f t="shared" ca="1" si="71"/>
        <v>0</v>
      </c>
      <c r="BY8">
        <f t="shared" ca="1" si="72"/>
        <v>0</v>
      </c>
      <c r="BZ8">
        <f t="shared" ca="1" si="73"/>
        <v>0</v>
      </c>
      <c r="CA8">
        <f t="shared" ca="1" si="74"/>
        <v>0</v>
      </c>
      <c r="CB8">
        <f t="shared" ca="1" si="75"/>
        <v>0</v>
      </c>
      <c r="CC8">
        <f t="shared" ca="1" si="76"/>
        <v>0</v>
      </c>
      <c r="CD8">
        <f t="shared" ca="1" si="77"/>
        <v>0</v>
      </c>
      <c r="CE8">
        <f t="shared" ca="1" si="78"/>
        <v>455.1</v>
      </c>
      <c r="CF8">
        <f t="shared" ca="1" si="79"/>
        <v>91020</v>
      </c>
      <c r="CG8" t="str">
        <f t="shared" ca="1" si="80"/>
        <v>A</v>
      </c>
      <c r="CH8">
        <f t="shared" ca="1" si="81"/>
        <v>0</v>
      </c>
      <c r="CI8" t="str">
        <f t="shared" ca="1" si="82"/>
        <v>A1</v>
      </c>
      <c r="CJ8">
        <f t="shared" ca="1" si="83"/>
        <v>0</v>
      </c>
      <c r="CK8" t="str">
        <f t="shared" ca="1" si="84"/>
        <v>A2</v>
      </c>
      <c r="CL8">
        <f t="shared" ca="1" si="85"/>
        <v>0</v>
      </c>
      <c r="CM8" t="str">
        <f t="shared" ca="1" si="86"/>
        <v>B</v>
      </c>
      <c r="CN8">
        <f t="shared" ca="1" si="87"/>
        <v>0</v>
      </c>
      <c r="CO8" t="str">
        <f t="shared" ca="1" si="88"/>
        <v>C</v>
      </c>
      <c r="CP8">
        <f t="shared" ca="1" si="89"/>
        <v>0</v>
      </c>
      <c r="CQ8" t="str">
        <f t="shared" ca="1" si="90"/>
        <v>D</v>
      </c>
      <c r="CR8">
        <f t="shared" ca="1" si="91"/>
        <v>0</v>
      </c>
      <c r="CS8" t="str">
        <f t="shared" ca="1" si="92"/>
        <v>F</v>
      </c>
      <c r="CT8">
        <f t="shared" ca="1" si="93"/>
        <v>0</v>
      </c>
      <c r="CU8" t="str">
        <f t="shared" ca="1" si="94"/>
        <v>G</v>
      </c>
      <c r="CV8">
        <f t="shared" ca="1" si="95"/>
        <v>0</v>
      </c>
      <c r="CW8">
        <f t="shared" ca="1" si="96"/>
        <v>0</v>
      </c>
      <c r="CX8">
        <f t="shared" ca="1" si="97"/>
        <v>0</v>
      </c>
      <c r="CY8">
        <f t="shared" ca="1" si="98"/>
        <v>0</v>
      </c>
      <c r="CZ8">
        <f t="shared" ca="1" si="99"/>
        <v>0</v>
      </c>
      <c r="DA8">
        <f t="shared" ca="1" si="100"/>
        <v>0</v>
      </c>
      <c r="DB8">
        <f t="shared" ca="1" si="101"/>
        <v>0</v>
      </c>
      <c r="DC8">
        <f t="shared" ca="1" si="102"/>
        <v>0</v>
      </c>
      <c r="DD8">
        <f t="shared" ca="1" si="103"/>
        <v>0</v>
      </c>
      <c r="DE8">
        <f t="shared" ca="1" si="104"/>
        <v>0</v>
      </c>
      <c r="DF8">
        <f t="shared" ca="1" si="105"/>
        <v>0</v>
      </c>
      <c r="DG8">
        <f t="shared" ca="1" si="106"/>
        <v>0</v>
      </c>
      <c r="DH8">
        <f t="shared" ca="1" si="107"/>
        <v>0</v>
      </c>
      <c r="DI8">
        <f t="shared" ca="1" si="108"/>
        <v>0</v>
      </c>
      <c r="DJ8">
        <f t="shared" ca="1" si="109"/>
        <v>0</v>
      </c>
      <c r="DK8">
        <f t="shared" ca="1" si="110"/>
        <v>0</v>
      </c>
    </row>
    <row r="9" spans="1:115" x14ac:dyDescent="0.25">
      <c r="A9">
        <f>verzamelblad!A9</f>
        <v>5</v>
      </c>
      <c r="B9" s="14" t="str">
        <f t="shared" ca="1" si="3"/>
        <v xml:space="preserve">Gymzaal Spoorstraat </v>
      </c>
      <c r="C9" s="30">
        <f t="shared" ca="1" si="4"/>
        <v>0</v>
      </c>
      <c r="D9" s="30">
        <f t="shared" ca="1" si="5"/>
        <v>0</v>
      </c>
      <c r="E9" s="30">
        <f t="shared" ca="1" si="6"/>
        <v>0</v>
      </c>
      <c r="F9" s="30">
        <f t="shared" ca="1" si="7"/>
        <v>0</v>
      </c>
      <c r="G9" s="30">
        <f t="shared" ca="1" si="8"/>
        <v>0</v>
      </c>
      <c r="H9" s="30">
        <f t="shared" ca="1" si="9"/>
        <v>0</v>
      </c>
      <c r="I9" s="30">
        <f t="shared" ca="1" si="10"/>
        <v>0</v>
      </c>
      <c r="J9" s="30">
        <f t="shared" ca="1" si="11"/>
        <v>0</v>
      </c>
      <c r="K9" s="30"/>
      <c r="L9" s="29" t="e">
        <f t="shared" ca="1" si="12"/>
        <v>#DIV/0!</v>
      </c>
      <c r="M9" s="29" t="e">
        <f t="shared" ca="1" si="13"/>
        <v>#DIV/0!</v>
      </c>
      <c r="N9" s="29" t="e">
        <f t="shared" ca="1" si="14"/>
        <v>#DIV/0!</v>
      </c>
      <c r="O9" s="29" t="e">
        <f t="shared" ca="1" si="15"/>
        <v>#DIV/0!</v>
      </c>
      <c r="P9" s="30">
        <f t="shared" ca="1" si="16"/>
        <v>0</v>
      </c>
      <c r="Q9" s="188"/>
      <c r="S9" s="233" t="e">
        <f t="shared" ca="1" si="17"/>
        <v>#DIV/0!</v>
      </c>
      <c r="T9" s="233" t="e">
        <f t="shared" ca="1" si="18"/>
        <v>#DIV/0!</v>
      </c>
      <c r="U9">
        <f t="shared" si="0"/>
        <v>0</v>
      </c>
      <c r="V9">
        <f t="shared" si="1"/>
        <v>0</v>
      </c>
      <c r="W9">
        <f t="shared" si="2"/>
        <v>0</v>
      </c>
      <c r="X9">
        <f t="shared" ca="1" si="19"/>
        <v>0</v>
      </c>
      <c r="Y9" t="e">
        <f t="shared" ca="1" si="20"/>
        <v>#DIV/0!</v>
      </c>
      <c r="Z9">
        <f t="shared" ca="1" si="21"/>
        <v>0</v>
      </c>
      <c r="AA9">
        <f t="shared" ca="1" si="22"/>
        <v>0</v>
      </c>
      <c r="AB9" t="str">
        <f t="shared" ca="1" si="23"/>
        <v/>
      </c>
      <c r="AC9">
        <f t="shared" ca="1" si="24"/>
        <v>0</v>
      </c>
      <c r="AD9">
        <f t="shared" ca="1" si="25"/>
        <v>0</v>
      </c>
      <c r="AE9">
        <f t="shared" ca="1" si="26"/>
        <v>0</v>
      </c>
      <c r="AF9">
        <f t="shared" ca="1" si="27"/>
        <v>0</v>
      </c>
      <c r="AG9">
        <f t="shared" ca="1" si="28"/>
        <v>0</v>
      </c>
      <c r="AH9">
        <f t="shared" ca="1" si="29"/>
        <v>0</v>
      </c>
      <c r="AI9">
        <f t="shared" ca="1" si="30"/>
        <v>0</v>
      </c>
      <c r="AJ9">
        <f t="shared" ca="1" si="31"/>
        <v>0</v>
      </c>
      <c r="AK9">
        <f t="shared" ca="1" si="32"/>
        <v>0</v>
      </c>
      <c r="AL9">
        <f t="shared" ca="1" si="33"/>
        <v>0</v>
      </c>
      <c r="AM9">
        <f t="shared" ca="1" si="34"/>
        <v>0</v>
      </c>
      <c r="AN9">
        <f t="shared" ca="1" si="35"/>
        <v>0</v>
      </c>
      <c r="AO9">
        <f t="shared" ca="1" si="36"/>
        <v>0</v>
      </c>
      <c r="AP9">
        <f t="shared" ca="1" si="37"/>
        <v>0</v>
      </c>
      <c r="AQ9">
        <f t="shared" ca="1" si="38"/>
        <v>0</v>
      </c>
      <c r="AR9">
        <f t="shared" ca="1" si="39"/>
        <v>0</v>
      </c>
      <c r="AS9">
        <f t="shared" ca="1" si="40"/>
        <v>0</v>
      </c>
      <c r="AT9">
        <f t="shared" ca="1" si="41"/>
        <v>0</v>
      </c>
      <c r="AU9">
        <f t="shared" ca="1" si="42"/>
        <v>0</v>
      </c>
      <c r="AV9" t="str">
        <f t="shared" ca="1" si="43"/>
        <v/>
      </c>
      <c r="AW9">
        <f t="shared" ca="1" si="44"/>
        <v>0</v>
      </c>
      <c r="AX9" t="str">
        <f t="shared" ca="1" si="45"/>
        <v/>
      </c>
      <c r="AY9">
        <f t="shared" ca="1" si="46"/>
        <v>0</v>
      </c>
      <c r="AZ9" t="str">
        <f t="shared" ca="1" si="47"/>
        <v/>
      </c>
      <c r="BA9">
        <f t="shared" ca="1" si="48"/>
        <v>0</v>
      </c>
      <c r="BB9">
        <f t="shared" ca="1" si="49"/>
        <v>0</v>
      </c>
      <c r="BC9">
        <f t="shared" ca="1" si="50"/>
        <v>0</v>
      </c>
      <c r="BD9">
        <f t="shared" ca="1" si="51"/>
        <v>0</v>
      </c>
      <c r="BE9">
        <f t="shared" ca="1" si="52"/>
        <v>0</v>
      </c>
      <c r="BF9">
        <f t="shared" ca="1" si="53"/>
        <v>0</v>
      </c>
      <c r="BG9">
        <f t="shared" ca="1" si="54"/>
        <v>0</v>
      </c>
      <c r="BH9">
        <f t="shared" ca="1" si="55"/>
        <v>0</v>
      </c>
      <c r="BI9">
        <f t="shared" ca="1" si="56"/>
        <v>0</v>
      </c>
      <c r="BJ9">
        <f t="shared" ca="1" si="57"/>
        <v>0</v>
      </c>
      <c r="BK9">
        <f t="shared" ca="1" si="58"/>
        <v>0</v>
      </c>
      <c r="BL9">
        <f t="shared" ca="1" si="59"/>
        <v>0</v>
      </c>
      <c r="BM9">
        <f t="shared" ca="1" si="60"/>
        <v>0</v>
      </c>
      <c r="BN9">
        <f t="shared" ca="1" si="61"/>
        <v>0</v>
      </c>
      <c r="BO9">
        <f t="shared" ca="1" si="62"/>
        <v>0</v>
      </c>
      <c r="BP9" t="str">
        <f t="shared" ca="1" si="63"/>
        <v/>
      </c>
      <c r="BQ9">
        <f t="shared" ca="1" si="64"/>
        <v>0</v>
      </c>
      <c r="BR9" t="str">
        <f t="shared" ca="1" si="65"/>
        <v/>
      </c>
      <c r="BS9">
        <f t="shared" ca="1" si="66"/>
        <v>0</v>
      </c>
      <c r="BT9">
        <f t="shared" ca="1" si="67"/>
        <v>0</v>
      </c>
      <c r="BU9">
        <f t="shared" ca="1" si="68"/>
        <v>0</v>
      </c>
      <c r="BV9">
        <f t="shared" ca="1" si="69"/>
        <v>0</v>
      </c>
      <c r="BW9">
        <f t="shared" ca="1" si="70"/>
        <v>0</v>
      </c>
      <c r="BX9">
        <f t="shared" ca="1" si="71"/>
        <v>0</v>
      </c>
      <c r="BY9">
        <f t="shared" ca="1" si="72"/>
        <v>0</v>
      </c>
      <c r="BZ9">
        <f t="shared" ca="1" si="73"/>
        <v>0</v>
      </c>
      <c r="CA9">
        <f t="shared" ca="1" si="74"/>
        <v>0</v>
      </c>
      <c r="CB9">
        <f t="shared" ca="1" si="75"/>
        <v>0</v>
      </c>
      <c r="CC9">
        <f t="shared" ca="1" si="76"/>
        <v>0</v>
      </c>
      <c r="CD9">
        <f t="shared" ca="1" si="77"/>
        <v>0</v>
      </c>
      <c r="CE9">
        <f t="shared" ca="1" si="78"/>
        <v>544.4</v>
      </c>
      <c r="CF9">
        <f t="shared" ca="1" si="79"/>
        <v>108880</v>
      </c>
      <c r="CG9" t="str">
        <f t="shared" ca="1" si="80"/>
        <v>A</v>
      </c>
      <c r="CH9">
        <f t="shared" ca="1" si="81"/>
        <v>0</v>
      </c>
      <c r="CI9" t="str">
        <f t="shared" ca="1" si="82"/>
        <v>A1</v>
      </c>
      <c r="CJ9">
        <f t="shared" ca="1" si="83"/>
        <v>0</v>
      </c>
      <c r="CK9" t="str">
        <f t="shared" ca="1" si="84"/>
        <v>A2</v>
      </c>
      <c r="CL9">
        <f t="shared" ca="1" si="85"/>
        <v>0</v>
      </c>
      <c r="CM9" t="str">
        <f t="shared" ca="1" si="86"/>
        <v>B</v>
      </c>
      <c r="CN9">
        <f t="shared" ca="1" si="87"/>
        <v>0</v>
      </c>
      <c r="CO9" t="str">
        <f t="shared" ca="1" si="88"/>
        <v>C</v>
      </c>
      <c r="CP9">
        <f t="shared" ca="1" si="89"/>
        <v>0</v>
      </c>
      <c r="CQ9" t="str">
        <f t="shared" ca="1" si="90"/>
        <v>D</v>
      </c>
      <c r="CR9">
        <f t="shared" ca="1" si="91"/>
        <v>0</v>
      </c>
      <c r="CS9" t="str">
        <f t="shared" ca="1" si="92"/>
        <v>F</v>
      </c>
      <c r="CT9">
        <f t="shared" ca="1" si="93"/>
        <v>0</v>
      </c>
      <c r="CU9" t="str">
        <f t="shared" ca="1" si="94"/>
        <v>G</v>
      </c>
      <c r="CV9">
        <f t="shared" ca="1" si="95"/>
        <v>0</v>
      </c>
      <c r="CW9">
        <f t="shared" ca="1" si="96"/>
        <v>0</v>
      </c>
      <c r="CX9">
        <f t="shared" ca="1" si="97"/>
        <v>0</v>
      </c>
      <c r="CY9">
        <f t="shared" ca="1" si="98"/>
        <v>0</v>
      </c>
      <c r="CZ9">
        <f t="shared" ca="1" si="99"/>
        <v>0</v>
      </c>
      <c r="DA9">
        <f t="shared" ca="1" si="100"/>
        <v>0</v>
      </c>
      <c r="DB9">
        <f t="shared" ca="1" si="101"/>
        <v>0</v>
      </c>
      <c r="DC9">
        <f t="shared" ca="1" si="102"/>
        <v>0</v>
      </c>
      <c r="DD9">
        <f t="shared" ca="1" si="103"/>
        <v>0</v>
      </c>
      <c r="DE9">
        <f t="shared" ca="1" si="104"/>
        <v>0</v>
      </c>
      <c r="DF9">
        <f t="shared" ca="1" si="105"/>
        <v>0</v>
      </c>
      <c r="DG9">
        <f t="shared" ca="1" si="106"/>
        <v>0</v>
      </c>
      <c r="DH9">
        <f t="shared" ca="1" si="107"/>
        <v>0</v>
      </c>
      <c r="DI9">
        <f t="shared" ca="1" si="108"/>
        <v>0</v>
      </c>
      <c r="DJ9">
        <f t="shared" ca="1" si="109"/>
        <v>0</v>
      </c>
      <c r="DK9">
        <f t="shared" ca="1" si="110"/>
        <v>0</v>
      </c>
    </row>
    <row r="10" spans="1:115" x14ac:dyDescent="0.25">
      <c r="A10">
        <f>verzamelblad!A10</f>
        <v>6</v>
      </c>
      <c r="B10" s="14" t="str">
        <f t="shared" ca="1" si="3"/>
        <v xml:space="preserve">Parkeergarage Tinneplein </v>
      </c>
      <c r="C10" s="30">
        <f t="shared" ca="1" si="4"/>
        <v>0</v>
      </c>
      <c r="D10" s="30">
        <f t="shared" ca="1" si="5"/>
        <v>0</v>
      </c>
      <c r="E10" s="30">
        <f t="shared" ca="1" si="6"/>
        <v>0</v>
      </c>
      <c r="F10" s="30">
        <f t="shared" ca="1" si="7"/>
        <v>0</v>
      </c>
      <c r="G10" s="30">
        <f t="shared" ca="1" si="8"/>
        <v>0</v>
      </c>
      <c r="H10" s="30">
        <f t="shared" ca="1" si="9"/>
        <v>0</v>
      </c>
      <c r="I10" s="30">
        <f t="shared" ca="1" si="10"/>
        <v>0</v>
      </c>
      <c r="J10" s="30">
        <f t="shared" ca="1" si="11"/>
        <v>0</v>
      </c>
      <c r="K10" s="30"/>
      <c r="L10" s="29" t="e">
        <f t="shared" ca="1" si="12"/>
        <v>#DIV/0!</v>
      </c>
      <c r="M10" s="29" t="e">
        <f t="shared" ca="1" si="13"/>
        <v>#DIV/0!</v>
      </c>
      <c r="N10" s="29" t="e">
        <f t="shared" ca="1" si="14"/>
        <v>#DIV/0!</v>
      </c>
      <c r="O10" s="29" t="e">
        <f t="shared" ca="1" si="15"/>
        <v>#DIV/0!</v>
      </c>
      <c r="P10" s="30">
        <f t="shared" ca="1" si="16"/>
        <v>0</v>
      </c>
      <c r="Q10" s="188"/>
      <c r="S10" s="233" t="e">
        <f t="shared" ca="1" si="17"/>
        <v>#DIV/0!</v>
      </c>
      <c r="T10" s="233" t="e">
        <f t="shared" ca="1" si="18"/>
        <v>#DIV/0!</v>
      </c>
      <c r="U10">
        <f t="shared" si="0"/>
        <v>0</v>
      </c>
      <c r="V10">
        <f t="shared" si="1"/>
        <v>0</v>
      </c>
      <c r="W10">
        <f t="shared" si="2"/>
        <v>0</v>
      </c>
      <c r="X10">
        <f t="shared" ca="1" si="19"/>
        <v>0</v>
      </c>
      <c r="Y10" t="e">
        <f t="shared" ca="1" si="20"/>
        <v>#DIV/0!</v>
      </c>
      <c r="Z10">
        <f t="shared" ca="1" si="21"/>
        <v>0</v>
      </c>
      <c r="AA10">
        <f t="shared" ca="1" si="22"/>
        <v>0</v>
      </c>
      <c r="AB10" t="str">
        <f t="shared" ca="1" si="23"/>
        <v/>
      </c>
      <c r="AC10">
        <f t="shared" ca="1" si="24"/>
        <v>0</v>
      </c>
      <c r="AD10">
        <f t="shared" ca="1" si="25"/>
        <v>0</v>
      </c>
      <c r="AE10">
        <f t="shared" ca="1" si="26"/>
        <v>0</v>
      </c>
      <c r="AF10">
        <f t="shared" ca="1" si="27"/>
        <v>0</v>
      </c>
      <c r="AG10">
        <f t="shared" ca="1" si="28"/>
        <v>0</v>
      </c>
      <c r="AH10">
        <f t="shared" ca="1" si="29"/>
        <v>0</v>
      </c>
      <c r="AI10">
        <f t="shared" ca="1" si="30"/>
        <v>0</v>
      </c>
      <c r="AJ10">
        <f t="shared" ca="1" si="31"/>
        <v>0</v>
      </c>
      <c r="AK10">
        <f t="shared" ca="1" si="32"/>
        <v>0</v>
      </c>
      <c r="AL10">
        <f t="shared" ca="1" si="33"/>
        <v>0</v>
      </c>
      <c r="AM10">
        <f t="shared" ca="1" si="34"/>
        <v>0</v>
      </c>
      <c r="AN10">
        <f t="shared" ca="1" si="35"/>
        <v>0</v>
      </c>
      <c r="AO10">
        <f t="shared" ca="1" si="36"/>
        <v>0</v>
      </c>
      <c r="AP10">
        <f t="shared" ca="1" si="37"/>
        <v>0</v>
      </c>
      <c r="AQ10">
        <f t="shared" ca="1" si="38"/>
        <v>0</v>
      </c>
      <c r="AR10">
        <f t="shared" ca="1" si="39"/>
        <v>0</v>
      </c>
      <c r="AS10">
        <f t="shared" ca="1" si="40"/>
        <v>0</v>
      </c>
      <c r="AT10">
        <f t="shared" ca="1" si="41"/>
        <v>0</v>
      </c>
      <c r="AU10">
        <f t="shared" ca="1" si="42"/>
        <v>0</v>
      </c>
      <c r="AV10" t="str">
        <f t="shared" ca="1" si="43"/>
        <v/>
      </c>
      <c r="AW10">
        <f t="shared" ca="1" si="44"/>
        <v>0</v>
      </c>
      <c r="AX10" t="str">
        <f t="shared" ca="1" si="45"/>
        <v/>
      </c>
      <c r="AY10">
        <f t="shared" ca="1" si="46"/>
        <v>0</v>
      </c>
      <c r="AZ10" t="str">
        <f t="shared" ca="1" si="47"/>
        <v/>
      </c>
      <c r="BA10">
        <f t="shared" ca="1" si="48"/>
        <v>0</v>
      </c>
      <c r="BB10">
        <f t="shared" ca="1" si="49"/>
        <v>0</v>
      </c>
      <c r="BC10">
        <f t="shared" ca="1" si="50"/>
        <v>0</v>
      </c>
      <c r="BD10">
        <f t="shared" ca="1" si="51"/>
        <v>0</v>
      </c>
      <c r="BE10">
        <f t="shared" ca="1" si="52"/>
        <v>0</v>
      </c>
      <c r="BF10">
        <f t="shared" ca="1" si="53"/>
        <v>0</v>
      </c>
      <c r="BG10">
        <f t="shared" ca="1" si="54"/>
        <v>0</v>
      </c>
      <c r="BH10">
        <f t="shared" ca="1" si="55"/>
        <v>0</v>
      </c>
      <c r="BI10">
        <f t="shared" ca="1" si="56"/>
        <v>0</v>
      </c>
      <c r="BJ10">
        <f t="shared" ca="1" si="57"/>
        <v>0</v>
      </c>
      <c r="BK10">
        <f t="shared" ca="1" si="58"/>
        <v>0</v>
      </c>
      <c r="BL10">
        <f t="shared" ca="1" si="59"/>
        <v>0</v>
      </c>
      <c r="BM10">
        <f t="shared" ca="1" si="60"/>
        <v>0</v>
      </c>
      <c r="BN10">
        <f t="shared" ca="1" si="61"/>
        <v>0</v>
      </c>
      <c r="BO10">
        <f t="shared" ca="1" si="62"/>
        <v>0</v>
      </c>
      <c r="BP10" t="str">
        <f t="shared" ca="1" si="63"/>
        <v/>
      </c>
      <c r="BQ10">
        <f t="shared" ca="1" si="64"/>
        <v>0</v>
      </c>
      <c r="BR10" t="str">
        <f t="shared" ca="1" si="65"/>
        <v/>
      </c>
      <c r="BS10">
        <f t="shared" ca="1" si="66"/>
        <v>0</v>
      </c>
      <c r="BT10">
        <f t="shared" ca="1" si="67"/>
        <v>0</v>
      </c>
      <c r="BU10">
        <f t="shared" ca="1" si="68"/>
        <v>0</v>
      </c>
      <c r="BV10">
        <f t="shared" ca="1" si="69"/>
        <v>0</v>
      </c>
      <c r="BW10">
        <f t="shared" ca="1" si="70"/>
        <v>0</v>
      </c>
      <c r="BX10">
        <f t="shared" ca="1" si="71"/>
        <v>0</v>
      </c>
      <c r="BY10">
        <f t="shared" ca="1" si="72"/>
        <v>0</v>
      </c>
      <c r="BZ10">
        <f t="shared" ca="1" si="73"/>
        <v>0</v>
      </c>
      <c r="CA10">
        <f t="shared" ca="1" si="74"/>
        <v>0</v>
      </c>
      <c r="CB10">
        <f t="shared" ca="1" si="75"/>
        <v>0</v>
      </c>
      <c r="CC10">
        <f t="shared" ca="1" si="76"/>
        <v>0</v>
      </c>
      <c r="CD10">
        <f t="shared" ca="1" si="77"/>
        <v>0</v>
      </c>
      <c r="CE10">
        <f t="shared" ca="1" si="78"/>
        <v>38.6</v>
      </c>
      <c r="CF10">
        <f t="shared" ca="1" si="79"/>
        <v>2007.2</v>
      </c>
      <c r="CG10" t="str">
        <f t="shared" ca="1" si="80"/>
        <v>A</v>
      </c>
      <c r="CH10">
        <f t="shared" ca="1" si="81"/>
        <v>0</v>
      </c>
      <c r="CI10" t="str">
        <f t="shared" ca="1" si="82"/>
        <v>A1</v>
      </c>
      <c r="CJ10">
        <f t="shared" ca="1" si="83"/>
        <v>0</v>
      </c>
      <c r="CK10" t="str">
        <f t="shared" ca="1" si="84"/>
        <v>A2</v>
      </c>
      <c r="CL10">
        <f t="shared" ca="1" si="85"/>
        <v>0</v>
      </c>
      <c r="CM10" t="str">
        <f t="shared" ca="1" si="86"/>
        <v>B</v>
      </c>
      <c r="CN10">
        <f t="shared" ca="1" si="87"/>
        <v>0</v>
      </c>
      <c r="CO10" t="str">
        <f t="shared" ca="1" si="88"/>
        <v>C</v>
      </c>
      <c r="CP10">
        <f t="shared" ca="1" si="89"/>
        <v>0</v>
      </c>
      <c r="CQ10" t="str">
        <f t="shared" ca="1" si="90"/>
        <v>D</v>
      </c>
      <c r="CR10">
        <f t="shared" ca="1" si="91"/>
        <v>0</v>
      </c>
      <c r="CS10" t="str">
        <f t="shared" ca="1" si="92"/>
        <v>F</v>
      </c>
      <c r="CT10">
        <f t="shared" ca="1" si="93"/>
        <v>0</v>
      </c>
      <c r="CU10" t="str">
        <f t="shared" ca="1" si="94"/>
        <v>G</v>
      </c>
      <c r="CV10">
        <f t="shared" ca="1" si="95"/>
        <v>0</v>
      </c>
      <c r="CW10">
        <f t="shared" ca="1" si="96"/>
        <v>0</v>
      </c>
      <c r="CX10">
        <f t="shared" ca="1" si="97"/>
        <v>0</v>
      </c>
      <c r="CY10">
        <f t="shared" ca="1" si="98"/>
        <v>0</v>
      </c>
      <c r="CZ10">
        <f t="shared" ca="1" si="99"/>
        <v>0</v>
      </c>
      <c r="DA10">
        <f t="shared" ca="1" si="100"/>
        <v>0</v>
      </c>
      <c r="DB10">
        <f t="shared" ca="1" si="101"/>
        <v>0</v>
      </c>
      <c r="DC10">
        <f t="shared" ca="1" si="102"/>
        <v>0</v>
      </c>
      <c r="DD10">
        <f t="shared" ca="1" si="103"/>
        <v>0</v>
      </c>
      <c r="DE10">
        <f t="shared" ca="1" si="104"/>
        <v>0</v>
      </c>
      <c r="DF10">
        <f t="shared" ca="1" si="105"/>
        <v>0</v>
      </c>
      <c r="DG10">
        <f t="shared" ca="1" si="106"/>
        <v>0</v>
      </c>
      <c r="DH10">
        <f t="shared" ca="1" si="107"/>
        <v>0</v>
      </c>
      <c r="DI10">
        <f t="shared" ca="1" si="108"/>
        <v>0</v>
      </c>
      <c r="DJ10">
        <f t="shared" ca="1" si="109"/>
        <v>0</v>
      </c>
      <c r="DK10">
        <f t="shared" ca="1" si="110"/>
        <v>0</v>
      </c>
    </row>
    <row r="11" spans="1:115" x14ac:dyDescent="0.25">
      <c r="A11">
        <f>verzamelblad!A11</f>
        <v>7</v>
      </c>
      <c r="B11" s="14" t="str">
        <f t="shared" ca="1" si="3"/>
        <v xml:space="preserve">De Dijkpoort </v>
      </c>
      <c r="C11" s="30">
        <f t="shared" ca="1" si="4"/>
        <v>0</v>
      </c>
      <c r="D11" s="30">
        <f t="shared" ca="1" si="5"/>
        <v>0</v>
      </c>
      <c r="E11" s="30">
        <f t="shared" ca="1" si="6"/>
        <v>0</v>
      </c>
      <c r="F11" s="30">
        <f t="shared" ca="1" si="7"/>
        <v>0</v>
      </c>
      <c r="G11" s="30">
        <f t="shared" ca="1" si="8"/>
        <v>0</v>
      </c>
      <c r="H11" s="30">
        <f t="shared" ca="1" si="9"/>
        <v>0</v>
      </c>
      <c r="I11" s="30">
        <f t="shared" ca="1" si="10"/>
        <v>0</v>
      </c>
      <c r="J11" s="30">
        <f t="shared" ca="1" si="11"/>
        <v>0</v>
      </c>
      <c r="K11" s="30"/>
      <c r="L11" s="29" t="e">
        <f t="shared" ca="1" si="12"/>
        <v>#DIV/0!</v>
      </c>
      <c r="M11" s="29" t="e">
        <f t="shared" ca="1" si="13"/>
        <v>#DIV/0!</v>
      </c>
      <c r="N11" s="29" t="e">
        <f t="shared" ca="1" si="14"/>
        <v>#DIV/0!</v>
      </c>
      <c r="O11" s="29">
        <f t="shared" ca="1" si="15"/>
        <v>0</v>
      </c>
      <c r="P11" s="30">
        <f t="shared" ca="1" si="16"/>
        <v>0</v>
      </c>
      <c r="Q11" s="188"/>
      <c r="S11" s="233" t="e">
        <f t="shared" ca="1" si="17"/>
        <v>#DIV/0!</v>
      </c>
      <c r="T11" s="233" t="e">
        <f t="shared" ca="1" si="18"/>
        <v>#DIV/0!</v>
      </c>
      <c r="U11">
        <f t="shared" si="0"/>
        <v>0</v>
      </c>
      <c r="V11">
        <f t="shared" si="1"/>
        <v>0</v>
      </c>
      <c r="W11">
        <f t="shared" si="2"/>
        <v>0</v>
      </c>
      <c r="X11">
        <f t="shared" ca="1" si="19"/>
        <v>0</v>
      </c>
      <c r="Y11">
        <f t="shared" ca="1" si="20"/>
        <v>0</v>
      </c>
      <c r="Z11">
        <f t="shared" ca="1" si="21"/>
        <v>0</v>
      </c>
      <c r="AA11">
        <f t="shared" ca="1" si="22"/>
        <v>0</v>
      </c>
      <c r="AB11">
        <f t="shared" ca="1" si="23"/>
        <v>0</v>
      </c>
      <c r="AC11">
        <f t="shared" ca="1" si="24"/>
        <v>0</v>
      </c>
      <c r="AD11">
        <f t="shared" ca="1" si="25"/>
        <v>0</v>
      </c>
      <c r="AE11">
        <f t="shared" ca="1" si="26"/>
        <v>0</v>
      </c>
      <c r="AF11">
        <f t="shared" ca="1" si="27"/>
        <v>0</v>
      </c>
      <c r="AG11">
        <f t="shared" ca="1" si="28"/>
        <v>0</v>
      </c>
      <c r="AH11">
        <f t="shared" ca="1" si="29"/>
        <v>0</v>
      </c>
      <c r="AI11">
        <f t="shared" ca="1" si="30"/>
        <v>0</v>
      </c>
      <c r="AJ11">
        <f t="shared" ca="1" si="31"/>
        <v>0</v>
      </c>
      <c r="AK11">
        <f t="shared" ca="1" si="32"/>
        <v>0</v>
      </c>
      <c r="AL11">
        <f t="shared" ca="1" si="33"/>
        <v>0</v>
      </c>
      <c r="AM11">
        <f t="shared" ca="1" si="34"/>
        <v>0</v>
      </c>
      <c r="AN11">
        <f t="shared" ca="1" si="35"/>
        <v>0</v>
      </c>
      <c r="AO11">
        <f t="shared" ca="1" si="36"/>
        <v>0</v>
      </c>
      <c r="AP11">
        <f t="shared" ca="1" si="37"/>
        <v>0</v>
      </c>
      <c r="AQ11">
        <f t="shared" ca="1" si="38"/>
        <v>0</v>
      </c>
      <c r="AR11">
        <f t="shared" ca="1" si="39"/>
        <v>0</v>
      </c>
      <c r="AS11">
        <f t="shared" ca="1" si="40"/>
        <v>0</v>
      </c>
      <c r="AT11">
        <f t="shared" ca="1" si="41"/>
        <v>0</v>
      </c>
      <c r="AU11">
        <f t="shared" ca="1" si="42"/>
        <v>0</v>
      </c>
      <c r="AV11">
        <f t="shared" ca="1" si="43"/>
        <v>0</v>
      </c>
      <c r="AW11">
        <f t="shared" ca="1" si="44"/>
        <v>0</v>
      </c>
      <c r="AX11">
        <f t="shared" ca="1" si="45"/>
        <v>0</v>
      </c>
      <c r="AY11">
        <f t="shared" ca="1" si="46"/>
        <v>0</v>
      </c>
      <c r="AZ11">
        <f t="shared" ca="1" si="47"/>
        <v>0</v>
      </c>
      <c r="BA11">
        <f t="shared" ca="1" si="48"/>
        <v>0</v>
      </c>
      <c r="BB11">
        <f t="shared" ca="1" si="49"/>
        <v>0</v>
      </c>
      <c r="BC11">
        <f t="shared" ca="1" si="50"/>
        <v>0</v>
      </c>
      <c r="BD11">
        <f t="shared" ca="1" si="51"/>
        <v>0</v>
      </c>
      <c r="BE11">
        <f t="shared" ca="1" si="52"/>
        <v>0</v>
      </c>
      <c r="BF11">
        <f t="shared" ca="1" si="53"/>
        <v>0</v>
      </c>
      <c r="BG11">
        <f t="shared" ca="1" si="54"/>
        <v>0</v>
      </c>
      <c r="BH11">
        <f t="shared" ca="1" si="55"/>
        <v>0</v>
      </c>
      <c r="BI11">
        <f t="shared" ca="1" si="56"/>
        <v>0</v>
      </c>
      <c r="BJ11">
        <f t="shared" ca="1" si="57"/>
        <v>0</v>
      </c>
      <c r="BK11">
        <f t="shared" ca="1" si="58"/>
        <v>0</v>
      </c>
      <c r="BL11">
        <f t="shared" ca="1" si="59"/>
        <v>0</v>
      </c>
      <c r="BM11">
        <f t="shared" ca="1" si="60"/>
        <v>0</v>
      </c>
      <c r="BN11">
        <f t="shared" ca="1" si="61"/>
        <v>0</v>
      </c>
      <c r="BO11">
        <f t="shared" ca="1" si="62"/>
        <v>0</v>
      </c>
      <c r="BP11">
        <f t="shared" ca="1" si="63"/>
        <v>0</v>
      </c>
      <c r="BQ11">
        <f t="shared" ca="1" si="64"/>
        <v>0</v>
      </c>
      <c r="BR11">
        <f t="shared" ca="1" si="65"/>
        <v>0</v>
      </c>
      <c r="BS11">
        <f t="shared" ca="1" si="66"/>
        <v>0</v>
      </c>
      <c r="BT11">
        <f t="shared" ca="1" si="67"/>
        <v>0</v>
      </c>
      <c r="BU11">
        <f t="shared" ca="1" si="68"/>
        <v>0</v>
      </c>
      <c r="BV11">
        <f t="shared" ca="1" si="69"/>
        <v>0</v>
      </c>
      <c r="BW11">
        <f t="shared" ca="1" si="70"/>
        <v>0</v>
      </c>
      <c r="BX11">
        <f t="shared" ca="1" si="71"/>
        <v>0</v>
      </c>
      <c r="BY11">
        <f t="shared" ca="1" si="72"/>
        <v>0</v>
      </c>
      <c r="BZ11">
        <f t="shared" ca="1" si="73"/>
        <v>0</v>
      </c>
      <c r="CA11">
        <f t="shared" ca="1" si="74"/>
        <v>0</v>
      </c>
      <c r="CB11">
        <f t="shared" ca="1" si="75"/>
        <v>0</v>
      </c>
      <c r="CC11">
        <f t="shared" ca="1" si="76"/>
        <v>0</v>
      </c>
      <c r="CD11">
        <f t="shared" ca="1" si="77"/>
        <v>0</v>
      </c>
      <c r="CE11">
        <f t="shared" ca="1" si="78"/>
        <v>0</v>
      </c>
      <c r="CF11">
        <f t="shared" ca="1" si="79"/>
        <v>0</v>
      </c>
      <c r="CG11" t="str">
        <f t="shared" ca="1" si="80"/>
        <v>A</v>
      </c>
      <c r="CH11">
        <f t="shared" ca="1" si="81"/>
        <v>0</v>
      </c>
      <c r="CI11" t="str">
        <f t="shared" ca="1" si="82"/>
        <v>A1</v>
      </c>
      <c r="CJ11">
        <f t="shared" ca="1" si="83"/>
        <v>0</v>
      </c>
      <c r="CK11" t="str">
        <f t="shared" ca="1" si="84"/>
        <v>A2</v>
      </c>
      <c r="CL11">
        <f t="shared" ca="1" si="85"/>
        <v>0</v>
      </c>
      <c r="CM11" t="str">
        <f t="shared" ca="1" si="86"/>
        <v>B</v>
      </c>
      <c r="CN11">
        <f t="shared" ca="1" si="87"/>
        <v>0</v>
      </c>
      <c r="CO11" t="str">
        <f t="shared" ca="1" si="88"/>
        <v>C</v>
      </c>
      <c r="CP11">
        <f t="shared" ca="1" si="89"/>
        <v>0</v>
      </c>
      <c r="CQ11" t="str">
        <f t="shared" ca="1" si="90"/>
        <v>D</v>
      </c>
      <c r="CR11">
        <f t="shared" ca="1" si="91"/>
        <v>0</v>
      </c>
      <c r="CS11" t="str">
        <f t="shared" ca="1" si="92"/>
        <v>F</v>
      </c>
      <c r="CT11">
        <f t="shared" ca="1" si="93"/>
        <v>0</v>
      </c>
      <c r="CU11" t="str">
        <f t="shared" ca="1" si="94"/>
        <v>G</v>
      </c>
      <c r="CV11">
        <f t="shared" ca="1" si="95"/>
        <v>0</v>
      </c>
      <c r="CW11">
        <f t="shared" ca="1" si="96"/>
        <v>0</v>
      </c>
      <c r="CX11">
        <f t="shared" ca="1" si="97"/>
        <v>0</v>
      </c>
      <c r="CY11">
        <f t="shared" ca="1" si="98"/>
        <v>0</v>
      </c>
      <c r="CZ11">
        <f t="shared" ca="1" si="99"/>
        <v>0</v>
      </c>
      <c r="DA11">
        <f t="shared" ca="1" si="100"/>
        <v>0</v>
      </c>
      <c r="DB11">
        <f t="shared" ca="1" si="101"/>
        <v>0</v>
      </c>
      <c r="DC11">
        <f t="shared" ca="1" si="102"/>
        <v>0</v>
      </c>
      <c r="DD11">
        <f t="shared" ca="1" si="103"/>
        <v>0</v>
      </c>
      <c r="DE11">
        <f t="shared" ca="1" si="104"/>
        <v>0</v>
      </c>
      <c r="DF11">
        <f t="shared" ca="1" si="105"/>
        <v>0</v>
      </c>
      <c r="DG11">
        <f t="shared" ca="1" si="106"/>
        <v>0</v>
      </c>
      <c r="DH11">
        <f t="shared" ca="1" si="107"/>
        <v>0</v>
      </c>
      <c r="DI11">
        <f t="shared" ca="1" si="108"/>
        <v>0</v>
      </c>
      <c r="DJ11">
        <f t="shared" ca="1" si="109"/>
        <v>0</v>
      </c>
      <c r="DK11" t="e">
        <f t="shared" ca="1" si="110"/>
        <v>#DIV/0!</v>
      </c>
    </row>
    <row r="12" spans="1:115" x14ac:dyDescent="0.25">
      <c r="A12">
        <f>verzamelblad!A12</f>
        <v>8</v>
      </c>
      <c r="B12" s="14">
        <f t="shared" ref="B12:B13" ca="1" si="111">INDIRECT("'" &amp; A12 &amp; "'!$B$4")</f>
        <v>0</v>
      </c>
      <c r="C12" s="484">
        <f t="shared" ref="C12:C13" ca="1" si="112">INDIRECT("'" &amp; A12 &amp; "'!$F$11")</f>
        <v>0</v>
      </c>
      <c r="D12" s="484">
        <f t="shared" ref="D12:D13" ca="1" si="113">INDIRECT("'" &amp; A12 &amp; "'!$I$11")</f>
        <v>0</v>
      </c>
      <c r="E12" s="484">
        <f t="shared" ref="E12:E13" ca="1" si="114">INDIRECT("'" &amp; A12 &amp; "'!$F$12")</f>
        <v>0</v>
      </c>
      <c r="F12" s="484">
        <f t="shared" ref="F12:F13" ca="1" si="115">INDIRECT("'" &amp; A12 &amp; "'!$I$12")</f>
        <v>0</v>
      </c>
      <c r="G12" s="484">
        <f t="shared" ref="G12:G13" ca="1" si="116">INDIRECT("'" &amp; A12 &amp; "'!$F$13")</f>
        <v>0</v>
      </c>
      <c r="H12" s="484">
        <f t="shared" ref="H12:H13" ca="1" si="117">INDIRECT("'" &amp; A12 &amp; "'!$I$33")</f>
        <v>0</v>
      </c>
      <c r="I12" s="484">
        <f t="shared" ref="I12:I13" ca="1" si="118">INDIRECT("'" &amp; A12 &amp; "'!$I$44")</f>
        <v>0</v>
      </c>
      <c r="J12" s="484">
        <v>0</v>
      </c>
      <c r="K12" s="30"/>
      <c r="L12" s="29"/>
      <c r="M12" s="29"/>
      <c r="N12" s="29"/>
      <c r="O12" s="29"/>
      <c r="P12" s="30"/>
      <c r="Q12" s="188"/>
      <c r="S12" s="233">
        <f t="shared" ref="S12:S13" si="119">L12</f>
        <v>0</v>
      </c>
      <c r="T12" s="233">
        <f t="shared" ref="T12:T13" si="120">M12</f>
        <v>0</v>
      </c>
      <c r="U12">
        <f t="shared" si="0"/>
        <v>0</v>
      </c>
      <c r="V12">
        <f t="shared" si="1"/>
        <v>0</v>
      </c>
      <c r="W12">
        <f t="shared" si="2"/>
        <v>0</v>
      </c>
      <c r="X12">
        <f t="shared" ref="X12:X13" ca="1" si="121">INDIRECT("'" &amp; A12 &amp; "'!$I$14")</f>
        <v>0</v>
      </c>
      <c r="Y12" t="e">
        <f t="shared" ref="Y12:Y13" ca="1" si="122">INDIRECT("'" &amp; A12 &amp; "'!$I$19")</f>
        <v>#N/A</v>
      </c>
      <c r="Z12">
        <f t="shared" ref="Z12:Z13" ca="1" si="123">INDIRECT("'" &amp; A12 &amp; "'!$I$22")</f>
        <v>0</v>
      </c>
      <c r="AA12">
        <f t="shared" ref="AA12:AA13" ca="1" si="124">INDIRECT("'" &amp; A12 &amp; "'!$F$22")</f>
        <v>0</v>
      </c>
      <c r="AB12">
        <f t="shared" ref="AB12:AB13" ca="1" si="125">INDIRECT("'" &amp; A12 &amp; "'!$I$23")</f>
        <v>0</v>
      </c>
      <c r="AC12">
        <f t="shared" ref="AC12:AC13" ca="1" si="126">INDIRECT("'" &amp; A12 &amp; "'!$F$23")</f>
        <v>0</v>
      </c>
      <c r="AD12">
        <f t="shared" ref="AD12:AD13" ca="1" si="127">INDIRECT("'" &amp; A12 &amp; "'!$I$24")</f>
        <v>0</v>
      </c>
      <c r="AE12">
        <f t="shared" ref="AE12:AE13" ca="1" si="128">INDIRECT("'" &amp; A12 &amp; "'!$F$24")</f>
        <v>0</v>
      </c>
      <c r="AF12">
        <f t="shared" ref="AF12:AF13" ca="1" si="129">INDIRECT("'" &amp; A12 &amp; "'!$I$25")</f>
        <v>0</v>
      </c>
      <c r="AG12">
        <f t="shared" ref="AG12:AG13" ca="1" si="130">INDIRECT("'" &amp; A12 &amp; "'!$F$25")</f>
        <v>0</v>
      </c>
      <c r="AH12">
        <f t="shared" ref="AH12:AH13" ca="1" si="131">INDIRECT("'" &amp; A12 &amp; "'!$I$26")</f>
        <v>0</v>
      </c>
      <c r="AI12">
        <f t="shared" ref="AI12:AI13" ca="1" si="132">INDIRECT("'" &amp; A12 &amp; "'!$F$26")</f>
        <v>0</v>
      </c>
      <c r="AJ12">
        <f t="shared" ref="AJ12:AJ13" ca="1" si="133">INDIRECT("'" &amp; A12 &amp; "'!$I$27")</f>
        <v>0</v>
      </c>
      <c r="AK12">
        <f t="shared" ref="AK12:AK13" ca="1" si="134">INDIRECT("'" &amp; A12 &amp; "'!$F$27")</f>
        <v>0</v>
      </c>
      <c r="AL12">
        <f t="shared" ref="AL12:AL13" ca="1" si="135">INDIRECT("'" &amp; A12 &amp; "'!$I$28")</f>
        <v>0</v>
      </c>
      <c r="AM12">
        <f t="shared" ref="AM12:AM13" ca="1" si="136">INDIRECT("'" &amp; A12 &amp; "'!$F$28")</f>
        <v>0</v>
      </c>
      <c r="AN12">
        <f t="shared" ref="AN12:AN13" ca="1" si="137">INDIRECT("'" &amp; A12 &amp; "'!$I$29")</f>
        <v>0</v>
      </c>
      <c r="AO12">
        <f t="shared" ref="AO12:AO13" ca="1" si="138">INDIRECT("'" &amp; A12 &amp; "'!$F$29")</f>
        <v>0</v>
      </c>
      <c r="AP12">
        <f t="shared" ref="AP12:AP13" ca="1" si="139">INDIRECT("'" &amp; A12 &amp; "'!$I$30")</f>
        <v>0</v>
      </c>
      <c r="AQ12">
        <f t="shared" ref="AQ12:AQ13" ca="1" si="140">INDIRECT("'" &amp; A12 &amp; "'!$F$30")</f>
        <v>0</v>
      </c>
      <c r="AR12">
        <f t="shared" ref="AR12:AR13" ca="1" si="141">INDIRECT("'" &amp; A12 &amp; "'!$I$31")</f>
        <v>0</v>
      </c>
      <c r="AS12">
        <f t="shared" ref="AS12:AS13" ca="1" si="142">INDIRECT("'" &amp; A12 &amp; "'!$F$31")</f>
        <v>0</v>
      </c>
      <c r="AT12">
        <f t="shared" ref="AT12:AT13" ca="1" si="143">INDIRECT("'" &amp; A12 &amp; "'!$I$32")</f>
        <v>0</v>
      </c>
      <c r="AU12">
        <f t="shared" ref="AU12:AU13" ca="1" si="144">INDIRECT("'" &amp; A12 &amp; "'!$F$32")</f>
        <v>0</v>
      </c>
      <c r="AV12">
        <f t="shared" ref="AV12:AV13" ca="1" si="145">INDIRECT("'" &amp; A12 &amp; "'!$I$36")</f>
        <v>0</v>
      </c>
      <c r="AW12">
        <f t="shared" ref="AW12:AW13" ca="1" si="146">INDIRECT("'" &amp; A12 &amp; "'!$F$36")</f>
        <v>0</v>
      </c>
      <c r="AX12">
        <f t="shared" ref="AX12:AX13" ca="1" si="147">INDIRECT("'" &amp; A12 &amp; "'!$I$37")</f>
        <v>0</v>
      </c>
      <c r="AY12">
        <f t="shared" ref="AY12:AY13" ca="1" si="148">INDIRECT("'" &amp; A12 &amp; "'!$F$37")</f>
        <v>0</v>
      </c>
      <c r="AZ12">
        <f t="shared" ref="AZ12:AZ13" ca="1" si="149">INDIRECT("'" &amp; A12 &amp; "'!$I$38")</f>
        <v>0</v>
      </c>
      <c r="BA12">
        <f t="shared" ref="BA12:BA13" ca="1" si="150">INDIRECT("'" &amp; A12 &amp; "'!$F$38")</f>
        <v>0</v>
      </c>
      <c r="BB12">
        <f t="shared" ref="BB12:BB13" ca="1" si="151">INDIRECT("'" &amp; A12 &amp; "'!$I$39")</f>
        <v>0</v>
      </c>
      <c r="BC12">
        <f t="shared" ref="BC12:BC13" ca="1" si="152">INDIRECT("'" &amp; A12 &amp; "'!$F$39")</f>
        <v>0</v>
      </c>
      <c r="BD12" t="str">
        <f t="shared" ref="BD12:BD13" ca="1" si="153">INDIRECT("'" &amp; A12 &amp; "'!$I$40")</f>
        <v/>
      </c>
      <c r="BE12">
        <f t="shared" ref="BE12:BE13" ca="1" si="154">INDIRECT("'" &amp; A12 &amp; "'!$F$40")</f>
        <v>0</v>
      </c>
      <c r="BF12" t="str">
        <f t="shared" ref="BF12:BF13" ca="1" si="155">INDIRECT("'" &amp; A12 &amp; "'!$I$41")</f>
        <v/>
      </c>
      <c r="BG12">
        <f t="shared" ref="BG12:BG13" ca="1" si="156">INDIRECT("'" &amp; A12 &amp; "'!$F$41")</f>
        <v>0</v>
      </c>
      <c r="BH12">
        <f t="shared" ref="BH12:BH13" ca="1" si="157">INDIRECT("'" &amp; A12 &amp; "'!$I$42")</f>
        <v>0</v>
      </c>
      <c r="BI12">
        <f t="shared" ref="BI12:BI13" ca="1" si="158">INDIRECT("'" &amp; A12 &amp; "'!$F$42")</f>
        <v>0</v>
      </c>
      <c r="BJ12" t="e">
        <f t="shared" ref="BJ12:BJ13" ca="1" si="159">INDIRECT("'" &amp; A12 &amp; "'!$I$47")</f>
        <v>#VALUE!</v>
      </c>
      <c r="BK12">
        <f t="shared" ref="BK12:BK13" ca="1" si="160">INDIRECT("'" &amp; A12 &amp; "'!$F$47")</f>
        <v>0</v>
      </c>
      <c r="BL12" t="e">
        <f t="shared" ref="BL12:BL13" ca="1" si="161">INDIRECT("'" &amp; A12 &amp; "'!$I$48")</f>
        <v>#VALUE!</v>
      </c>
      <c r="BM12">
        <f t="shared" ref="BM12:BM13" ca="1" si="162">INDIRECT("'" &amp; A12 &amp; "'!$F$48")</f>
        <v>0</v>
      </c>
      <c r="BN12">
        <f t="shared" ref="BN12:BN13" ca="1" si="163">INDIRECT("'" &amp; A12 &amp; "'!$I$49")</f>
        <v>0</v>
      </c>
      <c r="BO12">
        <f t="shared" ref="BO12:BO13" ca="1" si="164">INDIRECT("'" &amp; A12 &amp; "'!$F$49")</f>
        <v>0</v>
      </c>
      <c r="BP12">
        <f t="shared" ref="BP12:BP13" ca="1" si="165">INDIRECT("'" &amp; A12 &amp; "'!$I$50")</f>
        <v>0</v>
      </c>
      <c r="BQ12">
        <f t="shared" ref="BQ12:BQ13" ca="1" si="166">INDIRECT("'" &amp; A12 &amp; "'!$F$50")</f>
        <v>0</v>
      </c>
      <c r="BR12">
        <f t="shared" ref="BR12:BR13" ca="1" si="167">INDIRECT("'" &amp; A12 &amp; "'!$I$51")</f>
        <v>0</v>
      </c>
      <c r="BS12">
        <f t="shared" ref="BS12:BS13" ca="1" si="168">INDIRECT("'" &amp; A12 &amp; "'!$F$51")</f>
        <v>0</v>
      </c>
      <c r="BT12">
        <f t="shared" ref="BT12:BT13" ca="1" si="169">INDIRECT("'" &amp; A12 &amp; "'!$I$52")</f>
        <v>0</v>
      </c>
      <c r="BU12">
        <f t="shared" ref="BU12:BU13" ca="1" si="170">INDIRECT("'" &amp; A12 &amp; "'!$F$52")</f>
        <v>0</v>
      </c>
      <c r="BV12">
        <f t="shared" ref="BV12:BV13" ca="1" si="171">INDIRECT("'" &amp; A12 &amp; "'!$I$53")</f>
        <v>0</v>
      </c>
      <c r="BW12">
        <f t="shared" ref="BW12:BW13" ca="1" si="172">INDIRECT("'" &amp; A12 &amp; "'!$F$53")</f>
        <v>0</v>
      </c>
      <c r="BX12">
        <f t="shared" ref="BX12:BX13" ca="1" si="173">INDIRECT("'" &amp; A12 &amp; "'!$I$54")</f>
        <v>0</v>
      </c>
      <c r="BY12">
        <f t="shared" ref="BY12:BY13" ca="1" si="174">INDIRECT("'" &amp; A12 &amp; "'!$F$54")</f>
        <v>0</v>
      </c>
      <c r="BZ12">
        <f t="shared" ref="BZ12:BZ13" ca="1" si="175">INDIRECT("'" &amp; A12 &amp; "'!$I$55")</f>
        <v>0</v>
      </c>
      <c r="CA12">
        <f t="shared" ref="CA12:CA13" ca="1" si="176">INDIRECT("'" &amp; A12 &amp; "'!$F$55")</f>
        <v>0</v>
      </c>
      <c r="CB12">
        <f t="shared" ref="CB12:CB13" ca="1" si="177">INDIRECT("'" &amp; A12 &amp; "'!$I$56")</f>
        <v>0</v>
      </c>
      <c r="CC12">
        <f t="shared" ref="CC12:CC13" ca="1" si="178">INDIRECT("'" &amp; A12 &amp; "'!$F$56")</f>
        <v>0</v>
      </c>
      <c r="CD12" t="e">
        <f t="shared" ref="CD12:CD13" ca="1" si="179">INDIRECT("'" &amp; A12 &amp; "'!$I$76")</f>
        <v>#VALUE!</v>
      </c>
      <c r="CE12" t="e">
        <f t="shared" ref="CE12:CE13" ca="1" si="180">INDIRECT("'" &amp; A12 &amp; "'!$G$19")</f>
        <v>#N/A</v>
      </c>
      <c r="CF12" t="e">
        <f t="shared" ref="CF12:CF13" ca="1" si="181">INDIRECT("'" &amp; A12 &amp; "'!$D$19")</f>
        <v>#N/A</v>
      </c>
      <c r="CG12" t="str">
        <f t="shared" ref="CG12:CG13" ca="1" si="182">INDIRECT("'" &amp; A12 &amp; "'!$M$19")</f>
        <v>A</v>
      </c>
      <c r="CH12">
        <f t="shared" ref="CH12:CH13" ca="1" si="183">INDIRECT("'" &amp; A12 &amp; "'!$N$19")</f>
        <v>0</v>
      </c>
      <c r="CI12" t="str">
        <f t="shared" ref="CI12:CI13" ca="1" si="184">INDIRECT("'" &amp; A12 &amp; "'!$M$20")</f>
        <v>B</v>
      </c>
      <c r="CJ12">
        <f t="shared" ref="CJ12:CJ13" ca="1" si="185">INDIRECT("'" &amp; A12 &amp; "'!$N$20")</f>
        <v>0</v>
      </c>
      <c r="CK12" t="str">
        <f t="shared" ref="CK12:CK13" ca="1" si="186">INDIRECT("'" &amp; A12 &amp; "'!$M$21")</f>
        <v>C</v>
      </c>
      <c r="CL12">
        <f t="shared" ref="CL12:CL13" ca="1" si="187">INDIRECT("'" &amp; A12 &amp; "'!$N$21")</f>
        <v>0</v>
      </c>
      <c r="CM12" t="str">
        <f t="shared" ref="CM12:CM13" ca="1" si="188">INDIRECT("'" &amp; A12 &amp; "'!$M$22")</f>
        <v>H</v>
      </c>
      <c r="CN12">
        <f t="shared" ref="CN12:CN13" ca="1" si="189">INDIRECT("'" &amp; A12 &amp; "'!$N$22")</f>
        <v>0</v>
      </c>
      <c r="CO12">
        <f t="shared" ref="CO12:CO13" ca="1" si="190">INDIRECT("'" &amp; A12 &amp; "'!$M$23")</f>
        <v>0</v>
      </c>
      <c r="CP12">
        <f t="shared" ref="CP12:CP13" ca="1" si="191">INDIRECT("'" &amp; A12 &amp; "'!$N$23")</f>
        <v>0</v>
      </c>
      <c r="CQ12">
        <f t="shared" ref="CQ12:CQ13" ca="1" si="192">INDIRECT("'" &amp; A12 &amp; "'!$M$24")</f>
        <v>0</v>
      </c>
      <c r="CR12">
        <f t="shared" ref="CR12:CR13" ca="1" si="193">INDIRECT("'" &amp; A12 &amp; "'!$N$24")</f>
        <v>0</v>
      </c>
      <c r="CS12">
        <f t="shared" ref="CS12:CS13" ca="1" si="194">INDIRECT("'" &amp; A12 &amp; "'!$M$25")</f>
        <v>0</v>
      </c>
      <c r="CT12">
        <f t="shared" ref="CT12:CT13" ca="1" si="195">INDIRECT("'" &amp; A12 &amp; "'!$N$25")</f>
        <v>0</v>
      </c>
      <c r="CU12">
        <f t="shared" ref="CU12:CU13" ca="1" si="196">INDIRECT("'" &amp; A12 &amp; "'!$M$26")</f>
        <v>0</v>
      </c>
      <c r="CV12">
        <f t="shared" ref="CV12:CV13" ca="1" si="197">INDIRECT("'" &amp; A12 &amp; "'!$N$26")</f>
        <v>0</v>
      </c>
      <c r="CW12">
        <f t="shared" ref="CW12:CW13" ca="1" si="198">INDIRECT("'" &amp; A12 &amp; "'!$M$27")</f>
        <v>0</v>
      </c>
      <c r="CX12">
        <f t="shared" ref="CX12:CX13" ca="1" si="199">INDIRECT("'" &amp; A12 &amp; "'!$N$27")</f>
        <v>0</v>
      </c>
      <c r="CY12">
        <f t="shared" ref="CY12:CY13" ca="1" si="200">INDIRECT("'" &amp; A12 &amp; "'!$M$28")</f>
        <v>0</v>
      </c>
      <c r="CZ12">
        <f t="shared" ref="CZ12:CZ13" ca="1" si="201">INDIRECT("'" &amp; A12 &amp; "'!$N$28")</f>
        <v>0</v>
      </c>
      <c r="DA12">
        <f t="shared" ref="DA12:DA13" ca="1" si="202">INDIRECT("'" &amp; A12 &amp; "'!$M$29")</f>
        <v>0</v>
      </c>
      <c r="DB12">
        <f t="shared" ref="DB12:DB13" ca="1" si="203">INDIRECT("'" &amp; A12 &amp; "'!$N$29")</f>
        <v>0</v>
      </c>
      <c r="DC12">
        <f t="shared" ref="DC12:DC13" ca="1" si="204">INDIRECT("'" &amp; A12 &amp; "'!$M$30")</f>
        <v>0</v>
      </c>
      <c r="DD12">
        <f t="shared" ref="DD12:DD13" ca="1" si="205">INDIRECT("'" &amp; A12 &amp; "'!$N$30")</f>
        <v>0</v>
      </c>
      <c r="DE12">
        <f t="shared" ref="DE12:DE13" ca="1" si="206">INDIRECT("'" &amp; A12 &amp; "'!$M$31")</f>
        <v>0</v>
      </c>
      <c r="DF12">
        <f t="shared" ref="DF12:DF13" ca="1" si="207">INDIRECT("'" &amp; A12 &amp; "'!$N$31")</f>
        <v>0</v>
      </c>
      <c r="DG12">
        <f t="shared" ref="DG12:DG13" ca="1" si="208">INDIRECT("'" &amp; A12 &amp; "'!$M$32")</f>
        <v>0</v>
      </c>
      <c r="DH12">
        <f t="shared" ref="DH12:DH13" ca="1" si="209">INDIRECT("'" &amp; A12 &amp; "'!$N$32")</f>
        <v>0</v>
      </c>
      <c r="DI12">
        <f t="shared" ref="DI12:DI13" ca="1" si="210">INDIRECT("'" &amp; A12 &amp; "'!$M$33")</f>
        <v>0</v>
      </c>
      <c r="DJ12">
        <f t="shared" ref="DJ12:DJ13" ca="1" si="211">INDIRECT("'" &amp; A12 &amp; "'!$N$33")</f>
        <v>0</v>
      </c>
      <c r="DK12" t="e">
        <f t="shared" ref="DK12:DK13" ca="1" si="212">SUM(CD12/CE12)</f>
        <v>#VALUE!</v>
      </c>
    </row>
    <row r="13" spans="1:115" x14ac:dyDescent="0.25">
      <c r="A13">
        <f>verzamelblad!A13</f>
        <v>9</v>
      </c>
      <c r="B13" s="14">
        <f t="shared" ca="1" si="111"/>
        <v>0</v>
      </c>
      <c r="C13" s="484">
        <f t="shared" ca="1" si="112"/>
        <v>0</v>
      </c>
      <c r="D13" s="484">
        <f t="shared" ca="1" si="113"/>
        <v>0</v>
      </c>
      <c r="E13" s="484">
        <f t="shared" ca="1" si="114"/>
        <v>0</v>
      </c>
      <c r="F13" s="484">
        <f t="shared" ca="1" si="115"/>
        <v>0</v>
      </c>
      <c r="G13" s="484">
        <f t="shared" ca="1" si="116"/>
        <v>0</v>
      </c>
      <c r="H13" s="484">
        <f t="shared" ca="1" si="117"/>
        <v>0</v>
      </c>
      <c r="I13" s="484">
        <f t="shared" ca="1" si="118"/>
        <v>0</v>
      </c>
      <c r="J13" s="484">
        <v>0</v>
      </c>
      <c r="K13" s="30"/>
      <c r="L13" s="29"/>
      <c r="M13" s="29"/>
      <c r="N13" s="29"/>
      <c r="O13" s="29"/>
      <c r="P13" s="30"/>
      <c r="Q13" s="188"/>
      <c r="S13" s="233">
        <f t="shared" si="119"/>
        <v>0</v>
      </c>
      <c r="T13" s="233">
        <f t="shared" si="120"/>
        <v>0</v>
      </c>
      <c r="U13">
        <f t="shared" si="0"/>
        <v>0</v>
      </c>
      <c r="V13">
        <f t="shared" si="1"/>
        <v>0</v>
      </c>
      <c r="W13">
        <f t="shared" si="2"/>
        <v>0</v>
      </c>
      <c r="X13">
        <f t="shared" ca="1" si="121"/>
        <v>0</v>
      </c>
      <c r="Y13" t="e">
        <f t="shared" ca="1" si="122"/>
        <v>#N/A</v>
      </c>
      <c r="Z13">
        <f t="shared" ca="1" si="123"/>
        <v>0</v>
      </c>
      <c r="AA13">
        <f t="shared" ca="1" si="124"/>
        <v>0</v>
      </c>
      <c r="AB13">
        <f t="shared" ca="1" si="125"/>
        <v>0</v>
      </c>
      <c r="AC13">
        <f t="shared" ca="1" si="126"/>
        <v>0</v>
      </c>
      <c r="AD13">
        <f t="shared" ca="1" si="127"/>
        <v>0</v>
      </c>
      <c r="AE13">
        <f t="shared" ca="1" si="128"/>
        <v>0</v>
      </c>
      <c r="AF13">
        <f t="shared" ca="1" si="129"/>
        <v>0</v>
      </c>
      <c r="AG13">
        <f t="shared" ca="1" si="130"/>
        <v>0</v>
      </c>
      <c r="AH13">
        <f t="shared" ca="1" si="131"/>
        <v>0</v>
      </c>
      <c r="AI13">
        <f t="shared" ca="1" si="132"/>
        <v>0</v>
      </c>
      <c r="AJ13">
        <f t="shared" ca="1" si="133"/>
        <v>0</v>
      </c>
      <c r="AK13">
        <f t="shared" ca="1" si="134"/>
        <v>0</v>
      </c>
      <c r="AL13">
        <f t="shared" ca="1" si="135"/>
        <v>0</v>
      </c>
      <c r="AM13">
        <f t="shared" ca="1" si="136"/>
        <v>0</v>
      </c>
      <c r="AN13">
        <f t="shared" ca="1" si="137"/>
        <v>0</v>
      </c>
      <c r="AO13">
        <f t="shared" ca="1" si="138"/>
        <v>0</v>
      </c>
      <c r="AP13">
        <f t="shared" ca="1" si="139"/>
        <v>0</v>
      </c>
      <c r="AQ13">
        <f t="shared" ca="1" si="140"/>
        <v>0</v>
      </c>
      <c r="AR13">
        <f t="shared" ca="1" si="141"/>
        <v>0</v>
      </c>
      <c r="AS13">
        <f t="shared" ca="1" si="142"/>
        <v>0</v>
      </c>
      <c r="AT13">
        <f t="shared" ca="1" si="143"/>
        <v>0</v>
      </c>
      <c r="AU13">
        <f t="shared" ca="1" si="144"/>
        <v>0</v>
      </c>
      <c r="AV13">
        <f t="shared" ca="1" si="145"/>
        <v>0</v>
      </c>
      <c r="AW13">
        <f t="shared" ca="1" si="146"/>
        <v>0</v>
      </c>
      <c r="AX13">
        <f t="shared" ca="1" si="147"/>
        <v>0</v>
      </c>
      <c r="AY13">
        <f t="shared" ca="1" si="148"/>
        <v>0</v>
      </c>
      <c r="AZ13">
        <f t="shared" ca="1" si="149"/>
        <v>0</v>
      </c>
      <c r="BA13">
        <f t="shared" ca="1" si="150"/>
        <v>0</v>
      </c>
      <c r="BB13">
        <f t="shared" ca="1" si="151"/>
        <v>0</v>
      </c>
      <c r="BC13">
        <f t="shared" ca="1" si="152"/>
        <v>0</v>
      </c>
      <c r="BD13" t="str">
        <f t="shared" ca="1" si="153"/>
        <v/>
      </c>
      <c r="BE13">
        <f t="shared" ca="1" si="154"/>
        <v>0</v>
      </c>
      <c r="BF13" t="str">
        <f t="shared" ca="1" si="155"/>
        <v/>
      </c>
      <c r="BG13">
        <f t="shared" ca="1" si="156"/>
        <v>0</v>
      </c>
      <c r="BH13">
        <f t="shared" ca="1" si="157"/>
        <v>0</v>
      </c>
      <c r="BI13">
        <f t="shared" ca="1" si="158"/>
        <v>0</v>
      </c>
      <c r="BJ13" t="e">
        <f t="shared" ca="1" si="159"/>
        <v>#VALUE!</v>
      </c>
      <c r="BK13">
        <f t="shared" ca="1" si="160"/>
        <v>0</v>
      </c>
      <c r="BL13" t="e">
        <f t="shared" ca="1" si="161"/>
        <v>#VALUE!</v>
      </c>
      <c r="BM13">
        <f t="shared" ca="1" si="162"/>
        <v>0</v>
      </c>
      <c r="BN13">
        <f t="shared" ca="1" si="163"/>
        <v>0</v>
      </c>
      <c r="BO13">
        <f t="shared" ca="1" si="164"/>
        <v>0</v>
      </c>
      <c r="BP13">
        <f t="shared" ca="1" si="165"/>
        <v>0</v>
      </c>
      <c r="BQ13">
        <f t="shared" ca="1" si="166"/>
        <v>0</v>
      </c>
      <c r="BR13">
        <f t="shared" ca="1" si="167"/>
        <v>0</v>
      </c>
      <c r="BS13">
        <f t="shared" ca="1" si="168"/>
        <v>0</v>
      </c>
      <c r="BT13">
        <f t="shared" ca="1" si="169"/>
        <v>0</v>
      </c>
      <c r="BU13">
        <f t="shared" ca="1" si="170"/>
        <v>0</v>
      </c>
      <c r="BV13">
        <f t="shared" ca="1" si="171"/>
        <v>0</v>
      </c>
      <c r="BW13">
        <f t="shared" ca="1" si="172"/>
        <v>0</v>
      </c>
      <c r="BX13">
        <f t="shared" ca="1" si="173"/>
        <v>0</v>
      </c>
      <c r="BY13">
        <f t="shared" ca="1" si="174"/>
        <v>0</v>
      </c>
      <c r="BZ13">
        <f t="shared" ca="1" si="175"/>
        <v>0</v>
      </c>
      <c r="CA13">
        <f t="shared" ca="1" si="176"/>
        <v>0</v>
      </c>
      <c r="CB13">
        <f t="shared" ca="1" si="177"/>
        <v>0</v>
      </c>
      <c r="CC13">
        <f t="shared" ca="1" si="178"/>
        <v>0</v>
      </c>
      <c r="CD13" t="e">
        <f t="shared" ca="1" si="179"/>
        <v>#VALUE!</v>
      </c>
      <c r="CE13" t="e">
        <f t="shared" ca="1" si="180"/>
        <v>#N/A</v>
      </c>
      <c r="CF13" t="e">
        <f t="shared" ca="1" si="181"/>
        <v>#N/A</v>
      </c>
      <c r="CG13" t="str">
        <f t="shared" ca="1" si="182"/>
        <v>A</v>
      </c>
      <c r="CH13">
        <f t="shared" ca="1" si="183"/>
        <v>0</v>
      </c>
      <c r="CI13" t="str">
        <f t="shared" ca="1" si="184"/>
        <v>B</v>
      </c>
      <c r="CJ13">
        <f t="shared" ca="1" si="185"/>
        <v>0</v>
      </c>
      <c r="CK13" t="str">
        <f t="shared" ca="1" si="186"/>
        <v>C</v>
      </c>
      <c r="CL13">
        <f t="shared" ca="1" si="187"/>
        <v>0</v>
      </c>
      <c r="CM13" t="str">
        <f t="shared" ca="1" si="188"/>
        <v>H</v>
      </c>
      <c r="CN13">
        <f t="shared" ca="1" si="189"/>
        <v>0</v>
      </c>
      <c r="CO13">
        <f t="shared" ca="1" si="190"/>
        <v>0</v>
      </c>
      <c r="CP13">
        <f t="shared" ca="1" si="191"/>
        <v>0</v>
      </c>
      <c r="CQ13">
        <f t="shared" ca="1" si="192"/>
        <v>0</v>
      </c>
      <c r="CR13">
        <f t="shared" ca="1" si="193"/>
        <v>0</v>
      </c>
      <c r="CS13">
        <f t="shared" ca="1" si="194"/>
        <v>0</v>
      </c>
      <c r="CT13">
        <f t="shared" ca="1" si="195"/>
        <v>0</v>
      </c>
      <c r="CU13">
        <f t="shared" ca="1" si="196"/>
        <v>0</v>
      </c>
      <c r="CV13">
        <f t="shared" ca="1" si="197"/>
        <v>0</v>
      </c>
      <c r="CW13">
        <f t="shared" ca="1" si="198"/>
        <v>0</v>
      </c>
      <c r="CX13">
        <f t="shared" ca="1" si="199"/>
        <v>0</v>
      </c>
      <c r="CY13">
        <f t="shared" ca="1" si="200"/>
        <v>0</v>
      </c>
      <c r="CZ13">
        <f t="shared" ca="1" si="201"/>
        <v>0</v>
      </c>
      <c r="DA13">
        <f t="shared" ca="1" si="202"/>
        <v>0</v>
      </c>
      <c r="DB13">
        <f t="shared" ca="1" si="203"/>
        <v>0</v>
      </c>
      <c r="DC13">
        <f t="shared" ca="1" si="204"/>
        <v>0</v>
      </c>
      <c r="DD13">
        <f t="shared" ca="1" si="205"/>
        <v>0</v>
      </c>
      <c r="DE13">
        <f t="shared" ca="1" si="206"/>
        <v>0</v>
      </c>
      <c r="DF13">
        <f t="shared" ca="1" si="207"/>
        <v>0</v>
      </c>
      <c r="DG13">
        <f t="shared" ca="1" si="208"/>
        <v>0</v>
      </c>
      <c r="DH13">
        <f t="shared" ca="1" si="209"/>
        <v>0</v>
      </c>
      <c r="DI13">
        <f t="shared" ca="1" si="210"/>
        <v>0</v>
      </c>
      <c r="DJ13">
        <f t="shared" ca="1" si="211"/>
        <v>0</v>
      </c>
      <c r="DK13" t="e">
        <f t="shared" ca="1" si="212"/>
        <v>#VALUE!</v>
      </c>
    </row>
    <row r="14" spans="1:115" x14ac:dyDescent="0.25">
      <c r="A14">
        <f>verzamelblad!A14</f>
        <v>10</v>
      </c>
      <c r="B14" s="14"/>
      <c r="C14" s="30"/>
      <c r="D14" s="30"/>
      <c r="E14" s="30"/>
      <c r="F14" s="30"/>
      <c r="G14" s="30"/>
      <c r="H14" s="30"/>
      <c r="I14" s="30"/>
      <c r="J14" s="30"/>
      <c r="K14" s="30"/>
      <c r="L14" s="29"/>
      <c r="M14" s="29"/>
      <c r="N14" s="29"/>
      <c r="O14" s="29"/>
      <c r="P14" s="30"/>
      <c r="Q14" s="188"/>
      <c r="S14" s="233">
        <f t="shared" si="17"/>
        <v>0</v>
      </c>
      <c r="T14" s="233">
        <f t="shared" si="18"/>
        <v>0</v>
      </c>
      <c r="U14">
        <f t="shared" si="0"/>
        <v>0</v>
      </c>
      <c r="V14">
        <f t="shared" si="1"/>
        <v>0</v>
      </c>
      <c r="W14">
        <f t="shared" si="2"/>
        <v>0</v>
      </c>
      <c r="X14" t="e">
        <f t="shared" ca="1" si="19"/>
        <v>#REF!</v>
      </c>
      <c r="Y14" t="e">
        <f t="shared" ca="1" si="20"/>
        <v>#REF!</v>
      </c>
      <c r="Z14" t="e">
        <f t="shared" ca="1" si="21"/>
        <v>#REF!</v>
      </c>
      <c r="AA14" t="e">
        <f t="shared" ca="1" si="22"/>
        <v>#REF!</v>
      </c>
      <c r="AB14" t="e">
        <f t="shared" ca="1" si="23"/>
        <v>#REF!</v>
      </c>
      <c r="AC14" t="e">
        <f t="shared" ca="1" si="24"/>
        <v>#REF!</v>
      </c>
      <c r="AD14" t="e">
        <f t="shared" ca="1" si="25"/>
        <v>#REF!</v>
      </c>
      <c r="AE14" t="e">
        <f t="shared" ca="1" si="26"/>
        <v>#REF!</v>
      </c>
      <c r="AF14" t="e">
        <f t="shared" ca="1" si="27"/>
        <v>#REF!</v>
      </c>
      <c r="AG14" t="e">
        <f t="shared" ca="1" si="28"/>
        <v>#REF!</v>
      </c>
      <c r="AH14" t="e">
        <f t="shared" ca="1" si="29"/>
        <v>#REF!</v>
      </c>
      <c r="AI14" t="e">
        <f t="shared" ca="1" si="30"/>
        <v>#REF!</v>
      </c>
      <c r="AJ14" t="e">
        <f t="shared" ca="1" si="31"/>
        <v>#REF!</v>
      </c>
      <c r="AK14" t="e">
        <f t="shared" ca="1" si="32"/>
        <v>#REF!</v>
      </c>
      <c r="AL14" t="e">
        <f t="shared" ca="1" si="33"/>
        <v>#REF!</v>
      </c>
      <c r="AM14" t="e">
        <f t="shared" ca="1" si="34"/>
        <v>#REF!</v>
      </c>
      <c r="AN14" t="e">
        <f t="shared" ca="1" si="35"/>
        <v>#REF!</v>
      </c>
      <c r="AO14" t="e">
        <f t="shared" ca="1" si="36"/>
        <v>#REF!</v>
      </c>
      <c r="AP14" t="e">
        <f t="shared" ca="1" si="37"/>
        <v>#REF!</v>
      </c>
      <c r="AQ14" t="e">
        <f t="shared" ca="1" si="38"/>
        <v>#REF!</v>
      </c>
      <c r="AR14" t="e">
        <f t="shared" ca="1" si="39"/>
        <v>#REF!</v>
      </c>
      <c r="AS14" t="e">
        <f t="shared" ca="1" si="40"/>
        <v>#REF!</v>
      </c>
      <c r="AT14" t="e">
        <f t="shared" ca="1" si="41"/>
        <v>#REF!</v>
      </c>
      <c r="AU14" t="e">
        <f t="shared" ca="1" si="42"/>
        <v>#REF!</v>
      </c>
      <c r="AV14" t="e">
        <f t="shared" ca="1" si="43"/>
        <v>#REF!</v>
      </c>
      <c r="AW14" t="e">
        <f t="shared" ca="1" si="44"/>
        <v>#REF!</v>
      </c>
      <c r="AX14" t="e">
        <f t="shared" ca="1" si="45"/>
        <v>#REF!</v>
      </c>
      <c r="AY14" t="e">
        <f t="shared" ca="1" si="46"/>
        <v>#REF!</v>
      </c>
      <c r="AZ14" t="e">
        <f t="shared" ca="1" si="47"/>
        <v>#REF!</v>
      </c>
      <c r="BA14" t="e">
        <f t="shared" ca="1" si="48"/>
        <v>#REF!</v>
      </c>
      <c r="BB14" t="e">
        <f t="shared" ca="1" si="49"/>
        <v>#REF!</v>
      </c>
      <c r="BC14" t="e">
        <f t="shared" ca="1" si="50"/>
        <v>#REF!</v>
      </c>
      <c r="BD14" t="e">
        <f t="shared" ca="1" si="51"/>
        <v>#REF!</v>
      </c>
      <c r="BE14" t="e">
        <f t="shared" ca="1" si="52"/>
        <v>#REF!</v>
      </c>
      <c r="BF14" t="e">
        <f t="shared" ca="1" si="53"/>
        <v>#REF!</v>
      </c>
      <c r="BG14" t="e">
        <f t="shared" ca="1" si="54"/>
        <v>#REF!</v>
      </c>
      <c r="BH14" t="e">
        <f t="shared" ca="1" si="55"/>
        <v>#REF!</v>
      </c>
      <c r="BI14" t="e">
        <f t="shared" ca="1" si="56"/>
        <v>#REF!</v>
      </c>
      <c r="BJ14" t="e">
        <f t="shared" ca="1" si="57"/>
        <v>#REF!</v>
      </c>
      <c r="BK14" t="e">
        <f t="shared" ca="1" si="58"/>
        <v>#REF!</v>
      </c>
      <c r="BL14" t="e">
        <f t="shared" ca="1" si="59"/>
        <v>#REF!</v>
      </c>
      <c r="BM14" t="e">
        <f t="shared" ca="1" si="60"/>
        <v>#REF!</v>
      </c>
      <c r="BN14" t="e">
        <f t="shared" ca="1" si="61"/>
        <v>#REF!</v>
      </c>
      <c r="BO14" t="e">
        <f t="shared" ca="1" si="62"/>
        <v>#REF!</v>
      </c>
      <c r="BP14" t="e">
        <f t="shared" ca="1" si="63"/>
        <v>#REF!</v>
      </c>
      <c r="BQ14" t="e">
        <f t="shared" ca="1" si="64"/>
        <v>#REF!</v>
      </c>
      <c r="BR14" t="e">
        <f t="shared" ca="1" si="65"/>
        <v>#REF!</v>
      </c>
      <c r="BS14" t="e">
        <f t="shared" ca="1" si="66"/>
        <v>#REF!</v>
      </c>
      <c r="BT14" t="e">
        <f t="shared" ca="1" si="67"/>
        <v>#REF!</v>
      </c>
      <c r="BU14" t="e">
        <f t="shared" ca="1" si="68"/>
        <v>#REF!</v>
      </c>
      <c r="BV14" t="e">
        <f t="shared" ca="1" si="69"/>
        <v>#REF!</v>
      </c>
      <c r="BW14" t="e">
        <f t="shared" ca="1" si="70"/>
        <v>#REF!</v>
      </c>
      <c r="BX14" t="e">
        <f t="shared" ca="1" si="71"/>
        <v>#REF!</v>
      </c>
      <c r="BY14" t="e">
        <f t="shared" ca="1" si="72"/>
        <v>#REF!</v>
      </c>
      <c r="BZ14" t="e">
        <f t="shared" ca="1" si="73"/>
        <v>#REF!</v>
      </c>
      <c r="CA14" t="e">
        <f t="shared" ca="1" si="74"/>
        <v>#REF!</v>
      </c>
      <c r="CB14" t="e">
        <f t="shared" ca="1" si="75"/>
        <v>#REF!</v>
      </c>
      <c r="CC14" t="e">
        <f t="shared" ca="1" si="76"/>
        <v>#REF!</v>
      </c>
      <c r="CD14" t="e">
        <f t="shared" ca="1" si="77"/>
        <v>#REF!</v>
      </c>
      <c r="CE14" t="e">
        <f t="shared" ca="1" si="78"/>
        <v>#REF!</v>
      </c>
      <c r="CF14" t="e">
        <f t="shared" ca="1" si="79"/>
        <v>#REF!</v>
      </c>
      <c r="CG14" t="e">
        <f t="shared" ca="1" si="80"/>
        <v>#REF!</v>
      </c>
      <c r="CH14" t="e">
        <f t="shared" ca="1" si="81"/>
        <v>#REF!</v>
      </c>
      <c r="CI14" t="e">
        <f t="shared" ca="1" si="82"/>
        <v>#REF!</v>
      </c>
      <c r="CJ14" t="e">
        <f t="shared" ca="1" si="83"/>
        <v>#REF!</v>
      </c>
      <c r="CK14" t="e">
        <f t="shared" ca="1" si="84"/>
        <v>#REF!</v>
      </c>
      <c r="CL14" t="e">
        <f t="shared" ca="1" si="85"/>
        <v>#REF!</v>
      </c>
      <c r="CM14" t="e">
        <f t="shared" ca="1" si="86"/>
        <v>#REF!</v>
      </c>
      <c r="CN14" t="e">
        <f t="shared" ca="1" si="87"/>
        <v>#REF!</v>
      </c>
      <c r="CO14" t="e">
        <f t="shared" ca="1" si="88"/>
        <v>#REF!</v>
      </c>
      <c r="CP14" t="e">
        <f t="shared" ca="1" si="89"/>
        <v>#REF!</v>
      </c>
      <c r="CQ14" t="e">
        <f t="shared" ca="1" si="90"/>
        <v>#REF!</v>
      </c>
      <c r="CR14" t="e">
        <f t="shared" ca="1" si="91"/>
        <v>#REF!</v>
      </c>
      <c r="CS14" t="e">
        <f t="shared" ca="1" si="92"/>
        <v>#REF!</v>
      </c>
      <c r="CT14" t="e">
        <f t="shared" ca="1" si="93"/>
        <v>#REF!</v>
      </c>
      <c r="CU14" t="e">
        <f t="shared" ca="1" si="94"/>
        <v>#REF!</v>
      </c>
      <c r="CV14" t="e">
        <f t="shared" ca="1" si="95"/>
        <v>#REF!</v>
      </c>
      <c r="CW14" t="e">
        <f t="shared" ca="1" si="96"/>
        <v>#REF!</v>
      </c>
      <c r="CX14" t="e">
        <f t="shared" ca="1" si="97"/>
        <v>#REF!</v>
      </c>
      <c r="CY14" t="e">
        <f t="shared" ca="1" si="98"/>
        <v>#REF!</v>
      </c>
      <c r="CZ14" t="e">
        <f t="shared" ca="1" si="99"/>
        <v>#REF!</v>
      </c>
      <c r="DA14" t="e">
        <f t="shared" ca="1" si="100"/>
        <v>#REF!</v>
      </c>
      <c r="DB14" t="e">
        <f t="shared" ca="1" si="101"/>
        <v>#REF!</v>
      </c>
      <c r="DC14" t="e">
        <f t="shared" ca="1" si="102"/>
        <v>#REF!</v>
      </c>
      <c r="DD14" t="e">
        <f t="shared" ca="1" si="103"/>
        <v>#REF!</v>
      </c>
      <c r="DE14" t="e">
        <f t="shared" ca="1" si="104"/>
        <v>#REF!</v>
      </c>
      <c r="DF14" t="e">
        <f t="shared" ca="1" si="105"/>
        <v>#REF!</v>
      </c>
      <c r="DG14" t="e">
        <f t="shared" ca="1" si="106"/>
        <v>#REF!</v>
      </c>
      <c r="DH14" t="e">
        <f t="shared" ca="1" si="107"/>
        <v>#REF!</v>
      </c>
      <c r="DI14" t="e">
        <f t="shared" ca="1" si="108"/>
        <v>#REF!</v>
      </c>
      <c r="DJ14" t="e">
        <f t="shared" ca="1" si="109"/>
        <v>#REF!</v>
      </c>
      <c r="DK14" t="e">
        <f t="shared" ca="1" si="110"/>
        <v>#REF!</v>
      </c>
    </row>
    <row r="15" spans="1:115" x14ac:dyDescent="0.25">
      <c r="A15">
        <f>verzamelblad!A15</f>
        <v>11</v>
      </c>
      <c r="B15" s="14"/>
      <c r="C15" s="30"/>
      <c r="D15" s="30"/>
      <c r="E15" s="30"/>
      <c r="F15" s="30"/>
      <c r="G15" s="30"/>
      <c r="H15" s="30"/>
      <c r="I15" s="30"/>
      <c r="J15" s="30"/>
      <c r="K15" s="30"/>
      <c r="L15" s="29"/>
      <c r="M15" s="29"/>
      <c r="N15" s="29"/>
      <c r="O15" s="29"/>
      <c r="P15" s="30"/>
      <c r="Q15" s="188"/>
      <c r="S15" s="233">
        <f t="shared" si="17"/>
        <v>0</v>
      </c>
      <c r="T15" s="233">
        <f t="shared" si="18"/>
        <v>0</v>
      </c>
      <c r="U15">
        <f t="shared" si="0"/>
        <v>0</v>
      </c>
      <c r="V15">
        <f t="shared" si="1"/>
        <v>0</v>
      </c>
      <c r="W15">
        <f t="shared" si="2"/>
        <v>0</v>
      </c>
      <c r="X15" t="e">
        <f t="shared" ca="1" si="19"/>
        <v>#REF!</v>
      </c>
      <c r="Y15" t="e">
        <f t="shared" ca="1" si="20"/>
        <v>#REF!</v>
      </c>
      <c r="Z15" t="e">
        <f t="shared" ca="1" si="21"/>
        <v>#REF!</v>
      </c>
      <c r="AA15" t="e">
        <f t="shared" ca="1" si="22"/>
        <v>#REF!</v>
      </c>
      <c r="AB15" t="e">
        <f t="shared" ca="1" si="23"/>
        <v>#REF!</v>
      </c>
      <c r="AC15" t="e">
        <f t="shared" ca="1" si="24"/>
        <v>#REF!</v>
      </c>
      <c r="AD15" t="e">
        <f t="shared" ca="1" si="25"/>
        <v>#REF!</v>
      </c>
      <c r="AE15" t="e">
        <f t="shared" ca="1" si="26"/>
        <v>#REF!</v>
      </c>
      <c r="AF15" t="e">
        <f t="shared" ca="1" si="27"/>
        <v>#REF!</v>
      </c>
      <c r="AG15" t="e">
        <f t="shared" ca="1" si="28"/>
        <v>#REF!</v>
      </c>
      <c r="AH15" t="e">
        <f t="shared" ca="1" si="29"/>
        <v>#REF!</v>
      </c>
      <c r="AI15" t="e">
        <f t="shared" ca="1" si="30"/>
        <v>#REF!</v>
      </c>
      <c r="AJ15" t="e">
        <f t="shared" ca="1" si="31"/>
        <v>#REF!</v>
      </c>
      <c r="AK15" t="e">
        <f t="shared" ca="1" si="32"/>
        <v>#REF!</v>
      </c>
      <c r="AL15" t="e">
        <f t="shared" ca="1" si="33"/>
        <v>#REF!</v>
      </c>
      <c r="AM15" t="e">
        <f t="shared" ca="1" si="34"/>
        <v>#REF!</v>
      </c>
      <c r="AN15" t="e">
        <f t="shared" ca="1" si="35"/>
        <v>#REF!</v>
      </c>
      <c r="AO15" t="e">
        <f t="shared" ca="1" si="36"/>
        <v>#REF!</v>
      </c>
      <c r="AP15" t="e">
        <f t="shared" ca="1" si="37"/>
        <v>#REF!</v>
      </c>
      <c r="AQ15" t="e">
        <f t="shared" ca="1" si="38"/>
        <v>#REF!</v>
      </c>
      <c r="AR15" t="e">
        <f t="shared" ca="1" si="39"/>
        <v>#REF!</v>
      </c>
      <c r="AS15" t="e">
        <f t="shared" ca="1" si="40"/>
        <v>#REF!</v>
      </c>
      <c r="AT15" t="e">
        <f t="shared" ca="1" si="41"/>
        <v>#REF!</v>
      </c>
      <c r="AU15" t="e">
        <f t="shared" ca="1" si="42"/>
        <v>#REF!</v>
      </c>
      <c r="AV15" t="e">
        <f t="shared" ca="1" si="43"/>
        <v>#REF!</v>
      </c>
      <c r="AW15" t="e">
        <f t="shared" ca="1" si="44"/>
        <v>#REF!</v>
      </c>
      <c r="AX15" t="e">
        <f t="shared" ca="1" si="45"/>
        <v>#REF!</v>
      </c>
      <c r="AY15" t="e">
        <f t="shared" ca="1" si="46"/>
        <v>#REF!</v>
      </c>
      <c r="AZ15" t="e">
        <f t="shared" ca="1" si="47"/>
        <v>#REF!</v>
      </c>
      <c r="BA15" t="e">
        <f t="shared" ca="1" si="48"/>
        <v>#REF!</v>
      </c>
      <c r="BB15" t="e">
        <f t="shared" ca="1" si="49"/>
        <v>#REF!</v>
      </c>
      <c r="BC15" t="e">
        <f t="shared" ca="1" si="50"/>
        <v>#REF!</v>
      </c>
      <c r="BD15" t="e">
        <f t="shared" ca="1" si="51"/>
        <v>#REF!</v>
      </c>
      <c r="BE15" t="e">
        <f t="shared" ca="1" si="52"/>
        <v>#REF!</v>
      </c>
      <c r="BF15" t="e">
        <f t="shared" ca="1" si="53"/>
        <v>#REF!</v>
      </c>
      <c r="BG15" t="e">
        <f t="shared" ca="1" si="54"/>
        <v>#REF!</v>
      </c>
      <c r="BH15" t="e">
        <f t="shared" ca="1" si="55"/>
        <v>#REF!</v>
      </c>
      <c r="BI15" t="e">
        <f t="shared" ca="1" si="56"/>
        <v>#REF!</v>
      </c>
      <c r="BJ15" t="e">
        <f t="shared" ca="1" si="57"/>
        <v>#REF!</v>
      </c>
      <c r="BK15" t="e">
        <f t="shared" ca="1" si="58"/>
        <v>#REF!</v>
      </c>
      <c r="BL15" t="e">
        <f t="shared" ca="1" si="59"/>
        <v>#REF!</v>
      </c>
      <c r="BM15" t="e">
        <f t="shared" ca="1" si="60"/>
        <v>#REF!</v>
      </c>
      <c r="BN15" t="e">
        <f t="shared" ca="1" si="61"/>
        <v>#REF!</v>
      </c>
      <c r="BO15" t="e">
        <f t="shared" ca="1" si="62"/>
        <v>#REF!</v>
      </c>
      <c r="BP15" t="e">
        <f t="shared" ca="1" si="63"/>
        <v>#REF!</v>
      </c>
      <c r="BQ15" t="e">
        <f t="shared" ca="1" si="64"/>
        <v>#REF!</v>
      </c>
      <c r="BR15" t="e">
        <f t="shared" ca="1" si="65"/>
        <v>#REF!</v>
      </c>
      <c r="BS15" t="e">
        <f t="shared" ca="1" si="66"/>
        <v>#REF!</v>
      </c>
      <c r="BT15" t="e">
        <f t="shared" ca="1" si="67"/>
        <v>#REF!</v>
      </c>
      <c r="BU15" t="e">
        <f t="shared" ca="1" si="68"/>
        <v>#REF!</v>
      </c>
      <c r="BV15" t="e">
        <f t="shared" ca="1" si="69"/>
        <v>#REF!</v>
      </c>
      <c r="BW15" t="e">
        <f t="shared" ca="1" si="70"/>
        <v>#REF!</v>
      </c>
      <c r="BX15" t="e">
        <f t="shared" ca="1" si="71"/>
        <v>#REF!</v>
      </c>
      <c r="BY15" t="e">
        <f t="shared" ca="1" si="72"/>
        <v>#REF!</v>
      </c>
      <c r="BZ15" t="e">
        <f t="shared" ca="1" si="73"/>
        <v>#REF!</v>
      </c>
      <c r="CA15" t="e">
        <f t="shared" ca="1" si="74"/>
        <v>#REF!</v>
      </c>
      <c r="CB15" t="e">
        <f t="shared" ca="1" si="75"/>
        <v>#REF!</v>
      </c>
      <c r="CC15" t="e">
        <f t="shared" ca="1" si="76"/>
        <v>#REF!</v>
      </c>
      <c r="CD15" t="e">
        <f t="shared" ca="1" si="77"/>
        <v>#REF!</v>
      </c>
      <c r="CE15" t="e">
        <f t="shared" ca="1" si="78"/>
        <v>#REF!</v>
      </c>
      <c r="CF15" t="e">
        <f t="shared" ca="1" si="79"/>
        <v>#REF!</v>
      </c>
      <c r="CG15" t="e">
        <f t="shared" ca="1" si="80"/>
        <v>#REF!</v>
      </c>
      <c r="CH15" t="e">
        <f t="shared" ca="1" si="81"/>
        <v>#REF!</v>
      </c>
      <c r="CI15" t="e">
        <f t="shared" ca="1" si="82"/>
        <v>#REF!</v>
      </c>
      <c r="CJ15" t="e">
        <f t="shared" ca="1" si="83"/>
        <v>#REF!</v>
      </c>
      <c r="CK15" t="e">
        <f t="shared" ca="1" si="84"/>
        <v>#REF!</v>
      </c>
      <c r="CL15" t="e">
        <f t="shared" ca="1" si="85"/>
        <v>#REF!</v>
      </c>
      <c r="CM15" t="e">
        <f t="shared" ca="1" si="86"/>
        <v>#REF!</v>
      </c>
      <c r="CN15" t="e">
        <f t="shared" ca="1" si="87"/>
        <v>#REF!</v>
      </c>
      <c r="CO15" t="e">
        <f t="shared" ca="1" si="88"/>
        <v>#REF!</v>
      </c>
      <c r="CP15" t="e">
        <f t="shared" ca="1" si="89"/>
        <v>#REF!</v>
      </c>
      <c r="CQ15" t="e">
        <f t="shared" ca="1" si="90"/>
        <v>#REF!</v>
      </c>
      <c r="CR15" t="e">
        <f t="shared" ca="1" si="91"/>
        <v>#REF!</v>
      </c>
      <c r="CS15" t="e">
        <f t="shared" ca="1" si="92"/>
        <v>#REF!</v>
      </c>
      <c r="CT15" t="e">
        <f t="shared" ca="1" si="93"/>
        <v>#REF!</v>
      </c>
      <c r="CU15" t="e">
        <f t="shared" ca="1" si="94"/>
        <v>#REF!</v>
      </c>
      <c r="CV15" t="e">
        <f t="shared" ca="1" si="95"/>
        <v>#REF!</v>
      </c>
      <c r="CW15" t="e">
        <f t="shared" ca="1" si="96"/>
        <v>#REF!</v>
      </c>
      <c r="CX15" t="e">
        <f t="shared" ca="1" si="97"/>
        <v>#REF!</v>
      </c>
      <c r="CY15" t="e">
        <f t="shared" ca="1" si="98"/>
        <v>#REF!</v>
      </c>
      <c r="CZ15" t="e">
        <f t="shared" ca="1" si="99"/>
        <v>#REF!</v>
      </c>
      <c r="DA15" t="e">
        <f t="shared" ca="1" si="100"/>
        <v>#REF!</v>
      </c>
      <c r="DB15" t="e">
        <f t="shared" ca="1" si="101"/>
        <v>#REF!</v>
      </c>
      <c r="DC15" t="e">
        <f t="shared" ca="1" si="102"/>
        <v>#REF!</v>
      </c>
      <c r="DD15" t="e">
        <f t="shared" ca="1" si="103"/>
        <v>#REF!</v>
      </c>
      <c r="DE15" t="e">
        <f t="shared" ca="1" si="104"/>
        <v>#REF!</v>
      </c>
      <c r="DF15" t="e">
        <f t="shared" ca="1" si="105"/>
        <v>#REF!</v>
      </c>
      <c r="DG15" t="e">
        <f t="shared" ca="1" si="106"/>
        <v>#REF!</v>
      </c>
      <c r="DH15" t="e">
        <f t="shared" ca="1" si="107"/>
        <v>#REF!</v>
      </c>
      <c r="DI15" t="e">
        <f t="shared" ca="1" si="108"/>
        <v>#REF!</v>
      </c>
      <c r="DJ15" t="e">
        <f t="shared" ca="1" si="109"/>
        <v>#REF!</v>
      </c>
      <c r="DK15" t="e">
        <f t="shared" ca="1" si="110"/>
        <v>#REF!</v>
      </c>
    </row>
    <row r="16" spans="1:115" x14ac:dyDescent="0.25">
      <c r="A16">
        <f>verzamelblad!A16</f>
        <v>12</v>
      </c>
      <c r="B16" s="14"/>
      <c r="C16" s="30"/>
      <c r="D16" s="30"/>
      <c r="E16" s="30"/>
      <c r="F16" s="30"/>
      <c r="G16" s="30"/>
      <c r="H16" s="30"/>
      <c r="I16" s="30"/>
      <c r="J16" s="30"/>
      <c r="K16" s="30"/>
      <c r="L16" s="29"/>
      <c r="M16" s="29"/>
      <c r="N16" s="29"/>
      <c r="O16" s="29"/>
      <c r="P16" s="30"/>
      <c r="Q16" s="188"/>
      <c r="S16" s="233">
        <f t="shared" si="17"/>
        <v>0</v>
      </c>
      <c r="T16" s="233">
        <f t="shared" si="18"/>
        <v>0</v>
      </c>
      <c r="U16">
        <f t="shared" si="0"/>
        <v>0</v>
      </c>
      <c r="V16">
        <f t="shared" si="1"/>
        <v>0</v>
      </c>
      <c r="W16">
        <f t="shared" si="2"/>
        <v>0</v>
      </c>
      <c r="X16" t="e">
        <f t="shared" ca="1" si="19"/>
        <v>#REF!</v>
      </c>
      <c r="Y16" t="e">
        <f t="shared" ca="1" si="20"/>
        <v>#REF!</v>
      </c>
      <c r="Z16" t="e">
        <f t="shared" ca="1" si="21"/>
        <v>#REF!</v>
      </c>
      <c r="AA16" t="e">
        <f t="shared" ca="1" si="22"/>
        <v>#REF!</v>
      </c>
      <c r="AB16" t="e">
        <f t="shared" ca="1" si="23"/>
        <v>#REF!</v>
      </c>
      <c r="AC16" t="e">
        <f t="shared" ca="1" si="24"/>
        <v>#REF!</v>
      </c>
      <c r="AD16" t="e">
        <f t="shared" ca="1" si="25"/>
        <v>#REF!</v>
      </c>
      <c r="AE16" t="e">
        <f t="shared" ca="1" si="26"/>
        <v>#REF!</v>
      </c>
      <c r="AF16" t="e">
        <f t="shared" ca="1" si="27"/>
        <v>#REF!</v>
      </c>
      <c r="AG16" t="e">
        <f t="shared" ca="1" si="28"/>
        <v>#REF!</v>
      </c>
      <c r="AH16" t="e">
        <f t="shared" ca="1" si="29"/>
        <v>#REF!</v>
      </c>
      <c r="AI16" t="e">
        <f t="shared" ca="1" si="30"/>
        <v>#REF!</v>
      </c>
      <c r="AJ16" t="e">
        <f t="shared" ca="1" si="31"/>
        <v>#REF!</v>
      </c>
      <c r="AK16" t="e">
        <f t="shared" ca="1" si="32"/>
        <v>#REF!</v>
      </c>
      <c r="AL16" t="e">
        <f t="shared" ca="1" si="33"/>
        <v>#REF!</v>
      </c>
      <c r="AM16" t="e">
        <f t="shared" ca="1" si="34"/>
        <v>#REF!</v>
      </c>
      <c r="AN16" t="e">
        <f t="shared" ca="1" si="35"/>
        <v>#REF!</v>
      </c>
      <c r="AO16" t="e">
        <f t="shared" ca="1" si="36"/>
        <v>#REF!</v>
      </c>
      <c r="AP16" t="e">
        <f t="shared" ca="1" si="37"/>
        <v>#REF!</v>
      </c>
      <c r="AQ16" t="e">
        <f t="shared" ca="1" si="38"/>
        <v>#REF!</v>
      </c>
      <c r="AR16" t="e">
        <f t="shared" ca="1" si="39"/>
        <v>#REF!</v>
      </c>
      <c r="AS16" t="e">
        <f t="shared" ca="1" si="40"/>
        <v>#REF!</v>
      </c>
      <c r="AT16" t="e">
        <f t="shared" ca="1" si="41"/>
        <v>#REF!</v>
      </c>
      <c r="AU16" t="e">
        <f t="shared" ca="1" si="42"/>
        <v>#REF!</v>
      </c>
      <c r="AV16" t="e">
        <f t="shared" ca="1" si="43"/>
        <v>#REF!</v>
      </c>
      <c r="AW16" t="e">
        <f t="shared" ca="1" si="44"/>
        <v>#REF!</v>
      </c>
      <c r="AX16" t="e">
        <f t="shared" ca="1" si="45"/>
        <v>#REF!</v>
      </c>
      <c r="AY16" t="e">
        <f t="shared" ca="1" si="46"/>
        <v>#REF!</v>
      </c>
      <c r="AZ16" t="e">
        <f t="shared" ca="1" si="47"/>
        <v>#REF!</v>
      </c>
      <c r="BA16" t="e">
        <f t="shared" ca="1" si="48"/>
        <v>#REF!</v>
      </c>
      <c r="BB16" t="e">
        <f t="shared" ca="1" si="49"/>
        <v>#REF!</v>
      </c>
      <c r="BC16" t="e">
        <f t="shared" ca="1" si="50"/>
        <v>#REF!</v>
      </c>
      <c r="BD16" t="e">
        <f t="shared" ca="1" si="51"/>
        <v>#REF!</v>
      </c>
      <c r="BE16" t="e">
        <f t="shared" ca="1" si="52"/>
        <v>#REF!</v>
      </c>
      <c r="BF16" t="e">
        <f t="shared" ca="1" si="53"/>
        <v>#REF!</v>
      </c>
      <c r="BG16" t="e">
        <f t="shared" ca="1" si="54"/>
        <v>#REF!</v>
      </c>
      <c r="BH16" t="e">
        <f t="shared" ca="1" si="55"/>
        <v>#REF!</v>
      </c>
      <c r="BI16" t="e">
        <f t="shared" ca="1" si="56"/>
        <v>#REF!</v>
      </c>
      <c r="BJ16" t="e">
        <f t="shared" ca="1" si="57"/>
        <v>#REF!</v>
      </c>
      <c r="BK16" t="e">
        <f t="shared" ca="1" si="58"/>
        <v>#REF!</v>
      </c>
      <c r="BL16" t="e">
        <f t="shared" ca="1" si="59"/>
        <v>#REF!</v>
      </c>
      <c r="BM16" t="e">
        <f t="shared" ca="1" si="60"/>
        <v>#REF!</v>
      </c>
      <c r="BN16" t="e">
        <f t="shared" ca="1" si="61"/>
        <v>#REF!</v>
      </c>
      <c r="BO16" t="e">
        <f t="shared" ca="1" si="62"/>
        <v>#REF!</v>
      </c>
      <c r="BP16" t="e">
        <f t="shared" ca="1" si="63"/>
        <v>#REF!</v>
      </c>
      <c r="BQ16" t="e">
        <f t="shared" ca="1" si="64"/>
        <v>#REF!</v>
      </c>
      <c r="BR16" t="e">
        <f t="shared" ca="1" si="65"/>
        <v>#REF!</v>
      </c>
      <c r="BS16" t="e">
        <f t="shared" ca="1" si="66"/>
        <v>#REF!</v>
      </c>
      <c r="BT16" t="e">
        <f t="shared" ca="1" si="67"/>
        <v>#REF!</v>
      </c>
      <c r="BU16" t="e">
        <f t="shared" ca="1" si="68"/>
        <v>#REF!</v>
      </c>
      <c r="BV16" t="e">
        <f t="shared" ca="1" si="69"/>
        <v>#REF!</v>
      </c>
      <c r="BW16" t="e">
        <f t="shared" ca="1" si="70"/>
        <v>#REF!</v>
      </c>
      <c r="BX16" t="e">
        <f t="shared" ca="1" si="71"/>
        <v>#REF!</v>
      </c>
      <c r="BY16" t="e">
        <f t="shared" ca="1" si="72"/>
        <v>#REF!</v>
      </c>
      <c r="BZ16" t="e">
        <f t="shared" ca="1" si="73"/>
        <v>#REF!</v>
      </c>
      <c r="CA16" t="e">
        <f t="shared" ca="1" si="74"/>
        <v>#REF!</v>
      </c>
      <c r="CB16" t="e">
        <f t="shared" ca="1" si="75"/>
        <v>#REF!</v>
      </c>
      <c r="CC16" t="e">
        <f t="shared" ca="1" si="76"/>
        <v>#REF!</v>
      </c>
      <c r="CD16" t="e">
        <f t="shared" ca="1" si="77"/>
        <v>#REF!</v>
      </c>
      <c r="CE16" t="e">
        <f t="shared" ca="1" si="78"/>
        <v>#REF!</v>
      </c>
      <c r="CF16" t="e">
        <f t="shared" ca="1" si="79"/>
        <v>#REF!</v>
      </c>
      <c r="CG16" t="e">
        <f t="shared" ca="1" si="80"/>
        <v>#REF!</v>
      </c>
      <c r="CH16" t="e">
        <f t="shared" ca="1" si="81"/>
        <v>#REF!</v>
      </c>
      <c r="CI16" t="e">
        <f t="shared" ca="1" si="82"/>
        <v>#REF!</v>
      </c>
      <c r="CJ16" t="e">
        <f t="shared" ca="1" si="83"/>
        <v>#REF!</v>
      </c>
      <c r="CK16" t="e">
        <f t="shared" ca="1" si="84"/>
        <v>#REF!</v>
      </c>
      <c r="CL16" t="e">
        <f t="shared" ca="1" si="85"/>
        <v>#REF!</v>
      </c>
      <c r="CM16" t="e">
        <f t="shared" ca="1" si="86"/>
        <v>#REF!</v>
      </c>
      <c r="CN16" t="e">
        <f t="shared" ca="1" si="87"/>
        <v>#REF!</v>
      </c>
      <c r="CO16" t="e">
        <f t="shared" ca="1" si="88"/>
        <v>#REF!</v>
      </c>
      <c r="CP16" t="e">
        <f t="shared" ca="1" si="89"/>
        <v>#REF!</v>
      </c>
      <c r="CQ16" t="e">
        <f t="shared" ca="1" si="90"/>
        <v>#REF!</v>
      </c>
      <c r="CR16" t="e">
        <f t="shared" ca="1" si="91"/>
        <v>#REF!</v>
      </c>
      <c r="CS16" t="e">
        <f t="shared" ca="1" si="92"/>
        <v>#REF!</v>
      </c>
      <c r="CT16" t="e">
        <f t="shared" ca="1" si="93"/>
        <v>#REF!</v>
      </c>
      <c r="CU16" t="e">
        <f t="shared" ca="1" si="94"/>
        <v>#REF!</v>
      </c>
      <c r="CV16" t="e">
        <f t="shared" ca="1" si="95"/>
        <v>#REF!</v>
      </c>
      <c r="CW16" t="e">
        <f t="shared" ca="1" si="96"/>
        <v>#REF!</v>
      </c>
      <c r="CX16" t="e">
        <f t="shared" ca="1" si="97"/>
        <v>#REF!</v>
      </c>
      <c r="CY16" t="e">
        <f t="shared" ca="1" si="98"/>
        <v>#REF!</v>
      </c>
      <c r="CZ16" t="e">
        <f t="shared" ca="1" si="99"/>
        <v>#REF!</v>
      </c>
      <c r="DA16" t="e">
        <f t="shared" ca="1" si="100"/>
        <v>#REF!</v>
      </c>
      <c r="DB16" t="e">
        <f t="shared" ca="1" si="101"/>
        <v>#REF!</v>
      </c>
      <c r="DC16" t="e">
        <f t="shared" ca="1" si="102"/>
        <v>#REF!</v>
      </c>
      <c r="DD16" t="e">
        <f t="shared" ca="1" si="103"/>
        <v>#REF!</v>
      </c>
      <c r="DE16" t="e">
        <f t="shared" ca="1" si="104"/>
        <v>#REF!</v>
      </c>
      <c r="DF16" t="e">
        <f t="shared" ca="1" si="105"/>
        <v>#REF!</v>
      </c>
      <c r="DG16" t="e">
        <f t="shared" ca="1" si="106"/>
        <v>#REF!</v>
      </c>
      <c r="DH16" t="e">
        <f t="shared" ca="1" si="107"/>
        <v>#REF!</v>
      </c>
      <c r="DI16" t="e">
        <f t="shared" ca="1" si="108"/>
        <v>#REF!</v>
      </c>
      <c r="DJ16" t="e">
        <f t="shared" ca="1" si="109"/>
        <v>#REF!</v>
      </c>
      <c r="DK16" t="e">
        <f t="shared" ca="1" si="110"/>
        <v>#REF!</v>
      </c>
    </row>
    <row r="17" spans="1:115" x14ac:dyDescent="0.25">
      <c r="A17">
        <f>verzamelblad!A17</f>
        <v>13</v>
      </c>
      <c r="B17" s="14"/>
      <c r="C17" s="30"/>
      <c r="D17" s="30"/>
      <c r="E17" s="30"/>
      <c r="F17" s="30"/>
      <c r="G17" s="30"/>
      <c r="H17" s="30"/>
      <c r="I17" s="30"/>
      <c r="J17" s="30"/>
      <c r="K17" s="30"/>
      <c r="L17" s="29"/>
      <c r="M17" s="29"/>
      <c r="N17" s="29"/>
      <c r="O17" s="29"/>
      <c r="P17" s="30"/>
      <c r="Q17" s="188"/>
      <c r="S17" s="233">
        <f t="shared" si="17"/>
        <v>0</v>
      </c>
      <c r="T17" s="233">
        <f t="shared" si="18"/>
        <v>0</v>
      </c>
      <c r="U17">
        <f t="shared" si="0"/>
        <v>0</v>
      </c>
      <c r="V17">
        <f t="shared" si="1"/>
        <v>0</v>
      </c>
      <c r="W17">
        <f t="shared" si="2"/>
        <v>0</v>
      </c>
      <c r="X17" t="e">
        <f t="shared" ca="1" si="19"/>
        <v>#REF!</v>
      </c>
      <c r="Y17" t="e">
        <f t="shared" ca="1" si="20"/>
        <v>#REF!</v>
      </c>
      <c r="Z17" t="e">
        <f t="shared" ca="1" si="21"/>
        <v>#REF!</v>
      </c>
      <c r="AA17" t="e">
        <f t="shared" ca="1" si="22"/>
        <v>#REF!</v>
      </c>
      <c r="AB17" t="e">
        <f t="shared" ca="1" si="23"/>
        <v>#REF!</v>
      </c>
      <c r="AC17" t="e">
        <f t="shared" ca="1" si="24"/>
        <v>#REF!</v>
      </c>
      <c r="AD17" t="e">
        <f t="shared" ca="1" si="25"/>
        <v>#REF!</v>
      </c>
      <c r="AE17" t="e">
        <f t="shared" ca="1" si="26"/>
        <v>#REF!</v>
      </c>
      <c r="AF17" t="e">
        <f t="shared" ca="1" si="27"/>
        <v>#REF!</v>
      </c>
      <c r="AG17" t="e">
        <f t="shared" ca="1" si="28"/>
        <v>#REF!</v>
      </c>
      <c r="AH17" t="e">
        <f t="shared" ca="1" si="29"/>
        <v>#REF!</v>
      </c>
      <c r="AI17" t="e">
        <f t="shared" ca="1" si="30"/>
        <v>#REF!</v>
      </c>
      <c r="AJ17" t="e">
        <f t="shared" ca="1" si="31"/>
        <v>#REF!</v>
      </c>
      <c r="AK17" t="e">
        <f t="shared" ca="1" si="32"/>
        <v>#REF!</v>
      </c>
      <c r="AL17" t="e">
        <f t="shared" ca="1" si="33"/>
        <v>#REF!</v>
      </c>
      <c r="AM17" t="e">
        <f t="shared" ca="1" si="34"/>
        <v>#REF!</v>
      </c>
      <c r="AN17" t="e">
        <f t="shared" ca="1" si="35"/>
        <v>#REF!</v>
      </c>
      <c r="AO17" t="e">
        <f t="shared" ca="1" si="36"/>
        <v>#REF!</v>
      </c>
      <c r="AP17" t="e">
        <f t="shared" ca="1" si="37"/>
        <v>#REF!</v>
      </c>
      <c r="AQ17" t="e">
        <f t="shared" ca="1" si="38"/>
        <v>#REF!</v>
      </c>
      <c r="AR17" t="e">
        <f t="shared" ca="1" si="39"/>
        <v>#REF!</v>
      </c>
      <c r="AS17" t="e">
        <f t="shared" ca="1" si="40"/>
        <v>#REF!</v>
      </c>
      <c r="AT17" t="e">
        <f t="shared" ca="1" si="41"/>
        <v>#REF!</v>
      </c>
      <c r="AU17" t="e">
        <f t="shared" ca="1" si="42"/>
        <v>#REF!</v>
      </c>
      <c r="AV17" t="e">
        <f t="shared" ca="1" si="43"/>
        <v>#REF!</v>
      </c>
      <c r="AW17" t="e">
        <f t="shared" ca="1" si="44"/>
        <v>#REF!</v>
      </c>
      <c r="AX17" t="e">
        <f t="shared" ca="1" si="45"/>
        <v>#REF!</v>
      </c>
      <c r="AY17" t="e">
        <f t="shared" ca="1" si="46"/>
        <v>#REF!</v>
      </c>
      <c r="AZ17" t="e">
        <f t="shared" ca="1" si="47"/>
        <v>#REF!</v>
      </c>
      <c r="BA17" t="e">
        <f t="shared" ca="1" si="48"/>
        <v>#REF!</v>
      </c>
      <c r="BB17" t="e">
        <f t="shared" ca="1" si="49"/>
        <v>#REF!</v>
      </c>
      <c r="BC17" t="e">
        <f t="shared" ca="1" si="50"/>
        <v>#REF!</v>
      </c>
      <c r="BD17" t="e">
        <f t="shared" ca="1" si="51"/>
        <v>#REF!</v>
      </c>
      <c r="BE17" t="e">
        <f t="shared" ca="1" si="52"/>
        <v>#REF!</v>
      </c>
      <c r="BF17" t="e">
        <f t="shared" ca="1" si="53"/>
        <v>#REF!</v>
      </c>
      <c r="BG17" t="e">
        <f t="shared" ca="1" si="54"/>
        <v>#REF!</v>
      </c>
      <c r="BH17" t="e">
        <f t="shared" ca="1" si="55"/>
        <v>#REF!</v>
      </c>
      <c r="BI17" t="e">
        <f t="shared" ca="1" si="56"/>
        <v>#REF!</v>
      </c>
      <c r="BJ17" t="e">
        <f t="shared" ca="1" si="57"/>
        <v>#REF!</v>
      </c>
      <c r="BK17" t="e">
        <f t="shared" ca="1" si="58"/>
        <v>#REF!</v>
      </c>
      <c r="BL17" t="e">
        <f t="shared" ca="1" si="59"/>
        <v>#REF!</v>
      </c>
      <c r="BM17" t="e">
        <f t="shared" ca="1" si="60"/>
        <v>#REF!</v>
      </c>
      <c r="BN17" t="e">
        <f t="shared" ca="1" si="61"/>
        <v>#REF!</v>
      </c>
      <c r="BO17" t="e">
        <f t="shared" ca="1" si="62"/>
        <v>#REF!</v>
      </c>
      <c r="BP17" t="e">
        <f t="shared" ca="1" si="63"/>
        <v>#REF!</v>
      </c>
      <c r="BQ17" t="e">
        <f t="shared" ca="1" si="64"/>
        <v>#REF!</v>
      </c>
      <c r="BR17" t="e">
        <f t="shared" ca="1" si="65"/>
        <v>#REF!</v>
      </c>
      <c r="BS17" t="e">
        <f t="shared" ca="1" si="66"/>
        <v>#REF!</v>
      </c>
      <c r="BT17" t="e">
        <f t="shared" ca="1" si="67"/>
        <v>#REF!</v>
      </c>
      <c r="BU17" t="e">
        <f t="shared" ca="1" si="68"/>
        <v>#REF!</v>
      </c>
      <c r="BV17" t="e">
        <f t="shared" ca="1" si="69"/>
        <v>#REF!</v>
      </c>
      <c r="BW17" t="e">
        <f t="shared" ca="1" si="70"/>
        <v>#REF!</v>
      </c>
      <c r="BX17" t="e">
        <f t="shared" ca="1" si="71"/>
        <v>#REF!</v>
      </c>
      <c r="BY17" t="e">
        <f t="shared" ca="1" si="72"/>
        <v>#REF!</v>
      </c>
      <c r="BZ17" t="e">
        <f t="shared" ca="1" si="73"/>
        <v>#REF!</v>
      </c>
      <c r="CA17" t="e">
        <f t="shared" ca="1" si="74"/>
        <v>#REF!</v>
      </c>
      <c r="CB17" t="e">
        <f t="shared" ca="1" si="75"/>
        <v>#REF!</v>
      </c>
      <c r="CC17" t="e">
        <f t="shared" ca="1" si="76"/>
        <v>#REF!</v>
      </c>
      <c r="CD17" t="e">
        <f t="shared" ca="1" si="77"/>
        <v>#REF!</v>
      </c>
      <c r="CE17" t="e">
        <f t="shared" ca="1" si="78"/>
        <v>#REF!</v>
      </c>
      <c r="CF17" t="e">
        <f t="shared" ca="1" si="79"/>
        <v>#REF!</v>
      </c>
      <c r="CG17" t="e">
        <f t="shared" ca="1" si="80"/>
        <v>#REF!</v>
      </c>
      <c r="CH17" t="e">
        <f t="shared" ca="1" si="81"/>
        <v>#REF!</v>
      </c>
      <c r="CI17" t="e">
        <f t="shared" ca="1" si="82"/>
        <v>#REF!</v>
      </c>
      <c r="CJ17" t="e">
        <f t="shared" ca="1" si="83"/>
        <v>#REF!</v>
      </c>
      <c r="CK17" t="e">
        <f t="shared" ca="1" si="84"/>
        <v>#REF!</v>
      </c>
      <c r="CL17" t="e">
        <f t="shared" ca="1" si="85"/>
        <v>#REF!</v>
      </c>
      <c r="CM17" t="e">
        <f t="shared" ca="1" si="86"/>
        <v>#REF!</v>
      </c>
      <c r="CN17" t="e">
        <f t="shared" ca="1" si="87"/>
        <v>#REF!</v>
      </c>
      <c r="CO17" t="e">
        <f t="shared" ca="1" si="88"/>
        <v>#REF!</v>
      </c>
      <c r="CP17" t="e">
        <f t="shared" ca="1" si="89"/>
        <v>#REF!</v>
      </c>
      <c r="CQ17" t="e">
        <f t="shared" ca="1" si="90"/>
        <v>#REF!</v>
      </c>
      <c r="CR17" t="e">
        <f t="shared" ca="1" si="91"/>
        <v>#REF!</v>
      </c>
      <c r="CS17" t="e">
        <f t="shared" ca="1" si="92"/>
        <v>#REF!</v>
      </c>
      <c r="CT17" t="e">
        <f t="shared" ca="1" si="93"/>
        <v>#REF!</v>
      </c>
      <c r="CU17" t="e">
        <f t="shared" ca="1" si="94"/>
        <v>#REF!</v>
      </c>
      <c r="CV17" t="e">
        <f t="shared" ca="1" si="95"/>
        <v>#REF!</v>
      </c>
      <c r="CW17" t="e">
        <f t="shared" ca="1" si="96"/>
        <v>#REF!</v>
      </c>
      <c r="CX17" t="e">
        <f t="shared" ca="1" si="97"/>
        <v>#REF!</v>
      </c>
      <c r="CY17" t="e">
        <f t="shared" ca="1" si="98"/>
        <v>#REF!</v>
      </c>
      <c r="CZ17" t="e">
        <f t="shared" ca="1" si="99"/>
        <v>#REF!</v>
      </c>
      <c r="DA17" t="e">
        <f t="shared" ca="1" si="100"/>
        <v>#REF!</v>
      </c>
      <c r="DB17" t="e">
        <f t="shared" ca="1" si="101"/>
        <v>#REF!</v>
      </c>
      <c r="DC17" t="e">
        <f t="shared" ca="1" si="102"/>
        <v>#REF!</v>
      </c>
      <c r="DD17" t="e">
        <f t="shared" ca="1" si="103"/>
        <v>#REF!</v>
      </c>
      <c r="DE17" t="e">
        <f t="shared" ca="1" si="104"/>
        <v>#REF!</v>
      </c>
      <c r="DF17" t="e">
        <f t="shared" ca="1" si="105"/>
        <v>#REF!</v>
      </c>
      <c r="DG17" t="e">
        <f t="shared" ca="1" si="106"/>
        <v>#REF!</v>
      </c>
      <c r="DH17" t="e">
        <f t="shared" ca="1" si="107"/>
        <v>#REF!</v>
      </c>
      <c r="DI17" t="e">
        <f t="shared" ca="1" si="108"/>
        <v>#REF!</v>
      </c>
      <c r="DJ17" t="e">
        <f t="shared" ca="1" si="109"/>
        <v>#REF!</v>
      </c>
      <c r="DK17" t="e">
        <f t="shared" ca="1" si="110"/>
        <v>#REF!</v>
      </c>
    </row>
    <row r="18" spans="1:115" x14ac:dyDescent="0.25">
      <c r="A18">
        <f>verzamelblad!A18</f>
        <v>14</v>
      </c>
      <c r="B18" s="14"/>
      <c r="C18" s="30"/>
      <c r="D18" s="30"/>
      <c r="E18" s="30"/>
      <c r="F18" s="30"/>
      <c r="G18" s="30"/>
      <c r="H18" s="30"/>
      <c r="I18" s="30"/>
      <c r="J18" s="30"/>
      <c r="K18" s="30"/>
      <c r="L18" s="29"/>
      <c r="M18" s="29"/>
      <c r="N18" s="29"/>
      <c r="O18" s="29"/>
      <c r="P18" s="30"/>
      <c r="Q18" s="188"/>
      <c r="S18" s="233">
        <f t="shared" si="17"/>
        <v>0</v>
      </c>
      <c r="T18" s="233">
        <f t="shared" si="18"/>
        <v>0</v>
      </c>
      <c r="U18">
        <f t="shared" si="0"/>
        <v>0</v>
      </c>
      <c r="V18">
        <f t="shared" si="1"/>
        <v>0</v>
      </c>
      <c r="W18">
        <f t="shared" si="2"/>
        <v>0</v>
      </c>
      <c r="X18" t="e">
        <f t="shared" ca="1" si="19"/>
        <v>#REF!</v>
      </c>
      <c r="Y18" t="e">
        <f t="shared" ca="1" si="20"/>
        <v>#REF!</v>
      </c>
      <c r="Z18" t="e">
        <f t="shared" ca="1" si="21"/>
        <v>#REF!</v>
      </c>
      <c r="AA18" t="e">
        <f t="shared" ca="1" si="22"/>
        <v>#REF!</v>
      </c>
      <c r="AB18" t="e">
        <f t="shared" ca="1" si="23"/>
        <v>#REF!</v>
      </c>
      <c r="AC18" t="e">
        <f t="shared" ca="1" si="24"/>
        <v>#REF!</v>
      </c>
      <c r="AD18" t="e">
        <f t="shared" ca="1" si="25"/>
        <v>#REF!</v>
      </c>
      <c r="AE18" t="e">
        <f t="shared" ca="1" si="26"/>
        <v>#REF!</v>
      </c>
      <c r="AF18" t="e">
        <f t="shared" ca="1" si="27"/>
        <v>#REF!</v>
      </c>
      <c r="AG18" t="e">
        <f t="shared" ca="1" si="28"/>
        <v>#REF!</v>
      </c>
      <c r="AH18" t="e">
        <f t="shared" ca="1" si="29"/>
        <v>#REF!</v>
      </c>
      <c r="AI18" t="e">
        <f t="shared" ca="1" si="30"/>
        <v>#REF!</v>
      </c>
      <c r="AJ18" t="e">
        <f t="shared" ca="1" si="31"/>
        <v>#REF!</v>
      </c>
      <c r="AK18" t="e">
        <f t="shared" ca="1" si="32"/>
        <v>#REF!</v>
      </c>
      <c r="AL18" t="e">
        <f t="shared" ca="1" si="33"/>
        <v>#REF!</v>
      </c>
      <c r="AM18" t="e">
        <f t="shared" ca="1" si="34"/>
        <v>#REF!</v>
      </c>
      <c r="AN18" t="e">
        <f t="shared" ca="1" si="35"/>
        <v>#REF!</v>
      </c>
      <c r="AO18" t="e">
        <f t="shared" ca="1" si="36"/>
        <v>#REF!</v>
      </c>
      <c r="AP18" t="e">
        <f t="shared" ca="1" si="37"/>
        <v>#REF!</v>
      </c>
      <c r="AQ18" t="e">
        <f t="shared" ca="1" si="38"/>
        <v>#REF!</v>
      </c>
      <c r="AR18" t="e">
        <f t="shared" ca="1" si="39"/>
        <v>#REF!</v>
      </c>
      <c r="AS18" t="e">
        <f t="shared" ca="1" si="40"/>
        <v>#REF!</v>
      </c>
      <c r="AT18" t="e">
        <f t="shared" ca="1" si="41"/>
        <v>#REF!</v>
      </c>
      <c r="AU18" t="e">
        <f t="shared" ca="1" si="42"/>
        <v>#REF!</v>
      </c>
      <c r="AV18" t="e">
        <f t="shared" ca="1" si="43"/>
        <v>#REF!</v>
      </c>
      <c r="AW18" t="e">
        <f t="shared" ca="1" si="44"/>
        <v>#REF!</v>
      </c>
      <c r="AX18" t="e">
        <f t="shared" ca="1" si="45"/>
        <v>#REF!</v>
      </c>
      <c r="AY18" t="e">
        <f t="shared" ca="1" si="46"/>
        <v>#REF!</v>
      </c>
      <c r="AZ18" t="e">
        <f t="shared" ca="1" si="47"/>
        <v>#REF!</v>
      </c>
      <c r="BA18" t="e">
        <f t="shared" ca="1" si="48"/>
        <v>#REF!</v>
      </c>
      <c r="BB18" t="e">
        <f t="shared" ca="1" si="49"/>
        <v>#REF!</v>
      </c>
      <c r="BC18" t="e">
        <f t="shared" ca="1" si="50"/>
        <v>#REF!</v>
      </c>
      <c r="BD18" t="e">
        <f t="shared" ca="1" si="51"/>
        <v>#REF!</v>
      </c>
      <c r="BE18" t="e">
        <f t="shared" ca="1" si="52"/>
        <v>#REF!</v>
      </c>
      <c r="BF18" t="e">
        <f t="shared" ca="1" si="53"/>
        <v>#REF!</v>
      </c>
      <c r="BG18" t="e">
        <f t="shared" ca="1" si="54"/>
        <v>#REF!</v>
      </c>
      <c r="BH18" t="e">
        <f t="shared" ca="1" si="55"/>
        <v>#REF!</v>
      </c>
      <c r="BI18" t="e">
        <f t="shared" ca="1" si="56"/>
        <v>#REF!</v>
      </c>
      <c r="BJ18" t="e">
        <f t="shared" ca="1" si="57"/>
        <v>#REF!</v>
      </c>
      <c r="BK18" t="e">
        <f t="shared" ca="1" si="58"/>
        <v>#REF!</v>
      </c>
      <c r="BL18" t="e">
        <f t="shared" ca="1" si="59"/>
        <v>#REF!</v>
      </c>
      <c r="BM18" t="e">
        <f t="shared" ca="1" si="60"/>
        <v>#REF!</v>
      </c>
      <c r="BN18" t="e">
        <f t="shared" ca="1" si="61"/>
        <v>#REF!</v>
      </c>
      <c r="BO18" t="e">
        <f t="shared" ca="1" si="62"/>
        <v>#REF!</v>
      </c>
      <c r="BP18" t="e">
        <f t="shared" ca="1" si="63"/>
        <v>#REF!</v>
      </c>
      <c r="BQ18" t="e">
        <f t="shared" ca="1" si="64"/>
        <v>#REF!</v>
      </c>
      <c r="BR18" t="e">
        <f t="shared" ca="1" si="65"/>
        <v>#REF!</v>
      </c>
      <c r="BS18" t="e">
        <f t="shared" ca="1" si="66"/>
        <v>#REF!</v>
      </c>
      <c r="BT18" t="e">
        <f t="shared" ca="1" si="67"/>
        <v>#REF!</v>
      </c>
      <c r="BU18" t="e">
        <f t="shared" ca="1" si="68"/>
        <v>#REF!</v>
      </c>
      <c r="BV18" t="e">
        <f t="shared" ca="1" si="69"/>
        <v>#REF!</v>
      </c>
      <c r="BW18" t="e">
        <f t="shared" ca="1" si="70"/>
        <v>#REF!</v>
      </c>
      <c r="BX18" t="e">
        <f t="shared" ca="1" si="71"/>
        <v>#REF!</v>
      </c>
      <c r="BY18" t="e">
        <f t="shared" ca="1" si="72"/>
        <v>#REF!</v>
      </c>
      <c r="BZ18" t="e">
        <f t="shared" ca="1" si="73"/>
        <v>#REF!</v>
      </c>
      <c r="CA18" t="e">
        <f t="shared" ca="1" si="74"/>
        <v>#REF!</v>
      </c>
      <c r="CB18" t="e">
        <f t="shared" ca="1" si="75"/>
        <v>#REF!</v>
      </c>
      <c r="CC18" t="e">
        <f t="shared" ca="1" si="76"/>
        <v>#REF!</v>
      </c>
      <c r="CD18" t="e">
        <f t="shared" ca="1" si="77"/>
        <v>#REF!</v>
      </c>
      <c r="CE18" t="e">
        <f t="shared" ca="1" si="78"/>
        <v>#REF!</v>
      </c>
      <c r="CF18" t="e">
        <f t="shared" ca="1" si="79"/>
        <v>#REF!</v>
      </c>
      <c r="CG18" t="e">
        <f t="shared" ca="1" si="80"/>
        <v>#REF!</v>
      </c>
      <c r="CH18" t="e">
        <f t="shared" ca="1" si="81"/>
        <v>#REF!</v>
      </c>
      <c r="CI18" t="e">
        <f t="shared" ca="1" si="82"/>
        <v>#REF!</v>
      </c>
      <c r="CJ18" t="e">
        <f t="shared" ca="1" si="83"/>
        <v>#REF!</v>
      </c>
      <c r="CK18" t="e">
        <f t="shared" ca="1" si="84"/>
        <v>#REF!</v>
      </c>
      <c r="CL18" t="e">
        <f t="shared" ca="1" si="85"/>
        <v>#REF!</v>
      </c>
      <c r="CM18" t="e">
        <f t="shared" ca="1" si="86"/>
        <v>#REF!</v>
      </c>
      <c r="CN18" t="e">
        <f t="shared" ca="1" si="87"/>
        <v>#REF!</v>
      </c>
      <c r="CO18" t="e">
        <f t="shared" ca="1" si="88"/>
        <v>#REF!</v>
      </c>
      <c r="CP18" t="e">
        <f t="shared" ca="1" si="89"/>
        <v>#REF!</v>
      </c>
      <c r="CQ18" t="e">
        <f t="shared" ca="1" si="90"/>
        <v>#REF!</v>
      </c>
      <c r="CR18" t="e">
        <f t="shared" ca="1" si="91"/>
        <v>#REF!</v>
      </c>
      <c r="CS18" t="e">
        <f t="shared" ca="1" si="92"/>
        <v>#REF!</v>
      </c>
      <c r="CT18" t="e">
        <f t="shared" ca="1" si="93"/>
        <v>#REF!</v>
      </c>
      <c r="CU18" t="e">
        <f t="shared" ca="1" si="94"/>
        <v>#REF!</v>
      </c>
      <c r="CV18" t="e">
        <f t="shared" ca="1" si="95"/>
        <v>#REF!</v>
      </c>
      <c r="CW18" t="e">
        <f t="shared" ca="1" si="96"/>
        <v>#REF!</v>
      </c>
      <c r="CX18" t="e">
        <f t="shared" ca="1" si="97"/>
        <v>#REF!</v>
      </c>
      <c r="CY18" t="e">
        <f t="shared" ca="1" si="98"/>
        <v>#REF!</v>
      </c>
      <c r="CZ18" t="e">
        <f t="shared" ca="1" si="99"/>
        <v>#REF!</v>
      </c>
      <c r="DA18" t="e">
        <f t="shared" ca="1" si="100"/>
        <v>#REF!</v>
      </c>
      <c r="DB18" t="e">
        <f t="shared" ca="1" si="101"/>
        <v>#REF!</v>
      </c>
      <c r="DC18" t="e">
        <f t="shared" ca="1" si="102"/>
        <v>#REF!</v>
      </c>
      <c r="DD18" t="e">
        <f t="shared" ca="1" si="103"/>
        <v>#REF!</v>
      </c>
      <c r="DE18" t="e">
        <f t="shared" ca="1" si="104"/>
        <v>#REF!</v>
      </c>
      <c r="DF18" t="e">
        <f t="shared" ca="1" si="105"/>
        <v>#REF!</v>
      </c>
      <c r="DG18" t="e">
        <f t="shared" ca="1" si="106"/>
        <v>#REF!</v>
      </c>
      <c r="DH18" t="e">
        <f t="shared" ca="1" si="107"/>
        <v>#REF!</v>
      </c>
      <c r="DI18" t="e">
        <f t="shared" ca="1" si="108"/>
        <v>#REF!</v>
      </c>
      <c r="DJ18" t="e">
        <f t="shared" ca="1" si="109"/>
        <v>#REF!</v>
      </c>
      <c r="DK18" t="e">
        <f t="shared" ca="1" si="110"/>
        <v>#REF!</v>
      </c>
    </row>
    <row r="19" spans="1:115" x14ac:dyDescent="0.25">
      <c r="A19">
        <f>verzamelblad!A19</f>
        <v>15</v>
      </c>
      <c r="B19" s="14"/>
      <c r="C19" s="30"/>
      <c r="D19" s="30"/>
      <c r="E19" s="30"/>
      <c r="F19" s="30"/>
      <c r="G19" s="30"/>
      <c r="H19" s="30"/>
      <c r="I19" s="30"/>
      <c r="J19" s="30"/>
      <c r="K19" s="30"/>
      <c r="L19" s="29"/>
      <c r="M19" s="29"/>
      <c r="N19" s="29"/>
      <c r="O19" s="29"/>
      <c r="P19" s="30"/>
      <c r="Q19" s="188"/>
      <c r="S19" s="233">
        <f t="shared" si="17"/>
        <v>0</v>
      </c>
      <c r="T19" s="233">
        <f t="shared" si="18"/>
        <v>0</v>
      </c>
      <c r="U19">
        <f t="shared" si="0"/>
        <v>0</v>
      </c>
      <c r="V19">
        <f t="shared" si="1"/>
        <v>0</v>
      </c>
      <c r="W19">
        <f t="shared" si="2"/>
        <v>0</v>
      </c>
      <c r="X19" t="e">
        <f t="shared" ca="1" si="19"/>
        <v>#REF!</v>
      </c>
      <c r="Y19" t="e">
        <f t="shared" ca="1" si="20"/>
        <v>#REF!</v>
      </c>
      <c r="Z19" t="e">
        <f t="shared" ca="1" si="21"/>
        <v>#REF!</v>
      </c>
      <c r="AA19" t="e">
        <f t="shared" ca="1" si="22"/>
        <v>#REF!</v>
      </c>
      <c r="AB19" t="e">
        <f t="shared" ca="1" si="23"/>
        <v>#REF!</v>
      </c>
      <c r="AC19" t="e">
        <f t="shared" ca="1" si="24"/>
        <v>#REF!</v>
      </c>
      <c r="AD19" t="e">
        <f t="shared" ca="1" si="25"/>
        <v>#REF!</v>
      </c>
      <c r="AE19" t="e">
        <f t="shared" ca="1" si="26"/>
        <v>#REF!</v>
      </c>
      <c r="AF19" t="e">
        <f t="shared" ca="1" si="27"/>
        <v>#REF!</v>
      </c>
      <c r="AG19" t="e">
        <f t="shared" ca="1" si="28"/>
        <v>#REF!</v>
      </c>
      <c r="AH19" t="e">
        <f t="shared" ca="1" si="29"/>
        <v>#REF!</v>
      </c>
      <c r="AI19" t="e">
        <f t="shared" ca="1" si="30"/>
        <v>#REF!</v>
      </c>
      <c r="AJ19" t="e">
        <f t="shared" ca="1" si="31"/>
        <v>#REF!</v>
      </c>
      <c r="AK19" t="e">
        <f t="shared" ca="1" si="32"/>
        <v>#REF!</v>
      </c>
      <c r="AL19" t="e">
        <f t="shared" ca="1" si="33"/>
        <v>#REF!</v>
      </c>
      <c r="AM19" t="e">
        <f t="shared" ca="1" si="34"/>
        <v>#REF!</v>
      </c>
      <c r="AN19" t="e">
        <f t="shared" ca="1" si="35"/>
        <v>#REF!</v>
      </c>
      <c r="AO19" t="e">
        <f t="shared" ca="1" si="36"/>
        <v>#REF!</v>
      </c>
      <c r="AP19" t="e">
        <f t="shared" ca="1" si="37"/>
        <v>#REF!</v>
      </c>
      <c r="AQ19" t="e">
        <f t="shared" ca="1" si="38"/>
        <v>#REF!</v>
      </c>
      <c r="AR19" t="e">
        <f t="shared" ca="1" si="39"/>
        <v>#REF!</v>
      </c>
      <c r="AS19" t="e">
        <f t="shared" ca="1" si="40"/>
        <v>#REF!</v>
      </c>
      <c r="AT19" t="e">
        <f t="shared" ca="1" si="41"/>
        <v>#REF!</v>
      </c>
      <c r="AU19" t="e">
        <f t="shared" ca="1" si="42"/>
        <v>#REF!</v>
      </c>
      <c r="AV19" t="e">
        <f t="shared" ca="1" si="43"/>
        <v>#REF!</v>
      </c>
      <c r="AW19" t="e">
        <f t="shared" ca="1" si="44"/>
        <v>#REF!</v>
      </c>
      <c r="AX19" t="e">
        <f t="shared" ca="1" si="45"/>
        <v>#REF!</v>
      </c>
      <c r="AY19" t="e">
        <f t="shared" ca="1" si="46"/>
        <v>#REF!</v>
      </c>
      <c r="AZ19" t="e">
        <f t="shared" ca="1" si="47"/>
        <v>#REF!</v>
      </c>
      <c r="BA19" t="e">
        <f t="shared" ca="1" si="48"/>
        <v>#REF!</v>
      </c>
      <c r="BB19" t="e">
        <f t="shared" ca="1" si="49"/>
        <v>#REF!</v>
      </c>
      <c r="BC19" t="e">
        <f t="shared" ca="1" si="50"/>
        <v>#REF!</v>
      </c>
      <c r="BD19" t="e">
        <f t="shared" ca="1" si="51"/>
        <v>#REF!</v>
      </c>
      <c r="BE19" t="e">
        <f t="shared" ca="1" si="52"/>
        <v>#REF!</v>
      </c>
      <c r="BF19" t="e">
        <f t="shared" ca="1" si="53"/>
        <v>#REF!</v>
      </c>
      <c r="BG19" t="e">
        <f t="shared" ca="1" si="54"/>
        <v>#REF!</v>
      </c>
      <c r="BH19" t="e">
        <f t="shared" ca="1" si="55"/>
        <v>#REF!</v>
      </c>
      <c r="BI19" t="e">
        <f t="shared" ca="1" si="56"/>
        <v>#REF!</v>
      </c>
      <c r="BJ19" t="e">
        <f t="shared" ca="1" si="57"/>
        <v>#REF!</v>
      </c>
      <c r="BK19" t="e">
        <f t="shared" ca="1" si="58"/>
        <v>#REF!</v>
      </c>
      <c r="BL19" t="e">
        <f t="shared" ca="1" si="59"/>
        <v>#REF!</v>
      </c>
      <c r="BM19" t="e">
        <f t="shared" ca="1" si="60"/>
        <v>#REF!</v>
      </c>
      <c r="BN19" t="e">
        <f t="shared" ca="1" si="61"/>
        <v>#REF!</v>
      </c>
      <c r="BO19" t="e">
        <f t="shared" ca="1" si="62"/>
        <v>#REF!</v>
      </c>
      <c r="BP19" t="e">
        <f t="shared" ca="1" si="63"/>
        <v>#REF!</v>
      </c>
      <c r="BQ19" t="e">
        <f t="shared" ca="1" si="64"/>
        <v>#REF!</v>
      </c>
      <c r="BR19" t="e">
        <f t="shared" ca="1" si="65"/>
        <v>#REF!</v>
      </c>
      <c r="BS19" t="e">
        <f t="shared" ca="1" si="66"/>
        <v>#REF!</v>
      </c>
      <c r="BT19" t="e">
        <f t="shared" ca="1" si="67"/>
        <v>#REF!</v>
      </c>
      <c r="BU19" t="e">
        <f t="shared" ca="1" si="68"/>
        <v>#REF!</v>
      </c>
      <c r="BV19" t="e">
        <f t="shared" ca="1" si="69"/>
        <v>#REF!</v>
      </c>
      <c r="BW19" t="e">
        <f t="shared" ca="1" si="70"/>
        <v>#REF!</v>
      </c>
      <c r="BX19" t="e">
        <f t="shared" ca="1" si="71"/>
        <v>#REF!</v>
      </c>
      <c r="BY19" t="e">
        <f t="shared" ca="1" si="72"/>
        <v>#REF!</v>
      </c>
      <c r="BZ19" t="e">
        <f t="shared" ca="1" si="73"/>
        <v>#REF!</v>
      </c>
      <c r="CA19" t="e">
        <f t="shared" ca="1" si="74"/>
        <v>#REF!</v>
      </c>
      <c r="CB19" t="e">
        <f t="shared" ca="1" si="75"/>
        <v>#REF!</v>
      </c>
      <c r="CC19" t="e">
        <f t="shared" ca="1" si="76"/>
        <v>#REF!</v>
      </c>
      <c r="CD19" t="e">
        <f t="shared" ca="1" si="77"/>
        <v>#REF!</v>
      </c>
      <c r="CE19" t="e">
        <f t="shared" ca="1" si="78"/>
        <v>#REF!</v>
      </c>
      <c r="CF19" t="e">
        <f t="shared" ca="1" si="79"/>
        <v>#REF!</v>
      </c>
      <c r="CG19" t="e">
        <f t="shared" ca="1" si="80"/>
        <v>#REF!</v>
      </c>
      <c r="CH19" t="e">
        <f t="shared" ca="1" si="81"/>
        <v>#REF!</v>
      </c>
      <c r="CI19" t="e">
        <f t="shared" ca="1" si="82"/>
        <v>#REF!</v>
      </c>
      <c r="CJ19" t="e">
        <f t="shared" ca="1" si="83"/>
        <v>#REF!</v>
      </c>
      <c r="CK19" t="e">
        <f t="shared" ca="1" si="84"/>
        <v>#REF!</v>
      </c>
      <c r="CL19" t="e">
        <f t="shared" ca="1" si="85"/>
        <v>#REF!</v>
      </c>
      <c r="CM19" t="e">
        <f t="shared" ca="1" si="86"/>
        <v>#REF!</v>
      </c>
      <c r="CN19" t="e">
        <f t="shared" ca="1" si="87"/>
        <v>#REF!</v>
      </c>
      <c r="CO19" t="e">
        <f t="shared" ca="1" si="88"/>
        <v>#REF!</v>
      </c>
      <c r="CP19" t="e">
        <f t="shared" ca="1" si="89"/>
        <v>#REF!</v>
      </c>
      <c r="CQ19" t="e">
        <f t="shared" ca="1" si="90"/>
        <v>#REF!</v>
      </c>
      <c r="CR19" t="e">
        <f t="shared" ca="1" si="91"/>
        <v>#REF!</v>
      </c>
      <c r="CS19" t="e">
        <f t="shared" ca="1" si="92"/>
        <v>#REF!</v>
      </c>
      <c r="CT19" t="e">
        <f t="shared" ca="1" si="93"/>
        <v>#REF!</v>
      </c>
      <c r="CU19" t="e">
        <f t="shared" ca="1" si="94"/>
        <v>#REF!</v>
      </c>
      <c r="CV19" t="e">
        <f t="shared" ca="1" si="95"/>
        <v>#REF!</v>
      </c>
      <c r="CW19" t="e">
        <f t="shared" ca="1" si="96"/>
        <v>#REF!</v>
      </c>
      <c r="CX19" t="e">
        <f t="shared" ca="1" si="97"/>
        <v>#REF!</v>
      </c>
      <c r="CY19" t="e">
        <f t="shared" ca="1" si="98"/>
        <v>#REF!</v>
      </c>
      <c r="CZ19" t="e">
        <f t="shared" ca="1" si="99"/>
        <v>#REF!</v>
      </c>
      <c r="DA19" t="e">
        <f t="shared" ca="1" si="100"/>
        <v>#REF!</v>
      </c>
      <c r="DB19" t="e">
        <f t="shared" ca="1" si="101"/>
        <v>#REF!</v>
      </c>
      <c r="DC19" t="e">
        <f t="shared" ca="1" si="102"/>
        <v>#REF!</v>
      </c>
      <c r="DD19" t="e">
        <f t="shared" ca="1" si="103"/>
        <v>#REF!</v>
      </c>
      <c r="DE19" t="e">
        <f t="shared" ca="1" si="104"/>
        <v>#REF!</v>
      </c>
      <c r="DF19" t="e">
        <f t="shared" ca="1" si="105"/>
        <v>#REF!</v>
      </c>
      <c r="DG19" t="e">
        <f t="shared" ca="1" si="106"/>
        <v>#REF!</v>
      </c>
      <c r="DH19" t="e">
        <f t="shared" ca="1" si="107"/>
        <v>#REF!</v>
      </c>
      <c r="DI19" t="e">
        <f t="shared" ca="1" si="108"/>
        <v>#REF!</v>
      </c>
      <c r="DJ19" t="e">
        <f t="shared" ca="1" si="109"/>
        <v>#REF!</v>
      </c>
      <c r="DK19" t="e">
        <f t="shared" ca="1" si="110"/>
        <v>#REF!</v>
      </c>
    </row>
    <row r="20" spans="1:115" x14ac:dyDescent="0.25">
      <c r="A20">
        <f>verzamelblad!A20</f>
        <v>16</v>
      </c>
      <c r="B20" s="14"/>
      <c r="C20" s="30"/>
      <c r="D20" s="30"/>
      <c r="E20" s="30"/>
      <c r="F20" s="30"/>
      <c r="G20" s="30"/>
      <c r="H20" s="30"/>
      <c r="I20" s="30"/>
      <c r="J20" s="30"/>
      <c r="K20" s="30"/>
      <c r="L20" s="29"/>
      <c r="M20" s="29"/>
      <c r="N20" s="29"/>
      <c r="O20" s="29"/>
      <c r="P20" s="30"/>
      <c r="Q20" s="188"/>
      <c r="S20" s="233">
        <f t="shared" si="17"/>
        <v>0</v>
      </c>
      <c r="T20" s="233">
        <f t="shared" si="18"/>
        <v>0</v>
      </c>
      <c r="U20">
        <f t="shared" si="0"/>
        <v>0</v>
      </c>
      <c r="V20">
        <f t="shared" si="1"/>
        <v>0</v>
      </c>
      <c r="W20">
        <f t="shared" si="2"/>
        <v>0</v>
      </c>
      <c r="X20" t="e">
        <f t="shared" ca="1" si="19"/>
        <v>#REF!</v>
      </c>
      <c r="Y20" t="e">
        <f t="shared" ca="1" si="20"/>
        <v>#REF!</v>
      </c>
      <c r="Z20" t="e">
        <f t="shared" ca="1" si="21"/>
        <v>#REF!</v>
      </c>
      <c r="AA20" t="e">
        <f t="shared" ca="1" si="22"/>
        <v>#REF!</v>
      </c>
      <c r="AB20" t="e">
        <f t="shared" ca="1" si="23"/>
        <v>#REF!</v>
      </c>
      <c r="AC20" t="e">
        <f t="shared" ca="1" si="24"/>
        <v>#REF!</v>
      </c>
      <c r="AD20" t="e">
        <f t="shared" ca="1" si="25"/>
        <v>#REF!</v>
      </c>
      <c r="AE20" t="e">
        <f t="shared" ca="1" si="26"/>
        <v>#REF!</v>
      </c>
      <c r="AF20" t="e">
        <f t="shared" ca="1" si="27"/>
        <v>#REF!</v>
      </c>
      <c r="AG20" t="e">
        <f t="shared" ca="1" si="28"/>
        <v>#REF!</v>
      </c>
      <c r="AH20" t="e">
        <f t="shared" ca="1" si="29"/>
        <v>#REF!</v>
      </c>
      <c r="AI20" t="e">
        <f t="shared" ca="1" si="30"/>
        <v>#REF!</v>
      </c>
      <c r="AJ20" t="e">
        <f t="shared" ca="1" si="31"/>
        <v>#REF!</v>
      </c>
      <c r="AK20" t="e">
        <f t="shared" ca="1" si="32"/>
        <v>#REF!</v>
      </c>
      <c r="AL20" t="e">
        <f t="shared" ca="1" si="33"/>
        <v>#REF!</v>
      </c>
      <c r="AM20" t="e">
        <f t="shared" ca="1" si="34"/>
        <v>#REF!</v>
      </c>
      <c r="AN20" t="e">
        <f t="shared" ca="1" si="35"/>
        <v>#REF!</v>
      </c>
      <c r="AO20" t="e">
        <f t="shared" ca="1" si="36"/>
        <v>#REF!</v>
      </c>
      <c r="AP20" t="e">
        <f t="shared" ca="1" si="37"/>
        <v>#REF!</v>
      </c>
      <c r="AQ20" t="e">
        <f t="shared" ca="1" si="38"/>
        <v>#REF!</v>
      </c>
      <c r="AR20" t="e">
        <f t="shared" ca="1" si="39"/>
        <v>#REF!</v>
      </c>
      <c r="AS20" t="e">
        <f t="shared" ca="1" si="40"/>
        <v>#REF!</v>
      </c>
      <c r="AT20" t="e">
        <f t="shared" ca="1" si="41"/>
        <v>#REF!</v>
      </c>
      <c r="AU20" t="e">
        <f t="shared" ca="1" si="42"/>
        <v>#REF!</v>
      </c>
      <c r="AV20" t="e">
        <f t="shared" ca="1" si="43"/>
        <v>#REF!</v>
      </c>
      <c r="AW20" t="e">
        <f t="shared" ca="1" si="44"/>
        <v>#REF!</v>
      </c>
      <c r="AX20" t="e">
        <f t="shared" ca="1" si="45"/>
        <v>#REF!</v>
      </c>
      <c r="AY20" t="e">
        <f t="shared" ca="1" si="46"/>
        <v>#REF!</v>
      </c>
      <c r="AZ20" t="e">
        <f t="shared" ca="1" si="47"/>
        <v>#REF!</v>
      </c>
      <c r="BA20" t="e">
        <f t="shared" ca="1" si="48"/>
        <v>#REF!</v>
      </c>
      <c r="BB20" t="e">
        <f t="shared" ca="1" si="49"/>
        <v>#REF!</v>
      </c>
      <c r="BC20" t="e">
        <f t="shared" ca="1" si="50"/>
        <v>#REF!</v>
      </c>
      <c r="BD20" t="e">
        <f t="shared" ca="1" si="51"/>
        <v>#REF!</v>
      </c>
      <c r="BE20" t="e">
        <f t="shared" ca="1" si="52"/>
        <v>#REF!</v>
      </c>
      <c r="BF20" t="e">
        <f t="shared" ca="1" si="53"/>
        <v>#REF!</v>
      </c>
      <c r="BG20" t="e">
        <f t="shared" ca="1" si="54"/>
        <v>#REF!</v>
      </c>
      <c r="BH20" t="e">
        <f t="shared" ca="1" si="55"/>
        <v>#REF!</v>
      </c>
      <c r="BI20" t="e">
        <f t="shared" ca="1" si="56"/>
        <v>#REF!</v>
      </c>
      <c r="BJ20" t="e">
        <f t="shared" ca="1" si="57"/>
        <v>#REF!</v>
      </c>
      <c r="BK20" t="e">
        <f t="shared" ca="1" si="58"/>
        <v>#REF!</v>
      </c>
      <c r="BL20" t="e">
        <f t="shared" ca="1" si="59"/>
        <v>#REF!</v>
      </c>
      <c r="BM20" t="e">
        <f t="shared" ca="1" si="60"/>
        <v>#REF!</v>
      </c>
      <c r="BN20" t="e">
        <f t="shared" ca="1" si="61"/>
        <v>#REF!</v>
      </c>
      <c r="BO20" t="e">
        <f t="shared" ca="1" si="62"/>
        <v>#REF!</v>
      </c>
      <c r="BP20" t="e">
        <f t="shared" ca="1" si="63"/>
        <v>#REF!</v>
      </c>
      <c r="BQ20" t="e">
        <f t="shared" ca="1" si="64"/>
        <v>#REF!</v>
      </c>
      <c r="BR20" t="e">
        <f t="shared" ca="1" si="65"/>
        <v>#REF!</v>
      </c>
      <c r="BS20" t="e">
        <f t="shared" ca="1" si="66"/>
        <v>#REF!</v>
      </c>
      <c r="BT20" t="e">
        <f t="shared" ca="1" si="67"/>
        <v>#REF!</v>
      </c>
      <c r="BU20" t="e">
        <f t="shared" ca="1" si="68"/>
        <v>#REF!</v>
      </c>
      <c r="BV20" t="e">
        <f t="shared" ca="1" si="69"/>
        <v>#REF!</v>
      </c>
      <c r="BW20" t="e">
        <f t="shared" ca="1" si="70"/>
        <v>#REF!</v>
      </c>
      <c r="BX20" t="e">
        <f t="shared" ca="1" si="71"/>
        <v>#REF!</v>
      </c>
      <c r="BY20" t="e">
        <f t="shared" ca="1" si="72"/>
        <v>#REF!</v>
      </c>
      <c r="BZ20" t="e">
        <f t="shared" ca="1" si="73"/>
        <v>#REF!</v>
      </c>
      <c r="CA20" t="e">
        <f t="shared" ca="1" si="74"/>
        <v>#REF!</v>
      </c>
      <c r="CB20" t="e">
        <f t="shared" ca="1" si="75"/>
        <v>#REF!</v>
      </c>
      <c r="CC20" t="e">
        <f t="shared" ca="1" si="76"/>
        <v>#REF!</v>
      </c>
      <c r="CD20" t="e">
        <f t="shared" ca="1" si="77"/>
        <v>#REF!</v>
      </c>
      <c r="CE20" t="e">
        <f t="shared" ca="1" si="78"/>
        <v>#REF!</v>
      </c>
      <c r="CF20" t="e">
        <f t="shared" ca="1" si="79"/>
        <v>#REF!</v>
      </c>
      <c r="CG20" t="e">
        <f t="shared" ca="1" si="80"/>
        <v>#REF!</v>
      </c>
      <c r="CH20" t="e">
        <f t="shared" ca="1" si="81"/>
        <v>#REF!</v>
      </c>
      <c r="CI20" t="e">
        <f t="shared" ca="1" si="82"/>
        <v>#REF!</v>
      </c>
      <c r="CJ20" t="e">
        <f t="shared" ca="1" si="83"/>
        <v>#REF!</v>
      </c>
      <c r="CK20" t="e">
        <f t="shared" ca="1" si="84"/>
        <v>#REF!</v>
      </c>
      <c r="CL20" t="e">
        <f t="shared" ca="1" si="85"/>
        <v>#REF!</v>
      </c>
      <c r="CM20" t="e">
        <f t="shared" ca="1" si="86"/>
        <v>#REF!</v>
      </c>
      <c r="CN20" t="e">
        <f t="shared" ca="1" si="87"/>
        <v>#REF!</v>
      </c>
      <c r="CO20" t="e">
        <f t="shared" ca="1" si="88"/>
        <v>#REF!</v>
      </c>
      <c r="CP20" t="e">
        <f t="shared" ca="1" si="89"/>
        <v>#REF!</v>
      </c>
      <c r="CQ20" t="e">
        <f t="shared" ca="1" si="90"/>
        <v>#REF!</v>
      </c>
      <c r="CR20" t="e">
        <f t="shared" ca="1" si="91"/>
        <v>#REF!</v>
      </c>
      <c r="CS20" t="e">
        <f t="shared" ca="1" si="92"/>
        <v>#REF!</v>
      </c>
      <c r="CT20" t="e">
        <f t="shared" ca="1" si="93"/>
        <v>#REF!</v>
      </c>
      <c r="CU20" t="e">
        <f t="shared" ca="1" si="94"/>
        <v>#REF!</v>
      </c>
      <c r="CV20" t="e">
        <f t="shared" ca="1" si="95"/>
        <v>#REF!</v>
      </c>
      <c r="CW20" t="e">
        <f t="shared" ca="1" si="96"/>
        <v>#REF!</v>
      </c>
      <c r="CX20" t="e">
        <f t="shared" ca="1" si="97"/>
        <v>#REF!</v>
      </c>
      <c r="CY20" t="e">
        <f t="shared" ca="1" si="98"/>
        <v>#REF!</v>
      </c>
      <c r="CZ20" t="e">
        <f t="shared" ca="1" si="99"/>
        <v>#REF!</v>
      </c>
      <c r="DA20" t="e">
        <f t="shared" ca="1" si="100"/>
        <v>#REF!</v>
      </c>
      <c r="DB20" t="e">
        <f t="shared" ca="1" si="101"/>
        <v>#REF!</v>
      </c>
      <c r="DC20" t="e">
        <f t="shared" ca="1" si="102"/>
        <v>#REF!</v>
      </c>
      <c r="DD20" t="e">
        <f t="shared" ca="1" si="103"/>
        <v>#REF!</v>
      </c>
      <c r="DE20" t="e">
        <f t="shared" ca="1" si="104"/>
        <v>#REF!</v>
      </c>
      <c r="DF20" t="e">
        <f t="shared" ca="1" si="105"/>
        <v>#REF!</v>
      </c>
      <c r="DG20" t="e">
        <f t="shared" ca="1" si="106"/>
        <v>#REF!</v>
      </c>
      <c r="DH20" t="e">
        <f t="shared" ca="1" si="107"/>
        <v>#REF!</v>
      </c>
      <c r="DI20" t="e">
        <f t="shared" ca="1" si="108"/>
        <v>#REF!</v>
      </c>
      <c r="DJ20" t="e">
        <f t="shared" ca="1" si="109"/>
        <v>#REF!</v>
      </c>
      <c r="DK20" t="e">
        <f t="shared" ca="1" si="110"/>
        <v>#REF!</v>
      </c>
    </row>
    <row r="21" spans="1:115" x14ac:dyDescent="0.25">
      <c r="A21">
        <f>verzamelblad!A21</f>
        <v>17</v>
      </c>
      <c r="B21" s="14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29"/>
      <c r="N21" s="29"/>
      <c r="O21" s="29"/>
      <c r="P21" s="30"/>
      <c r="Q21" s="188"/>
      <c r="S21" s="233">
        <f t="shared" si="17"/>
        <v>0</v>
      </c>
      <c r="T21" s="233">
        <f t="shared" si="18"/>
        <v>0</v>
      </c>
      <c r="U21">
        <f t="shared" si="0"/>
        <v>0</v>
      </c>
      <c r="V21">
        <f t="shared" si="1"/>
        <v>0</v>
      </c>
      <c r="W21">
        <f t="shared" si="2"/>
        <v>0</v>
      </c>
      <c r="X21" t="e">
        <f t="shared" ca="1" si="19"/>
        <v>#REF!</v>
      </c>
      <c r="Y21" t="e">
        <f t="shared" ca="1" si="20"/>
        <v>#REF!</v>
      </c>
      <c r="Z21" t="e">
        <f t="shared" ca="1" si="21"/>
        <v>#REF!</v>
      </c>
      <c r="AA21" t="e">
        <f t="shared" ca="1" si="22"/>
        <v>#REF!</v>
      </c>
      <c r="AB21" t="e">
        <f t="shared" ca="1" si="23"/>
        <v>#REF!</v>
      </c>
      <c r="AC21" t="e">
        <f t="shared" ca="1" si="24"/>
        <v>#REF!</v>
      </c>
      <c r="AD21" t="e">
        <f t="shared" ca="1" si="25"/>
        <v>#REF!</v>
      </c>
      <c r="AE21" t="e">
        <f t="shared" ca="1" si="26"/>
        <v>#REF!</v>
      </c>
      <c r="AF21" t="e">
        <f t="shared" ca="1" si="27"/>
        <v>#REF!</v>
      </c>
      <c r="AG21" t="e">
        <f t="shared" ca="1" si="28"/>
        <v>#REF!</v>
      </c>
      <c r="AH21" t="e">
        <f t="shared" ca="1" si="29"/>
        <v>#REF!</v>
      </c>
      <c r="AI21" t="e">
        <f t="shared" ca="1" si="30"/>
        <v>#REF!</v>
      </c>
      <c r="AJ21" t="e">
        <f t="shared" ca="1" si="31"/>
        <v>#REF!</v>
      </c>
      <c r="AK21" t="e">
        <f t="shared" ca="1" si="32"/>
        <v>#REF!</v>
      </c>
      <c r="AL21" t="e">
        <f t="shared" ca="1" si="33"/>
        <v>#REF!</v>
      </c>
      <c r="AM21" t="e">
        <f t="shared" ca="1" si="34"/>
        <v>#REF!</v>
      </c>
      <c r="AN21" t="e">
        <f t="shared" ca="1" si="35"/>
        <v>#REF!</v>
      </c>
      <c r="AO21" t="e">
        <f t="shared" ca="1" si="36"/>
        <v>#REF!</v>
      </c>
      <c r="AP21" t="e">
        <f t="shared" ca="1" si="37"/>
        <v>#REF!</v>
      </c>
      <c r="AQ21" t="e">
        <f t="shared" ca="1" si="38"/>
        <v>#REF!</v>
      </c>
      <c r="AR21" t="e">
        <f t="shared" ca="1" si="39"/>
        <v>#REF!</v>
      </c>
      <c r="AS21" t="e">
        <f t="shared" ca="1" si="40"/>
        <v>#REF!</v>
      </c>
      <c r="AT21" t="e">
        <f t="shared" ca="1" si="41"/>
        <v>#REF!</v>
      </c>
      <c r="AU21" t="e">
        <f t="shared" ca="1" si="42"/>
        <v>#REF!</v>
      </c>
      <c r="AV21" t="e">
        <f t="shared" ca="1" si="43"/>
        <v>#REF!</v>
      </c>
      <c r="AW21" t="e">
        <f t="shared" ca="1" si="44"/>
        <v>#REF!</v>
      </c>
      <c r="AX21" t="e">
        <f t="shared" ca="1" si="45"/>
        <v>#REF!</v>
      </c>
      <c r="AY21" t="e">
        <f t="shared" ca="1" si="46"/>
        <v>#REF!</v>
      </c>
      <c r="AZ21" t="e">
        <f t="shared" ca="1" si="47"/>
        <v>#REF!</v>
      </c>
      <c r="BA21" t="e">
        <f t="shared" ca="1" si="48"/>
        <v>#REF!</v>
      </c>
      <c r="BB21" t="e">
        <f t="shared" ca="1" si="49"/>
        <v>#REF!</v>
      </c>
      <c r="BC21" t="e">
        <f t="shared" ca="1" si="50"/>
        <v>#REF!</v>
      </c>
      <c r="BD21" t="e">
        <f t="shared" ca="1" si="51"/>
        <v>#REF!</v>
      </c>
      <c r="BE21" t="e">
        <f t="shared" ca="1" si="52"/>
        <v>#REF!</v>
      </c>
      <c r="BF21" t="e">
        <f t="shared" ca="1" si="53"/>
        <v>#REF!</v>
      </c>
      <c r="BG21" t="e">
        <f t="shared" ca="1" si="54"/>
        <v>#REF!</v>
      </c>
      <c r="BH21" t="e">
        <f t="shared" ca="1" si="55"/>
        <v>#REF!</v>
      </c>
      <c r="BI21" t="e">
        <f t="shared" ca="1" si="56"/>
        <v>#REF!</v>
      </c>
      <c r="BJ21" t="e">
        <f t="shared" ca="1" si="57"/>
        <v>#REF!</v>
      </c>
      <c r="BK21" t="e">
        <f t="shared" ca="1" si="58"/>
        <v>#REF!</v>
      </c>
      <c r="BL21" t="e">
        <f t="shared" ca="1" si="59"/>
        <v>#REF!</v>
      </c>
      <c r="BM21" t="e">
        <f t="shared" ca="1" si="60"/>
        <v>#REF!</v>
      </c>
      <c r="BN21" t="e">
        <f t="shared" ca="1" si="61"/>
        <v>#REF!</v>
      </c>
      <c r="BO21" t="e">
        <f t="shared" ca="1" si="62"/>
        <v>#REF!</v>
      </c>
      <c r="BP21" t="e">
        <f t="shared" ca="1" si="63"/>
        <v>#REF!</v>
      </c>
      <c r="BQ21" t="e">
        <f t="shared" ca="1" si="64"/>
        <v>#REF!</v>
      </c>
      <c r="BR21" t="e">
        <f t="shared" ca="1" si="65"/>
        <v>#REF!</v>
      </c>
      <c r="BS21" t="e">
        <f t="shared" ca="1" si="66"/>
        <v>#REF!</v>
      </c>
      <c r="BT21" t="e">
        <f t="shared" ca="1" si="67"/>
        <v>#REF!</v>
      </c>
      <c r="BU21" t="e">
        <f t="shared" ca="1" si="68"/>
        <v>#REF!</v>
      </c>
      <c r="BV21" t="e">
        <f t="shared" ca="1" si="69"/>
        <v>#REF!</v>
      </c>
      <c r="BW21" t="e">
        <f t="shared" ca="1" si="70"/>
        <v>#REF!</v>
      </c>
      <c r="BX21" t="e">
        <f t="shared" ca="1" si="71"/>
        <v>#REF!</v>
      </c>
      <c r="BY21" t="e">
        <f t="shared" ca="1" si="72"/>
        <v>#REF!</v>
      </c>
      <c r="BZ21" t="e">
        <f t="shared" ca="1" si="73"/>
        <v>#REF!</v>
      </c>
      <c r="CA21" t="e">
        <f t="shared" ca="1" si="74"/>
        <v>#REF!</v>
      </c>
      <c r="CB21" t="e">
        <f t="shared" ca="1" si="75"/>
        <v>#REF!</v>
      </c>
      <c r="CC21" t="e">
        <f t="shared" ca="1" si="76"/>
        <v>#REF!</v>
      </c>
      <c r="CD21" t="e">
        <f t="shared" ca="1" si="77"/>
        <v>#REF!</v>
      </c>
      <c r="CE21" t="e">
        <f t="shared" ca="1" si="78"/>
        <v>#REF!</v>
      </c>
      <c r="CF21" t="e">
        <f t="shared" ca="1" si="79"/>
        <v>#REF!</v>
      </c>
      <c r="CG21" t="e">
        <f t="shared" ca="1" si="80"/>
        <v>#REF!</v>
      </c>
      <c r="CH21" t="e">
        <f t="shared" ca="1" si="81"/>
        <v>#REF!</v>
      </c>
      <c r="CI21" t="e">
        <f t="shared" ca="1" si="82"/>
        <v>#REF!</v>
      </c>
      <c r="CJ21" t="e">
        <f t="shared" ca="1" si="83"/>
        <v>#REF!</v>
      </c>
      <c r="CK21" t="e">
        <f t="shared" ca="1" si="84"/>
        <v>#REF!</v>
      </c>
      <c r="CL21" t="e">
        <f t="shared" ca="1" si="85"/>
        <v>#REF!</v>
      </c>
      <c r="CM21" t="e">
        <f t="shared" ca="1" si="86"/>
        <v>#REF!</v>
      </c>
      <c r="CN21" t="e">
        <f t="shared" ca="1" si="87"/>
        <v>#REF!</v>
      </c>
      <c r="CO21" t="e">
        <f t="shared" ca="1" si="88"/>
        <v>#REF!</v>
      </c>
      <c r="CP21" t="e">
        <f t="shared" ca="1" si="89"/>
        <v>#REF!</v>
      </c>
      <c r="CQ21" t="e">
        <f t="shared" ca="1" si="90"/>
        <v>#REF!</v>
      </c>
      <c r="CR21" t="e">
        <f t="shared" ca="1" si="91"/>
        <v>#REF!</v>
      </c>
      <c r="CS21" t="e">
        <f t="shared" ca="1" si="92"/>
        <v>#REF!</v>
      </c>
      <c r="CT21" t="e">
        <f t="shared" ca="1" si="93"/>
        <v>#REF!</v>
      </c>
      <c r="CU21" t="e">
        <f t="shared" ca="1" si="94"/>
        <v>#REF!</v>
      </c>
      <c r="CV21" t="e">
        <f t="shared" ca="1" si="95"/>
        <v>#REF!</v>
      </c>
      <c r="CW21" t="e">
        <f t="shared" ca="1" si="96"/>
        <v>#REF!</v>
      </c>
      <c r="CX21" t="e">
        <f t="shared" ca="1" si="97"/>
        <v>#REF!</v>
      </c>
      <c r="CY21" t="e">
        <f t="shared" ca="1" si="98"/>
        <v>#REF!</v>
      </c>
      <c r="CZ21" t="e">
        <f t="shared" ca="1" si="99"/>
        <v>#REF!</v>
      </c>
      <c r="DA21" t="e">
        <f t="shared" ca="1" si="100"/>
        <v>#REF!</v>
      </c>
      <c r="DB21" t="e">
        <f t="shared" ca="1" si="101"/>
        <v>#REF!</v>
      </c>
      <c r="DC21" t="e">
        <f t="shared" ca="1" si="102"/>
        <v>#REF!</v>
      </c>
      <c r="DD21" t="e">
        <f t="shared" ca="1" si="103"/>
        <v>#REF!</v>
      </c>
      <c r="DE21" t="e">
        <f t="shared" ca="1" si="104"/>
        <v>#REF!</v>
      </c>
      <c r="DF21" t="e">
        <f t="shared" ca="1" si="105"/>
        <v>#REF!</v>
      </c>
      <c r="DG21" t="e">
        <f t="shared" ca="1" si="106"/>
        <v>#REF!</v>
      </c>
      <c r="DH21" t="e">
        <f t="shared" ca="1" si="107"/>
        <v>#REF!</v>
      </c>
      <c r="DI21" t="e">
        <f t="shared" ca="1" si="108"/>
        <v>#REF!</v>
      </c>
      <c r="DJ21" t="e">
        <f t="shared" ca="1" si="109"/>
        <v>#REF!</v>
      </c>
      <c r="DK21" t="e">
        <f t="shared" ca="1" si="110"/>
        <v>#REF!</v>
      </c>
    </row>
    <row r="22" spans="1:115" x14ac:dyDescent="0.25">
      <c r="A22">
        <f>verzamelblad!A22</f>
        <v>18</v>
      </c>
      <c r="B22" s="14"/>
      <c r="C22" s="30"/>
      <c r="D22" s="30"/>
      <c r="E22" s="30"/>
      <c r="F22" s="30"/>
      <c r="G22" s="30"/>
      <c r="H22" s="30"/>
      <c r="I22" s="30"/>
      <c r="J22" s="30"/>
      <c r="K22" s="30"/>
      <c r="L22" s="29"/>
      <c r="M22" s="29"/>
      <c r="N22" s="29"/>
      <c r="O22" s="29"/>
      <c r="P22" s="30"/>
      <c r="Q22" s="188"/>
      <c r="S22" s="233">
        <f t="shared" si="17"/>
        <v>0</v>
      </c>
      <c r="T22" s="233">
        <f t="shared" si="18"/>
        <v>0</v>
      </c>
      <c r="U22">
        <f t="shared" si="0"/>
        <v>0</v>
      </c>
      <c r="V22">
        <f t="shared" si="1"/>
        <v>0</v>
      </c>
      <c r="W22">
        <f t="shared" si="2"/>
        <v>0</v>
      </c>
      <c r="X22" t="e">
        <f t="shared" ca="1" si="19"/>
        <v>#REF!</v>
      </c>
      <c r="Y22" t="e">
        <f t="shared" ca="1" si="20"/>
        <v>#REF!</v>
      </c>
      <c r="Z22" t="e">
        <f t="shared" ca="1" si="21"/>
        <v>#REF!</v>
      </c>
      <c r="AA22" t="e">
        <f t="shared" ca="1" si="22"/>
        <v>#REF!</v>
      </c>
      <c r="AB22" t="e">
        <f t="shared" ca="1" si="23"/>
        <v>#REF!</v>
      </c>
      <c r="AC22" t="e">
        <f t="shared" ca="1" si="24"/>
        <v>#REF!</v>
      </c>
      <c r="AD22" t="e">
        <f t="shared" ca="1" si="25"/>
        <v>#REF!</v>
      </c>
      <c r="AE22" t="e">
        <f t="shared" ca="1" si="26"/>
        <v>#REF!</v>
      </c>
      <c r="AF22" t="e">
        <f t="shared" ca="1" si="27"/>
        <v>#REF!</v>
      </c>
      <c r="AG22" t="e">
        <f t="shared" ca="1" si="28"/>
        <v>#REF!</v>
      </c>
      <c r="AH22" t="e">
        <f t="shared" ca="1" si="29"/>
        <v>#REF!</v>
      </c>
      <c r="AI22" t="e">
        <f t="shared" ca="1" si="30"/>
        <v>#REF!</v>
      </c>
      <c r="AJ22" t="e">
        <f t="shared" ca="1" si="31"/>
        <v>#REF!</v>
      </c>
      <c r="AK22" t="e">
        <f t="shared" ca="1" si="32"/>
        <v>#REF!</v>
      </c>
      <c r="AL22" t="e">
        <f t="shared" ca="1" si="33"/>
        <v>#REF!</v>
      </c>
      <c r="AM22" t="e">
        <f t="shared" ca="1" si="34"/>
        <v>#REF!</v>
      </c>
      <c r="AN22" t="e">
        <f t="shared" ca="1" si="35"/>
        <v>#REF!</v>
      </c>
      <c r="AO22" t="e">
        <f t="shared" ca="1" si="36"/>
        <v>#REF!</v>
      </c>
      <c r="AP22" t="e">
        <f t="shared" ca="1" si="37"/>
        <v>#REF!</v>
      </c>
      <c r="AQ22" t="e">
        <f t="shared" ca="1" si="38"/>
        <v>#REF!</v>
      </c>
      <c r="AR22" t="e">
        <f t="shared" ca="1" si="39"/>
        <v>#REF!</v>
      </c>
      <c r="AS22" t="e">
        <f t="shared" ca="1" si="40"/>
        <v>#REF!</v>
      </c>
      <c r="AT22" t="e">
        <f t="shared" ca="1" si="41"/>
        <v>#REF!</v>
      </c>
      <c r="AU22" t="e">
        <f t="shared" ca="1" si="42"/>
        <v>#REF!</v>
      </c>
      <c r="AV22" t="e">
        <f t="shared" ca="1" si="43"/>
        <v>#REF!</v>
      </c>
      <c r="AW22" t="e">
        <f t="shared" ca="1" si="44"/>
        <v>#REF!</v>
      </c>
      <c r="AX22" t="e">
        <f t="shared" ca="1" si="45"/>
        <v>#REF!</v>
      </c>
      <c r="AY22" t="e">
        <f t="shared" ca="1" si="46"/>
        <v>#REF!</v>
      </c>
      <c r="AZ22" t="e">
        <f t="shared" ca="1" si="47"/>
        <v>#REF!</v>
      </c>
      <c r="BA22" t="e">
        <f t="shared" ca="1" si="48"/>
        <v>#REF!</v>
      </c>
      <c r="BB22" t="e">
        <f t="shared" ca="1" si="49"/>
        <v>#REF!</v>
      </c>
      <c r="BC22" t="e">
        <f t="shared" ca="1" si="50"/>
        <v>#REF!</v>
      </c>
      <c r="BD22" t="e">
        <f t="shared" ca="1" si="51"/>
        <v>#REF!</v>
      </c>
      <c r="BE22" t="e">
        <f t="shared" ca="1" si="52"/>
        <v>#REF!</v>
      </c>
      <c r="BF22" t="e">
        <f t="shared" ca="1" si="53"/>
        <v>#REF!</v>
      </c>
      <c r="BG22" t="e">
        <f t="shared" ca="1" si="54"/>
        <v>#REF!</v>
      </c>
      <c r="BH22" t="e">
        <f t="shared" ca="1" si="55"/>
        <v>#REF!</v>
      </c>
      <c r="BI22" t="e">
        <f t="shared" ca="1" si="56"/>
        <v>#REF!</v>
      </c>
      <c r="BJ22" t="e">
        <f t="shared" ca="1" si="57"/>
        <v>#REF!</v>
      </c>
      <c r="BK22" t="e">
        <f t="shared" ca="1" si="58"/>
        <v>#REF!</v>
      </c>
      <c r="BL22" t="e">
        <f t="shared" ca="1" si="59"/>
        <v>#REF!</v>
      </c>
      <c r="BM22" t="e">
        <f t="shared" ca="1" si="60"/>
        <v>#REF!</v>
      </c>
      <c r="BN22" t="e">
        <f t="shared" ca="1" si="61"/>
        <v>#REF!</v>
      </c>
      <c r="BO22" t="e">
        <f t="shared" ca="1" si="62"/>
        <v>#REF!</v>
      </c>
      <c r="BP22" t="e">
        <f t="shared" ca="1" si="63"/>
        <v>#REF!</v>
      </c>
      <c r="BQ22" t="e">
        <f t="shared" ca="1" si="64"/>
        <v>#REF!</v>
      </c>
      <c r="BR22" t="e">
        <f t="shared" ca="1" si="65"/>
        <v>#REF!</v>
      </c>
      <c r="BS22" t="e">
        <f t="shared" ca="1" si="66"/>
        <v>#REF!</v>
      </c>
      <c r="BT22" t="e">
        <f t="shared" ca="1" si="67"/>
        <v>#REF!</v>
      </c>
      <c r="BU22" t="e">
        <f t="shared" ca="1" si="68"/>
        <v>#REF!</v>
      </c>
      <c r="BV22" t="e">
        <f t="shared" ca="1" si="69"/>
        <v>#REF!</v>
      </c>
      <c r="BW22" t="e">
        <f t="shared" ca="1" si="70"/>
        <v>#REF!</v>
      </c>
      <c r="BX22" t="e">
        <f t="shared" ca="1" si="71"/>
        <v>#REF!</v>
      </c>
      <c r="BY22" t="e">
        <f t="shared" ca="1" si="72"/>
        <v>#REF!</v>
      </c>
      <c r="BZ22" t="e">
        <f t="shared" ca="1" si="73"/>
        <v>#REF!</v>
      </c>
      <c r="CA22" t="e">
        <f t="shared" ca="1" si="74"/>
        <v>#REF!</v>
      </c>
      <c r="CB22" t="e">
        <f t="shared" ca="1" si="75"/>
        <v>#REF!</v>
      </c>
      <c r="CC22" t="e">
        <f t="shared" ca="1" si="76"/>
        <v>#REF!</v>
      </c>
      <c r="CD22" t="e">
        <f t="shared" ca="1" si="77"/>
        <v>#REF!</v>
      </c>
      <c r="CE22" t="e">
        <f t="shared" ca="1" si="78"/>
        <v>#REF!</v>
      </c>
      <c r="CF22" t="e">
        <f t="shared" ca="1" si="79"/>
        <v>#REF!</v>
      </c>
      <c r="CG22" t="e">
        <f t="shared" ca="1" si="80"/>
        <v>#REF!</v>
      </c>
      <c r="CH22" t="e">
        <f t="shared" ca="1" si="81"/>
        <v>#REF!</v>
      </c>
      <c r="CI22" t="e">
        <f t="shared" ca="1" si="82"/>
        <v>#REF!</v>
      </c>
      <c r="CJ22" t="e">
        <f t="shared" ca="1" si="83"/>
        <v>#REF!</v>
      </c>
      <c r="CK22" t="e">
        <f t="shared" ca="1" si="84"/>
        <v>#REF!</v>
      </c>
      <c r="CL22" t="e">
        <f t="shared" ca="1" si="85"/>
        <v>#REF!</v>
      </c>
      <c r="CM22" t="e">
        <f t="shared" ca="1" si="86"/>
        <v>#REF!</v>
      </c>
      <c r="CN22" t="e">
        <f t="shared" ca="1" si="87"/>
        <v>#REF!</v>
      </c>
      <c r="CO22" t="e">
        <f t="shared" ca="1" si="88"/>
        <v>#REF!</v>
      </c>
      <c r="CP22" t="e">
        <f t="shared" ca="1" si="89"/>
        <v>#REF!</v>
      </c>
      <c r="CQ22" t="e">
        <f t="shared" ca="1" si="90"/>
        <v>#REF!</v>
      </c>
      <c r="CR22" t="e">
        <f t="shared" ca="1" si="91"/>
        <v>#REF!</v>
      </c>
      <c r="CS22" t="e">
        <f t="shared" ca="1" si="92"/>
        <v>#REF!</v>
      </c>
      <c r="CT22" t="e">
        <f t="shared" ca="1" si="93"/>
        <v>#REF!</v>
      </c>
      <c r="CU22" t="e">
        <f t="shared" ca="1" si="94"/>
        <v>#REF!</v>
      </c>
      <c r="CV22" t="e">
        <f t="shared" ca="1" si="95"/>
        <v>#REF!</v>
      </c>
      <c r="CW22" t="e">
        <f t="shared" ca="1" si="96"/>
        <v>#REF!</v>
      </c>
      <c r="CX22" t="e">
        <f t="shared" ca="1" si="97"/>
        <v>#REF!</v>
      </c>
      <c r="CY22" t="e">
        <f t="shared" ca="1" si="98"/>
        <v>#REF!</v>
      </c>
      <c r="CZ22" t="e">
        <f t="shared" ca="1" si="99"/>
        <v>#REF!</v>
      </c>
      <c r="DA22" t="e">
        <f t="shared" ca="1" si="100"/>
        <v>#REF!</v>
      </c>
      <c r="DB22" t="e">
        <f t="shared" ca="1" si="101"/>
        <v>#REF!</v>
      </c>
      <c r="DC22" t="e">
        <f t="shared" ca="1" si="102"/>
        <v>#REF!</v>
      </c>
      <c r="DD22" t="e">
        <f t="shared" ca="1" si="103"/>
        <v>#REF!</v>
      </c>
      <c r="DE22" t="e">
        <f t="shared" ca="1" si="104"/>
        <v>#REF!</v>
      </c>
      <c r="DF22" t="e">
        <f t="shared" ca="1" si="105"/>
        <v>#REF!</v>
      </c>
      <c r="DG22" t="e">
        <f t="shared" ca="1" si="106"/>
        <v>#REF!</v>
      </c>
      <c r="DH22" t="e">
        <f t="shared" ca="1" si="107"/>
        <v>#REF!</v>
      </c>
      <c r="DI22" t="e">
        <f t="shared" ca="1" si="108"/>
        <v>#REF!</v>
      </c>
      <c r="DJ22" t="e">
        <f t="shared" ca="1" si="109"/>
        <v>#REF!</v>
      </c>
      <c r="DK22" t="e">
        <f t="shared" ca="1" si="110"/>
        <v>#REF!</v>
      </c>
    </row>
    <row r="23" spans="1:115" x14ac:dyDescent="0.25">
      <c r="A23">
        <f>verzamelblad!A23</f>
        <v>19</v>
      </c>
      <c r="B23" s="14"/>
      <c r="C23" s="30"/>
      <c r="D23" s="30"/>
      <c r="E23" s="30"/>
      <c r="F23" s="30"/>
      <c r="G23" s="30"/>
      <c r="H23" s="30"/>
      <c r="I23" s="30"/>
      <c r="J23" s="30"/>
      <c r="K23" s="30"/>
      <c r="L23" s="29"/>
      <c r="M23" s="29"/>
      <c r="N23" s="29"/>
      <c r="O23" s="29"/>
      <c r="P23" s="30"/>
      <c r="Q23" s="188"/>
      <c r="S23" s="233">
        <f t="shared" si="17"/>
        <v>0</v>
      </c>
      <c r="T23" s="233">
        <f t="shared" si="18"/>
        <v>0</v>
      </c>
      <c r="U23">
        <f t="shared" si="0"/>
        <v>0</v>
      </c>
      <c r="V23">
        <f t="shared" si="1"/>
        <v>0</v>
      </c>
      <c r="W23">
        <f t="shared" si="2"/>
        <v>0</v>
      </c>
      <c r="X23" t="e">
        <f t="shared" ca="1" si="19"/>
        <v>#REF!</v>
      </c>
      <c r="Y23" t="e">
        <f t="shared" ca="1" si="20"/>
        <v>#REF!</v>
      </c>
      <c r="Z23" t="e">
        <f t="shared" ca="1" si="21"/>
        <v>#REF!</v>
      </c>
      <c r="AA23" t="e">
        <f t="shared" ca="1" si="22"/>
        <v>#REF!</v>
      </c>
      <c r="AB23" t="e">
        <f t="shared" ca="1" si="23"/>
        <v>#REF!</v>
      </c>
      <c r="AC23" t="e">
        <f t="shared" ca="1" si="24"/>
        <v>#REF!</v>
      </c>
      <c r="AD23" t="e">
        <f t="shared" ca="1" si="25"/>
        <v>#REF!</v>
      </c>
      <c r="AE23" t="e">
        <f t="shared" ca="1" si="26"/>
        <v>#REF!</v>
      </c>
      <c r="AF23" t="e">
        <f t="shared" ca="1" si="27"/>
        <v>#REF!</v>
      </c>
      <c r="AG23" t="e">
        <f t="shared" ca="1" si="28"/>
        <v>#REF!</v>
      </c>
      <c r="AH23" t="e">
        <f t="shared" ca="1" si="29"/>
        <v>#REF!</v>
      </c>
      <c r="AI23" t="e">
        <f t="shared" ca="1" si="30"/>
        <v>#REF!</v>
      </c>
      <c r="AJ23" t="e">
        <f t="shared" ca="1" si="31"/>
        <v>#REF!</v>
      </c>
      <c r="AK23" t="e">
        <f t="shared" ca="1" si="32"/>
        <v>#REF!</v>
      </c>
      <c r="AL23" t="e">
        <f t="shared" ca="1" si="33"/>
        <v>#REF!</v>
      </c>
      <c r="AM23" t="e">
        <f t="shared" ca="1" si="34"/>
        <v>#REF!</v>
      </c>
      <c r="AN23" t="e">
        <f t="shared" ca="1" si="35"/>
        <v>#REF!</v>
      </c>
      <c r="AO23" t="e">
        <f t="shared" ca="1" si="36"/>
        <v>#REF!</v>
      </c>
      <c r="AP23" t="e">
        <f t="shared" ca="1" si="37"/>
        <v>#REF!</v>
      </c>
      <c r="AQ23" t="e">
        <f t="shared" ca="1" si="38"/>
        <v>#REF!</v>
      </c>
      <c r="AR23" t="e">
        <f t="shared" ca="1" si="39"/>
        <v>#REF!</v>
      </c>
      <c r="AS23" t="e">
        <f t="shared" ca="1" si="40"/>
        <v>#REF!</v>
      </c>
      <c r="AT23" t="e">
        <f t="shared" ca="1" si="41"/>
        <v>#REF!</v>
      </c>
      <c r="AU23" t="e">
        <f t="shared" ca="1" si="42"/>
        <v>#REF!</v>
      </c>
      <c r="AV23" t="e">
        <f t="shared" ca="1" si="43"/>
        <v>#REF!</v>
      </c>
      <c r="AW23" t="e">
        <f t="shared" ca="1" si="44"/>
        <v>#REF!</v>
      </c>
      <c r="AX23" t="e">
        <f t="shared" ca="1" si="45"/>
        <v>#REF!</v>
      </c>
      <c r="AY23" t="e">
        <f t="shared" ca="1" si="46"/>
        <v>#REF!</v>
      </c>
      <c r="AZ23" t="e">
        <f t="shared" ca="1" si="47"/>
        <v>#REF!</v>
      </c>
      <c r="BA23" t="e">
        <f t="shared" ca="1" si="48"/>
        <v>#REF!</v>
      </c>
      <c r="BB23" t="e">
        <f t="shared" ca="1" si="49"/>
        <v>#REF!</v>
      </c>
      <c r="BC23" t="e">
        <f t="shared" ca="1" si="50"/>
        <v>#REF!</v>
      </c>
      <c r="BD23" t="e">
        <f t="shared" ca="1" si="51"/>
        <v>#REF!</v>
      </c>
      <c r="BE23" t="e">
        <f t="shared" ca="1" si="52"/>
        <v>#REF!</v>
      </c>
      <c r="BF23" t="e">
        <f t="shared" ca="1" si="53"/>
        <v>#REF!</v>
      </c>
      <c r="BG23" t="e">
        <f t="shared" ca="1" si="54"/>
        <v>#REF!</v>
      </c>
      <c r="BH23" t="e">
        <f t="shared" ca="1" si="55"/>
        <v>#REF!</v>
      </c>
      <c r="BI23" t="e">
        <f t="shared" ca="1" si="56"/>
        <v>#REF!</v>
      </c>
      <c r="BJ23" t="e">
        <f t="shared" ca="1" si="57"/>
        <v>#REF!</v>
      </c>
      <c r="BK23" t="e">
        <f t="shared" ca="1" si="58"/>
        <v>#REF!</v>
      </c>
      <c r="BL23" t="e">
        <f t="shared" ca="1" si="59"/>
        <v>#REF!</v>
      </c>
      <c r="BM23" t="e">
        <f t="shared" ca="1" si="60"/>
        <v>#REF!</v>
      </c>
      <c r="BN23" t="e">
        <f t="shared" ca="1" si="61"/>
        <v>#REF!</v>
      </c>
      <c r="BO23" t="e">
        <f t="shared" ca="1" si="62"/>
        <v>#REF!</v>
      </c>
      <c r="BP23" t="e">
        <f t="shared" ca="1" si="63"/>
        <v>#REF!</v>
      </c>
      <c r="BQ23" t="e">
        <f t="shared" ca="1" si="64"/>
        <v>#REF!</v>
      </c>
      <c r="BR23" t="e">
        <f t="shared" ca="1" si="65"/>
        <v>#REF!</v>
      </c>
      <c r="BS23" t="e">
        <f t="shared" ca="1" si="66"/>
        <v>#REF!</v>
      </c>
      <c r="BT23" t="e">
        <f t="shared" ca="1" si="67"/>
        <v>#REF!</v>
      </c>
      <c r="BU23" t="e">
        <f t="shared" ca="1" si="68"/>
        <v>#REF!</v>
      </c>
      <c r="BV23" t="e">
        <f t="shared" ca="1" si="69"/>
        <v>#REF!</v>
      </c>
      <c r="BW23" t="e">
        <f t="shared" ca="1" si="70"/>
        <v>#REF!</v>
      </c>
      <c r="BX23" t="e">
        <f t="shared" ca="1" si="71"/>
        <v>#REF!</v>
      </c>
      <c r="BY23" t="e">
        <f t="shared" ca="1" si="72"/>
        <v>#REF!</v>
      </c>
      <c r="BZ23" t="e">
        <f t="shared" ca="1" si="73"/>
        <v>#REF!</v>
      </c>
      <c r="CA23" t="e">
        <f t="shared" ca="1" si="74"/>
        <v>#REF!</v>
      </c>
      <c r="CB23" t="e">
        <f t="shared" ca="1" si="75"/>
        <v>#REF!</v>
      </c>
      <c r="CC23" t="e">
        <f t="shared" ca="1" si="76"/>
        <v>#REF!</v>
      </c>
      <c r="CD23" t="e">
        <f t="shared" ca="1" si="77"/>
        <v>#REF!</v>
      </c>
      <c r="CE23" t="e">
        <f t="shared" ca="1" si="78"/>
        <v>#REF!</v>
      </c>
      <c r="CF23" t="e">
        <f t="shared" ca="1" si="79"/>
        <v>#REF!</v>
      </c>
      <c r="CG23" t="e">
        <f t="shared" ca="1" si="80"/>
        <v>#REF!</v>
      </c>
      <c r="CH23" t="e">
        <f t="shared" ca="1" si="81"/>
        <v>#REF!</v>
      </c>
      <c r="CI23" t="e">
        <f t="shared" ca="1" si="82"/>
        <v>#REF!</v>
      </c>
      <c r="CJ23" t="e">
        <f t="shared" ca="1" si="83"/>
        <v>#REF!</v>
      </c>
      <c r="CK23" t="e">
        <f t="shared" ca="1" si="84"/>
        <v>#REF!</v>
      </c>
      <c r="CL23" t="e">
        <f t="shared" ca="1" si="85"/>
        <v>#REF!</v>
      </c>
      <c r="CM23" t="e">
        <f t="shared" ca="1" si="86"/>
        <v>#REF!</v>
      </c>
      <c r="CN23" t="e">
        <f t="shared" ca="1" si="87"/>
        <v>#REF!</v>
      </c>
      <c r="CO23" t="e">
        <f t="shared" ca="1" si="88"/>
        <v>#REF!</v>
      </c>
      <c r="CP23" t="e">
        <f t="shared" ca="1" si="89"/>
        <v>#REF!</v>
      </c>
      <c r="CQ23" t="e">
        <f t="shared" ca="1" si="90"/>
        <v>#REF!</v>
      </c>
      <c r="CR23" t="e">
        <f t="shared" ca="1" si="91"/>
        <v>#REF!</v>
      </c>
      <c r="CS23" t="e">
        <f t="shared" ca="1" si="92"/>
        <v>#REF!</v>
      </c>
      <c r="CT23" t="e">
        <f t="shared" ca="1" si="93"/>
        <v>#REF!</v>
      </c>
      <c r="CU23" t="e">
        <f t="shared" ca="1" si="94"/>
        <v>#REF!</v>
      </c>
      <c r="CV23" t="e">
        <f t="shared" ca="1" si="95"/>
        <v>#REF!</v>
      </c>
      <c r="CW23" t="e">
        <f t="shared" ca="1" si="96"/>
        <v>#REF!</v>
      </c>
      <c r="CX23" t="e">
        <f t="shared" ca="1" si="97"/>
        <v>#REF!</v>
      </c>
      <c r="CY23" t="e">
        <f t="shared" ca="1" si="98"/>
        <v>#REF!</v>
      </c>
      <c r="CZ23" t="e">
        <f t="shared" ca="1" si="99"/>
        <v>#REF!</v>
      </c>
      <c r="DA23" t="e">
        <f t="shared" ca="1" si="100"/>
        <v>#REF!</v>
      </c>
      <c r="DB23" t="e">
        <f t="shared" ca="1" si="101"/>
        <v>#REF!</v>
      </c>
      <c r="DC23" t="e">
        <f t="shared" ca="1" si="102"/>
        <v>#REF!</v>
      </c>
      <c r="DD23" t="e">
        <f t="shared" ca="1" si="103"/>
        <v>#REF!</v>
      </c>
      <c r="DE23" t="e">
        <f t="shared" ca="1" si="104"/>
        <v>#REF!</v>
      </c>
      <c r="DF23" t="e">
        <f t="shared" ca="1" si="105"/>
        <v>#REF!</v>
      </c>
      <c r="DG23" t="e">
        <f t="shared" ca="1" si="106"/>
        <v>#REF!</v>
      </c>
      <c r="DH23" t="e">
        <f t="shared" ca="1" si="107"/>
        <v>#REF!</v>
      </c>
      <c r="DI23" t="e">
        <f t="shared" ca="1" si="108"/>
        <v>#REF!</v>
      </c>
      <c r="DJ23" t="e">
        <f t="shared" ca="1" si="109"/>
        <v>#REF!</v>
      </c>
      <c r="DK23" t="e">
        <f t="shared" ca="1" si="110"/>
        <v>#REF!</v>
      </c>
    </row>
    <row r="24" spans="1:115" x14ac:dyDescent="0.25">
      <c r="A24">
        <f>verzamelblad!A24</f>
        <v>20</v>
      </c>
      <c r="B24" s="14"/>
      <c r="C24" s="30"/>
      <c r="D24" s="30"/>
      <c r="E24" s="30"/>
      <c r="F24" s="30"/>
      <c r="G24" s="30"/>
      <c r="H24" s="30"/>
      <c r="I24" s="30"/>
      <c r="J24" s="30"/>
      <c r="K24" s="30"/>
      <c r="L24" s="29"/>
      <c r="M24" s="29"/>
      <c r="N24" s="29"/>
      <c r="O24" s="29"/>
      <c r="P24" s="30"/>
      <c r="Q24" s="188"/>
      <c r="S24" s="233">
        <f t="shared" si="17"/>
        <v>0</v>
      </c>
      <c r="T24" s="233">
        <f t="shared" si="18"/>
        <v>0</v>
      </c>
      <c r="U24">
        <f t="shared" si="0"/>
        <v>0</v>
      </c>
      <c r="V24">
        <f t="shared" si="1"/>
        <v>0</v>
      </c>
      <c r="W24">
        <f t="shared" si="2"/>
        <v>0</v>
      </c>
      <c r="X24" t="e">
        <f t="shared" ca="1" si="19"/>
        <v>#REF!</v>
      </c>
      <c r="Y24" t="e">
        <f t="shared" ca="1" si="20"/>
        <v>#REF!</v>
      </c>
      <c r="Z24" t="e">
        <f t="shared" ca="1" si="21"/>
        <v>#REF!</v>
      </c>
      <c r="AA24" t="e">
        <f t="shared" ca="1" si="22"/>
        <v>#REF!</v>
      </c>
      <c r="AB24" t="e">
        <f t="shared" ca="1" si="23"/>
        <v>#REF!</v>
      </c>
      <c r="AC24" t="e">
        <f t="shared" ca="1" si="24"/>
        <v>#REF!</v>
      </c>
      <c r="AD24" t="e">
        <f t="shared" ca="1" si="25"/>
        <v>#REF!</v>
      </c>
      <c r="AE24" t="e">
        <f t="shared" ca="1" si="26"/>
        <v>#REF!</v>
      </c>
      <c r="AF24" t="e">
        <f t="shared" ca="1" si="27"/>
        <v>#REF!</v>
      </c>
      <c r="AG24" t="e">
        <f t="shared" ca="1" si="28"/>
        <v>#REF!</v>
      </c>
      <c r="AH24" t="e">
        <f t="shared" ca="1" si="29"/>
        <v>#REF!</v>
      </c>
      <c r="AI24" t="e">
        <f t="shared" ca="1" si="30"/>
        <v>#REF!</v>
      </c>
      <c r="AJ24" t="e">
        <f t="shared" ca="1" si="31"/>
        <v>#REF!</v>
      </c>
      <c r="AK24" t="e">
        <f t="shared" ca="1" si="32"/>
        <v>#REF!</v>
      </c>
      <c r="AL24" t="e">
        <f t="shared" ca="1" si="33"/>
        <v>#REF!</v>
      </c>
      <c r="AM24" t="e">
        <f t="shared" ca="1" si="34"/>
        <v>#REF!</v>
      </c>
      <c r="AN24" t="e">
        <f t="shared" ca="1" si="35"/>
        <v>#REF!</v>
      </c>
      <c r="AO24" t="e">
        <f t="shared" ca="1" si="36"/>
        <v>#REF!</v>
      </c>
      <c r="AP24" t="e">
        <f t="shared" ca="1" si="37"/>
        <v>#REF!</v>
      </c>
      <c r="AQ24" t="e">
        <f t="shared" ca="1" si="38"/>
        <v>#REF!</v>
      </c>
      <c r="AR24" t="e">
        <f t="shared" ca="1" si="39"/>
        <v>#REF!</v>
      </c>
      <c r="AS24" t="e">
        <f t="shared" ca="1" si="40"/>
        <v>#REF!</v>
      </c>
      <c r="AT24" t="e">
        <f t="shared" ca="1" si="41"/>
        <v>#REF!</v>
      </c>
      <c r="AU24" t="e">
        <f t="shared" ca="1" si="42"/>
        <v>#REF!</v>
      </c>
      <c r="AV24" t="e">
        <f t="shared" ca="1" si="43"/>
        <v>#REF!</v>
      </c>
      <c r="AW24" t="e">
        <f t="shared" ca="1" si="44"/>
        <v>#REF!</v>
      </c>
      <c r="AX24" t="e">
        <f t="shared" ca="1" si="45"/>
        <v>#REF!</v>
      </c>
      <c r="AY24" t="e">
        <f t="shared" ca="1" si="46"/>
        <v>#REF!</v>
      </c>
      <c r="AZ24" t="e">
        <f t="shared" ca="1" si="47"/>
        <v>#REF!</v>
      </c>
      <c r="BA24" t="e">
        <f t="shared" ca="1" si="48"/>
        <v>#REF!</v>
      </c>
      <c r="BB24" t="e">
        <f t="shared" ca="1" si="49"/>
        <v>#REF!</v>
      </c>
      <c r="BC24" t="e">
        <f t="shared" ca="1" si="50"/>
        <v>#REF!</v>
      </c>
      <c r="BD24" t="e">
        <f t="shared" ca="1" si="51"/>
        <v>#REF!</v>
      </c>
      <c r="BE24" t="e">
        <f t="shared" ca="1" si="52"/>
        <v>#REF!</v>
      </c>
      <c r="BF24" t="e">
        <f t="shared" ca="1" si="53"/>
        <v>#REF!</v>
      </c>
      <c r="BG24" t="e">
        <f t="shared" ca="1" si="54"/>
        <v>#REF!</v>
      </c>
      <c r="BH24" t="e">
        <f t="shared" ca="1" si="55"/>
        <v>#REF!</v>
      </c>
      <c r="BI24" t="e">
        <f t="shared" ca="1" si="56"/>
        <v>#REF!</v>
      </c>
      <c r="BJ24" t="e">
        <f t="shared" ca="1" si="57"/>
        <v>#REF!</v>
      </c>
      <c r="BK24" t="e">
        <f t="shared" ca="1" si="58"/>
        <v>#REF!</v>
      </c>
      <c r="BL24" t="e">
        <f t="shared" ca="1" si="59"/>
        <v>#REF!</v>
      </c>
      <c r="BM24" t="e">
        <f t="shared" ca="1" si="60"/>
        <v>#REF!</v>
      </c>
      <c r="BN24" t="e">
        <f t="shared" ca="1" si="61"/>
        <v>#REF!</v>
      </c>
      <c r="BO24" t="e">
        <f t="shared" ca="1" si="62"/>
        <v>#REF!</v>
      </c>
      <c r="BP24" t="e">
        <f t="shared" ca="1" si="63"/>
        <v>#REF!</v>
      </c>
      <c r="BQ24" t="e">
        <f t="shared" ca="1" si="64"/>
        <v>#REF!</v>
      </c>
      <c r="BR24" t="e">
        <f t="shared" ca="1" si="65"/>
        <v>#REF!</v>
      </c>
      <c r="BS24" t="e">
        <f t="shared" ca="1" si="66"/>
        <v>#REF!</v>
      </c>
      <c r="BT24" t="e">
        <f t="shared" ca="1" si="67"/>
        <v>#REF!</v>
      </c>
      <c r="BU24" t="e">
        <f t="shared" ca="1" si="68"/>
        <v>#REF!</v>
      </c>
      <c r="BV24" t="e">
        <f t="shared" ca="1" si="69"/>
        <v>#REF!</v>
      </c>
      <c r="BW24" t="e">
        <f t="shared" ca="1" si="70"/>
        <v>#REF!</v>
      </c>
      <c r="BX24" t="e">
        <f t="shared" ca="1" si="71"/>
        <v>#REF!</v>
      </c>
      <c r="BY24" t="e">
        <f t="shared" ca="1" si="72"/>
        <v>#REF!</v>
      </c>
      <c r="BZ24" t="e">
        <f t="shared" ca="1" si="73"/>
        <v>#REF!</v>
      </c>
      <c r="CA24" t="e">
        <f t="shared" ca="1" si="74"/>
        <v>#REF!</v>
      </c>
      <c r="CB24" t="e">
        <f t="shared" ca="1" si="75"/>
        <v>#REF!</v>
      </c>
      <c r="CC24" t="e">
        <f t="shared" ca="1" si="76"/>
        <v>#REF!</v>
      </c>
      <c r="CD24" t="e">
        <f t="shared" ca="1" si="77"/>
        <v>#REF!</v>
      </c>
      <c r="CE24" t="e">
        <f t="shared" ca="1" si="78"/>
        <v>#REF!</v>
      </c>
      <c r="CF24" t="e">
        <f t="shared" ca="1" si="79"/>
        <v>#REF!</v>
      </c>
      <c r="CG24" t="e">
        <f t="shared" ca="1" si="80"/>
        <v>#REF!</v>
      </c>
      <c r="CH24" t="e">
        <f t="shared" ca="1" si="81"/>
        <v>#REF!</v>
      </c>
      <c r="CI24" t="e">
        <f t="shared" ca="1" si="82"/>
        <v>#REF!</v>
      </c>
      <c r="CJ24" t="e">
        <f t="shared" ca="1" si="83"/>
        <v>#REF!</v>
      </c>
      <c r="CK24" t="e">
        <f t="shared" ca="1" si="84"/>
        <v>#REF!</v>
      </c>
      <c r="CL24" t="e">
        <f t="shared" ca="1" si="85"/>
        <v>#REF!</v>
      </c>
      <c r="CM24" t="e">
        <f t="shared" ca="1" si="86"/>
        <v>#REF!</v>
      </c>
      <c r="CN24" t="e">
        <f t="shared" ca="1" si="87"/>
        <v>#REF!</v>
      </c>
      <c r="CO24" t="e">
        <f t="shared" ca="1" si="88"/>
        <v>#REF!</v>
      </c>
      <c r="CP24" t="e">
        <f t="shared" ca="1" si="89"/>
        <v>#REF!</v>
      </c>
      <c r="CQ24" t="e">
        <f t="shared" ca="1" si="90"/>
        <v>#REF!</v>
      </c>
      <c r="CR24" t="e">
        <f t="shared" ca="1" si="91"/>
        <v>#REF!</v>
      </c>
      <c r="CS24" t="e">
        <f t="shared" ca="1" si="92"/>
        <v>#REF!</v>
      </c>
      <c r="CT24" t="e">
        <f t="shared" ca="1" si="93"/>
        <v>#REF!</v>
      </c>
      <c r="CU24" t="e">
        <f t="shared" ca="1" si="94"/>
        <v>#REF!</v>
      </c>
      <c r="CV24" t="e">
        <f t="shared" ca="1" si="95"/>
        <v>#REF!</v>
      </c>
      <c r="CW24" t="e">
        <f t="shared" ca="1" si="96"/>
        <v>#REF!</v>
      </c>
      <c r="CX24" t="e">
        <f t="shared" ca="1" si="97"/>
        <v>#REF!</v>
      </c>
      <c r="CY24" t="e">
        <f t="shared" ca="1" si="98"/>
        <v>#REF!</v>
      </c>
      <c r="CZ24" t="e">
        <f t="shared" ca="1" si="99"/>
        <v>#REF!</v>
      </c>
      <c r="DA24" t="e">
        <f t="shared" ca="1" si="100"/>
        <v>#REF!</v>
      </c>
      <c r="DB24" t="e">
        <f t="shared" ca="1" si="101"/>
        <v>#REF!</v>
      </c>
      <c r="DC24" t="e">
        <f t="shared" ca="1" si="102"/>
        <v>#REF!</v>
      </c>
      <c r="DD24" t="e">
        <f t="shared" ca="1" si="103"/>
        <v>#REF!</v>
      </c>
      <c r="DE24" t="e">
        <f t="shared" ca="1" si="104"/>
        <v>#REF!</v>
      </c>
      <c r="DF24" t="e">
        <f t="shared" ca="1" si="105"/>
        <v>#REF!</v>
      </c>
      <c r="DG24" t="e">
        <f t="shared" ca="1" si="106"/>
        <v>#REF!</v>
      </c>
      <c r="DH24" t="e">
        <f t="shared" ca="1" si="107"/>
        <v>#REF!</v>
      </c>
      <c r="DI24" t="e">
        <f t="shared" ca="1" si="108"/>
        <v>#REF!</v>
      </c>
      <c r="DJ24" t="e">
        <f t="shared" ca="1" si="109"/>
        <v>#REF!</v>
      </c>
      <c r="DK24" t="e">
        <f t="shared" ca="1" si="110"/>
        <v>#REF!</v>
      </c>
    </row>
    <row r="25" spans="1:115" x14ac:dyDescent="0.25">
      <c r="A25">
        <f>verzamelblad!A25</f>
        <v>21</v>
      </c>
      <c r="B25" s="14"/>
      <c r="C25" s="30"/>
      <c r="D25" s="30"/>
      <c r="E25" s="30"/>
      <c r="F25" s="30"/>
      <c r="G25" s="30"/>
      <c r="H25" s="30"/>
      <c r="I25" s="30"/>
      <c r="J25" s="30"/>
      <c r="K25" s="30"/>
      <c r="L25" s="29"/>
      <c r="M25" s="29"/>
      <c r="N25" s="29"/>
      <c r="O25" s="29"/>
      <c r="P25" s="30"/>
      <c r="Q25" s="188"/>
      <c r="S25" s="233">
        <f t="shared" si="17"/>
        <v>0</v>
      </c>
      <c r="T25" s="233">
        <f t="shared" si="18"/>
        <v>0</v>
      </c>
      <c r="U25">
        <f t="shared" si="0"/>
        <v>0</v>
      </c>
      <c r="V25">
        <f t="shared" si="1"/>
        <v>0</v>
      </c>
      <c r="W25">
        <f t="shared" si="2"/>
        <v>0</v>
      </c>
      <c r="X25" t="e">
        <f t="shared" ca="1" si="19"/>
        <v>#REF!</v>
      </c>
      <c r="Y25" t="e">
        <f t="shared" ca="1" si="20"/>
        <v>#REF!</v>
      </c>
      <c r="Z25" t="e">
        <f t="shared" ca="1" si="21"/>
        <v>#REF!</v>
      </c>
      <c r="AA25" t="e">
        <f t="shared" ca="1" si="22"/>
        <v>#REF!</v>
      </c>
      <c r="AB25" t="e">
        <f t="shared" ca="1" si="23"/>
        <v>#REF!</v>
      </c>
      <c r="AC25" t="e">
        <f t="shared" ca="1" si="24"/>
        <v>#REF!</v>
      </c>
      <c r="AD25" t="e">
        <f t="shared" ca="1" si="25"/>
        <v>#REF!</v>
      </c>
      <c r="AE25" t="e">
        <f t="shared" ca="1" si="26"/>
        <v>#REF!</v>
      </c>
      <c r="AF25" t="e">
        <f t="shared" ca="1" si="27"/>
        <v>#REF!</v>
      </c>
      <c r="AG25" t="e">
        <f t="shared" ca="1" si="28"/>
        <v>#REF!</v>
      </c>
      <c r="AH25" t="e">
        <f t="shared" ca="1" si="29"/>
        <v>#REF!</v>
      </c>
      <c r="AI25" t="e">
        <f t="shared" ca="1" si="30"/>
        <v>#REF!</v>
      </c>
      <c r="AJ25" t="e">
        <f t="shared" ca="1" si="31"/>
        <v>#REF!</v>
      </c>
      <c r="AK25" t="e">
        <f t="shared" ca="1" si="32"/>
        <v>#REF!</v>
      </c>
      <c r="AL25" t="e">
        <f t="shared" ca="1" si="33"/>
        <v>#REF!</v>
      </c>
      <c r="AM25" t="e">
        <f t="shared" ca="1" si="34"/>
        <v>#REF!</v>
      </c>
      <c r="AN25" t="e">
        <f t="shared" ca="1" si="35"/>
        <v>#REF!</v>
      </c>
      <c r="AO25" t="e">
        <f t="shared" ca="1" si="36"/>
        <v>#REF!</v>
      </c>
      <c r="AP25" t="e">
        <f t="shared" ca="1" si="37"/>
        <v>#REF!</v>
      </c>
      <c r="AQ25" t="e">
        <f t="shared" ca="1" si="38"/>
        <v>#REF!</v>
      </c>
      <c r="AR25" t="e">
        <f t="shared" ca="1" si="39"/>
        <v>#REF!</v>
      </c>
      <c r="AS25" t="e">
        <f t="shared" ca="1" si="40"/>
        <v>#REF!</v>
      </c>
      <c r="AT25" t="e">
        <f t="shared" ca="1" si="41"/>
        <v>#REF!</v>
      </c>
      <c r="AU25" t="e">
        <f t="shared" ca="1" si="42"/>
        <v>#REF!</v>
      </c>
      <c r="AV25" t="e">
        <f t="shared" ca="1" si="43"/>
        <v>#REF!</v>
      </c>
      <c r="AW25" t="e">
        <f t="shared" ca="1" si="44"/>
        <v>#REF!</v>
      </c>
      <c r="AX25" t="e">
        <f t="shared" ca="1" si="45"/>
        <v>#REF!</v>
      </c>
      <c r="AY25" t="e">
        <f t="shared" ca="1" si="46"/>
        <v>#REF!</v>
      </c>
      <c r="AZ25" t="e">
        <f t="shared" ca="1" si="47"/>
        <v>#REF!</v>
      </c>
      <c r="BA25" t="e">
        <f t="shared" ca="1" si="48"/>
        <v>#REF!</v>
      </c>
      <c r="BB25" t="e">
        <f t="shared" ca="1" si="49"/>
        <v>#REF!</v>
      </c>
      <c r="BC25" t="e">
        <f t="shared" ca="1" si="50"/>
        <v>#REF!</v>
      </c>
      <c r="BD25" t="e">
        <f t="shared" ca="1" si="51"/>
        <v>#REF!</v>
      </c>
      <c r="BE25" t="e">
        <f t="shared" ca="1" si="52"/>
        <v>#REF!</v>
      </c>
      <c r="BF25" t="e">
        <f t="shared" ca="1" si="53"/>
        <v>#REF!</v>
      </c>
      <c r="BG25" t="e">
        <f t="shared" ca="1" si="54"/>
        <v>#REF!</v>
      </c>
      <c r="BH25" t="e">
        <f t="shared" ca="1" si="55"/>
        <v>#REF!</v>
      </c>
      <c r="BI25" t="e">
        <f t="shared" ca="1" si="56"/>
        <v>#REF!</v>
      </c>
      <c r="BJ25" t="e">
        <f t="shared" ca="1" si="57"/>
        <v>#REF!</v>
      </c>
      <c r="BK25" t="e">
        <f t="shared" ca="1" si="58"/>
        <v>#REF!</v>
      </c>
      <c r="BL25" t="e">
        <f t="shared" ca="1" si="59"/>
        <v>#REF!</v>
      </c>
      <c r="BM25" t="e">
        <f t="shared" ca="1" si="60"/>
        <v>#REF!</v>
      </c>
      <c r="BN25" t="e">
        <f t="shared" ca="1" si="61"/>
        <v>#REF!</v>
      </c>
      <c r="BO25" t="e">
        <f t="shared" ca="1" si="62"/>
        <v>#REF!</v>
      </c>
      <c r="BP25" t="e">
        <f t="shared" ca="1" si="63"/>
        <v>#REF!</v>
      </c>
      <c r="BQ25" t="e">
        <f t="shared" ca="1" si="64"/>
        <v>#REF!</v>
      </c>
      <c r="BR25" t="e">
        <f t="shared" ca="1" si="65"/>
        <v>#REF!</v>
      </c>
      <c r="BS25" t="e">
        <f t="shared" ca="1" si="66"/>
        <v>#REF!</v>
      </c>
      <c r="BT25" t="e">
        <f t="shared" ca="1" si="67"/>
        <v>#REF!</v>
      </c>
      <c r="BU25" t="e">
        <f t="shared" ca="1" si="68"/>
        <v>#REF!</v>
      </c>
      <c r="BV25" t="e">
        <f t="shared" ca="1" si="69"/>
        <v>#REF!</v>
      </c>
      <c r="BW25" t="e">
        <f t="shared" ca="1" si="70"/>
        <v>#REF!</v>
      </c>
      <c r="BX25" t="e">
        <f t="shared" ca="1" si="71"/>
        <v>#REF!</v>
      </c>
      <c r="BY25" t="e">
        <f t="shared" ca="1" si="72"/>
        <v>#REF!</v>
      </c>
      <c r="BZ25" t="e">
        <f t="shared" ca="1" si="73"/>
        <v>#REF!</v>
      </c>
      <c r="CA25" t="e">
        <f t="shared" ca="1" si="74"/>
        <v>#REF!</v>
      </c>
      <c r="CB25" t="e">
        <f t="shared" ca="1" si="75"/>
        <v>#REF!</v>
      </c>
      <c r="CC25" t="e">
        <f t="shared" ca="1" si="76"/>
        <v>#REF!</v>
      </c>
      <c r="CD25" t="e">
        <f t="shared" ca="1" si="77"/>
        <v>#REF!</v>
      </c>
      <c r="CE25" t="e">
        <f t="shared" ca="1" si="78"/>
        <v>#REF!</v>
      </c>
      <c r="CF25" t="e">
        <f t="shared" ca="1" si="79"/>
        <v>#REF!</v>
      </c>
      <c r="CG25" t="e">
        <f t="shared" ca="1" si="80"/>
        <v>#REF!</v>
      </c>
      <c r="CH25" t="e">
        <f t="shared" ca="1" si="81"/>
        <v>#REF!</v>
      </c>
      <c r="CI25" t="e">
        <f t="shared" ca="1" si="82"/>
        <v>#REF!</v>
      </c>
      <c r="CJ25" t="e">
        <f t="shared" ca="1" si="83"/>
        <v>#REF!</v>
      </c>
      <c r="CK25" t="e">
        <f t="shared" ca="1" si="84"/>
        <v>#REF!</v>
      </c>
      <c r="CL25" t="e">
        <f t="shared" ca="1" si="85"/>
        <v>#REF!</v>
      </c>
      <c r="CM25" t="e">
        <f t="shared" ca="1" si="86"/>
        <v>#REF!</v>
      </c>
      <c r="CN25" t="e">
        <f t="shared" ca="1" si="87"/>
        <v>#REF!</v>
      </c>
      <c r="CO25" t="e">
        <f t="shared" ca="1" si="88"/>
        <v>#REF!</v>
      </c>
      <c r="CP25" t="e">
        <f t="shared" ca="1" si="89"/>
        <v>#REF!</v>
      </c>
      <c r="CQ25" t="e">
        <f t="shared" ca="1" si="90"/>
        <v>#REF!</v>
      </c>
      <c r="CR25" t="e">
        <f t="shared" ca="1" si="91"/>
        <v>#REF!</v>
      </c>
      <c r="CS25" t="e">
        <f t="shared" ca="1" si="92"/>
        <v>#REF!</v>
      </c>
      <c r="CT25" t="e">
        <f t="shared" ca="1" si="93"/>
        <v>#REF!</v>
      </c>
      <c r="CU25" t="e">
        <f t="shared" ca="1" si="94"/>
        <v>#REF!</v>
      </c>
      <c r="CV25" t="e">
        <f t="shared" ca="1" si="95"/>
        <v>#REF!</v>
      </c>
      <c r="CW25" t="e">
        <f t="shared" ca="1" si="96"/>
        <v>#REF!</v>
      </c>
      <c r="CX25" t="e">
        <f t="shared" ca="1" si="97"/>
        <v>#REF!</v>
      </c>
      <c r="CY25" t="e">
        <f t="shared" ca="1" si="98"/>
        <v>#REF!</v>
      </c>
      <c r="CZ25" t="e">
        <f t="shared" ca="1" si="99"/>
        <v>#REF!</v>
      </c>
      <c r="DA25" t="e">
        <f t="shared" ca="1" si="100"/>
        <v>#REF!</v>
      </c>
      <c r="DB25" t="e">
        <f t="shared" ca="1" si="101"/>
        <v>#REF!</v>
      </c>
      <c r="DC25" t="e">
        <f t="shared" ca="1" si="102"/>
        <v>#REF!</v>
      </c>
      <c r="DD25" t="e">
        <f t="shared" ca="1" si="103"/>
        <v>#REF!</v>
      </c>
      <c r="DE25" t="e">
        <f t="shared" ca="1" si="104"/>
        <v>#REF!</v>
      </c>
      <c r="DF25" t="e">
        <f t="shared" ca="1" si="105"/>
        <v>#REF!</v>
      </c>
      <c r="DG25" t="e">
        <f t="shared" ca="1" si="106"/>
        <v>#REF!</v>
      </c>
      <c r="DH25" t="e">
        <f t="shared" ca="1" si="107"/>
        <v>#REF!</v>
      </c>
      <c r="DI25" t="e">
        <f t="shared" ca="1" si="108"/>
        <v>#REF!</v>
      </c>
      <c r="DJ25" t="e">
        <f t="shared" ca="1" si="109"/>
        <v>#REF!</v>
      </c>
      <c r="DK25" t="e">
        <f t="shared" ca="1" si="110"/>
        <v>#REF!</v>
      </c>
    </row>
    <row r="26" spans="1:115" x14ac:dyDescent="0.25">
      <c r="A26">
        <f>verzamelblad!A26</f>
        <v>22</v>
      </c>
      <c r="B26" s="14"/>
      <c r="C26" s="30"/>
      <c r="D26" s="30"/>
      <c r="E26" s="30"/>
      <c r="F26" s="30"/>
      <c r="G26" s="30"/>
      <c r="H26" s="30"/>
      <c r="I26" s="30"/>
      <c r="J26" s="30"/>
      <c r="K26" s="30"/>
      <c r="L26" s="29"/>
      <c r="M26" s="29"/>
      <c r="N26" s="29"/>
      <c r="O26" s="29"/>
      <c r="P26" s="30"/>
      <c r="Q26" s="188"/>
      <c r="S26" s="233">
        <f t="shared" si="17"/>
        <v>0</v>
      </c>
      <c r="T26" s="233">
        <f t="shared" si="18"/>
        <v>0</v>
      </c>
      <c r="U26">
        <f t="shared" si="0"/>
        <v>0</v>
      </c>
      <c r="V26">
        <f t="shared" si="1"/>
        <v>0</v>
      </c>
      <c r="W26">
        <f t="shared" si="2"/>
        <v>0</v>
      </c>
      <c r="X26" t="e">
        <f t="shared" ca="1" si="19"/>
        <v>#REF!</v>
      </c>
      <c r="Y26" t="e">
        <f t="shared" ca="1" si="20"/>
        <v>#REF!</v>
      </c>
      <c r="Z26" t="e">
        <f t="shared" ca="1" si="21"/>
        <v>#REF!</v>
      </c>
      <c r="AA26" t="e">
        <f t="shared" ca="1" si="22"/>
        <v>#REF!</v>
      </c>
      <c r="AB26" t="e">
        <f t="shared" ca="1" si="23"/>
        <v>#REF!</v>
      </c>
      <c r="AC26" t="e">
        <f t="shared" ca="1" si="24"/>
        <v>#REF!</v>
      </c>
      <c r="AD26" t="e">
        <f t="shared" ca="1" si="25"/>
        <v>#REF!</v>
      </c>
      <c r="AE26" t="e">
        <f t="shared" ca="1" si="26"/>
        <v>#REF!</v>
      </c>
      <c r="AF26" t="e">
        <f t="shared" ca="1" si="27"/>
        <v>#REF!</v>
      </c>
      <c r="AG26" t="e">
        <f t="shared" ca="1" si="28"/>
        <v>#REF!</v>
      </c>
      <c r="AH26" t="e">
        <f t="shared" ca="1" si="29"/>
        <v>#REF!</v>
      </c>
      <c r="AI26" t="e">
        <f t="shared" ca="1" si="30"/>
        <v>#REF!</v>
      </c>
      <c r="AJ26" t="e">
        <f t="shared" ca="1" si="31"/>
        <v>#REF!</v>
      </c>
      <c r="AK26" t="e">
        <f t="shared" ca="1" si="32"/>
        <v>#REF!</v>
      </c>
      <c r="AL26" t="e">
        <f t="shared" ca="1" si="33"/>
        <v>#REF!</v>
      </c>
      <c r="AM26" t="e">
        <f t="shared" ca="1" si="34"/>
        <v>#REF!</v>
      </c>
      <c r="AN26" t="e">
        <f t="shared" ca="1" si="35"/>
        <v>#REF!</v>
      </c>
      <c r="AO26" t="e">
        <f t="shared" ca="1" si="36"/>
        <v>#REF!</v>
      </c>
      <c r="AP26" t="e">
        <f t="shared" ca="1" si="37"/>
        <v>#REF!</v>
      </c>
      <c r="AQ26" t="e">
        <f t="shared" ca="1" si="38"/>
        <v>#REF!</v>
      </c>
      <c r="AR26" t="e">
        <f t="shared" ca="1" si="39"/>
        <v>#REF!</v>
      </c>
      <c r="AS26" t="e">
        <f t="shared" ca="1" si="40"/>
        <v>#REF!</v>
      </c>
      <c r="AT26" t="e">
        <f t="shared" ca="1" si="41"/>
        <v>#REF!</v>
      </c>
      <c r="AU26" t="e">
        <f t="shared" ca="1" si="42"/>
        <v>#REF!</v>
      </c>
      <c r="AV26" t="e">
        <f t="shared" ca="1" si="43"/>
        <v>#REF!</v>
      </c>
      <c r="AW26" t="e">
        <f t="shared" ca="1" si="44"/>
        <v>#REF!</v>
      </c>
      <c r="AX26" t="e">
        <f t="shared" ca="1" si="45"/>
        <v>#REF!</v>
      </c>
      <c r="AY26" t="e">
        <f t="shared" ca="1" si="46"/>
        <v>#REF!</v>
      </c>
      <c r="AZ26" t="e">
        <f t="shared" ca="1" si="47"/>
        <v>#REF!</v>
      </c>
      <c r="BA26" t="e">
        <f t="shared" ca="1" si="48"/>
        <v>#REF!</v>
      </c>
      <c r="BB26" t="e">
        <f t="shared" ca="1" si="49"/>
        <v>#REF!</v>
      </c>
      <c r="BC26" t="e">
        <f t="shared" ca="1" si="50"/>
        <v>#REF!</v>
      </c>
      <c r="BD26" t="e">
        <f t="shared" ca="1" si="51"/>
        <v>#REF!</v>
      </c>
      <c r="BE26" t="e">
        <f t="shared" ca="1" si="52"/>
        <v>#REF!</v>
      </c>
      <c r="BF26" t="e">
        <f t="shared" ca="1" si="53"/>
        <v>#REF!</v>
      </c>
      <c r="BG26" t="e">
        <f t="shared" ca="1" si="54"/>
        <v>#REF!</v>
      </c>
      <c r="BH26" t="e">
        <f t="shared" ca="1" si="55"/>
        <v>#REF!</v>
      </c>
      <c r="BI26" t="e">
        <f t="shared" ca="1" si="56"/>
        <v>#REF!</v>
      </c>
      <c r="BJ26" t="e">
        <f t="shared" ca="1" si="57"/>
        <v>#REF!</v>
      </c>
      <c r="BK26" t="e">
        <f t="shared" ca="1" si="58"/>
        <v>#REF!</v>
      </c>
      <c r="BL26" t="e">
        <f t="shared" ca="1" si="59"/>
        <v>#REF!</v>
      </c>
      <c r="BM26" t="e">
        <f t="shared" ca="1" si="60"/>
        <v>#REF!</v>
      </c>
      <c r="BN26" t="e">
        <f t="shared" ca="1" si="61"/>
        <v>#REF!</v>
      </c>
      <c r="BO26" t="e">
        <f t="shared" ca="1" si="62"/>
        <v>#REF!</v>
      </c>
      <c r="BP26" t="e">
        <f t="shared" ca="1" si="63"/>
        <v>#REF!</v>
      </c>
      <c r="BQ26" t="e">
        <f t="shared" ca="1" si="64"/>
        <v>#REF!</v>
      </c>
      <c r="BR26" t="e">
        <f t="shared" ca="1" si="65"/>
        <v>#REF!</v>
      </c>
      <c r="BS26" t="e">
        <f t="shared" ca="1" si="66"/>
        <v>#REF!</v>
      </c>
      <c r="BT26" t="e">
        <f t="shared" ca="1" si="67"/>
        <v>#REF!</v>
      </c>
      <c r="BU26" t="e">
        <f t="shared" ca="1" si="68"/>
        <v>#REF!</v>
      </c>
      <c r="BV26" t="e">
        <f t="shared" ca="1" si="69"/>
        <v>#REF!</v>
      </c>
      <c r="BW26" t="e">
        <f t="shared" ca="1" si="70"/>
        <v>#REF!</v>
      </c>
      <c r="BX26" t="e">
        <f t="shared" ca="1" si="71"/>
        <v>#REF!</v>
      </c>
      <c r="BY26" t="e">
        <f t="shared" ca="1" si="72"/>
        <v>#REF!</v>
      </c>
      <c r="BZ26" t="e">
        <f t="shared" ca="1" si="73"/>
        <v>#REF!</v>
      </c>
      <c r="CA26" t="e">
        <f t="shared" ca="1" si="74"/>
        <v>#REF!</v>
      </c>
      <c r="CB26" t="e">
        <f t="shared" ca="1" si="75"/>
        <v>#REF!</v>
      </c>
      <c r="CC26" t="e">
        <f t="shared" ca="1" si="76"/>
        <v>#REF!</v>
      </c>
      <c r="CD26" t="e">
        <f t="shared" ca="1" si="77"/>
        <v>#REF!</v>
      </c>
      <c r="CE26" t="e">
        <f t="shared" ca="1" si="78"/>
        <v>#REF!</v>
      </c>
      <c r="CF26" t="e">
        <f t="shared" ca="1" si="79"/>
        <v>#REF!</v>
      </c>
      <c r="CG26" t="e">
        <f t="shared" ca="1" si="80"/>
        <v>#REF!</v>
      </c>
      <c r="CH26" t="e">
        <f t="shared" ca="1" si="81"/>
        <v>#REF!</v>
      </c>
      <c r="CI26" t="e">
        <f t="shared" ca="1" si="82"/>
        <v>#REF!</v>
      </c>
      <c r="CJ26" t="e">
        <f t="shared" ca="1" si="83"/>
        <v>#REF!</v>
      </c>
      <c r="CK26" t="e">
        <f t="shared" ca="1" si="84"/>
        <v>#REF!</v>
      </c>
      <c r="CL26" t="e">
        <f t="shared" ca="1" si="85"/>
        <v>#REF!</v>
      </c>
      <c r="CM26" t="e">
        <f t="shared" ca="1" si="86"/>
        <v>#REF!</v>
      </c>
      <c r="CN26" t="e">
        <f t="shared" ca="1" si="87"/>
        <v>#REF!</v>
      </c>
      <c r="CO26" t="e">
        <f t="shared" ca="1" si="88"/>
        <v>#REF!</v>
      </c>
      <c r="CP26" t="e">
        <f t="shared" ca="1" si="89"/>
        <v>#REF!</v>
      </c>
      <c r="CQ26" t="e">
        <f t="shared" ca="1" si="90"/>
        <v>#REF!</v>
      </c>
      <c r="CR26" t="e">
        <f t="shared" ca="1" si="91"/>
        <v>#REF!</v>
      </c>
      <c r="CS26" t="e">
        <f t="shared" ca="1" si="92"/>
        <v>#REF!</v>
      </c>
      <c r="CT26" t="e">
        <f t="shared" ca="1" si="93"/>
        <v>#REF!</v>
      </c>
      <c r="CU26" t="e">
        <f t="shared" ca="1" si="94"/>
        <v>#REF!</v>
      </c>
      <c r="CV26" t="e">
        <f t="shared" ca="1" si="95"/>
        <v>#REF!</v>
      </c>
      <c r="CW26" t="e">
        <f t="shared" ca="1" si="96"/>
        <v>#REF!</v>
      </c>
      <c r="CX26" t="e">
        <f t="shared" ca="1" si="97"/>
        <v>#REF!</v>
      </c>
      <c r="CY26" t="e">
        <f t="shared" ca="1" si="98"/>
        <v>#REF!</v>
      </c>
      <c r="CZ26" t="e">
        <f t="shared" ca="1" si="99"/>
        <v>#REF!</v>
      </c>
      <c r="DA26" t="e">
        <f t="shared" ca="1" si="100"/>
        <v>#REF!</v>
      </c>
      <c r="DB26" t="e">
        <f t="shared" ca="1" si="101"/>
        <v>#REF!</v>
      </c>
      <c r="DC26" t="e">
        <f t="shared" ca="1" si="102"/>
        <v>#REF!</v>
      </c>
      <c r="DD26" t="e">
        <f t="shared" ca="1" si="103"/>
        <v>#REF!</v>
      </c>
      <c r="DE26" t="e">
        <f t="shared" ca="1" si="104"/>
        <v>#REF!</v>
      </c>
      <c r="DF26" t="e">
        <f t="shared" ca="1" si="105"/>
        <v>#REF!</v>
      </c>
      <c r="DG26" t="e">
        <f t="shared" ca="1" si="106"/>
        <v>#REF!</v>
      </c>
      <c r="DH26" t="e">
        <f t="shared" ca="1" si="107"/>
        <v>#REF!</v>
      </c>
      <c r="DI26" t="e">
        <f t="shared" ca="1" si="108"/>
        <v>#REF!</v>
      </c>
      <c r="DJ26" t="e">
        <f t="shared" ca="1" si="109"/>
        <v>#REF!</v>
      </c>
      <c r="DK26" t="e">
        <f t="shared" ca="1" si="110"/>
        <v>#REF!</v>
      </c>
    </row>
    <row r="27" spans="1:115" x14ac:dyDescent="0.25">
      <c r="A27">
        <f>verzamelblad!A27</f>
        <v>23</v>
      </c>
      <c r="B27" s="14"/>
      <c r="C27" s="30"/>
      <c r="D27" s="30"/>
      <c r="E27" s="30"/>
      <c r="F27" s="30"/>
      <c r="G27" s="30"/>
      <c r="H27" s="30"/>
      <c r="I27" s="30"/>
      <c r="J27" s="30"/>
      <c r="K27" s="30"/>
      <c r="L27" s="29"/>
      <c r="M27" s="29"/>
      <c r="N27" s="29"/>
      <c r="O27" s="29"/>
      <c r="P27" s="30"/>
      <c r="Q27" s="188"/>
      <c r="S27" s="233">
        <f t="shared" si="17"/>
        <v>0</v>
      </c>
      <c r="T27" s="233">
        <f t="shared" si="18"/>
        <v>0</v>
      </c>
      <c r="U27">
        <f t="shared" si="0"/>
        <v>0</v>
      </c>
      <c r="V27">
        <f t="shared" si="1"/>
        <v>0</v>
      </c>
      <c r="W27">
        <f t="shared" si="2"/>
        <v>0</v>
      </c>
      <c r="X27" t="e">
        <f t="shared" ca="1" si="19"/>
        <v>#REF!</v>
      </c>
      <c r="Y27" t="e">
        <f t="shared" ca="1" si="20"/>
        <v>#REF!</v>
      </c>
      <c r="Z27" t="e">
        <f t="shared" ca="1" si="21"/>
        <v>#REF!</v>
      </c>
      <c r="AA27" t="e">
        <f t="shared" ca="1" si="22"/>
        <v>#REF!</v>
      </c>
      <c r="AB27" t="e">
        <f t="shared" ca="1" si="23"/>
        <v>#REF!</v>
      </c>
      <c r="AC27" t="e">
        <f t="shared" ca="1" si="24"/>
        <v>#REF!</v>
      </c>
      <c r="AD27" t="e">
        <f t="shared" ca="1" si="25"/>
        <v>#REF!</v>
      </c>
      <c r="AE27" t="e">
        <f t="shared" ca="1" si="26"/>
        <v>#REF!</v>
      </c>
      <c r="AF27" t="e">
        <f t="shared" ca="1" si="27"/>
        <v>#REF!</v>
      </c>
      <c r="AG27" t="e">
        <f t="shared" ca="1" si="28"/>
        <v>#REF!</v>
      </c>
      <c r="AH27" t="e">
        <f t="shared" ca="1" si="29"/>
        <v>#REF!</v>
      </c>
      <c r="AI27" t="e">
        <f t="shared" ca="1" si="30"/>
        <v>#REF!</v>
      </c>
      <c r="AJ27" t="e">
        <f t="shared" ca="1" si="31"/>
        <v>#REF!</v>
      </c>
      <c r="AK27" t="e">
        <f t="shared" ca="1" si="32"/>
        <v>#REF!</v>
      </c>
      <c r="AL27" t="e">
        <f t="shared" ca="1" si="33"/>
        <v>#REF!</v>
      </c>
      <c r="AM27" t="e">
        <f t="shared" ca="1" si="34"/>
        <v>#REF!</v>
      </c>
      <c r="AN27" t="e">
        <f t="shared" ca="1" si="35"/>
        <v>#REF!</v>
      </c>
      <c r="AO27" t="e">
        <f t="shared" ca="1" si="36"/>
        <v>#REF!</v>
      </c>
      <c r="AP27" t="e">
        <f t="shared" ca="1" si="37"/>
        <v>#REF!</v>
      </c>
      <c r="AQ27" t="e">
        <f t="shared" ca="1" si="38"/>
        <v>#REF!</v>
      </c>
      <c r="AR27" t="e">
        <f t="shared" ca="1" si="39"/>
        <v>#REF!</v>
      </c>
      <c r="AS27" t="e">
        <f t="shared" ca="1" si="40"/>
        <v>#REF!</v>
      </c>
      <c r="AT27" t="e">
        <f t="shared" ca="1" si="41"/>
        <v>#REF!</v>
      </c>
      <c r="AU27" t="e">
        <f t="shared" ca="1" si="42"/>
        <v>#REF!</v>
      </c>
      <c r="AV27" t="e">
        <f t="shared" ca="1" si="43"/>
        <v>#REF!</v>
      </c>
      <c r="AW27" t="e">
        <f t="shared" ca="1" si="44"/>
        <v>#REF!</v>
      </c>
      <c r="AX27" t="e">
        <f t="shared" ca="1" si="45"/>
        <v>#REF!</v>
      </c>
      <c r="AY27" t="e">
        <f t="shared" ca="1" si="46"/>
        <v>#REF!</v>
      </c>
      <c r="AZ27" t="e">
        <f t="shared" ca="1" si="47"/>
        <v>#REF!</v>
      </c>
      <c r="BA27" t="e">
        <f t="shared" ca="1" si="48"/>
        <v>#REF!</v>
      </c>
      <c r="BB27" t="e">
        <f t="shared" ca="1" si="49"/>
        <v>#REF!</v>
      </c>
      <c r="BC27" t="e">
        <f t="shared" ca="1" si="50"/>
        <v>#REF!</v>
      </c>
      <c r="BD27" t="e">
        <f t="shared" ca="1" si="51"/>
        <v>#REF!</v>
      </c>
      <c r="BE27" t="e">
        <f t="shared" ca="1" si="52"/>
        <v>#REF!</v>
      </c>
      <c r="BF27" t="e">
        <f t="shared" ca="1" si="53"/>
        <v>#REF!</v>
      </c>
      <c r="BG27" t="e">
        <f t="shared" ca="1" si="54"/>
        <v>#REF!</v>
      </c>
      <c r="BH27" t="e">
        <f t="shared" ca="1" si="55"/>
        <v>#REF!</v>
      </c>
      <c r="BI27" t="e">
        <f t="shared" ca="1" si="56"/>
        <v>#REF!</v>
      </c>
      <c r="BJ27" t="e">
        <f t="shared" ca="1" si="57"/>
        <v>#REF!</v>
      </c>
      <c r="BK27" t="e">
        <f t="shared" ca="1" si="58"/>
        <v>#REF!</v>
      </c>
      <c r="BL27" t="e">
        <f t="shared" ca="1" si="59"/>
        <v>#REF!</v>
      </c>
      <c r="BM27" t="e">
        <f t="shared" ca="1" si="60"/>
        <v>#REF!</v>
      </c>
      <c r="BN27" t="e">
        <f t="shared" ca="1" si="61"/>
        <v>#REF!</v>
      </c>
      <c r="BO27" t="e">
        <f t="shared" ca="1" si="62"/>
        <v>#REF!</v>
      </c>
      <c r="BP27" t="e">
        <f t="shared" ca="1" si="63"/>
        <v>#REF!</v>
      </c>
      <c r="BQ27" t="e">
        <f t="shared" ca="1" si="64"/>
        <v>#REF!</v>
      </c>
      <c r="BR27" t="e">
        <f t="shared" ca="1" si="65"/>
        <v>#REF!</v>
      </c>
      <c r="BS27" t="e">
        <f t="shared" ca="1" si="66"/>
        <v>#REF!</v>
      </c>
      <c r="BT27" t="e">
        <f t="shared" ca="1" si="67"/>
        <v>#REF!</v>
      </c>
      <c r="BU27" t="e">
        <f t="shared" ca="1" si="68"/>
        <v>#REF!</v>
      </c>
      <c r="BV27" t="e">
        <f t="shared" ca="1" si="69"/>
        <v>#REF!</v>
      </c>
      <c r="BW27" t="e">
        <f t="shared" ca="1" si="70"/>
        <v>#REF!</v>
      </c>
      <c r="BX27" t="e">
        <f t="shared" ca="1" si="71"/>
        <v>#REF!</v>
      </c>
      <c r="BY27" t="e">
        <f t="shared" ca="1" si="72"/>
        <v>#REF!</v>
      </c>
      <c r="BZ27" t="e">
        <f t="shared" ca="1" si="73"/>
        <v>#REF!</v>
      </c>
      <c r="CA27" t="e">
        <f t="shared" ca="1" si="74"/>
        <v>#REF!</v>
      </c>
      <c r="CB27" t="e">
        <f t="shared" ca="1" si="75"/>
        <v>#REF!</v>
      </c>
      <c r="CC27" t="e">
        <f t="shared" ca="1" si="76"/>
        <v>#REF!</v>
      </c>
      <c r="CD27" t="e">
        <f t="shared" ca="1" si="77"/>
        <v>#REF!</v>
      </c>
      <c r="CE27" t="e">
        <f t="shared" ca="1" si="78"/>
        <v>#REF!</v>
      </c>
      <c r="CF27" t="e">
        <f t="shared" ca="1" si="79"/>
        <v>#REF!</v>
      </c>
      <c r="CG27" t="e">
        <f t="shared" ca="1" si="80"/>
        <v>#REF!</v>
      </c>
      <c r="CH27" t="e">
        <f t="shared" ca="1" si="81"/>
        <v>#REF!</v>
      </c>
      <c r="CI27" t="e">
        <f t="shared" ca="1" si="82"/>
        <v>#REF!</v>
      </c>
      <c r="CJ27" t="e">
        <f t="shared" ca="1" si="83"/>
        <v>#REF!</v>
      </c>
      <c r="CK27" t="e">
        <f t="shared" ca="1" si="84"/>
        <v>#REF!</v>
      </c>
      <c r="CL27" t="e">
        <f t="shared" ca="1" si="85"/>
        <v>#REF!</v>
      </c>
      <c r="CM27" t="e">
        <f t="shared" ca="1" si="86"/>
        <v>#REF!</v>
      </c>
      <c r="CN27" t="e">
        <f t="shared" ca="1" si="87"/>
        <v>#REF!</v>
      </c>
      <c r="CO27" t="e">
        <f t="shared" ca="1" si="88"/>
        <v>#REF!</v>
      </c>
      <c r="CP27" t="e">
        <f t="shared" ca="1" si="89"/>
        <v>#REF!</v>
      </c>
      <c r="CQ27" t="e">
        <f t="shared" ca="1" si="90"/>
        <v>#REF!</v>
      </c>
      <c r="CR27" t="e">
        <f t="shared" ca="1" si="91"/>
        <v>#REF!</v>
      </c>
      <c r="CS27" t="e">
        <f t="shared" ca="1" si="92"/>
        <v>#REF!</v>
      </c>
      <c r="CT27" t="e">
        <f t="shared" ca="1" si="93"/>
        <v>#REF!</v>
      </c>
      <c r="CU27" t="e">
        <f t="shared" ca="1" si="94"/>
        <v>#REF!</v>
      </c>
      <c r="CV27" t="e">
        <f t="shared" ca="1" si="95"/>
        <v>#REF!</v>
      </c>
      <c r="CW27" t="e">
        <f t="shared" ca="1" si="96"/>
        <v>#REF!</v>
      </c>
      <c r="CX27" t="e">
        <f t="shared" ca="1" si="97"/>
        <v>#REF!</v>
      </c>
      <c r="CY27" t="e">
        <f t="shared" ca="1" si="98"/>
        <v>#REF!</v>
      </c>
      <c r="CZ27" t="e">
        <f t="shared" ca="1" si="99"/>
        <v>#REF!</v>
      </c>
      <c r="DA27" t="e">
        <f t="shared" ca="1" si="100"/>
        <v>#REF!</v>
      </c>
      <c r="DB27" t="e">
        <f t="shared" ca="1" si="101"/>
        <v>#REF!</v>
      </c>
      <c r="DC27" t="e">
        <f t="shared" ca="1" si="102"/>
        <v>#REF!</v>
      </c>
      <c r="DD27" t="e">
        <f t="shared" ca="1" si="103"/>
        <v>#REF!</v>
      </c>
      <c r="DE27" t="e">
        <f t="shared" ca="1" si="104"/>
        <v>#REF!</v>
      </c>
      <c r="DF27" t="e">
        <f t="shared" ca="1" si="105"/>
        <v>#REF!</v>
      </c>
      <c r="DG27" t="e">
        <f t="shared" ca="1" si="106"/>
        <v>#REF!</v>
      </c>
      <c r="DH27" t="e">
        <f t="shared" ca="1" si="107"/>
        <v>#REF!</v>
      </c>
      <c r="DI27" t="e">
        <f t="shared" ca="1" si="108"/>
        <v>#REF!</v>
      </c>
      <c r="DJ27" t="e">
        <f t="shared" ca="1" si="109"/>
        <v>#REF!</v>
      </c>
      <c r="DK27" t="e">
        <f t="shared" ca="1" si="110"/>
        <v>#REF!</v>
      </c>
    </row>
    <row r="28" spans="1:115" x14ac:dyDescent="0.25">
      <c r="A28">
        <f>verzamelblad!A28</f>
        <v>24</v>
      </c>
      <c r="B28" s="14"/>
      <c r="C28" s="30"/>
      <c r="D28" s="30"/>
      <c r="E28" s="30"/>
      <c r="F28" s="30"/>
      <c r="G28" s="30"/>
      <c r="H28" s="30"/>
      <c r="I28" s="30"/>
      <c r="J28" s="30"/>
      <c r="K28" s="30"/>
      <c r="L28" s="29"/>
      <c r="M28" s="29"/>
      <c r="N28" s="29"/>
      <c r="O28" s="29"/>
      <c r="P28" s="30"/>
      <c r="Q28" s="188"/>
      <c r="S28" s="233">
        <f t="shared" si="17"/>
        <v>0</v>
      </c>
      <c r="T28" s="233">
        <f t="shared" si="18"/>
        <v>0</v>
      </c>
      <c r="U28">
        <f t="shared" si="0"/>
        <v>0</v>
      </c>
      <c r="V28">
        <f t="shared" si="1"/>
        <v>0</v>
      </c>
      <c r="W28">
        <f t="shared" si="2"/>
        <v>0</v>
      </c>
      <c r="X28" t="e">
        <f t="shared" ca="1" si="19"/>
        <v>#REF!</v>
      </c>
      <c r="Y28" t="e">
        <f t="shared" ca="1" si="20"/>
        <v>#REF!</v>
      </c>
      <c r="Z28" t="e">
        <f t="shared" ca="1" si="21"/>
        <v>#REF!</v>
      </c>
      <c r="AA28" t="e">
        <f t="shared" ca="1" si="22"/>
        <v>#REF!</v>
      </c>
      <c r="AB28" t="e">
        <f t="shared" ca="1" si="23"/>
        <v>#REF!</v>
      </c>
      <c r="AC28" t="e">
        <f t="shared" ca="1" si="24"/>
        <v>#REF!</v>
      </c>
      <c r="AD28" t="e">
        <f t="shared" ca="1" si="25"/>
        <v>#REF!</v>
      </c>
      <c r="AE28" t="e">
        <f t="shared" ca="1" si="26"/>
        <v>#REF!</v>
      </c>
      <c r="AF28" t="e">
        <f t="shared" ca="1" si="27"/>
        <v>#REF!</v>
      </c>
      <c r="AG28" t="e">
        <f t="shared" ca="1" si="28"/>
        <v>#REF!</v>
      </c>
      <c r="AH28" t="e">
        <f t="shared" ca="1" si="29"/>
        <v>#REF!</v>
      </c>
      <c r="AI28" t="e">
        <f t="shared" ca="1" si="30"/>
        <v>#REF!</v>
      </c>
      <c r="AJ28" t="e">
        <f t="shared" ca="1" si="31"/>
        <v>#REF!</v>
      </c>
      <c r="AK28" t="e">
        <f t="shared" ca="1" si="32"/>
        <v>#REF!</v>
      </c>
      <c r="AL28" t="e">
        <f t="shared" ca="1" si="33"/>
        <v>#REF!</v>
      </c>
      <c r="AM28" t="e">
        <f t="shared" ca="1" si="34"/>
        <v>#REF!</v>
      </c>
      <c r="AN28" t="e">
        <f t="shared" ca="1" si="35"/>
        <v>#REF!</v>
      </c>
      <c r="AO28" t="e">
        <f t="shared" ca="1" si="36"/>
        <v>#REF!</v>
      </c>
      <c r="AP28" t="e">
        <f t="shared" ca="1" si="37"/>
        <v>#REF!</v>
      </c>
      <c r="AQ28" t="e">
        <f t="shared" ca="1" si="38"/>
        <v>#REF!</v>
      </c>
      <c r="AR28" t="e">
        <f t="shared" ca="1" si="39"/>
        <v>#REF!</v>
      </c>
      <c r="AS28" t="e">
        <f t="shared" ca="1" si="40"/>
        <v>#REF!</v>
      </c>
      <c r="AT28" t="e">
        <f t="shared" ca="1" si="41"/>
        <v>#REF!</v>
      </c>
      <c r="AU28" t="e">
        <f t="shared" ca="1" si="42"/>
        <v>#REF!</v>
      </c>
      <c r="AV28" t="e">
        <f t="shared" ca="1" si="43"/>
        <v>#REF!</v>
      </c>
      <c r="AW28" t="e">
        <f t="shared" ca="1" si="44"/>
        <v>#REF!</v>
      </c>
      <c r="AX28" t="e">
        <f t="shared" ca="1" si="45"/>
        <v>#REF!</v>
      </c>
      <c r="AY28" t="e">
        <f t="shared" ca="1" si="46"/>
        <v>#REF!</v>
      </c>
      <c r="AZ28" t="e">
        <f t="shared" ca="1" si="47"/>
        <v>#REF!</v>
      </c>
      <c r="BA28" t="e">
        <f t="shared" ca="1" si="48"/>
        <v>#REF!</v>
      </c>
      <c r="BB28" t="e">
        <f t="shared" ca="1" si="49"/>
        <v>#REF!</v>
      </c>
      <c r="BC28" t="e">
        <f t="shared" ca="1" si="50"/>
        <v>#REF!</v>
      </c>
      <c r="BD28" t="e">
        <f t="shared" ca="1" si="51"/>
        <v>#REF!</v>
      </c>
      <c r="BE28" t="e">
        <f t="shared" ca="1" si="52"/>
        <v>#REF!</v>
      </c>
      <c r="BF28" t="e">
        <f t="shared" ca="1" si="53"/>
        <v>#REF!</v>
      </c>
      <c r="BG28" t="e">
        <f t="shared" ca="1" si="54"/>
        <v>#REF!</v>
      </c>
      <c r="BH28" t="e">
        <f t="shared" ca="1" si="55"/>
        <v>#REF!</v>
      </c>
      <c r="BI28" t="e">
        <f t="shared" ca="1" si="56"/>
        <v>#REF!</v>
      </c>
      <c r="BJ28" t="e">
        <f t="shared" ca="1" si="57"/>
        <v>#REF!</v>
      </c>
      <c r="BK28" t="e">
        <f t="shared" ca="1" si="58"/>
        <v>#REF!</v>
      </c>
      <c r="BL28" t="e">
        <f t="shared" ca="1" si="59"/>
        <v>#REF!</v>
      </c>
      <c r="BM28" t="e">
        <f t="shared" ca="1" si="60"/>
        <v>#REF!</v>
      </c>
      <c r="BN28" t="e">
        <f t="shared" ca="1" si="61"/>
        <v>#REF!</v>
      </c>
      <c r="BO28" t="e">
        <f t="shared" ca="1" si="62"/>
        <v>#REF!</v>
      </c>
      <c r="BP28" t="e">
        <f t="shared" ca="1" si="63"/>
        <v>#REF!</v>
      </c>
      <c r="BQ28" t="e">
        <f t="shared" ca="1" si="64"/>
        <v>#REF!</v>
      </c>
      <c r="BR28" t="e">
        <f t="shared" ca="1" si="65"/>
        <v>#REF!</v>
      </c>
      <c r="BS28" t="e">
        <f t="shared" ca="1" si="66"/>
        <v>#REF!</v>
      </c>
      <c r="BT28" t="e">
        <f t="shared" ca="1" si="67"/>
        <v>#REF!</v>
      </c>
      <c r="BU28" t="e">
        <f t="shared" ca="1" si="68"/>
        <v>#REF!</v>
      </c>
      <c r="BV28" t="e">
        <f t="shared" ca="1" si="69"/>
        <v>#REF!</v>
      </c>
      <c r="BW28" t="e">
        <f t="shared" ca="1" si="70"/>
        <v>#REF!</v>
      </c>
      <c r="BX28" t="e">
        <f t="shared" ca="1" si="71"/>
        <v>#REF!</v>
      </c>
      <c r="BY28" t="e">
        <f t="shared" ca="1" si="72"/>
        <v>#REF!</v>
      </c>
      <c r="BZ28" t="e">
        <f t="shared" ca="1" si="73"/>
        <v>#REF!</v>
      </c>
      <c r="CA28" t="e">
        <f t="shared" ca="1" si="74"/>
        <v>#REF!</v>
      </c>
      <c r="CB28" t="e">
        <f t="shared" ca="1" si="75"/>
        <v>#REF!</v>
      </c>
      <c r="CC28" t="e">
        <f t="shared" ca="1" si="76"/>
        <v>#REF!</v>
      </c>
      <c r="CD28" t="e">
        <f t="shared" ca="1" si="77"/>
        <v>#REF!</v>
      </c>
      <c r="CE28" t="e">
        <f t="shared" ca="1" si="78"/>
        <v>#REF!</v>
      </c>
      <c r="CF28" t="e">
        <f t="shared" ca="1" si="79"/>
        <v>#REF!</v>
      </c>
      <c r="CG28" t="e">
        <f t="shared" ca="1" si="80"/>
        <v>#REF!</v>
      </c>
      <c r="CH28" t="e">
        <f t="shared" ca="1" si="81"/>
        <v>#REF!</v>
      </c>
      <c r="CI28" t="e">
        <f t="shared" ca="1" si="82"/>
        <v>#REF!</v>
      </c>
      <c r="CJ28" t="e">
        <f t="shared" ca="1" si="83"/>
        <v>#REF!</v>
      </c>
      <c r="CK28" t="e">
        <f t="shared" ca="1" si="84"/>
        <v>#REF!</v>
      </c>
      <c r="CL28" t="e">
        <f t="shared" ca="1" si="85"/>
        <v>#REF!</v>
      </c>
      <c r="CM28" t="e">
        <f t="shared" ca="1" si="86"/>
        <v>#REF!</v>
      </c>
      <c r="CN28" t="e">
        <f t="shared" ca="1" si="87"/>
        <v>#REF!</v>
      </c>
      <c r="CO28" t="e">
        <f t="shared" ca="1" si="88"/>
        <v>#REF!</v>
      </c>
      <c r="CP28" t="e">
        <f t="shared" ca="1" si="89"/>
        <v>#REF!</v>
      </c>
      <c r="CQ28" t="e">
        <f t="shared" ca="1" si="90"/>
        <v>#REF!</v>
      </c>
      <c r="CR28" t="e">
        <f t="shared" ca="1" si="91"/>
        <v>#REF!</v>
      </c>
      <c r="CS28" t="e">
        <f t="shared" ca="1" si="92"/>
        <v>#REF!</v>
      </c>
      <c r="CT28" t="e">
        <f t="shared" ca="1" si="93"/>
        <v>#REF!</v>
      </c>
      <c r="CU28" t="e">
        <f t="shared" ca="1" si="94"/>
        <v>#REF!</v>
      </c>
      <c r="CV28" t="e">
        <f t="shared" ca="1" si="95"/>
        <v>#REF!</v>
      </c>
      <c r="CW28" t="e">
        <f t="shared" ca="1" si="96"/>
        <v>#REF!</v>
      </c>
      <c r="CX28" t="e">
        <f t="shared" ca="1" si="97"/>
        <v>#REF!</v>
      </c>
      <c r="CY28" t="e">
        <f t="shared" ca="1" si="98"/>
        <v>#REF!</v>
      </c>
      <c r="CZ28" t="e">
        <f t="shared" ca="1" si="99"/>
        <v>#REF!</v>
      </c>
      <c r="DA28" t="e">
        <f t="shared" ca="1" si="100"/>
        <v>#REF!</v>
      </c>
      <c r="DB28" t="e">
        <f t="shared" ca="1" si="101"/>
        <v>#REF!</v>
      </c>
      <c r="DC28" t="e">
        <f t="shared" ca="1" si="102"/>
        <v>#REF!</v>
      </c>
      <c r="DD28" t="e">
        <f t="shared" ca="1" si="103"/>
        <v>#REF!</v>
      </c>
      <c r="DE28" t="e">
        <f t="shared" ca="1" si="104"/>
        <v>#REF!</v>
      </c>
      <c r="DF28" t="e">
        <f t="shared" ca="1" si="105"/>
        <v>#REF!</v>
      </c>
      <c r="DG28" t="e">
        <f t="shared" ca="1" si="106"/>
        <v>#REF!</v>
      </c>
      <c r="DH28" t="e">
        <f t="shared" ca="1" si="107"/>
        <v>#REF!</v>
      </c>
      <c r="DI28" t="e">
        <f t="shared" ca="1" si="108"/>
        <v>#REF!</v>
      </c>
      <c r="DJ28" t="e">
        <f t="shared" ca="1" si="109"/>
        <v>#REF!</v>
      </c>
      <c r="DK28" t="e">
        <f t="shared" ca="1" si="110"/>
        <v>#REF!</v>
      </c>
    </row>
    <row r="29" spans="1:115" x14ac:dyDescent="0.25">
      <c r="A29">
        <f>verzamelblad!A29</f>
        <v>25</v>
      </c>
      <c r="B29" s="14"/>
      <c r="C29" s="30"/>
      <c r="D29" s="30"/>
      <c r="E29" s="30"/>
      <c r="F29" s="30"/>
      <c r="G29" s="30"/>
      <c r="H29" s="30"/>
      <c r="I29" s="30"/>
      <c r="J29" s="30"/>
      <c r="K29" s="30"/>
      <c r="L29" s="29"/>
      <c r="M29" s="29"/>
      <c r="N29" s="29"/>
      <c r="O29" s="29"/>
      <c r="P29" s="30"/>
      <c r="Q29" s="188"/>
      <c r="S29" s="233">
        <f t="shared" si="17"/>
        <v>0</v>
      </c>
      <c r="T29" s="233">
        <f t="shared" si="18"/>
        <v>0</v>
      </c>
      <c r="U29">
        <f t="shared" si="0"/>
        <v>0</v>
      </c>
      <c r="V29">
        <f t="shared" si="1"/>
        <v>0</v>
      </c>
      <c r="W29">
        <f t="shared" si="2"/>
        <v>0</v>
      </c>
      <c r="X29" t="e">
        <f t="shared" ca="1" si="19"/>
        <v>#REF!</v>
      </c>
      <c r="Y29" t="e">
        <f t="shared" ca="1" si="20"/>
        <v>#REF!</v>
      </c>
      <c r="Z29" t="e">
        <f t="shared" ca="1" si="21"/>
        <v>#REF!</v>
      </c>
      <c r="AA29" t="e">
        <f t="shared" ca="1" si="22"/>
        <v>#REF!</v>
      </c>
      <c r="AB29" t="e">
        <f t="shared" ca="1" si="23"/>
        <v>#REF!</v>
      </c>
      <c r="AC29" t="e">
        <f t="shared" ca="1" si="24"/>
        <v>#REF!</v>
      </c>
      <c r="AD29" t="e">
        <f t="shared" ca="1" si="25"/>
        <v>#REF!</v>
      </c>
      <c r="AE29" t="e">
        <f t="shared" ca="1" si="26"/>
        <v>#REF!</v>
      </c>
      <c r="AF29" t="e">
        <f t="shared" ca="1" si="27"/>
        <v>#REF!</v>
      </c>
      <c r="AG29" t="e">
        <f t="shared" ca="1" si="28"/>
        <v>#REF!</v>
      </c>
      <c r="AH29" t="e">
        <f t="shared" ca="1" si="29"/>
        <v>#REF!</v>
      </c>
      <c r="AI29" t="e">
        <f t="shared" ca="1" si="30"/>
        <v>#REF!</v>
      </c>
      <c r="AJ29" t="e">
        <f t="shared" ca="1" si="31"/>
        <v>#REF!</v>
      </c>
      <c r="AK29" t="e">
        <f t="shared" ca="1" si="32"/>
        <v>#REF!</v>
      </c>
      <c r="AL29" t="e">
        <f t="shared" ca="1" si="33"/>
        <v>#REF!</v>
      </c>
      <c r="AM29" t="e">
        <f t="shared" ca="1" si="34"/>
        <v>#REF!</v>
      </c>
      <c r="AN29" t="e">
        <f t="shared" ca="1" si="35"/>
        <v>#REF!</v>
      </c>
      <c r="AO29" t="e">
        <f t="shared" ca="1" si="36"/>
        <v>#REF!</v>
      </c>
      <c r="AP29" t="e">
        <f t="shared" ca="1" si="37"/>
        <v>#REF!</v>
      </c>
      <c r="AQ29" t="e">
        <f t="shared" ca="1" si="38"/>
        <v>#REF!</v>
      </c>
      <c r="AR29" t="e">
        <f t="shared" ca="1" si="39"/>
        <v>#REF!</v>
      </c>
      <c r="AS29" t="e">
        <f t="shared" ca="1" si="40"/>
        <v>#REF!</v>
      </c>
      <c r="AT29" t="e">
        <f t="shared" ca="1" si="41"/>
        <v>#REF!</v>
      </c>
      <c r="AU29" t="e">
        <f t="shared" ca="1" si="42"/>
        <v>#REF!</v>
      </c>
      <c r="AV29" t="e">
        <f t="shared" ca="1" si="43"/>
        <v>#REF!</v>
      </c>
      <c r="AW29" t="e">
        <f t="shared" ca="1" si="44"/>
        <v>#REF!</v>
      </c>
      <c r="AX29" t="e">
        <f t="shared" ca="1" si="45"/>
        <v>#REF!</v>
      </c>
      <c r="AY29" t="e">
        <f t="shared" ca="1" si="46"/>
        <v>#REF!</v>
      </c>
      <c r="AZ29" t="e">
        <f t="shared" ca="1" si="47"/>
        <v>#REF!</v>
      </c>
      <c r="BA29" t="e">
        <f t="shared" ca="1" si="48"/>
        <v>#REF!</v>
      </c>
      <c r="BB29" t="e">
        <f t="shared" ca="1" si="49"/>
        <v>#REF!</v>
      </c>
      <c r="BC29" t="e">
        <f t="shared" ca="1" si="50"/>
        <v>#REF!</v>
      </c>
      <c r="BD29" t="e">
        <f t="shared" ca="1" si="51"/>
        <v>#REF!</v>
      </c>
      <c r="BE29" t="e">
        <f t="shared" ca="1" si="52"/>
        <v>#REF!</v>
      </c>
      <c r="BF29" t="e">
        <f t="shared" ca="1" si="53"/>
        <v>#REF!</v>
      </c>
      <c r="BG29" t="e">
        <f t="shared" ca="1" si="54"/>
        <v>#REF!</v>
      </c>
      <c r="BH29" t="e">
        <f t="shared" ca="1" si="55"/>
        <v>#REF!</v>
      </c>
      <c r="BI29" t="e">
        <f t="shared" ca="1" si="56"/>
        <v>#REF!</v>
      </c>
      <c r="BJ29" t="e">
        <f t="shared" ca="1" si="57"/>
        <v>#REF!</v>
      </c>
      <c r="BK29" t="e">
        <f t="shared" ca="1" si="58"/>
        <v>#REF!</v>
      </c>
      <c r="BL29" t="e">
        <f t="shared" ca="1" si="59"/>
        <v>#REF!</v>
      </c>
      <c r="BM29" t="e">
        <f t="shared" ca="1" si="60"/>
        <v>#REF!</v>
      </c>
      <c r="BN29" t="e">
        <f t="shared" ca="1" si="61"/>
        <v>#REF!</v>
      </c>
      <c r="BO29" t="e">
        <f t="shared" ca="1" si="62"/>
        <v>#REF!</v>
      </c>
      <c r="BP29" t="e">
        <f t="shared" ca="1" si="63"/>
        <v>#REF!</v>
      </c>
      <c r="BQ29" t="e">
        <f t="shared" ca="1" si="64"/>
        <v>#REF!</v>
      </c>
      <c r="BR29" t="e">
        <f t="shared" ca="1" si="65"/>
        <v>#REF!</v>
      </c>
      <c r="BS29" t="e">
        <f t="shared" ca="1" si="66"/>
        <v>#REF!</v>
      </c>
      <c r="BT29" t="e">
        <f t="shared" ca="1" si="67"/>
        <v>#REF!</v>
      </c>
      <c r="BU29" t="e">
        <f t="shared" ca="1" si="68"/>
        <v>#REF!</v>
      </c>
      <c r="BV29" t="e">
        <f t="shared" ca="1" si="69"/>
        <v>#REF!</v>
      </c>
      <c r="BW29" t="e">
        <f t="shared" ca="1" si="70"/>
        <v>#REF!</v>
      </c>
      <c r="BX29" t="e">
        <f t="shared" ca="1" si="71"/>
        <v>#REF!</v>
      </c>
      <c r="BY29" t="e">
        <f t="shared" ca="1" si="72"/>
        <v>#REF!</v>
      </c>
      <c r="BZ29" t="e">
        <f t="shared" ca="1" si="73"/>
        <v>#REF!</v>
      </c>
      <c r="CA29" t="e">
        <f t="shared" ca="1" si="74"/>
        <v>#REF!</v>
      </c>
      <c r="CB29" t="e">
        <f t="shared" ca="1" si="75"/>
        <v>#REF!</v>
      </c>
      <c r="CC29" t="e">
        <f t="shared" ca="1" si="76"/>
        <v>#REF!</v>
      </c>
      <c r="CD29" t="e">
        <f t="shared" ca="1" si="77"/>
        <v>#REF!</v>
      </c>
      <c r="CE29" t="e">
        <f t="shared" ca="1" si="78"/>
        <v>#REF!</v>
      </c>
      <c r="CF29" t="e">
        <f t="shared" ca="1" si="79"/>
        <v>#REF!</v>
      </c>
      <c r="CG29" t="e">
        <f t="shared" ca="1" si="80"/>
        <v>#REF!</v>
      </c>
      <c r="CH29" t="e">
        <f t="shared" ca="1" si="81"/>
        <v>#REF!</v>
      </c>
      <c r="CI29" t="e">
        <f t="shared" ca="1" si="82"/>
        <v>#REF!</v>
      </c>
      <c r="CJ29" t="e">
        <f t="shared" ca="1" si="83"/>
        <v>#REF!</v>
      </c>
      <c r="CK29" t="e">
        <f t="shared" ca="1" si="84"/>
        <v>#REF!</v>
      </c>
      <c r="CL29" t="e">
        <f t="shared" ca="1" si="85"/>
        <v>#REF!</v>
      </c>
      <c r="CM29" t="e">
        <f t="shared" ca="1" si="86"/>
        <v>#REF!</v>
      </c>
      <c r="CN29" t="e">
        <f t="shared" ca="1" si="87"/>
        <v>#REF!</v>
      </c>
      <c r="CO29" t="e">
        <f t="shared" ca="1" si="88"/>
        <v>#REF!</v>
      </c>
      <c r="CP29" t="e">
        <f t="shared" ca="1" si="89"/>
        <v>#REF!</v>
      </c>
      <c r="CQ29" t="e">
        <f t="shared" ca="1" si="90"/>
        <v>#REF!</v>
      </c>
      <c r="CR29" t="e">
        <f t="shared" ca="1" si="91"/>
        <v>#REF!</v>
      </c>
      <c r="CS29" t="e">
        <f t="shared" ca="1" si="92"/>
        <v>#REF!</v>
      </c>
      <c r="CT29" t="e">
        <f t="shared" ca="1" si="93"/>
        <v>#REF!</v>
      </c>
      <c r="CU29" t="e">
        <f t="shared" ca="1" si="94"/>
        <v>#REF!</v>
      </c>
      <c r="CV29" t="e">
        <f t="shared" ca="1" si="95"/>
        <v>#REF!</v>
      </c>
      <c r="CW29" t="e">
        <f t="shared" ca="1" si="96"/>
        <v>#REF!</v>
      </c>
      <c r="CX29" t="e">
        <f t="shared" ca="1" si="97"/>
        <v>#REF!</v>
      </c>
      <c r="CY29" t="e">
        <f t="shared" ca="1" si="98"/>
        <v>#REF!</v>
      </c>
      <c r="CZ29" t="e">
        <f t="shared" ca="1" si="99"/>
        <v>#REF!</v>
      </c>
      <c r="DA29" t="e">
        <f t="shared" ca="1" si="100"/>
        <v>#REF!</v>
      </c>
      <c r="DB29" t="e">
        <f t="shared" ca="1" si="101"/>
        <v>#REF!</v>
      </c>
      <c r="DC29" t="e">
        <f t="shared" ca="1" si="102"/>
        <v>#REF!</v>
      </c>
      <c r="DD29" t="e">
        <f t="shared" ca="1" si="103"/>
        <v>#REF!</v>
      </c>
      <c r="DE29" t="e">
        <f t="shared" ca="1" si="104"/>
        <v>#REF!</v>
      </c>
      <c r="DF29" t="e">
        <f t="shared" ca="1" si="105"/>
        <v>#REF!</v>
      </c>
      <c r="DG29" t="e">
        <f t="shared" ca="1" si="106"/>
        <v>#REF!</v>
      </c>
      <c r="DH29" t="e">
        <f t="shared" ca="1" si="107"/>
        <v>#REF!</v>
      </c>
      <c r="DI29" t="e">
        <f t="shared" ca="1" si="108"/>
        <v>#REF!</v>
      </c>
      <c r="DJ29" t="e">
        <f t="shared" ca="1" si="109"/>
        <v>#REF!</v>
      </c>
      <c r="DK29" t="e">
        <f t="shared" ca="1" si="110"/>
        <v>#REF!</v>
      </c>
    </row>
    <row r="30" spans="1:115" x14ac:dyDescent="0.25">
      <c r="A30">
        <f>verzamelblad!A30</f>
        <v>26</v>
      </c>
      <c r="B30" s="14"/>
      <c r="C30" s="30"/>
      <c r="D30" s="30"/>
      <c r="E30" s="30"/>
      <c r="F30" s="30"/>
      <c r="G30" s="30"/>
      <c r="H30" s="30"/>
      <c r="I30" s="30"/>
      <c r="J30" s="30"/>
      <c r="K30" s="30"/>
      <c r="L30" s="29"/>
      <c r="M30" s="29"/>
      <c r="N30" s="29"/>
      <c r="O30" s="29"/>
      <c r="P30" s="30"/>
      <c r="Q30" s="188"/>
      <c r="S30" s="233">
        <f t="shared" si="17"/>
        <v>0</v>
      </c>
      <c r="T30" s="233">
        <f t="shared" si="18"/>
        <v>0</v>
      </c>
      <c r="U30">
        <f t="shared" si="0"/>
        <v>0</v>
      </c>
      <c r="V30">
        <f t="shared" si="1"/>
        <v>0</v>
      </c>
      <c r="W30">
        <f t="shared" si="2"/>
        <v>0</v>
      </c>
      <c r="X30" t="e">
        <f t="shared" ca="1" si="19"/>
        <v>#REF!</v>
      </c>
      <c r="Y30" t="e">
        <f t="shared" ca="1" si="20"/>
        <v>#REF!</v>
      </c>
      <c r="Z30" t="e">
        <f t="shared" ca="1" si="21"/>
        <v>#REF!</v>
      </c>
      <c r="AA30" t="e">
        <f t="shared" ca="1" si="22"/>
        <v>#REF!</v>
      </c>
      <c r="AB30" t="e">
        <f t="shared" ca="1" si="23"/>
        <v>#REF!</v>
      </c>
      <c r="AC30" t="e">
        <f t="shared" ca="1" si="24"/>
        <v>#REF!</v>
      </c>
      <c r="AD30" t="e">
        <f t="shared" ca="1" si="25"/>
        <v>#REF!</v>
      </c>
      <c r="AE30" t="e">
        <f t="shared" ca="1" si="26"/>
        <v>#REF!</v>
      </c>
      <c r="AF30" t="e">
        <f t="shared" ca="1" si="27"/>
        <v>#REF!</v>
      </c>
      <c r="AG30" t="e">
        <f t="shared" ca="1" si="28"/>
        <v>#REF!</v>
      </c>
      <c r="AH30" t="e">
        <f t="shared" ca="1" si="29"/>
        <v>#REF!</v>
      </c>
      <c r="AI30" t="e">
        <f t="shared" ca="1" si="30"/>
        <v>#REF!</v>
      </c>
      <c r="AJ30" t="e">
        <f t="shared" ca="1" si="31"/>
        <v>#REF!</v>
      </c>
      <c r="AK30" t="e">
        <f t="shared" ca="1" si="32"/>
        <v>#REF!</v>
      </c>
      <c r="AL30" t="e">
        <f t="shared" ca="1" si="33"/>
        <v>#REF!</v>
      </c>
      <c r="AM30" t="e">
        <f t="shared" ca="1" si="34"/>
        <v>#REF!</v>
      </c>
      <c r="AN30" t="e">
        <f t="shared" ca="1" si="35"/>
        <v>#REF!</v>
      </c>
      <c r="AO30" t="e">
        <f t="shared" ca="1" si="36"/>
        <v>#REF!</v>
      </c>
      <c r="AP30" t="e">
        <f t="shared" ca="1" si="37"/>
        <v>#REF!</v>
      </c>
      <c r="AQ30" t="e">
        <f t="shared" ca="1" si="38"/>
        <v>#REF!</v>
      </c>
      <c r="AR30" t="e">
        <f t="shared" ca="1" si="39"/>
        <v>#REF!</v>
      </c>
      <c r="AS30" t="e">
        <f t="shared" ca="1" si="40"/>
        <v>#REF!</v>
      </c>
      <c r="AT30" t="e">
        <f t="shared" ca="1" si="41"/>
        <v>#REF!</v>
      </c>
      <c r="AU30" t="e">
        <f t="shared" ca="1" si="42"/>
        <v>#REF!</v>
      </c>
      <c r="AV30" t="e">
        <f t="shared" ca="1" si="43"/>
        <v>#REF!</v>
      </c>
      <c r="AW30" t="e">
        <f t="shared" ca="1" si="44"/>
        <v>#REF!</v>
      </c>
      <c r="AX30" t="e">
        <f t="shared" ca="1" si="45"/>
        <v>#REF!</v>
      </c>
      <c r="AY30" t="e">
        <f t="shared" ca="1" si="46"/>
        <v>#REF!</v>
      </c>
      <c r="AZ30" t="e">
        <f t="shared" ca="1" si="47"/>
        <v>#REF!</v>
      </c>
      <c r="BA30" t="e">
        <f t="shared" ca="1" si="48"/>
        <v>#REF!</v>
      </c>
      <c r="BB30" t="e">
        <f t="shared" ca="1" si="49"/>
        <v>#REF!</v>
      </c>
      <c r="BC30" t="e">
        <f t="shared" ca="1" si="50"/>
        <v>#REF!</v>
      </c>
      <c r="BD30" t="e">
        <f t="shared" ca="1" si="51"/>
        <v>#REF!</v>
      </c>
      <c r="BE30" t="e">
        <f t="shared" ca="1" si="52"/>
        <v>#REF!</v>
      </c>
      <c r="BF30" t="e">
        <f t="shared" ca="1" si="53"/>
        <v>#REF!</v>
      </c>
      <c r="BG30" t="e">
        <f t="shared" ca="1" si="54"/>
        <v>#REF!</v>
      </c>
      <c r="BH30" t="e">
        <f t="shared" ca="1" si="55"/>
        <v>#REF!</v>
      </c>
      <c r="BI30" t="e">
        <f t="shared" ca="1" si="56"/>
        <v>#REF!</v>
      </c>
      <c r="BJ30" t="e">
        <f t="shared" ca="1" si="57"/>
        <v>#REF!</v>
      </c>
      <c r="BK30" t="e">
        <f t="shared" ca="1" si="58"/>
        <v>#REF!</v>
      </c>
      <c r="BL30" t="e">
        <f t="shared" ca="1" si="59"/>
        <v>#REF!</v>
      </c>
      <c r="BM30" t="e">
        <f t="shared" ca="1" si="60"/>
        <v>#REF!</v>
      </c>
      <c r="BN30" t="e">
        <f t="shared" ca="1" si="61"/>
        <v>#REF!</v>
      </c>
      <c r="BO30" t="e">
        <f t="shared" ca="1" si="62"/>
        <v>#REF!</v>
      </c>
      <c r="BP30" t="e">
        <f t="shared" ca="1" si="63"/>
        <v>#REF!</v>
      </c>
      <c r="BQ30" t="e">
        <f t="shared" ca="1" si="64"/>
        <v>#REF!</v>
      </c>
      <c r="BR30" t="e">
        <f t="shared" ca="1" si="65"/>
        <v>#REF!</v>
      </c>
      <c r="BS30" t="e">
        <f t="shared" ca="1" si="66"/>
        <v>#REF!</v>
      </c>
      <c r="BT30" t="e">
        <f t="shared" ca="1" si="67"/>
        <v>#REF!</v>
      </c>
      <c r="BU30" t="e">
        <f t="shared" ca="1" si="68"/>
        <v>#REF!</v>
      </c>
      <c r="BV30" t="e">
        <f t="shared" ca="1" si="69"/>
        <v>#REF!</v>
      </c>
      <c r="BW30" t="e">
        <f t="shared" ca="1" si="70"/>
        <v>#REF!</v>
      </c>
      <c r="BX30" t="e">
        <f t="shared" ca="1" si="71"/>
        <v>#REF!</v>
      </c>
      <c r="BY30" t="e">
        <f t="shared" ca="1" si="72"/>
        <v>#REF!</v>
      </c>
      <c r="BZ30" t="e">
        <f t="shared" ca="1" si="73"/>
        <v>#REF!</v>
      </c>
      <c r="CA30" t="e">
        <f t="shared" ca="1" si="74"/>
        <v>#REF!</v>
      </c>
      <c r="CB30" t="e">
        <f t="shared" ca="1" si="75"/>
        <v>#REF!</v>
      </c>
      <c r="CC30" t="e">
        <f t="shared" ca="1" si="76"/>
        <v>#REF!</v>
      </c>
      <c r="CD30" t="e">
        <f t="shared" ca="1" si="77"/>
        <v>#REF!</v>
      </c>
      <c r="CE30" t="e">
        <f t="shared" ca="1" si="78"/>
        <v>#REF!</v>
      </c>
      <c r="CF30" t="e">
        <f t="shared" ca="1" si="79"/>
        <v>#REF!</v>
      </c>
      <c r="CG30" t="e">
        <f t="shared" ca="1" si="80"/>
        <v>#REF!</v>
      </c>
      <c r="CH30" t="e">
        <f t="shared" ca="1" si="81"/>
        <v>#REF!</v>
      </c>
      <c r="CI30" t="e">
        <f t="shared" ca="1" si="82"/>
        <v>#REF!</v>
      </c>
      <c r="CJ30" t="e">
        <f t="shared" ca="1" si="83"/>
        <v>#REF!</v>
      </c>
      <c r="CK30" t="e">
        <f t="shared" ca="1" si="84"/>
        <v>#REF!</v>
      </c>
      <c r="CL30" t="e">
        <f t="shared" ca="1" si="85"/>
        <v>#REF!</v>
      </c>
      <c r="CM30" t="e">
        <f t="shared" ca="1" si="86"/>
        <v>#REF!</v>
      </c>
      <c r="CN30" t="e">
        <f t="shared" ca="1" si="87"/>
        <v>#REF!</v>
      </c>
      <c r="CO30" t="e">
        <f t="shared" ca="1" si="88"/>
        <v>#REF!</v>
      </c>
      <c r="CP30" t="e">
        <f t="shared" ca="1" si="89"/>
        <v>#REF!</v>
      </c>
      <c r="CQ30" t="e">
        <f t="shared" ca="1" si="90"/>
        <v>#REF!</v>
      </c>
      <c r="CR30" t="e">
        <f t="shared" ca="1" si="91"/>
        <v>#REF!</v>
      </c>
      <c r="CS30" t="e">
        <f t="shared" ca="1" si="92"/>
        <v>#REF!</v>
      </c>
      <c r="CT30" t="e">
        <f t="shared" ca="1" si="93"/>
        <v>#REF!</v>
      </c>
      <c r="CU30" t="e">
        <f t="shared" ca="1" si="94"/>
        <v>#REF!</v>
      </c>
      <c r="CV30" t="e">
        <f t="shared" ca="1" si="95"/>
        <v>#REF!</v>
      </c>
      <c r="CW30" t="e">
        <f t="shared" ca="1" si="96"/>
        <v>#REF!</v>
      </c>
      <c r="CX30" t="e">
        <f t="shared" ca="1" si="97"/>
        <v>#REF!</v>
      </c>
      <c r="CY30" t="e">
        <f t="shared" ca="1" si="98"/>
        <v>#REF!</v>
      </c>
      <c r="CZ30" t="e">
        <f t="shared" ca="1" si="99"/>
        <v>#REF!</v>
      </c>
      <c r="DA30" t="e">
        <f t="shared" ca="1" si="100"/>
        <v>#REF!</v>
      </c>
      <c r="DB30" t="e">
        <f t="shared" ca="1" si="101"/>
        <v>#REF!</v>
      </c>
      <c r="DC30" t="e">
        <f t="shared" ca="1" si="102"/>
        <v>#REF!</v>
      </c>
      <c r="DD30" t="e">
        <f t="shared" ca="1" si="103"/>
        <v>#REF!</v>
      </c>
      <c r="DE30" t="e">
        <f t="shared" ca="1" si="104"/>
        <v>#REF!</v>
      </c>
      <c r="DF30" t="e">
        <f t="shared" ca="1" si="105"/>
        <v>#REF!</v>
      </c>
      <c r="DG30" t="e">
        <f t="shared" ca="1" si="106"/>
        <v>#REF!</v>
      </c>
      <c r="DH30" t="e">
        <f t="shared" ca="1" si="107"/>
        <v>#REF!</v>
      </c>
      <c r="DI30" t="e">
        <f t="shared" ca="1" si="108"/>
        <v>#REF!</v>
      </c>
      <c r="DJ30" t="e">
        <f t="shared" ca="1" si="109"/>
        <v>#REF!</v>
      </c>
      <c r="DK30" t="e">
        <f t="shared" ca="1" si="110"/>
        <v>#REF!</v>
      </c>
    </row>
    <row r="31" spans="1:115" x14ac:dyDescent="0.25">
      <c r="A31">
        <f>verzamelblad!A31</f>
        <v>27</v>
      </c>
      <c r="B31" s="14"/>
      <c r="C31" s="30"/>
      <c r="D31" s="30"/>
      <c r="E31" s="30"/>
      <c r="F31" s="30"/>
      <c r="G31" s="30"/>
      <c r="H31" s="30"/>
      <c r="I31" s="30"/>
      <c r="J31" s="30"/>
      <c r="K31" s="30"/>
      <c r="L31" s="29"/>
      <c r="M31" s="29"/>
      <c r="N31" s="29"/>
      <c r="O31" s="29"/>
      <c r="P31" s="30"/>
      <c r="Q31" s="188"/>
      <c r="S31" s="233">
        <f t="shared" si="17"/>
        <v>0</v>
      </c>
      <c r="T31" s="233">
        <f t="shared" si="18"/>
        <v>0</v>
      </c>
      <c r="U31">
        <f t="shared" si="0"/>
        <v>0</v>
      </c>
      <c r="V31">
        <f t="shared" si="1"/>
        <v>0</v>
      </c>
      <c r="W31">
        <f t="shared" si="2"/>
        <v>0</v>
      </c>
      <c r="X31" t="e">
        <f t="shared" ca="1" si="19"/>
        <v>#REF!</v>
      </c>
      <c r="Y31" t="e">
        <f t="shared" ca="1" si="20"/>
        <v>#REF!</v>
      </c>
      <c r="Z31" t="e">
        <f t="shared" ca="1" si="21"/>
        <v>#REF!</v>
      </c>
      <c r="AA31" t="e">
        <f t="shared" ca="1" si="22"/>
        <v>#REF!</v>
      </c>
      <c r="AB31" t="e">
        <f t="shared" ca="1" si="23"/>
        <v>#REF!</v>
      </c>
      <c r="AC31" t="e">
        <f t="shared" ca="1" si="24"/>
        <v>#REF!</v>
      </c>
      <c r="AD31" t="e">
        <f t="shared" ca="1" si="25"/>
        <v>#REF!</v>
      </c>
      <c r="AE31" t="e">
        <f t="shared" ca="1" si="26"/>
        <v>#REF!</v>
      </c>
      <c r="AF31" t="e">
        <f t="shared" ca="1" si="27"/>
        <v>#REF!</v>
      </c>
      <c r="AG31" t="e">
        <f t="shared" ca="1" si="28"/>
        <v>#REF!</v>
      </c>
      <c r="AH31" t="e">
        <f t="shared" ca="1" si="29"/>
        <v>#REF!</v>
      </c>
      <c r="AI31" t="e">
        <f t="shared" ca="1" si="30"/>
        <v>#REF!</v>
      </c>
      <c r="AJ31" t="e">
        <f t="shared" ca="1" si="31"/>
        <v>#REF!</v>
      </c>
      <c r="AK31" t="e">
        <f t="shared" ca="1" si="32"/>
        <v>#REF!</v>
      </c>
      <c r="AL31" t="e">
        <f t="shared" ca="1" si="33"/>
        <v>#REF!</v>
      </c>
      <c r="AM31" t="e">
        <f t="shared" ca="1" si="34"/>
        <v>#REF!</v>
      </c>
      <c r="AN31" t="e">
        <f t="shared" ca="1" si="35"/>
        <v>#REF!</v>
      </c>
      <c r="AO31" t="e">
        <f t="shared" ca="1" si="36"/>
        <v>#REF!</v>
      </c>
      <c r="AP31" t="e">
        <f t="shared" ca="1" si="37"/>
        <v>#REF!</v>
      </c>
      <c r="AQ31" t="e">
        <f t="shared" ca="1" si="38"/>
        <v>#REF!</v>
      </c>
      <c r="AR31" t="e">
        <f t="shared" ca="1" si="39"/>
        <v>#REF!</v>
      </c>
      <c r="AS31" t="e">
        <f t="shared" ca="1" si="40"/>
        <v>#REF!</v>
      </c>
      <c r="AT31" t="e">
        <f t="shared" ca="1" si="41"/>
        <v>#REF!</v>
      </c>
      <c r="AU31" t="e">
        <f t="shared" ca="1" si="42"/>
        <v>#REF!</v>
      </c>
      <c r="AV31" t="e">
        <f t="shared" ca="1" si="43"/>
        <v>#REF!</v>
      </c>
      <c r="AW31" t="e">
        <f t="shared" ca="1" si="44"/>
        <v>#REF!</v>
      </c>
      <c r="AX31" t="e">
        <f t="shared" ca="1" si="45"/>
        <v>#REF!</v>
      </c>
      <c r="AY31" t="e">
        <f t="shared" ca="1" si="46"/>
        <v>#REF!</v>
      </c>
      <c r="AZ31" t="e">
        <f t="shared" ca="1" si="47"/>
        <v>#REF!</v>
      </c>
      <c r="BA31" t="e">
        <f t="shared" ca="1" si="48"/>
        <v>#REF!</v>
      </c>
      <c r="BB31" t="e">
        <f t="shared" ca="1" si="49"/>
        <v>#REF!</v>
      </c>
      <c r="BC31" t="e">
        <f t="shared" ca="1" si="50"/>
        <v>#REF!</v>
      </c>
      <c r="BD31" t="e">
        <f t="shared" ca="1" si="51"/>
        <v>#REF!</v>
      </c>
      <c r="BE31" t="e">
        <f t="shared" ca="1" si="52"/>
        <v>#REF!</v>
      </c>
      <c r="BF31" t="e">
        <f t="shared" ca="1" si="53"/>
        <v>#REF!</v>
      </c>
      <c r="BG31" t="e">
        <f t="shared" ca="1" si="54"/>
        <v>#REF!</v>
      </c>
      <c r="BH31" t="e">
        <f t="shared" ca="1" si="55"/>
        <v>#REF!</v>
      </c>
      <c r="BI31" t="e">
        <f t="shared" ca="1" si="56"/>
        <v>#REF!</v>
      </c>
      <c r="BJ31" t="e">
        <f t="shared" ca="1" si="57"/>
        <v>#REF!</v>
      </c>
      <c r="BK31" t="e">
        <f t="shared" ca="1" si="58"/>
        <v>#REF!</v>
      </c>
      <c r="BL31" t="e">
        <f t="shared" ca="1" si="59"/>
        <v>#REF!</v>
      </c>
      <c r="BM31" t="e">
        <f t="shared" ca="1" si="60"/>
        <v>#REF!</v>
      </c>
      <c r="BN31" t="e">
        <f t="shared" ca="1" si="61"/>
        <v>#REF!</v>
      </c>
      <c r="BO31" t="e">
        <f t="shared" ca="1" si="62"/>
        <v>#REF!</v>
      </c>
      <c r="BP31" t="e">
        <f t="shared" ca="1" si="63"/>
        <v>#REF!</v>
      </c>
      <c r="BQ31" t="e">
        <f t="shared" ca="1" si="64"/>
        <v>#REF!</v>
      </c>
      <c r="BR31" t="e">
        <f t="shared" ca="1" si="65"/>
        <v>#REF!</v>
      </c>
      <c r="BS31" t="e">
        <f t="shared" ca="1" si="66"/>
        <v>#REF!</v>
      </c>
      <c r="BT31" t="e">
        <f t="shared" ca="1" si="67"/>
        <v>#REF!</v>
      </c>
      <c r="BU31" t="e">
        <f t="shared" ca="1" si="68"/>
        <v>#REF!</v>
      </c>
      <c r="BV31" t="e">
        <f t="shared" ca="1" si="69"/>
        <v>#REF!</v>
      </c>
      <c r="BW31" t="e">
        <f t="shared" ca="1" si="70"/>
        <v>#REF!</v>
      </c>
      <c r="BX31" t="e">
        <f t="shared" ca="1" si="71"/>
        <v>#REF!</v>
      </c>
      <c r="BY31" t="e">
        <f t="shared" ca="1" si="72"/>
        <v>#REF!</v>
      </c>
      <c r="BZ31" t="e">
        <f t="shared" ca="1" si="73"/>
        <v>#REF!</v>
      </c>
      <c r="CA31" t="e">
        <f t="shared" ca="1" si="74"/>
        <v>#REF!</v>
      </c>
      <c r="CB31" t="e">
        <f t="shared" ca="1" si="75"/>
        <v>#REF!</v>
      </c>
      <c r="CC31" t="e">
        <f t="shared" ca="1" si="76"/>
        <v>#REF!</v>
      </c>
      <c r="CD31" t="e">
        <f t="shared" ca="1" si="77"/>
        <v>#REF!</v>
      </c>
      <c r="CE31" t="e">
        <f t="shared" ca="1" si="78"/>
        <v>#REF!</v>
      </c>
      <c r="CF31" t="e">
        <f t="shared" ca="1" si="79"/>
        <v>#REF!</v>
      </c>
      <c r="CG31" t="e">
        <f t="shared" ca="1" si="80"/>
        <v>#REF!</v>
      </c>
      <c r="CH31" t="e">
        <f t="shared" ca="1" si="81"/>
        <v>#REF!</v>
      </c>
      <c r="CI31" t="e">
        <f t="shared" ca="1" si="82"/>
        <v>#REF!</v>
      </c>
      <c r="CJ31" t="e">
        <f t="shared" ca="1" si="83"/>
        <v>#REF!</v>
      </c>
      <c r="CK31" t="e">
        <f t="shared" ca="1" si="84"/>
        <v>#REF!</v>
      </c>
      <c r="CL31" t="e">
        <f t="shared" ca="1" si="85"/>
        <v>#REF!</v>
      </c>
      <c r="CM31" t="e">
        <f t="shared" ca="1" si="86"/>
        <v>#REF!</v>
      </c>
      <c r="CN31" t="e">
        <f t="shared" ca="1" si="87"/>
        <v>#REF!</v>
      </c>
      <c r="CO31" t="e">
        <f t="shared" ca="1" si="88"/>
        <v>#REF!</v>
      </c>
      <c r="CP31" t="e">
        <f t="shared" ca="1" si="89"/>
        <v>#REF!</v>
      </c>
      <c r="CQ31" t="e">
        <f t="shared" ca="1" si="90"/>
        <v>#REF!</v>
      </c>
      <c r="CR31" t="e">
        <f t="shared" ca="1" si="91"/>
        <v>#REF!</v>
      </c>
      <c r="CS31" t="e">
        <f t="shared" ca="1" si="92"/>
        <v>#REF!</v>
      </c>
      <c r="CT31" t="e">
        <f t="shared" ca="1" si="93"/>
        <v>#REF!</v>
      </c>
      <c r="CU31" t="e">
        <f t="shared" ca="1" si="94"/>
        <v>#REF!</v>
      </c>
      <c r="CV31" t="e">
        <f t="shared" ca="1" si="95"/>
        <v>#REF!</v>
      </c>
      <c r="CW31" t="e">
        <f t="shared" ca="1" si="96"/>
        <v>#REF!</v>
      </c>
      <c r="CX31" t="e">
        <f t="shared" ca="1" si="97"/>
        <v>#REF!</v>
      </c>
      <c r="CY31" t="e">
        <f t="shared" ca="1" si="98"/>
        <v>#REF!</v>
      </c>
      <c r="CZ31" t="e">
        <f t="shared" ca="1" si="99"/>
        <v>#REF!</v>
      </c>
      <c r="DA31" t="e">
        <f t="shared" ca="1" si="100"/>
        <v>#REF!</v>
      </c>
      <c r="DB31" t="e">
        <f t="shared" ca="1" si="101"/>
        <v>#REF!</v>
      </c>
      <c r="DC31" t="e">
        <f t="shared" ca="1" si="102"/>
        <v>#REF!</v>
      </c>
      <c r="DD31" t="e">
        <f t="shared" ca="1" si="103"/>
        <v>#REF!</v>
      </c>
      <c r="DE31" t="e">
        <f t="shared" ca="1" si="104"/>
        <v>#REF!</v>
      </c>
      <c r="DF31" t="e">
        <f t="shared" ca="1" si="105"/>
        <v>#REF!</v>
      </c>
      <c r="DG31" t="e">
        <f t="shared" ca="1" si="106"/>
        <v>#REF!</v>
      </c>
      <c r="DH31" t="e">
        <f t="shared" ca="1" si="107"/>
        <v>#REF!</v>
      </c>
      <c r="DI31" t="e">
        <f t="shared" ca="1" si="108"/>
        <v>#REF!</v>
      </c>
      <c r="DJ31" t="e">
        <f t="shared" ca="1" si="109"/>
        <v>#REF!</v>
      </c>
      <c r="DK31" t="e">
        <f t="shared" ca="1" si="110"/>
        <v>#REF!</v>
      </c>
    </row>
    <row r="32" spans="1:115" x14ac:dyDescent="0.25">
      <c r="A32">
        <f>verzamelblad!A32</f>
        <v>28</v>
      </c>
      <c r="B32" s="14"/>
      <c r="C32" s="30"/>
      <c r="D32" s="30"/>
      <c r="E32" s="30"/>
      <c r="F32" s="30"/>
      <c r="G32" s="30"/>
      <c r="H32" s="30"/>
      <c r="I32" s="30"/>
      <c r="J32" s="30"/>
      <c r="K32" s="30"/>
      <c r="L32" s="29"/>
      <c r="M32" s="29"/>
      <c r="N32" s="29"/>
      <c r="O32" s="29"/>
      <c r="P32" s="30"/>
      <c r="Q32" s="188"/>
      <c r="S32" s="233">
        <f t="shared" si="17"/>
        <v>0</v>
      </c>
      <c r="T32" s="233">
        <f t="shared" si="18"/>
        <v>0</v>
      </c>
      <c r="U32">
        <f t="shared" si="0"/>
        <v>0</v>
      </c>
      <c r="V32">
        <f t="shared" si="1"/>
        <v>0</v>
      </c>
      <c r="W32">
        <f t="shared" si="2"/>
        <v>0</v>
      </c>
      <c r="X32" t="e">
        <f t="shared" ca="1" si="19"/>
        <v>#REF!</v>
      </c>
      <c r="Y32" t="e">
        <f t="shared" ca="1" si="20"/>
        <v>#REF!</v>
      </c>
      <c r="Z32" t="e">
        <f t="shared" ca="1" si="21"/>
        <v>#REF!</v>
      </c>
      <c r="AA32" t="e">
        <f t="shared" ca="1" si="22"/>
        <v>#REF!</v>
      </c>
      <c r="AB32" t="e">
        <f t="shared" ca="1" si="23"/>
        <v>#REF!</v>
      </c>
      <c r="AC32" t="e">
        <f t="shared" ca="1" si="24"/>
        <v>#REF!</v>
      </c>
      <c r="AD32" t="e">
        <f t="shared" ca="1" si="25"/>
        <v>#REF!</v>
      </c>
      <c r="AE32" t="e">
        <f t="shared" ca="1" si="26"/>
        <v>#REF!</v>
      </c>
      <c r="AF32" t="e">
        <f t="shared" ca="1" si="27"/>
        <v>#REF!</v>
      </c>
      <c r="AG32" t="e">
        <f t="shared" ca="1" si="28"/>
        <v>#REF!</v>
      </c>
      <c r="AH32" t="e">
        <f t="shared" ca="1" si="29"/>
        <v>#REF!</v>
      </c>
      <c r="AI32" t="e">
        <f t="shared" ca="1" si="30"/>
        <v>#REF!</v>
      </c>
      <c r="AJ32" t="e">
        <f t="shared" ca="1" si="31"/>
        <v>#REF!</v>
      </c>
      <c r="AK32" t="e">
        <f t="shared" ca="1" si="32"/>
        <v>#REF!</v>
      </c>
      <c r="AL32" t="e">
        <f t="shared" ca="1" si="33"/>
        <v>#REF!</v>
      </c>
      <c r="AM32" t="e">
        <f t="shared" ca="1" si="34"/>
        <v>#REF!</v>
      </c>
      <c r="AN32" t="e">
        <f t="shared" ca="1" si="35"/>
        <v>#REF!</v>
      </c>
      <c r="AO32" t="e">
        <f t="shared" ca="1" si="36"/>
        <v>#REF!</v>
      </c>
      <c r="AP32" t="e">
        <f t="shared" ca="1" si="37"/>
        <v>#REF!</v>
      </c>
      <c r="AQ32" t="e">
        <f t="shared" ca="1" si="38"/>
        <v>#REF!</v>
      </c>
      <c r="AR32" t="e">
        <f t="shared" ca="1" si="39"/>
        <v>#REF!</v>
      </c>
      <c r="AS32" t="e">
        <f t="shared" ca="1" si="40"/>
        <v>#REF!</v>
      </c>
      <c r="AT32" t="e">
        <f t="shared" ca="1" si="41"/>
        <v>#REF!</v>
      </c>
      <c r="AU32" t="e">
        <f t="shared" ca="1" si="42"/>
        <v>#REF!</v>
      </c>
      <c r="AV32" t="e">
        <f t="shared" ca="1" si="43"/>
        <v>#REF!</v>
      </c>
      <c r="AW32" t="e">
        <f t="shared" ca="1" si="44"/>
        <v>#REF!</v>
      </c>
      <c r="AX32" t="e">
        <f t="shared" ca="1" si="45"/>
        <v>#REF!</v>
      </c>
      <c r="AY32" t="e">
        <f t="shared" ca="1" si="46"/>
        <v>#REF!</v>
      </c>
      <c r="AZ32" t="e">
        <f t="shared" ca="1" si="47"/>
        <v>#REF!</v>
      </c>
      <c r="BA32" t="e">
        <f t="shared" ca="1" si="48"/>
        <v>#REF!</v>
      </c>
      <c r="BB32" t="e">
        <f t="shared" ca="1" si="49"/>
        <v>#REF!</v>
      </c>
      <c r="BC32" t="e">
        <f t="shared" ca="1" si="50"/>
        <v>#REF!</v>
      </c>
      <c r="BD32" t="e">
        <f t="shared" ca="1" si="51"/>
        <v>#REF!</v>
      </c>
      <c r="BE32" t="e">
        <f t="shared" ca="1" si="52"/>
        <v>#REF!</v>
      </c>
      <c r="BF32" t="e">
        <f t="shared" ca="1" si="53"/>
        <v>#REF!</v>
      </c>
      <c r="BG32" t="e">
        <f t="shared" ca="1" si="54"/>
        <v>#REF!</v>
      </c>
      <c r="BH32" t="e">
        <f t="shared" ca="1" si="55"/>
        <v>#REF!</v>
      </c>
      <c r="BI32" t="e">
        <f t="shared" ca="1" si="56"/>
        <v>#REF!</v>
      </c>
      <c r="BJ32" t="e">
        <f t="shared" ca="1" si="57"/>
        <v>#REF!</v>
      </c>
      <c r="BK32" t="e">
        <f t="shared" ca="1" si="58"/>
        <v>#REF!</v>
      </c>
      <c r="BL32" t="e">
        <f t="shared" ca="1" si="59"/>
        <v>#REF!</v>
      </c>
      <c r="BM32" t="e">
        <f t="shared" ca="1" si="60"/>
        <v>#REF!</v>
      </c>
      <c r="BN32" t="e">
        <f t="shared" ca="1" si="61"/>
        <v>#REF!</v>
      </c>
      <c r="BO32" t="e">
        <f t="shared" ca="1" si="62"/>
        <v>#REF!</v>
      </c>
      <c r="BP32" t="e">
        <f t="shared" ca="1" si="63"/>
        <v>#REF!</v>
      </c>
      <c r="BQ32" t="e">
        <f t="shared" ca="1" si="64"/>
        <v>#REF!</v>
      </c>
      <c r="BR32" t="e">
        <f t="shared" ca="1" si="65"/>
        <v>#REF!</v>
      </c>
      <c r="BS32" t="e">
        <f t="shared" ca="1" si="66"/>
        <v>#REF!</v>
      </c>
      <c r="BT32" t="e">
        <f t="shared" ca="1" si="67"/>
        <v>#REF!</v>
      </c>
      <c r="BU32" t="e">
        <f t="shared" ca="1" si="68"/>
        <v>#REF!</v>
      </c>
      <c r="BV32" t="e">
        <f t="shared" ca="1" si="69"/>
        <v>#REF!</v>
      </c>
      <c r="BW32" t="e">
        <f t="shared" ca="1" si="70"/>
        <v>#REF!</v>
      </c>
      <c r="BX32" t="e">
        <f t="shared" ca="1" si="71"/>
        <v>#REF!</v>
      </c>
      <c r="BY32" t="e">
        <f t="shared" ca="1" si="72"/>
        <v>#REF!</v>
      </c>
      <c r="BZ32" t="e">
        <f t="shared" ca="1" si="73"/>
        <v>#REF!</v>
      </c>
      <c r="CA32" t="e">
        <f t="shared" ca="1" si="74"/>
        <v>#REF!</v>
      </c>
      <c r="CB32" t="e">
        <f t="shared" ca="1" si="75"/>
        <v>#REF!</v>
      </c>
      <c r="CC32" t="e">
        <f t="shared" ca="1" si="76"/>
        <v>#REF!</v>
      </c>
      <c r="CD32" t="e">
        <f t="shared" ca="1" si="77"/>
        <v>#REF!</v>
      </c>
      <c r="CE32" t="e">
        <f t="shared" ca="1" si="78"/>
        <v>#REF!</v>
      </c>
      <c r="CF32" t="e">
        <f t="shared" ca="1" si="79"/>
        <v>#REF!</v>
      </c>
      <c r="CG32" t="e">
        <f t="shared" ca="1" si="80"/>
        <v>#REF!</v>
      </c>
      <c r="CH32" t="e">
        <f t="shared" ca="1" si="81"/>
        <v>#REF!</v>
      </c>
      <c r="CI32" t="e">
        <f t="shared" ca="1" si="82"/>
        <v>#REF!</v>
      </c>
      <c r="CJ32" t="e">
        <f t="shared" ca="1" si="83"/>
        <v>#REF!</v>
      </c>
      <c r="CK32" t="e">
        <f t="shared" ca="1" si="84"/>
        <v>#REF!</v>
      </c>
      <c r="CL32" t="e">
        <f t="shared" ca="1" si="85"/>
        <v>#REF!</v>
      </c>
      <c r="CM32" t="e">
        <f t="shared" ca="1" si="86"/>
        <v>#REF!</v>
      </c>
      <c r="CN32" t="e">
        <f t="shared" ca="1" si="87"/>
        <v>#REF!</v>
      </c>
      <c r="CO32" t="e">
        <f t="shared" ca="1" si="88"/>
        <v>#REF!</v>
      </c>
      <c r="CP32" t="e">
        <f t="shared" ca="1" si="89"/>
        <v>#REF!</v>
      </c>
      <c r="CQ32" t="e">
        <f t="shared" ca="1" si="90"/>
        <v>#REF!</v>
      </c>
      <c r="CR32" t="e">
        <f t="shared" ca="1" si="91"/>
        <v>#REF!</v>
      </c>
      <c r="CS32" t="e">
        <f t="shared" ca="1" si="92"/>
        <v>#REF!</v>
      </c>
      <c r="CT32" t="e">
        <f t="shared" ca="1" si="93"/>
        <v>#REF!</v>
      </c>
      <c r="CU32" t="e">
        <f t="shared" ca="1" si="94"/>
        <v>#REF!</v>
      </c>
      <c r="CV32" t="e">
        <f t="shared" ca="1" si="95"/>
        <v>#REF!</v>
      </c>
      <c r="CW32" t="e">
        <f t="shared" ca="1" si="96"/>
        <v>#REF!</v>
      </c>
      <c r="CX32" t="e">
        <f t="shared" ca="1" si="97"/>
        <v>#REF!</v>
      </c>
      <c r="CY32" t="e">
        <f t="shared" ca="1" si="98"/>
        <v>#REF!</v>
      </c>
      <c r="CZ32" t="e">
        <f t="shared" ca="1" si="99"/>
        <v>#REF!</v>
      </c>
      <c r="DA32" t="e">
        <f t="shared" ca="1" si="100"/>
        <v>#REF!</v>
      </c>
      <c r="DB32" t="e">
        <f t="shared" ca="1" si="101"/>
        <v>#REF!</v>
      </c>
      <c r="DC32" t="e">
        <f t="shared" ca="1" si="102"/>
        <v>#REF!</v>
      </c>
      <c r="DD32" t="e">
        <f t="shared" ca="1" si="103"/>
        <v>#REF!</v>
      </c>
      <c r="DE32" t="e">
        <f t="shared" ca="1" si="104"/>
        <v>#REF!</v>
      </c>
      <c r="DF32" t="e">
        <f t="shared" ca="1" si="105"/>
        <v>#REF!</v>
      </c>
      <c r="DG32" t="e">
        <f t="shared" ca="1" si="106"/>
        <v>#REF!</v>
      </c>
      <c r="DH32" t="e">
        <f t="shared" ca="1" si="107"/>
        <v>#REF!</v>
      </c>
      <c r="DI32" t="e">
        <f t="shared" ca="1" si="108"/>
        <v>#REF!</v>
      </c>
      <c r="DJ32" t="e">
        <f t="shared" ca="1" si="109"/>
        <v>#REF!</v>
      </c>
      <c r="DK32" t="e">
        <f t="shared" ca="1" si="110"/>
        <v>#REF!</v>
      </c>
    </row>
    <row r="33" spans="1:115" x14ac:dyDescent="0.25">
      <c r="A33">
        <f>verzamelblad!A33</f>
        <v>29</v>
      </c>
      <c r="B33" s="14"/>
      <c r="C33" s="30"/>
      <c r="D33" s="30"/>
      <c r="E33" s="30"/>
      <c r="F33" s="30"/>
      <c r="G33" s="30"/>
      <c r="H33" s="30"/>
      <c r="I33" s="30"/>
      <c r="J33" s="30"/>
      <c r="K33" s="30"/>
      <c r="L33" s="29"/>
      <c r="M33" s="29"/>
      <c r="N33" s="29"/>
      <c r="O33" s="29"/>
      <c r="P33" s="30"/>
      <c r="Q33" s="188"/>
      <c r="S33" s="233">
        <f t="shared" si="17"/>
        <v>0</v>
      </c>
      <c r="T33" s="233">
        <f t="shared" si="18"/>
        <v>0</v>
      </c>
      <c r="U33">
        <f t="shared" si="0"/>
        <v>0</v>
      </c>
      <c r="V33">
        <f t="shared" si="1"/>
        <v>0</v>
      </c>
      <c r="W33">
        <f t="shared" si="2"/>
        <v>0</v>
      </c>
      <c r="X33" t="e">
        <f t="shared" ca="1" si="19"/>
        <v>#REF!</v>
      </c>
      <c r="Y33" t="e">
        <f t="shared" ca="1" si="20"/>
        <v>#REF!</v>
      </c>
      <c r="Z33" t="e">
        <f t="shared" ca="1" si="21"/>
        <v>#REF!</v>
      </c>
      <c r="AA33" t="e">
        <f t="shared" ca="1" si="22"/>
        <v>#REF!</v>
      </c>
      <c r="AB33" t="e">
        <f t="shared" ca="1" si="23"/>
        <v>#REF!</v>
      </c>
      <c r="AC33" t="e">
        <f t="shared" ca="1" si="24"/>
        <v>#REF!</v>
      </c>
      <c r="AD33" t="e">
        <f t="shared" ca="1" si="25"/>
        <v>#REF!</v>
      </c>
      <c r="AE33" t="e">
        <f t="shared" ca="1" si="26"/>
        <v>#REF!</v>
      </c>
      <c r="AF33" t="e">
        <f t="shared" ca="1" si="27"/>
        <v>#REF!</v>
      </c>
      <c r="AG33" t="e">
        <f t="shared" ca="1" si="28"/>
        <v>#REF!</v>
      </c>
      <c r="AH33" t="e">
        <f t="shared" ca="1" si="29"/>
        <v>#REF!</v>
      </c>
      <c r="AI33" t="e">
        <f t="shared" ca="1" si="30"/>
        <v>#REF!</v>
      </c>
      <c r="AJ33" t="e">
        <f t="shared" ca="1" si="31"/>
        <v>#REF!</v>
      </c>
      <c r="AK33" t="e">
        <f t="shared" ca="1" si="32"/>
        <v>#REF!</v>
      </c>
      <c r="AL33" t="e">
        <f t="shared" ca="1" si="33"/>
        <v>#REF!</v>
      </c>
      <c r="AM33" t="e">
        <f t="shared" ca="1" si="34"/>
        <v>#REF!</v>
      </c>
      <c r="AN33" t="e">
        <f t="shared" ca="1" si="35"/>
        <v>#REF!</v>
      </c>
      <c r="AO33" t="e">
        <f t="shared" ca="1" si="36"/>
        <v>#REF!</v>
      </c>
      <c r="AP33" t="e">
        <f t="shared" ca="1" si="37"/>
        <v>#REF!</v>
      </c>
      <c r="AQ33" t="e">
        <f t="shared" ca="1" si="38"/>
        <v>#REF!</v>
      </c>
      <c r="AR33" t="e">
        <f t="shared" ca="1" si="39"/>
        <v>#REF!</v>
      </c>
      <c r="AS33" t="e">
        <f t="shared" ca="1" si="40"/>
        <v>#REF!</v>
      </c>
      <c r="AT33" t="e">
        <f t="shared" ca="1" si="41"/>
        <v>#REF!</v>
      </c>
      <c r="AU33" t="e">
        <f t="shared" ca="1" si="42"/>
        <v>#REF!</v>
      </c>
      <c r="AV33" t="e">
        <f t="shared" ca="1" si="43"/>
        <v>#REF!</v>
      </c>
      <c r="AW33" t="e">
        <f t="shared" ca="1" si="44"/>
        <v>#REF!</v>
      </c>
      <c r="AX33" t="e">
        <f t="shared" ca="1" si="45"/>
        <v>#REF!</v>
      </c>
      <c r="AY33" t="e">
        <f t="shared" ca="1" si="46"/>
        <v>#REF!</v>
      </c>
      <c r="AZ33" t="e">
        <f t="shared" ca="1" si="47"/>
        <v>#REF!</v>
      </c>
      <c r="BA33" t="e">
        <f t="shared" ca="1" si="48"/>
        <v>#REF!</v>
      </c>
      <c r="BB33" t="e">
        <f t="shared" ca="1" si="49"/>
        <v>#REF!</v>
      </c>
      <c r="BC33" t="e">
        <f t="shared" ca="1" si="50"/>
        <v>#REF!</v>
      </c>
      <c r="BD33" t="e">
        <f t="shared" ca="1" si="51"/>
        <v>#REF!</v>
      </c>
      <c r="BE33" t="e">
        <f t="shared" ca="1" si="52"/>
        <v>#REF!</v>
      </c>
      <c r="BF33" t="e">
        <f t="shared" ca="1" si="53"/>
        <v>#REF!</v>
      </c>
      <c r="BG33" t="e">
        <f t="shared" ca="1" si="54"/>
        <v>#REF!</v>
      </c>
      <c r="BH33" t="e">
        <f t="shared" ca="1" si="55"/>
        <v>#REF!</v>
      </c>
      <c r="BI33" t="e">
        <f t="shared" ca="1" si="56"/>
        <v>#REF!</v>
      </c>
      <c r="BJ33" t="e">
        <f t="shared" ca="1" si="57"/>
        <v>#REF!</v>
      </c>
      <c r="BK33" t="e">
        <f t="shared" ca="1" si="58"/>
        <v>#REF!</v>
      </c>
      <c r="BL33" t="e">
        <f t="shared" ca="1" si="59"/>
        <v>#REF!</v>
      </c>
      <c r="BM33" t="e">
        <f t="shared" ca="1" si="60"/>
        <v>#REF!</v>
      </c>
      <c r="BN33" t="e">
        <f t="shared" ca="1" si="61"/>
        <v>#REF!</v>
      </c>
      <c r="BO33" t="e">
        <f t="shared" ca="1" si="62"/>
        <v>#REF!</v>
      </c>
      <c r="BP33" t="e">
        <f t="shared" ca="1" si="63"/>
        <v>#REF!</v>
      </c>
      <c r="BQ33" t="e">
        <f t="shared" ca="1" si="64"/>
        <v>#REF!</v>
      </c>
      <c r="BR33" t="e">
        <f t="shared" ca="1" si="65"/>
        <v>#REF!</v>
      </c>
      <c r="BS33" t="e">
        <f t="shared" ca="1" si="66"/>
        <v>#REF!</v>
      </c>
      <c r="BT33" t="e">
        <f t="shared" ca="1" si="67"/>
        <v>#REF!</v>
      </c>
      <c r="BU33" t="e">
        <f t="shared" ca="1" si="68"/>
        <v>#REF!</v>
      </c>
      <c r="BV33" t="e">
        <f t="shared" ca="1" si="69"/>
        <v>#REF!</v>
      </c>
      <c r="BW33" t="e">
        <f t="shared" ca="1" si="70"/>
        <v>#REF!</v>
      </c>
      <c r="BX33" t="e">
        <f t="shared" ca="1" si="71"/>
        <v>#REF!</v>
      </c>
      <c r="BY33" t="e">
        <f t="shared" ca="1" si="72"/>
        <v>#REF!</v>
      </c>
      <c r="BZ33" t="e">
        <f t="shared" ca="1" si="73"/>
        <v>#REF!</v>
      </c>
      <c r="CA33" t="e">
        <f t="shared" ca="1" si="74"/>
        <v>#REF!</v>
      </c>
      <c r="CB33" t="e">
        <f t="shared" ca="1" si="75"/>
        <v>#REF!</v>
      </c>
      <c r="CC33" t="e">
        <f t="shared" ca="1" si="76"/>
        <v>#REF!</v>
      </c>
      <c r="CD33" t="e">
        <f t="shared" ca="1" si="77"/>
        <v>#REF!</v>
      </c>
      <c r="CE33" t="e">
        <f t="shared" ca="1" si="78"/>
        <v>#REF!</v>
      </c>
      <c r="CF33" t="e">
        <f t="shared" ca="1" si="79"/>
        <v>#REF!</v>
      </c>
      <c r="CG33" t="e">
        <f t="shared" ca="1" si="80"/>
        <v>#REF!</v>
      </c>
      <c r="CH33" t="e">
        <f t="shared" ca="1" si="81"/>
        <v>#REF!</v>
      </c>
      <c r="CI33" t="e">
        <f t="shared" ca="1" si="82"/>
        <v>#REF!</v>
      </c>
      <c r="CJ33" t="e">
        <f t="shared" ca="1" si="83"/>
        <v>#REF!</v>
      </c>
      <c r="CK33" t="e">
        <f t="shared" ca="1" si="84"/>
        <v>#REF!</v>
      </c>
      <c r="CL33" t="e">
        <f t="shared" ca="1" si="85"/>
        <v>#REF!</v>
      </c>
      <c r="CM33" t="e">
        <f t="shared" ca="1" si="86"/>
        <v>#REF!</v>
      </c>
      <c r="CN33" t="e">
        <f t="shared" ca="1" si="87"/>
        <v>#REF!</v>
      </c>
      <c r="CO33" t="e">
        <f t="shared" ca="1" si="88"/>
        <v>#REF!</v>
      </c>
      <c r="CP33" t="e">
        <f t="shared" ca="1" si="89"/>
        <v>#REF!</v>
      </c>
      <c r="CQ33" t="e">
        <f t="shared" ca="1" si="90"/>
        <v>#REF!</v>
      </c>
      <c r="CR33" t="e">
        <f t="shared" ca="1" si="91"/>
        <v>#REF!</v>
      </c>
      <c r="CS33" t="e">
        <f t="shared" ca="1" si="92"/>
        <v>#REF!</v>
      </c>
      <c r="CT33" t="e">
        <f t="shared" ca="1" si="93"/>
        <v>#REF!</v>
      </c>
      <c r="CU33" t="e">
        <f t="shared" ca="1" si="94"/>
        <v>#REF!</v>
      </c>
      <c r="CV33" t="e">
        <f t="shared" ca="1" si="95"/>
        <v>#REF!</v>
      </c>
      <c r="CW33" t="e">
        <f t="shared" ca="1" si="96"/>
        <v>#REF!</v>
      </c>
      <c r="CX33" t="e">
        <f t="shared" ca="1" si="97"/>
        <v>#REF!</v>
      </c>
      <c r="CY33" t="e">
        <f t="shared" ca="1" si="98"/>
        <v>#REF!</v>
      </c>
      <c r="CZ33" t="e">
        <f t="shared" ca="1" si="99"/>
        <v>#REF!</v>
      </c>
      <c r="DA33" t="e">
        <f t="shared" ca="1" si="100"/>
        <v>#REF!</v>
      </c>
      <c r="DB33" t="e">
        <f t="shared" ca="1" si="101"/>
        <v>#REF!</v>
      </c>
      <c r="DC33" t="e">
        <f t="shared" ca="1" si="102"/>
        <v>#REF!</v>
      </c>
      <c r="DD33" t="e">
        <f t="shared" ca="1" si="103"/>
        <v>#REF!</v>
      </c>
      <c r="DE33" t="e">
        <f t="shared" ca="1" si="104"/>
        <v>#REF!</v>
      </c>
      <c r="DF33" t="e">
        <f t="shared" ca="1" si="105"/>
        <v>#REF!</v>
      </c>
      <c r="DG33" t="e">
        <f t="shared" ca="1" si="106"/>
        <v>#REF!</v>
      </c>
      <c r="DH33" t="e">
        <f t="shared" ca="1" si="107"/>
        <v>#REF!</v>
      </c>
      <c r="DI33" t="e">
        <f t="shared" ca="1" si="108"/>
        <v>#REF!</v>
      </c>
      <c r="DJ33" t="e">
        <f t="shared" ca="1" si="109"/>
        <v>#REF!</v>
      </c>
      <c r="DK33" t="e">
        <f t="shared" ca="1" si="110"/>
        <v>#REF!</v>
      </c>
    </row>
    <row r="34" spans="1:115" x14ac:dyDescent="0.25">
      <c r="A34">
        <f>verzamelblad!A34</f>
        <v>30</v>
      </c>
      <c r="B34" s="14"/>
      <c r="C34" s="30"/>
      <c r="D34" s="30"/>
      <c r="E34" s="30"/>
      <c r="F34" s="30"/>
      <c r="G34" s="30"/>
      <c r="H34" s="30"/>
      <c r="I34" s="30"/>
      <c r="J34" s="30"/>
      <c r="K34" s="30"/>
      <c r="L34" s="29"/>
      <c r="M34" s="29"/>
      <c r="N34" s="29"/>
      <c r="O34" s="29"/>
      <c r="P34" s="30"/>
      <c r="Q34" s="188"/>
      <c r="S34" s="233">
        <f t="shared" si="17"/>
        <v>0</v>
      </c>
      <c r="T34" s="233">
        <f t="shared" si="18"/>
        <v>0</v>
      </c>
      <c r="U34">
        <f t="shared" si="0"/>
        <v>0</v>
      </c>
      <c r="V34">
        <f t="shared" si="1"/>
        <v>0</v>
      </c>
      <c r="W34">
        <f t="shared" si="2"/>
        <v>0</v>
      </c>
      <c r="X34" t="e">
        <f t="shared" ca="1" si="19"/>
        <v>#REF!</v>
      </c>
      <c r="Y34" t="e">
        <f t="shared" ca="1" si="20"/>
        <v>#REF!</v>
      </c>
      <c r="Z34" t="e">
        <f t="shared" ca="1" si="21"/>
        <v>#REF!</v>
      </c>
      <c r="AA34" t="e">
        <f t="shared" ca="1" si="22"/>
        <v>#REF!</v>
      </c>
      <c r="AB34" t="e">
        <f t="shared" ca="1" si="23"/>
        <v>#REF!</v>
      </c>
      <c r="AC34" t="e">
        <f t="shared" ca="1" si="24"/>
        <v>#REF!</v>
      </c>
      <c r="AD34" t="e">
        <f t="shared" ca="1" si="25"/>
        <v>#REF!</v>
      </c>
      <c r="AE34" t="e">
        <f t="shared" ca="1" si="26"/>
        <v>#REF!</v>
      </c>
      <c r="AF34" t="e">
        <f t="shared" ca="1" si="27"/>
        <v>#REF!</v>
      </c>
      <c r="AG34" t="e">
        <f t="shared" ca="1" si="28"/>
        <v>#REF!</v>
      </c>
      <c r="AH34" t="e">
        <f t="shared" ca="1" si="29"/>
        <v>#REF!</v>
      </c>
      <c r="AI34" t="e">
        <f t="shared" ca="1" si="30"/>
        <v>#REF!</v>
      </c>
      <c r="AJ34" t="e">
        <f t="shared" ca="1" si="31"/>
        <v>#REF!</v>
      </c>
      <c r="AK34" t="e">
        <f t="shared" ca="1" si="32"/>
        <v>#REF!</v>
      </c>
      <c r="AL34" t="e">
        <f t="shared" ca="1" si="33"/>
        <v>#REF!</v>
      </c>
      <c r="AM34" t="e">
        <f t="shared" ca="1" si="34"/>
        <v>#REF!</v>
      </c>
      <c r="AN34" t="e">
        <f t="shared" ca="1" si="35"/>
        <v>#REF!</v>
      </c>
      <c r="AO34" t="e">
        <f t="shared" ca="1" si="36"/>
        <v>#REF!</v>
      </c>
      <c r="AP34" t="e">
        <f t="shared" ca="1" si="37"/>
        <v>#REF!</v>
      </c>
      <c r="AQ34" t="e">
        <f t="shared" ca="1" si="38"/>
        <v>#REF!</v>
      </c>
      <c r="AR34" t="e">
        <f t="shared" ca="1" si="39"/>
        <v>#REF!</v>
      </c>
      <c r="AS34" t="e">
        <f t="shared" ca="1" si="40"/>
        <v>#REF!</v>
      </c>
      <c r="AT34" t="e">
        <f t="shared" ca="1" si="41"/>
        <v>#REF!</v>
      </c>
      <c r="AU34" t="e">
        <f t="shared" ca="1" si="42"/>
        <v>#REF!</v>
      </c>
      <c r="AV34" t="e">
        <f t="shared" ca="1" si="43"/>
        <v>#REF!</v>
      </c>
      <c r="AW34" t="e">
        <f t="shared" ca="1" si="44"/>
        <v>#REF!</v>
      </c>
      <c r="AX34" t="e">
        <f t="shared" ca="1" si="45"/>
        <v>#REF!</v>
      </c>
      <c r="AY34" t="e">
        <f t="shared" ca="1" si="46"/>
        <v>#REF!</v>
      </c>
      <c r="AZ34" t="e">
        <f t="shared" ca="1" si="47"/>
        <v>#REF!</v>
      </c>
      <c r="BA34" t="e">
        <f t="shared" ca="1" si="48"/>
        <v>#REF!</v>
      </c>
      <c r="BB34" t="e">
        <f t="shared" ca="1" si="49"/>
        <v>#REF!</v>
      </c>
      <c r="BC34" t="e">
        <f t="shared" ca="1" si="50"/>
        <v>#REF!</v>
      </c>
      <c r="BD34" t="e">
        <f t="shared" ca="1" si="51"/>
        <v>#REF!</v>
      </c>
      <c r="BE34" t="e">
        <f t="shared" ca="1" si="52"/>
        <v>#REF!</v>
      </c>
      <c r="BF34" t="e">
        <f t="shared" ca="1" si="53"/>
        <v>#REF!</v>
      </c>
      <c r="BG34" t="e">
        <f t="shared" ca="1" si="54"/>
        <v>#REF!</v>
      </c>
      <c r="BH34" t="e">
        <f t="shared" ca="1" si="55"/>
        <v>#REF!</v>
      </c>
      <c r="BI34" t="e">
        <f t="shared" ca="1" si="56"/>
        <v>#REF!</v>
      </c>
      <c r="BJ34" t="e">
        <f t="shared" ca="1" si="57"/>
        <v>#REF!</v>
      </c>
      <c r="BK34" t="e">
        <f t="shared" ca="1" si="58"/>
        <v>#REF!</v>
      </c>
      <c r="BL34" t="e">
        <f t="shared" ca="1" si="59"/>
        <v>#REF!</v>
      </c>
      <c r="BM34" t="e">
        <f t="shared" ca="1" si="60"/>
        <v>#REF!</v>
      </c>
      <c r="BN34" t="e">
        <f t="shared" ca="1" si="61"/>
        <v>#REF!</v>
      </c>
      <c r="BO34" t="e">
        <f t="shared" ca="1" si="62"/>
        <v>#REF!</v>
      </c>
      <c r="BP34" t="e">
        <f t="shared" ca="1" si="63"/>
        <v>#REF!</v>
      </c>
      <c r="BQ34" t="e">
        <f t="shared" ca="1" si="64"/>
        <v>#REF!</v>
      </c>
      <c r="BR34" t="e">
        <f t="shared" ca="1" si="65"/>
        <v>#REF!</v>
      </c>
      <c r="BS34" t="e">
        <f t="shared" ca="1" si="66"/>
        <v>#REF!</v>
      </c>
      <c r="BT34" t="e">
        <f t="shared" ca="1" si="67"/>
        <v>#REF!</v>
      </c>
      <c r="BU34" t="e">
        <f t="shared" ca="1" si="68"/>
        <v>#REF!</v>
      </c>
      <c r="BV34" t="e">
        <f t="shared" ca="1" si="69"/>
        <v>#REF!</v>
      </c>
      <c r="BW34" t="e">
        <f t="shared" ca="1" si="70"/>
        <v>#REF!</v>
      </c>
      <c r="BX34" t="e">
        <f t="shared" ca="1" si="71"/>
        <v>#REF!</v>
      </c>
      <c r="BY34" t="e">
        <f t="shared" ca="1" si="72"/>
        <v>#REF!</v>
      </c>
      <c r="BZ34" t="e">
        <f t="shared" ca="1" si="73"/>
        <v>#REF!</v>
      </c>
      <c r="CA34" t="e">
        <f t="shared" ca="1" si="74"/>
        <v>#REF!</v>
      </c>
      <c r="CB34" t="e">
        <f t="shared" ca="1" si="75"/>
        <v>#REF!</v>
      </c>
      <c r="CC34" t="e">
        <f t="shared" ca="1" si="76"/>
        <v>#REF!</v>
      </c>
      <c r="CD34" t="e">
        <f t="shared" ca="1" si="77"/>
        <v>#REF!</v>
      </c>
      <c r="CE34" t="e">
        <f t="shared" ca="1" si="78"/>
        <v>#REF!</v>
      </c>
      <c r="CF34" t="e">
        <f t="shared" ca="1" si="79"/>
        <v>#REF!</v>
      </c>
      <c r="CG34" t="e">
        <f t="shared" ca="1" si="80"/>
        <v>#REF!</v>
      </c>
      <c r="CH34" t="e">
        <f t="shared" ca="1" si="81"/>
        <v>#REF!</v>
      </c>
      <c r="CI34" t="e">
        <f t="shared" ca="1" si="82"/>
        <v>#REF!</v>
      </c>
      <c r="CJ34" t="e">
        <f t="shared" ca="1" si="83"/>
        <v>#REF!</v>
      </c>
      <c r="CK34" t="e">
        <f t="shared" ca="1" si="84"/>
        <v>#REF!</v>
      </c>
      <c r="CL34" t="e">
        <f t="shared" ca="1" si="85"/>
        <v>#REF!</v>
      </c>
      <c r="CM34" t="e">
        <f t="shared" ca="1" si="86"/>
        <v>#REF!</v>
      </c>
      <c r="CN34" t="e">
        <f t="shared" ca="1" si="87"/>
        <v>#REF!</v>
      </c>
      <c r="CO34" t="e">
        <f t="shared" ca="1" si="88"/>
        <v>#REF!</v>
      </c>
      <c r="CP34" t="e">
        <f t="shared" ca="1" si="89"/>
        <v>#REF!</v>
      </c>
      <c r="CQ34" t="e">
        <f t="shared" ca="1" si="90"/>
        <v>#REF!</v>
      </c>
      <c r="CR34" t="e">
        <f t="shared" ca="1" si="91"/>
        <v>#REF!</v>
      </c>
      <c r="CS34" t="e">
        <f t="shared" ca="1" si="92"/>
        <v>#REF!</v>
      </c>
      <c r="CT34" t="e">
        <f t="shared" ca="1" si="93"/>
        <v>#REF!</v>
      </c>
      <c r="CU34" t="e">
        <f t="shared" ca="1" si="94"/>
        <v>#REF!</v>
      </c>
      <c r="CV34" t="e">
        <f t="shared" ca="1" si="95"/>
        <v>#REF!</v>
      </c>
      <c r="CW34" t="e">
        <f t="shared" ca="1" si="96"/>
        <v>#REF!</v>
      </c>
      <c r="CX34" t="e">
        <f t="shared" ca="1" si="97"/>
        <v>#REF!</v>
      </c>
      <c r="CY34" t="e">
        <f t="shared" ca="1" si="98"/>
        <v>#REF!</v>
      </c>
      <c r="CZ34" t="e">
        <f t="shared" ca="1" si="99"/>
        <v>#REF!</v>
      </c>
      <c r="DA34" t="e">
        <f t="shared" ca="1" si="100"/>
        <v>#REF!</v>
      </c>
      <c r="DB34" t="e">
        <f t="shared" ca="1" si="101"/>
        <v>#REF!</v>
      </c>
      <c r="DC34" t="e">
        <f t="shared" ca="1" si="102"/>
        <v>#REF!</v>
      </c>
      <c r="DD34" t="e">
        <f t="shared" ca="1" si="103"/>
        <v>#REF!</v>
      </c>
      <c r="DE34" t="e">
        <f t="shared" ca="1" si="104"/>
        <v>#REF!</v>
      </c>
      <c r="DF34" t="e">
        <f t="shared" ca="1" si="105"/>
        <v>#REF!</v>
      </c>
      <c r="DG34" t="e">
        <f t="shared" ca="1" si="106"/>
        <v>#REF!</v>
      </c>
      <c r="DH34" t="e">
        <f t="shared" ca="1" si="107"/>
        <v>#REF!</v>
      </c>
      <c r="DI34" t="e">
        <f t="shared" ca="1" si="108"/>
        <v>#REF!</v>
      </c>
      <c r="DJ34" t="e">
        <f t="shared" ca="1" si="109"/>
        <v>#REF!</v>
      </c>
      <c r="DK34" t="e">
        <f t="shared" ca="1" si="110"/>
        <v>#REF!</v>
      </c>
    </row>
    <row r="35" spans="1:115" x14ac:dyDescent="0.25">
      <c r="Q35" s="186"/>
    </row>
    <row r="36" spans="1:115" ht="15.75" thickBot="1" x14ac:dyDescent="0.3">
      <c r="C36" s="64"/>
      <c r="D36" s="65">
        <f ca="1">SUM(D5:D34)</f>
        <v>0</v>
      </c>
      <c r="E36" s="64"/>
      <c r="F36" s="65">
        <f ca="1">SUM(F5:F34)</f>
        <v>0</v>
      </c>
      <c r="G36" s="65">
        <f t="shared" ref="G36:O36" ca="1" si="213">SUM(G5:G34)</f>
        <v>0</v>
      </c>
      <c r="H36" s="65">
        <f t="shared" ca="1" si="213"/>
        <v>0</v>
      </c>
      <c r="I36" s="65">
        <f t="shared" ca="1" si="213"/>
        <v>0</v>
      </c>
      <c r="J36" s="65">
        <f t="shared" ca="1" si="213"/>
        <v>0</v>
      </c>
      <c r="K36" s="65">
        <f t="shared" si="213"/>
        <v>0</v>
      </c>
      <c r="L36" s="183" t="e">
        <f t="shared" ca="1" si="213"/>
        <v>#DIV/0!</v>
      </c>
      <c r="M36" s="183" t="e">
        <f t="shared" ca="1" si="213"/>
        <v>#DIV/0!</v>
      </c>
      <c r="N36" s="183" t="e">
        <f t="shared" ca="1" si="213"/>
        <v>#DIV/0!</v>
      </c>
      <c r="O36" s="183" t="e">
        <f t="shared" ca="1" si="213"/>
        <v>#DIV/0!</v>
      </c>
      <c r="P36" s="65">
        <f ca="1">SUM(P5:P34)</f>
        <v>0</v>
      </c>
      <c r="Q36" s="188"/>
    </row>
    <row r="37" spans="1:115" ht="15.75" thickTop="1" x14ac:dyDescent="0.25">
      <c r="P37" s="504"/>
    </row>
  </sheetData>
  <sheetProtection algorithmName="SHA-512" hashValue="uXpVvGMBRUt5L8CSn5LprZfYWRm/JFwMND9gROHKT9KneirQ9JK/KJ83EL0qUAumr5kb6PVOoxhsxqNaTMvWWw==" saltValue="VsNkOkwRT5kVukDI2mbdww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65" orientation="landscape" r:id="rId1"/>
  <headerFooter>
    <oddHeader>&amp;L&amp;G</oddHeader>
  </headerFooter>
  <colBreaks count="1" manualBreakCount="1">
    <brk id="17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F07512"/>
  </sheetPr>
  <dimension ref="A1:K52"/>
  <sheetViews>
    <sheetView showGridLines="0" showZeros="0" zoomScaleNormal="100" workbookViewId="0">
      <selection activeCell="A2" sqref="A2"/>
    </sheetView>
  </sheetViews>
  <sheetFormatPr defaultColWidth="0" defaultRowHeight="15" zeroHeight="1" x14ac:dyDescent="0.25"/>
  <cols>
    <col min="1" max="1" width="18.7109375" customWidth="1"/>
    <col min="2" max="9" width="9.7109375" customWidth="1"/>
    <col min="10" max="10" width="5.7109375" hidden="1" customWidth="1"/>
    <col min="11" max="11" width="0" hidden="1" customWidth="1"/>
    <col min="12" max="16384" width="9.140625" hidden="1"/>
  </cols>
  <sheetData>
    <row r="1" spans="1:9" x14ac:dyDescent="0.25"/>
    <row r="2" spans="1:9" ht="23.25" x14ac:dyDescent="0.35">
      <c r="A2" s="31" t="str">
        <f>CONCATENATE("Tariefblad, onderdeel van ",bestekcontract," ",besteknr)</f>
        <v>Tariefblad, onderdeel van bestek 2020-SMO1800</v>
      </c>
      <c r="B2" s="49"/>
      <c r="C2" s="49"/>
      <c r="D2" s="6"/>
      <c r="E2" s="6"/>
      <c r="F2" s="6"/>
      <c r="G2" s="6"/>
      <c r="H2" s="15"/>
    </row>
    <row r="3" spans="1:9" x14ac:dyDescent="0.25"/>
    <row r="4" spans="1:9" x14ac:dyDescent="0.25">
      <c r="A4" s="16"/>
      <c r="B4" s="503"/>
      <c r="C4" s="16"/>
      <c r="D4" s="16">
        <f>opdrachtnemer</f>
        <v>0</v>
      </c>
      <c r="E4" s="16"/>
      <c r="F4" s="16"/>
      <c r="G4" s="16"/>
      <c r="H4" s="16"/>
    </row>
    <row r="5" spans="1:9" x14ac:dyDescent="0.25">
      <c r="C5" s="8"/>
    </row>
    <row r="6" spans="1:9" x14ac:dyDescent="0.25">
      <c r="A6" s="99"/>
      <c r="B6" s="96"/>
      <c r="C6" s="96"/>
      <c r="D6" s="96" t="s">
        <v>147</v>
      </c>
      <c r="E6" s="96"/>
      <c r="F6" s="96" t="s">
        <v>149</v>
      </c>
      <c r="G6" s="96"/>
      <c r="H6" s="96" t="s">
        <v>148</v>
      </c>
      <c r="I6" s="101"/>
    </row>
    <row r="7" spans="1:9" x14ac:dyDescent="0.25">
      <c r="A7" s="5" t="s">
        <v>144</v>
      </c>
      <c r="B7" s="6"/>
      <c r="C7" s="39"/>
      <c r="D7" s="40" t="s">
        <v>145</v>
      </c>
      <c r="E7" s="40" t="s">
        <v>146</v>
      </c>
      <c r="F7" s="40" t="s">
        <v>145</v>
      </c>
      <c r="G7" s="40" t="s">
        <v>146</v>
      </c>
      <c r="H7" s="40" t="s">
        <v>145</v>
      </c>
      <c r="I7" s="15" t="s">
        <v>146</v>
      </c>
    </row>
    <row r="8" spans="1:9" x14ac:dyDescent="0.25">
      <c r="A8" s="5" t="s">
        <v>169</v>
      </c>
      <c r="B8" s="6"/>
      <c r="C8" s="39"/>
      <c r="D8" s="39"/>
      <c r="E8" s="137"/>
      <c r="F8" s="40"/>
      <c r="G8" s="138"/>
      <c r="H8" s="40"/>
      <c r="I8" s="139"/>
    </row>
    <row r="9" spans="1:9" x14ac:dyDescent="0.25">
      <c r="A9" s="5" t="s">
        <v>150</v>
      </c>
      <c r="B9" s="6"/>
      <c r="C9" s="39"/>
      <c r="D9" s="39"/>
      <c r="E9" s="137"/>
      <c r="F9" s="40"/>
      <c r="G9" s="137"/>
      <c r="H9" s="40"/>
      <c r="I9" s="139"/>
    </row>
    <row r="10" spans="1:9" ht="15.75" thickBot="1" x14ac:dyDescent="0.3">
      <c r="A10" s="109" t="s">
        <v>151</v>
      </c>
      <c r="B10" s="110"/>
      <c r="C10" s="110"/>
      <c r="D10" s="110"/>
      <c r="E10" s="190">
        <f>SUM(E8:E9)</f>
        <v>0</v>
      </c>
      <c r="F10" s="110"/>
      <c r="G10" s="190">
        <f>SUM(G8:G9)</f>
        <v>0</v>
      </c>
      <c r="H10" s="110"/>
      <c r="I10" s="191">
        <f>SUM(I8:I9)</f>
        <v>0</v>
      </c>
    </row>
    <row r="11" spans="1:9" ht="15.75" thickTop="1" x14ac:dyDescent="0.25">
      <c r="A11" s="9" t="s">
        <v>152</v>
      </c>
      <c r="B11" s="10"/>
      <c r="C11" s="41"/>
      <c r="D11" s="133"/>
      <c r="E11" s="42" t="str">
        <f>IF(D11="","",D11*$E$10)</f>
        <v/>
      </c>
      <c r="F11" s="133"/>
      <c r="G11" s="42" t="str">
        <f>IF(F11="","",SUM(F11*$G$10))</f>
        <v/>
      </c>
      <c r="H11" s="133"/>
      <c r="I11" s="24" t="str">
        <f>IF(H11="","",SUM(H11*$I$10))</f>
        <v/>
      </c>
    </row>
    <row r="12" spans="1:9" x14ac:dyDescent="0.25">
      <c r="A12" s="5" t="s">
        <v>153</v>
      </c>
      <c r="B12" s="6"/>
      <c r="C12" s="39"/>
      <c r="D12" s="136"/>
      <c r="E12" s="43" t="str">
        <f>IF(D12="","",D12*$E$10)</f>
        <v/>
      </c>
      <c r="F12" s="136"/>
      <c r="G12" s="43" t="str">
        <f>IF(F12="","",SUM(F12*$G$10))</f>
        <v/>
      </c>
      <c r="H12" s="136"/>
      <c r="I12" s="25" t="str">
        <f>IF(H12="","",SUM(H12*$I$10))</f>
        <v/>
      </c>
    </row>
    <row r="13" spans="1:9" x14ac:dyDescent="0.25">
      <c r="A13" s="5" t="s">
        <v>154</v>
      </c>
      <c r="B13" s="6"/>
      <c r="C13" s="39"/>
      <c r="D13" s="136"/>
      <c r="E13" s="43" t="str">
        <f>IF(D13="","",D13*$E$10)</f>
        <v/>
      </c>
      <c r="F13" s="136"/>
      <c r="G13" s="43" t="str">
        <f>IF(F13="","",SUM(F13*$G$10))</f>
        <v/>
      </c>
      <c r="H13" s="136"/>
      <c r="I13" s="25" t="str">
        <f>IF(H13="","",SUM(H13*$I$10))</f>
        <v/>
      </c>
    </row>
    <row r="14" spans="1:9" x14ac:dyDescent="0.25">
      <c r="A14" s="5"/>
      <c r="B14" s="6"/>
      <c r="C14" s="39"/>
      <c r="D14" s="136"/>
      <c r="E14" s="43" t="str">
        <f>IF(D14="","",D14*$E$10)</f>
        <v/>
      </c>
      <c r="F14" s="136"/>
      <c r="G14" s="43" t="str">
        <f>IF(F14="","",SUM(F14*$G$10))</f>
        <v/>
      </c>
      <c r="H14" s="136"/>
      <c r="I14" s="192" t="str">
        <f>IF(H14="","",SUM(H14*$I$10))</f>
        <v/>
      </c>
    </row>
    <row r="15" spans="1:9" ht="15.75" thickBot="1" x14ac:dyDescent="0.3">
      <c r="A15" s="109" t="s">
        <v>155</v>
      </c>
      <c r="B15" s="110"/>
      <c r="C15" s="110"/>
      <c r="D15" s="110"/>
      <c r="E15" s="190">
        <f>SUM(E10:E14)</f>
        <v>0</v>
      </c>
      <c r="F15" s="197"/>
      <c r="G15" s="190">
        <f>SUM(G10:G14)</f>
        <v>0</v>
      </c>
      <c r="H15" s="110"/>
      <c r="I15" s="191">
        <f>SUM(I10:I14)</f>
        <v>0</v>
      </c>
    </row>
    <row r="16" spans="1:9" ht="15.75" thickTop="1" x14ac:dyDescent="0.25">
      <c r="A16" s="9" t="s">
        <v>156</v>
      </c>
      <c r="B16" s="10"/>
      <c r="C16" s="41"/>
      <c r="D16" s="134"/>
      <c r="E16" s="45" t="str">
        <f>IF(D16="","",SUM(D16*$E$15))</f>
        <v/>
      </c>
      <c r="F16" s="134"/>
      <c r="G16" s="45" t="str">
        <f>IF(F16="","",SUM(F16*$G$15))</f>
        <v/>
      </c>
      <c r="H16" s="134"/>
      <c r="I16" s="24" t="str">
        <f>IF(H16="","",SUM(H16*$I$15))</f>
        <v/>
      </c>
    </row>
    <row r="17" spans="1:9" x14ac:dyDescent="0.25">
      <c r="A17" s="5"/>
      <c r="B17" s="6"/>
      <c r="C17" s="39"/>
      <c r="D17" s="135"/>
      <c r="E17" s="44" t="str">
        <f>IF(D17="","",SUM(D17*$E$15))</f>
        <v/>
      </c>
      <c r="F17" s="135"/>
      <c r="G17" s="44" t="str">
        <f>IF(F17="","",SUM(F17*$G$15))</f>
        <v/>
      </c>
      <c r="H17" s="135"/>
      <c r="I17" s="25" t="str">
        <f>IF(H17="","",SUM(H17*$I$15))</f>
        <v/>
      </c>
    </row>
    <row r="18" spans="1:9" ht="15.75" thickBot="1" x14ac:dyDescent="0.3">
      <c r="A18" s="109" t="s">
        <v>155</v>
      </c>
      <c r="B18" s="110"/>
      <c r="C18" s="110"/>
      <c r="D18" s="110"/>
      <c r="E18" s="190">
        <f>SUM(E15:E17)</f>
        <v>0</v>
      </c>
      <c r="F18" s="110"/>
      <c r="G18" s="190">
        <f>SUM(G15:G17)</f>
        <v>0</v>
      </c>
      <c r="H18" s="110"/>
      <c r="I18" s="191">
        <f>SUM(I15:I17)</f>
        <v>0</v>
      </c>
    </row>
    <row r="19" spans="1:9" ht="15.75" thickTop="1" x14ac:dyDescent="0.25">
      <c r="A19" s="9" t="s">
        <v>157</v>
      </c>
      <c r="B19" s="10"/>
      <c r="C19" s="41"/>
      <c r="D19" s="133"/>
      <c r="E19" s="193" t="str">
        <f>IF(D19="","",SUM(D19*$E$18))</f>
        <v/>
      </c>
      <c r="F19" s="133"/>
      <c r="G19" s="45" t="str">
        <f>IF(F19="","",SUM(F19*$G$18))</f>
        <v/>
      </c>
      <c r="H19" s="134"/>
      <c r="I19" s="24" t="str">
        <f>IF(H19="","",SUM(H19*$I$18))</f>
        <v/>
      </c>
    </row>
    <row r="20" spans="1:9" x14ac:dyDescent="0.25">
      <c r="A20" s="5"/>
      <c r="B20" s="6"/>
      <c r="C20" s="39"/>
      <c r="D20" s="136"/>
      <c r="E20" s="44" t="str">
        <f>IF(D20="","",SUM(D20*$E$18))</f>
        <v/>
      </c>
      <c r="F20" s="135"/>
      <c r="G20" s="44" t="str">
        <f>IF(F20="","",SUM(F20*$G$18))</f>
        <v/>
      </c>
      <c r="H20" s="135"/>
      <c r="I20" s="25" t="str">
        <f>IF(H20="","",SUM(H20*$I$18))</f>
        <v/>
      </c>
    </row>
    <row r="21" spans="1:9" x14ac:dyDescent="0.25">
      <c r="A21" s="5"/>
      <c r="B21" s="6"/>
      <c r="C21" s="39"/>
      <c r="D21" s="136"/>
      <c r="E21" s="44" t="str">
        <f>IF(D21="","",SUM(D21*$E$18))</f>
        <v/>
      </c>
      <c r="F21" s="135"/>
      <c r="G21" s="44" t="str">
        <f>IF(F21="","",SUM(F21*$G$18))</f>
        <v/>
      </c>
      <c r="H21" s="135"/>
      <c r="I21" s="25" t="str">
        <f>IF(H21="","",SUM(H21*$I$18))</f>
        <v/>
      </c>
    </row>
    <row r="22" spans="1:9" ht="15.75" thickBot="1" x14ac:dyDescent="0.3">
      <c r="A22" s="109" t="s">
        <v>158</v>
      </c>
      <c r="B22" s="110"/>
      <c r="C22" s="110"/>
      <c r="D22" s="110"/>
      <c r="E22" s="190">
        <f>SUM(E18:E21)</f>
        <v>0</v>
      </c>
      <c r="F22" s="110"/>
      <c r="G22" s="190">
        <f>SUM(G18:G21)</f>
        <v>0</v>
      </c>
      <c r="H22" s="110"/>
      <c r="I22" s="191">
        <f>SUM(I18:I21)</f>
        <v>0</v>
      </c>
    </row>
    <row r="23" spans="1:9" ht="15.75" thickTop="1" x14ac:dyDescent="0.25">
      <c r="A23" s="9" t="s">
        <v>159</v>
      </c>
      <c r="B23" s="10"/>
      <c r="C23" s="41"/>
      <c r="D23" s="133"/>
      <c r="E23" s="42" t="str">
        <f t="shared" ref="E23:E28" si="0">IF(D23="","",SUM(D23*$E$22))</f>
        <v/>
      </c>
      <c r="F23" s="133"/>
      <c r="G23" s="42" t="str">
        <f t="shared" ref="G23:G28" si="1">IF(F23="","",SUM(F23*$G$22))</f>
        <v/>
      </c>
      <c r="H23" s="133"/>
      <c r="I23" s="24" t="str">
        <f t="shared" ref="I23:I28" si="2">IF(H23="","",SUM(H23*$I$22))</f>
        <v/>
      </c>
    </row>
    <row r="24" spans="1:9" x14ac:dyDescent="0.25">
      <c r="A24" s="5" t="s">
        <v>160</v>
      </c>
      <c r="B24" s="6"/>
      <c r="C24" s="39"/>
      <c r="D24" s="136"/>
      <c r="E24" s="43" t="str">
        <f t="shared" si="0"/>
        <v/>
      </c>
      <c r="F24" s="136"/>
      <c r="G24" s="43" t="str">
        <f t="shared" si="1"/>
        <v/>
      </c>
      <c r="H24" s="136"/>
      <c r="I24" s="25" t="str">
        <f t="shared" si="2"/>
        <v/>
      </c>
    </row>
    <row r="25" spans="1:9" x14ac:dyDescent="0.25">
      <c r="A25" s="5" t="s">
        <v>161</v>
      </c>
      <c r="B25" s="6"/>
      <c r="C25" s="39"/>
      <c r="D25" s="136"/>
      <c r="E25" s="43" t="str">
        <f t="shared" si="0"/>
        <v/>
      </c>
      <c r="F25" s="136"/>
      <c r="G25" s="43" t="str">
        <f t="shared" si="1"/>
        <v/>
      </c>
      <c r="H25" s="136"/>
      <c r="I25" s="25" t="str">
        <f t="shared" si="2"/>
        <v/>
      </c>
    </row>
    <row r="26" spans="1:9" x14ac:dyDescent="0.25">
      <c r="A26" s="5" t="s">
        <v>162</v>
      </c>
      <c r="B26" s="6"/>
      <c r="C26" s="39"/>
      <c r="D26" s="136"/>
      <c r="E26" s="43" t="str">
        <f t="shared" si="0"/>
        <v/>
      </c>
      <c r="F26" s="136"/>
      <c r="G26" s="43" t="str">
        <f t="shared" si="1"/>
        <v/>
      </c>
      <c r="H26" s="136"/>
      <c r="I26" s="25" t="str">
        <f t="shared" si="2"/>
        <v/>
      </c>
    </row>
    <row r="27" spans="1:9" x14ac:dyDescent="0.25">
      <c r="A27" s="5" t="s">
        <v>163</v>
      </c>
      <c r="B27" s="6"/>
      <c r="C27" s="39"/>
      <c r="D27" s="136"/>
      <c r="E27" s="43" t="str">
        <f t="shared" si="0"/>
        <v/>
      </c>
      <c r="F27" s="136"/>
      <c r="G27" s="43" t="str">
        <f t="shared" si="1"/>
        <v/>
      </c>
      <c r="H27" s="136"/>
      <c r="I27" s="25" t="str">
        <f t="shared" si="2"/>
        <v/>
      </c>
    </row>
    <row r="28" spans="1:9" x14ac:dyDescent="0.25">
      <c r="A28" s="5"/>
      <c r="B28" s="6"/>
      <c r="C28" s="39"/>
      <c r="D28" s="136"/>
      <c r="E28" s="43" t="str">
        <f t="shared" si="0"/>
        <v/>
      </c>
      <c r="F28" s="136"/>
      <c r="G28" s="43" t="str">
        <f t="shared" si="1"/>
        <v/>
      </c>
      <c r="H28" s="136"/>
      <c r="I28" s="25" t="str">
        <f t="shared" si="2"/>
        <v/>
      </c>
    </row>
    <row r="29" spans="1:9" ht="15.75" thickBot="1" x14ac:dyDescent="0.3">
      <c r="A29" s="109" t="s">
        <v>164</v>
      </c>
      <c r="B29" s="110"/>
      <c r="C29" s="110"/>
      <c r="D29" s="110"/>
      <c r="E29" s="190">
        <f>SUM(E22:E28)</f>
        <v>0</v>
      </c>
      <c r="F29" s="110"/>
      <c r="G29" s="190">
        <f>SUM(G22:G28)</f>
        <v>0</v>
      </c>
      <c r="H29" s="110"/>
      <c r="I29" s="191">
        <f>SUM(I22:I28)</f>
        <v>0</v>
      </c>
    </row>
    <row r="30" spans="1:9" ht="15.75" thickTop="1" x14ac:dyDescent="0.25">
      <c r="A30" s="9" t="s">
        <v>165</v>
      </c>
      <c r="B30" s="10"/>
      <c r="C30" s="41"/>
      <c r="D30" s="133"/>
      <c r="E30" s="42" t="str">
        <f>IF(D30="","",SUM(D30*$E$29))</f>
        <v/>
      </c>
      <c r="F30" s="133"/>
      <c r="G30" s="42" t="str">
        <f>IF(F30="","",SUM(F30*$G$29))</f>
        <v/>
      </c>
      <c r="H30" s="133"/>
      <c r="I30" s="24" t="str">
        <f>IF(H30="","",SUM(H30*$I$29))</f>
        <v/>
      </c>
    </row>
    <row r="31" spans="1:9" x14ac:dyDescent="0.25">
      <c r="A31" s="5" t="s">
        <v>166</v>
      </c>
      <c r="B31" s="6"/>
      <c r="C31" s="39"/>
      <c r="D31" s="136"/>
      <c r="E31" s="43" t="str">
        <f>IF(D31="","",SUM(D31*$E$29))</f>
        <v/>
      </c>
      <c r="F31" s="136"/>
      <c r="G31" s="43" t="str">
        <f>IF(F31="","",SUM(F31*$G$29))</f>
        <v/>
      </c>
      <c r="H31" s="136"/>
      <c r="I31" s="25" t="str">
        <f>IF(H31="","",SUM(H31*$I$29))</f>
        <v/>
      </c>
    </row>
    <row r="32" spans="1:9" x14ac:dyDescent="0.25">
      <c r="A32" s="5" t="s">
        <v>273</v>
      </c>
      <c r="B32" s="6"/>
      <c r="C32" s="39"/>
      <c r="D32" s="136"/>
      <c r="E32" s="43" t="str">
        <f>IF(D32="","",SUM(D32*$E$29))</f>
        <v/>
      </c>
      <c r="F32" s="136"/>
      <c r="G32" s="43"/>
      <c r="H32" s="136"/>
      <c r="I32" s="25"/>
    </row>
    <row r="33" spans="1:9" x14ac:dyDescent="0.25">
      <c r="A33" s="5"/>
      <c r="B33" s="6"/>
      <c r="C33" s="39"/>
      <c r="D33" s="136"/>
      <c r="E33" s="43" t="str">
        <f>IF(D33="","",SUM(D33*$E$29))</f>
        <v/>
      </c>
      <c r="F33" s="136"/>
      <c r="G33" s="43" t="str">
        <f>IF(F33="","",SUM(F33*$G$29))</f>
        <v/>
      </c>
      <c r="H33" s="136"/>
      <c r="I33" s="25" t="str">
        <f>IF(H33="","",SUM(H33*$I$29))</f>
        <v/>
      </c>
    </row>
    <row r="34" spans="1:9" ht="15.75" thickBot="1" x14ac:dyDescent="0.3">
      <c r="A34" s="109" t="s">
        <v>155</v>
      </c>
      <c r="B34" s="110"/>
      <c r="C34" s="110"/>
      <c r="D34" s="110"/>
      <c r="E34" s="190">
        <f>SUM(E29:E33)</f>
        <v>0</v>
      </c>
      <c r="F34" s="110"/>
      <c r="G34" s="190">
        <f>SUM(G29:G33)</f>
        <v>0</v>
      </c>
      <c r="H34" s="110"/>
      <c r="I34" s="191">
        <f>SUM(I29:I33)</f>
        <v>0</v>
      </c>
    </row>
    <row r="35" spans="1:9" ht="15.75" thickTop="1" x14ac:dyDescent="0.25">
      <c r="A35" s="9" t="s">
        <v>167</v>
      </c>
      <c r="B35" s="10"/>
      <c r="C35" s="41"/>
      <c r="D35" s="134"/>
      <c r="E35" s="45" t="str">
        <f>IF(D35="","",SUM(D35*$E$34))</f>
        <v/>
      </c>
      <c r="F35" s="134"/>
      <c r="G35" s="45" t="str">
        <f>IF(F35="","",SUM(F35*$G$34))</f>
        <v/>
      </c>
      <c r="H35" s="134"/>
      <c r="I35" s="24" t="str">
        <f>IF(H35="","",SUM(H35*$I$34))</f>
        <v/>
      </c>
    </row>
    <row r="36" spans="1:9" x14ac:dyDescent="0.25">
      <c r="A36" s="5"/>
      <c r="B36" s="6"/>
      <c r="C36" s="39"/>
      <c r="D36" s="135"/>
      <c r="E36" s="44" t="str">
        <f>IF(D36="","",SUM(D36*$E$34))</f>
        <v/>
      </c>
      <c r="F36" s="135"/>
      <c r="G36" s="44" t="str">
        <f>IF(F36="","",SUM(F36*$G$34))</f>
        <v/>
      </c>
      <c r="H36" s="135"/>
      <c r="I36" s="25" t="str">
        <f>IF(H36="","",SUM(H36*$I$34))</f>
        <v/>
      </c>
    </row>
    <row r="37" spans="1:9" s="38" customFormat="1" ht="15.75" thickBot="1" x14ac:dyDescent="0.3">
      <c r="A37" s="109" t="s">
        <v>168</v>
      </c>
      <c r="B37" s="110"/>
      <c r="C37" s="110"/>
      <c r="D37" s="140"/>
      <c r="E37" s="194">
        <f>SUM(E34:E36)</f>
        <v>0</v>
      </c>
      <c r="F37" s="141"/>
      <c r="G37" s="194">
        <f>SUM(G34:G36)</f>
        <v>0</v>
      </c>
      <c r="H37" s="141"/>
      <c r="I37" s="195">
        <f>SUM(I34:I36)</f>
        <v>0</v>
      </c>
    </row>
    <row r="38" spans="1:9" ht="15.75" thickTop="1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8"/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94"/>
      <c r="B40" s="95"/>
      <c r="C40" s="95" t="s">
        <v>181</v>
      </c>
      <c r="D40" s="95"/>
      <c r="E40" s="95"/>
      <c r="F40" s="95"/>
      <c r="G40" s="95"/>
      <c r="H40" s="95"/>
      <c r="I40" s="71"/>
    </row>
    <row r="41" spans="1:9" x14ac:dyDescent="0.25">
      <c r="A41" s="12"/>
      <c r="B41" s="17" t="s">
        <v>170</v>
      </c>
      <c r="C41" s="17" t="s">
        <v>171</v>
      </c>
      <c r="D41" s="17" t="s">
        <v>172</v>
      </c>
      <c r="E41" s="17" t="s">
        <v>173</v>
      </c>
      <c r="F41" s="17" t="s">
        <v>174</v>
      </c>
      <c r="G41" s="17" t="s">
        <v>175</v>
      </c>
      <c r="H41" s="17" t="s">
        <v>176</v>
      </c>
      <c r="I41" s="18" t="s">
        <v>177</v>
      </c>
    </row>
    <row r="42" spans="1:9" x14ac:dyDescent="0.25">
      <c r="A42" s="19" t="s">
        <v>178</v>
      </c>
      <c r="B42" s="20">
        <f>SUM($G$22*1.5)+($G$37-$G$22)</f>
        <v>0</v>
      </c>
      <c r="C42" s="20">
        <f>SUM($G$22*1.3)+($G$37-$G$22)</f>
        <v>0</v>
      </c>
      <c r="D42" s="20">
        <f>SUM($G$22*1.3)+($G$37-$G$22)</f>
        <v>0</v>
      </c>
      <c r="E42" s="20">
        <f>SUM($G$22*1.3)+($G$37-$G$22)</f>
        <v>0</v>
      </c>
      <c r="F42" s="20">
        <f>SUM($G$22*1.3)+($G$37-$G$22)</f>
        <v>0</v>
      </c>
      <c r="G42" s="20">
        <f t="shared" ref="G42:H44" si="3">SUM($G$22*1.5)+($G$37-$G$22)</f>
        <v>0</v>
      </c>
      <c r="H42" s="20">
        <f t="shared" si="3"/>
        <v>0</v>
      </c>
      <c r="I42" s="21">
        <f>SUM($G$22*1.5)+($G$37-$G$22)</f>
        <v>0</v>
      </c>
    </row>
    <row r="43" spans="1:9" x14ac:dyDescent="0.25">
      <c r="A43" s="12" t="s">
        <v>179</v>
      </c>
      <c r="B43" s="20">
        <f>SUM($G$22*1)+($G$37-$G$22)</f>
        <v>0</v>
      </c>
      <c r="C43" s="20">
        <f>SUM($G$22*1)+($G$37-$G$22)</f>
        <v>0</v>
      </c>
      <c r="D43" s="20">
        <f>SUM($G$22*1)+($G$37-$G$22)</f>
        <v>0</v>
      </c>
      <c r="E43" s="20">
        <f>SUM($G$22*1)+($G$37-$G$22)</f>
        <v>0</v>
      </c>
      <c r="F43" s="20">
        <f>SUM($G$22*1)+($G$37-$G$22)</f>
        <v>0</v>
      </c>
      <c r="G43" s="20">
        <f t="shared" si="3"/>
        <v>0</v>
      </c>
      <c r="H43" s="20">
        <f t="shared" si="3"/>
        <v>0</v>
      </c>
      <c r="I43" s="21">
        <f>SUM($G$22*1.5)+($G$37-$G$22)</f>
        <v>0</v>
      </c>
    </row>
    <row r="44" spans="1:9" x14ac:dyDescent="0.25">
      <c r="A44" s="13" t="s">
        <v>180</v>
      </c>
      <c r="B44" s="22">
        <f>SUM($G$22*1.3)+($G$37-$G$22)</f>
        <v>0</v>
      </c>
      <c r="C44" s="22">
        <f>SUM($G$22*1.3)+($G$37-$G$22)</f>
        <v>0</v>
      </c>
      <c r="D44" s="22">
        <f>SUM($G$22*1.3)+($G$37-$G$22)</f>
        <v>0</v>
      </c>
      <c r="E44" s="22">
        <f>SUM($G$22*1.3)+($G$37-$G$22)</f>
        <v>0</v>
      </c>
      <c r="F44" s="22">
        <f>SUM($G$22*1.5)+($G$37-$G$22)</f>
        <v>0</v>
      </c>
      <c r="G44" s="22">
        <f t="shared" si="3"/>
        <v>0</v>
      </c>
      <c r="H44" s="22">
        <f t="shared" si="3"/>
        <v>0</v>
      </c>
      <c r="I44" s="23">
        <f>SUM($G$22*1.5)+($G$37-$G$22)</f>
        <v>0</v>
      </c>
    </row>
    <row r="45" spans="1:9" x14ac:dyDescent="0.25">
      <c r="A45" s="8"/>
      <c r="B45" s="8"/>
      <c r="C45" s="8"/>
      <c r="D45" s="8"/>
      <c r="E45" s="8"/>
      <c r="F45" s="8"/>
      <c r="G45" s="8"/>
      <c r="H45" s="8"/>
      <c r="I45" s="8"/>
    </row>
    <row r="46" spans="1:9" x14ac:dyDescent="0.25">
      <c r="A46" s="94"/>
      <c r="B46" s="95"/>
      <c r="C46" s="95" t="s">
        <v>182</v>
      </c>
      <c r="D46" s="95"/>
      <c r="E46" s="95"/>
      <c r="F46" s="95"/>
      <c r="G46" s="95"/>
      <c r="H46" s="95"/>
      <c r="I46" s="71"/>
    </row>
    <row r="47" spans="1:9" x14ac:dyDescent="0.25">
      <c r="A47" s="12"/>
      <c r="B47" s="17" t="s">
        <v>170</v>
      </c>
      <c r="C47" s="17" t="s">
        <v>171</v>
      </c>
      <c r="D47" s="17" t="s">
        <v>172</v>
      </c>
      <c r="E47" s="17" t="s">
        <v>173</v>
      </c>
      <c r="F47" s="17" t="s">
        <v>174</v>
      </c>
      <c r="G47" s="17" t="s">
        <v>175</v>
      </c>
      <c r="H47" s="17" t="s">
        <v>176</v>
      </c>
      <c r="I47" s="18" t="s">
        <v>177</v>
      </c>
    </row>
    <row r="48" spans="1:9" x14ac:dyDescent="0.25">
      <c r="A48" s="19" t="s">
        <v>178</v>
      </c>
      <c r="B48" s="20">
        <f>SUM($I$22*1.5)+($I$37-$I$22)</f>
        <v>0</v>
      </c>
      <c r="C48" s="20">
        <f>SUM($I$22*1.3)+($I$37-$I$22)</f>
        <v>0</v>
      </c>
      <c r="D48" s="20">
        <f>SUM($I$22*1.3)+($I$37-$I$22)</f>
        <v>0</v>
      </c>
      <c r="E48" s="20">
        <f>SUM($I$22*1.3)+($I$37-$I$22)</f>
        <v>0</v>
      </c>
      <c r="F48" s="20">
        <f>SUM($I$22*1.3)+($I$37-$I$22)</f>
        <v>0</v>
      </c>
      <c r="G48" s="20">
        <f t="shared" ref="G48:H50" si="4">SUM($I$22*1.5)+($I$37-$I$22)</f>
        <v>0</v>
      </c>
      <c r="H48" s="20">
        <f t="shared" si="4"/>
        <v>0</v>
      </c>
      <c r="I48" s="21">
        <f>SUM($I$22*1.5)+($I$37-$I$22)</f>
        <v>0</v>
      </c>
    </row>
    <row r="49" spans="1:9" x14ac:dyDescent="0.25">
      <c r="A49" s="12" t="s">
        <v>179</v>
      </c>
      <c r="B49" s="20">
        <f>SUM($I$22*1)+($I$37-$I$22)</f>
        <v>0</v>
      </c>
      <c r="C49" s="20">
        <f>SUM($I$22*1)+($I$37-$I$22)</f>
        <v>0</v>
      </c>
      <c r="D49" s="20">
        <f>SUM($I$22*1)+($I$37-$I$22)</f>
        <v>0</v>
      </c>
      <c r="E49" s="20">
        <f>SUM($I$22*1)+($I$37-$I$22)</f>
        <v>0</v>
      </c>
      <c r="F49" s="20">
        <f>SUM($I$22*1)+($I$37-$I$22)</f>
        <v>0</v>
      </c>
      <c r="G49" s="20">
        <f t="shared" si="4"/>
        <v>0</v>
      </c>
      <c r="H49" s="20">
        <f t="shared" si="4"/>
        <v>0</v>
      </c>
      <c r="I49" s="21">
        <f>SUM($I$22*1.5)+($I$37-$I$22)</f>
        <v>0</v>
      </c>
    </row>
    <row r="50" spans="1:9" x14ac:dyDescent="0.25">
      <c r="A50" s="13" t="s">
        <v>180</v>
      </c>
      <c r="B50" s="22">
        <f>SUM($I$22*1.3)+($I$37-$I$22)</f>
        <v>0</v>
      </c>
      <c r="C50" s="22">
        <f>SUM($I$22*1.3)+($I$37-$I$22)</f>
        <v>0</v>
      </c>
      <c r="D50" s="22">
        <f>SUM($I$22*1.3)+($I$37-$I$22)</f>
        <v>0</v>
      </c>
      <c r="E50" s="22">
        <f>SUM($I$22*1.3)+($I$37-$I$22)</f>
        <v>0</v>
      </c>
      <c r="F50" s="22">
        <f>SUM($I$22*1.5)+($I$37-$I$22)</f>
        <v>0</v>
      </c>
      <c r="G50" s="22">
        <f t="shared" si="4"/>
        <v>0</v>
      </c>
      <c r="H50" s="22">
        <f t="shared" si="4"/>
        <v>0</v>
      </c>
      <c r="I50" s="23">
        <f>SUM($I$22*1.5)+($I$37-$I$22)</f>
        <v>0</v>
      </c>
    </row>
    <row r="51" spans="1:9" x14ac:dyDescent="0.25"/>
    <row r="52" spans="1:9" x14ac:dyDescent="0.25"/>
  </sheetData>
  <sheetProtection algorithmName="SHA-512" hashValue="xM3Y8zC7yNzBfTErVrJ1Rf4ufxbVwmaD/oTiLqtELGF0JglQfBe2Pa6fUgHlvlEbRuaYVl1EwIQtN/5uPSW1Cw==" saltValue="wZh8Ij/HyNqD/vRV2+l28g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90" orientation="portrait" r:id="rId1"/>
  <headerFooter>
    <oddHeader>&amp;L&amp;G</oddHead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07512"/>
  </sheetPr>
  <dimension ref="A2:C9"/>
  <sheetViews>
    <sheetView workbookViewId="0">
      <selection activeCell="A19" sqref="A19"/>
    </sheetView>
  </sheetViews>
  <sheetFormatPr defaultRowHeight="15" x14ac:dyDescent="0.25"/>
  <cols>
    <col min="1" max="1" width="61.7109375" bestFit="1" customWidth="1"/>
    <col min="2" max="2" width="61.7109375" customWidth="1"/>
    <col min="3" max="3" width="37.5703125" bestFit="1" customWidth="1"/>
  </cols>
  <sheetData>
    <row r="2" spans="1:3" x14ac:dyDescent="0.25">
      <c r="A2" s="559" t="s">
        <v>545</v>
      </c>
      <c r="B2" s="559" t="s">
        <v>544</v>
      </c>
      <c r="C2" s="558" t="s">
        <v>543</v>
      </c>
    </row>
    <row r="3" spans="1:3" x14ac:dyDescent="0.25">
      <c r="A3" s="557" t="s">
        <v>546</v>
      </c>
      <c r="B3" s="557" t="s">
        <v>542</v>
      </c>
      <c r="C3" s="556"/>
    </row>
    <row r="4" spans="1:3" x14ac:dyDescent="0.25">
      <c r="A4" s="557" t="s">
        <v>541</v>
      </c>
      <c r="B4" s="557" t="s">
        <v>540</v>
      </c>
      <c r="C4" s="556"/>
    </row>
    <row r="5" spans="1:3" x14ac:dyDescent="0.25">
      <c r="A5" s="557" t="s">
        <v>539</v>
      </c>
      <c r="B5" s="557" t="s">
        <v>538</v>
      </c>
      <c r="C5" s="556"/>
    </row>
    <row r="6" spans="1:3" x14ac:dyDescent="0.25">
      <c r="A6" s="557" t="s">
        <v>204</v>
      </c>
      <c r="B6" s="557" t="s">
        <v>547</v>
      </c>
      <c r="C6" s="556"/>
    </row>
    <row r="8" spans="1:3" x14ac:dyDescent="0.25">
      <c r="A8" s="559" t="s">
        <v>548</v>
      </c>
      <c r="B8" s="559" t="s">
        <v>544</v>
      </c>
      <c r="C8" s="558" t="s">
        <v>550</v>
      </c>
    </row>
    <row r="9" spans="1:3" x14ac:dyDescent="0.25">
      <c r="A9" s="557" t="s">
        <v>549</v>
      </c>
      <c r="B9" s="557" t="s">
        <v>547</v>
      </c>
      <c r="C9" s="556"/>
    </row>
  </sheetData>
  <sheetProtection algorithmName="SHA-512" hashValue="BKfEgQfG2LveVuW7ggikcNwMxUSkl8J4T/mTnwBN5dAOjCH2gE9Kpo0iVSiDzbzquODOauCwBIQAqA0DFPRe/A==" saltValue="WvtQIlvgJJcjEE2+AjsBt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F07512"/>
  </sheetPr>
  <dimension ref="A2:O138"/>
  <sheetViews>
    <sheetView showGridLines="0" showZeros="0" view="pageBreakPreview" topLeftCell="A2" zoomScaleNormal="100" zoomScaleSheetLayoutView="100" workbookViewId="0">
      <selection activeCell="H9" sqref="H9:M9"/>
    </sheetView>
  </sheetViews>
  <sheetFormatPr defaultColWidth="0" defaultRowHeight="15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17.28515625" customWidth="1"/>
    <col min="9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2" spans="1:13" ht="23.25" x14ac:dyDescent="0.35">
      <c r="D2" s="33" t="str">
        <f>CONCATENATE("Uitvoeringsbepaling"," ",H5,", onderdeel van ",verzamelblad!A2," ",verzamelblad!A3)</f>
        <v>Uitvoeringsbepaling 1, onderdeel van bestek 2020-SMO1800</v>
      </c>
      <c r="E2" s="6"/>
      <c r="F2" s="6"/>
      <c r="G2" s="6"/>
      <c r="H2" s="15"/>
    </row>
    <row r="3" spans="1:13" x14ac:dyDescent="0.25">
      <c r="A3" s="10"/>
      <c r="B3" s="10"/>
      <c r="C3" s="10"/>
      <c r="D3" s="6"/>
      <c r="E3" s="6"/>
      <c r="F3" s="10"/>
      <c r="G3" s="10"/>
      <c r="H3" s="10"/>
      <c r="I3" s="8"/>
      <c r="J3" s="8"/>
      <c r="K3" s="8"/>
    </row>
    <row r="4" spans="1:13" ht="15" customHeight="1" x14ac:dyDescent="0.25">
      <c r="A4" s="94" t="s">
        <v>72</v>
      </c>
      <c r="B4" s="79" t="str">
        <f>VLOOKUP(H5,verzamelblad!A5:E54,3)</f>
        <v xml:space="preserve">Stadhuis </v>
      </c>
      <c r="C4" s="79"/>
      <c r="D4" s="79"/>
      <c r="E4" s="80"/>
      <c r="F4" s="66"/>
      <c r="G4" s="180"/>
      <c r="H4" s="84"/>
      <c r="I4" s="8"/>
      <c r="J4" s="8"/>
      <c r="K4" s="8"/>
    </row>
    <row r="5" spans="1:13" x14ac:dyDescent="0.25">
      <c r="A5" s="91" t="s">
        <v>71</v>
      </c>
      <c r="B5" s="79" t="str">
        <f>VLOOKUP(H5,verzamelblad!A5:E54,4)</f>
        <v xml:space="preserve">Markt 1 </v>
      </c>
      <c r="C5" s="79"/>
      <c r="D5" s="79"/>
      <c r="E5" s="81"/>
      <c r="F5" s="66"/>
      <c r="G5" s="181" t="s">
        <v>76</v>
      </c>
      <c r="H5" s="85">
        <f>verzamelblad!A5</f>
        <v>1</v>
      </c>
      <c r="I5" s="8"/>
      <c r="J5" s="8"/>
      <c r="K5" s="8"/>
    </row>
    <row r="6" spans="1:13" x14ac:dyDescent="0.25">
      <c r="A6" s="93" t="s">
        <v>73</v>
      </c>
      <c r="B6" s="82" t="str">
        <f>VLOOKUP(H5,verzamelblad!A5:E54,5)</f>
        <v xml:space="preserve"> Hattem</v>
      </c>
      <c r="C6" s="82"/>
      <c r="D6" s="82"/>
      <c r="E6" s="83"/>
      <c r="F6" s="69"/>
      <c r="G6" s="182" t="s">
        <v>77</v>
      </c>
      <c r="H6" s="86" t="str">
        <f>CONCATENATE(H5,"a")</f>
        <v>1a</v>
      </c>
      <c r="I6" s="8"/>
      <c r="J6" s="8"/>
      <c r="K6" s="8"/>
    </row>
    <row r="7" spans="1:13" x14ac:dyDescent="0.25">
      <c r="A7" s="16"/>
      <c r="B7" s="16"/>
      <c r="C7" s="16"/>
      <c r="D7" s="16"/>
      <c r="E7" s="16"/>
      <c r="F7" s="8"/>
      <c r="G7" s="34"/>
      <c r="H7" s="35"/>
      <c r="I7" s="8"/>
      <c r="J7" s="8"/>
      <c r="K7" s="8"/>
    </row>
    <row r="8" spans="1:13" x14ac:dyDescent="0.25">
      <c r="A8" s="94" t="s">
        <v>74</v>
      </c>
      <c r="B8" s="95"/>
      <c r="C8" s="95"/>
      <c r="D8" s="95"/>
      <c r="E8" s="87">
        <f>VLOOKUP($H$5,verzamelblad!$A$5:$EP$54,14,0)</f>
        <v>0</v>
      </c>
      <c r="F8" s="8"/>
      <c r="G8" s="8"/>
      <c r="H8" s="8"/>
      <c r="I8" s="8"/>
      <c r="J8" s="8"/>
      <c r="K8" s="8"/>
    </row>
    <row r="9" spans="1:13" x14ac:dyDescent="0.25">
      <c r="A9" s="93" t="s">
        <v>75</v>
      </c>
      <c r="B9" s="69"/>
      <c r="C9" s="69"/>
      <c r="D9" s="69"/>
      <c r="E9" s="88">
        <f>VLOOKUP($H$5,verzamelblad!$A$5:$EP$54,6,0)</f>
        <v>255</v>
      </c>
      <c r="F9" s="8"/>
      <c r="G9" s="8"/>
      <c r="H9" s="566" t="s">
        <v>537</v>
      </c>
      <c r="I9" s="566"/>
      <c r="J9" s="566"/>
      <c r="K9" s="566"/>
      <c r="L9" s="566"/>
      <c r="M9" s="566"/>
    </row>
    <row r="10" spans="1:13" ht="18.75" customHeight="1" x14ac:dyDescent="0.25">
      <c r="F10" s="1" t="s">
        <v>81</v>
      </c>
      <c r="G10" s="1" t="s">
        <v>199</v>
      </c>
      <c r="H10" s="1" t="s">
        <v>212</v>
      </c>
      <c r="I10" s="1" t="s">
        <v>82</v>
      </c>
      <c r="J10" s="202"/>
      <c r="K10" s="202"/>
      <c r="L10" s="1" t="s">
        <v>83</v>
      </c>
      <c r="M10" s="1" t="s">
        <v>84</v>
      </c>
    </row>
    <row r="11" spans="1:13" x14ac:dyDescent="0.25">
      <c r="A11" s="89" t="s">
        <v>99</v>
      </c>
      <c r="B11" s="90"/>
      <c r="C11" s="90"/>
      <c r="D11" s="102"/>
      <c r="E11" s="67"/>
      <c r="F11" s="112">
        <f>SUM(I11/12)</f>
        <v>0</v>
      </c>
      <c r="G11" s="113" t="e">
        <f>SUM(L11/12)</f>
        <v>#DIV/0!</v>
      </c>
      <c r="H11" s="120" t="e">
        <f>SUM(L11/E9)</f>
        <v>#DIV/0!</v>
      </c>
      <c r="I11" s="112">
        <f>SUM($I$14*M11)</f>
        <v>0</v>
      </c>
      <c r="J11" s="220"/>
      <c r="K11" s="112"/>
      <c r="L11" s="113" t="e">
        <f>SUM(L14*M11)</f>
        <v>#DIV/0!</v>
      </c>
      <c r="M11" s="59"/>
    </row>
    <row r="12" spans="1:13" x14ac:dyDescent="0.25">
      <c r="A12" s="103" t="s">
        <v>100</v>
      </c>
      <c r="B12" s="104"/>
      <c r="C12" s="104"/>
      <c r="D12" s="105"/>
      <c r="E12" s="68"/>
      <c r="F12" s="114">
        <f>SUM(I12/3)</f>
        <v>0</v>
      </c>
      <c r="G12" s="115" t="e">
        <f>SUM(L12/3)</f>
        <v>#DIV/0!</v>
      </c>
      <c r="H12" s="36"/>
      <c r="I12" s="121">
        <f t="shared" ref="I12:I13" si="0">SUM($I$14*M12)</f>
        <v>0</v>
      </c>
      <c r="J12" s="221"/>
      <c r="K12" s="121"/>
      <c r="L12" s="122" t="e">
        <f>SUM(L14*M12)</f>
        <v>#DIV/0!</v>
      </c>
      <c r="M12" s="60"/>
    </row>
    <row r="13" spans="1:13" x14ac:dyDescent="0.25">
      <c r="A13" s="106" t="s">
        <v>101</v>
      </c>
      <c r="B13" s="107"/>
      <c r="C13" s="107"/>
      <c r="D13" s="108"/>
      <c r="E13" s="70"/>
      <c r="F13" s="116">
        <f>I13</f>
        <v>0</v>
      </c>
      <c r="G13" s="117" t="e">
        <f>L13</f>
        <v>#DIV/0!</v>
      </c>
      <c r="H13" s="37"/>
      <c r="I13" s="123">
        <f t="shared" si="0"/>
        <v>0</v>
      </c>
      <c r="J13" s="222"/>
      <c r="K13" s="123"/>
      <c r="L13" s="124" t="e">
        <f>SUM(L14*M13)</f>
        <v>#DIV/0!</v>
      </c>
      <c r="M13" s="61"/>
    </row>
    <row r="14" spans="1:13" ht="15.75" thickBot="1" x14ac:dyDescent="0.3">
      <c r="A14" s="8" t="s">
        <v>78</v>
      </c>
      <c r="B14" s="8"/>
      <c r="C14" s="8"/>
      <c r="D14" s="8"/>
      <c r="E14" s="46"/>
      <c r="F14" s="118">
        <f>SUM(F11:F13)</f>
        <v>0</v>
      </c>
      <c r="G14" s="119" t="e">
        <f t="shared" ref="G14" si="1">SUM(G11:G13)</f>
        <v>#DIV/0!</v>
      </c>
      <c r="H14" s="47"/>
      <c r="I14" s="118">
        <f>E103</f>
        <v>0</v>
      </c>
      <c r="J14" s="211"/>
      <c r="K14" s="132"/>
      <c r="L14" s="119" t="e">
        <f>SUM(I14/offertetarief)</f>
        <v>#DIV/0!</v>
      </c>
      <c r="M14" s="185" t="str">
        <f>IF(SUM(M11:M13)=100%,"","Geen 100%")</f>
        <v>Geen 100%</v>
      </c>
    </row>
    <row r="15" spans="1:13" ht="15.75" thickTop="1" x14ac:dyDescent="0.25">
      <c r="F15" s="1" t="s">
        <v>85</v>
      </c>
      <c r="G15" s="1" t="s">
        <v>86</v>
      </c>
    </row>
    <row r="16" spans="1:13" x14ac:dyDescent="0.25">
      <c r="A16" s="99" t="s">
        <v>79</v>
      </c>
      <c r="B16" s="96"/>
      <c r="C16" s="96"/>
      <c r="D16" s="96"/>
      <c r="E16" s="101"/>
      <c r="F16" s="125" t="e">
        <f>SUM((L14*directtoezicht)/E9)</f>
        <v>#DIV/0!</v>
      </c>
      <c r="G16" s="126" t="e">
        <f>IF(L14="","",SUM(L14*directtoezicht))</f>
        <v>#DIV/0!</v>
      </c>
      <c r="I16" s="504"/>
    </row>
    <row r="17" spans="1:14" ht="15.75" customHeight="1" x14ac:dyDescent="0.25">
      <c r="M17" t="s">
        <v>91</v>
      </c>
      <c r="N17" t="s">
        <v>93</v>
      </c>
    </row>
    <row r="18" spans="1:14" ht="15.75" customHeight="1" x14ac:dyDescent="0.25">
      <c r="A18" t="s">
        <v>216</v>
      </c>
      <c r="M18" t="s">
        <v>92</v>
      </c>
      <c r="N18" t="s">
        <v>94</v>
      </c>
    </row>
    <row r="19" spans="1:14" x14ac:dyDescent="0.25">
      <c r="A19" s="99" t="s">
        <v>213</v>
      </c>
      <c r="B19" s="96"/>
      <c r="C19" s="100"/>
      <c r="D19" s="127">
        <f ca="1">D103</f>
        <v>422813.05</v>
      </c>
      <c r="E19" s="96"/>
      <c r="F19" s="97" t="s">
        <v>214</v>
      </c>
      <c r="G19" s="128">
        <f ca="1">D103/E9</f>
        <v>1658.0903921568627</v>
      </c>
      <c r="H19" s="98" t="s">
        <v>215</v>
      </c>
      <c r="I19" s="129" t="e">
        <f ca="1">SUM(D19/L14)</f>
        <v>#DIV/0!</v>
      </c>
      <c r="J19" s="189"/>
      <c r="K19" s="189"/>
      <c r="M19" s="76" t="str">
        <f ca="1">INDIRECT("'" &amp; $H$6 &amp; "'!F539")</f>
        <v>A</v>
      </c>
      <c r="N19" s="56"/>
    </row>
    <row r="20" spans="1:14" x14ac:dyDescent="0.25">
      <c r="M20" s="77" t="str">
        <f ca="1">INDIRECT("'" &amp; $H$6 &amp; "'!F540")</f>
        <v>A1</v>
      </c>
      <c r="N20" s="57"/>
    </row>
    <row r="21" spans="1:14" x14ac:dyDescent="0.25">
      <c r="A21" t="s">
        <v>80</v>
      </c>
      <c r="B21" s="8"/>
      <c r="D21" s="1" t="s">
        <v>29</v>
      </c>
      <c r="E21" s="1" t="s">
        <v>479</v>
      </c>
      <c r="F21" s="1" t="s">
        <v>87</v>
      </c>
      <c r="G21" s="1" t="s">
        <v>88</v>
      </c>
      <c r="H21" s="1" t="s">
        <v>89</v>
      </c>
      <c r="I21" s="1" t="s">
        <v>90</v>
      </c>
      <c r="J21" s="187"/>
      <c r="K21" s="187"/>
      <c r="L21" s="186"/>
      <c r="M21" s="77" t="str">
        <f ca="1">INDIRECT("'" &amp; $H$6 &amp; "'!F541")</f>
        <v>A2</v>
      </c>
      <c r="N21" s="57"/>
    </row>
    <row r="22" spans="1:14" x14ac:dyDescent="0.25">
      <c r="A22" s="89" t="str">
        <f>VLOOKUP($H$5,verzamelblad!$A$5:$EP$54,32,0)</f>
        <v>dieptereiniging sanitair</v>
      </c>
      <c r="B22" s="90"/>
      <c r="C22" s="90"/>
      <c r="D22" s="72" t="str">
        <f>VLOOKUP($H$5,verzamelblad!$A$5:$EP$54,33,0)</f>
        <v>m2</v>
      </c>
      <c r="E22" s="384">
        <f>'1a'!K504</f>
        <v>38.5</v>
      </c>
      <c r="F22" s="456"/>
      <c r="G22" s="112">
        <f t="shared" ref="G22:G24" si="2">IF(E22="","",SUM(E22*F22))</f>
        <v>0</v>
      </c>
      <c r="H22" s="72">
        <f>VLOOKUP($H$5,verzamelblad!$A$5:$EP$54,35,0)</f>
        <v>1</v>
      </c>
      <c r="I22" s="460">
        <f>IF(H22="op afroep","",SUM(G22*H22))</f>
        <v>0</v>
      </c>
      <c r="J22" s="186"/>
      <c r="K22" s="186"/>
      <c r="L22" s="186"/>
      <c r="M22" s="77" t="str">
        <f ca="1">INDIRECT("'" &amp; $H$6 &amp; "'!F542")</f>
        <v>B</v>
      </c>
      <c r="N22" s="57"/>
    </row>
    <row r="23" spans="1:14" x14ac:dyDescent="0.25">
      <c r="A23" s="91" t="str">
        <f>VLOOKUP($H$5,verzamelblad!$A$5:$EP$54,36,0)</f>
        <v>reinigen trespa beplating</v>
      </c>
      <c r="B23" s="92"/>
      <c r="C23" s="68"/>
      <c r="D23" s="74" t="str">
        <f>VLOOKUP($H$5,verzamelblad!$A$5:$EP$54,37,0)</f>
        <v>m2</v>
      </c>
      <c r="E23" s="385">
        <v>1</v>
      </c>
      <c r="F23" s="457"/>
      <c r="G23" s="485">
        <v>0</v>
      </c>
      <c r="H23" s="73" t="str">
        <f>VLOOKUP($H$5,verzamelblad!$A$5:$EP$54,39,0)</f>
        <v>op afroep</v>
      </c>
      <c r="I23" s="461" t="str">
        <f t="shared" ref="I23:I24" si="3">IF(H23="op afroep","",SUM(G23*H23))</f>
        <v/>
      </c>
      <c r="J23" s="186"/>
      <c r="K23" s="186"/>
      <c r="L23" s="186"/>
      <c r="M23" s="77" t="str">
        <f ca="1">INDIRECT("'" &amp; $H$6 &amp; "'!F543")</f>
        <v>C</v>
      </c>
      <c r="N23" s="57"/>
    </row>
    <row r="24" spans="1:14" ht="30.75" customHeight="1" x14ac:dyDescent="0.25">
      <c r="A24" s="563" t="str">
        <f>VLOOKUP($H$5,verzamelblad!$A$5:$EP$54,40,0)</f>
        <v>dieptereiniging sanitair BG ruimtenr 0.27</v>
      </c>
      <c r="B24" s="564"/>
      <c r="C24" s="565"/>
      <c r="D24" s="74" t="str">
        <f>VLOOKUP($H$5,verzamelblad!$A$5:$EP$54,41,0)</f>
        <v>beurt</v>
      </c>
      <c r="E24" s="426">
        <f>SUM('1a'!J36:J37)</f>
        <v>10.6</v>
      </c>
      <c r="F24" s="457"/>
      <c r="G24" s="114">
        <f t="shared" si="2"/>
        <v>0</v>
      </c>
      <c r="H24" s="73">
        <f>VLOOKUP($H$5,verzamelblad!$A$5:$EP$54,43,0)</f>
        <v>4</v>
      </c>
      <c r="I24" s="461">
        <f t="shared" si="3"/>
        <v>0</v>
      </c>
      <c r="J24" s="186"/>
      <c r="K24" s="186"/>
      <c r="L24" s="186"/>
      <c r="M24" s="77" t="str">
        <f ca="1">INDIRECT("'" &amp; $H$6 &amp; "'!F544")</f>
        <v>D</v>
      </c>
      <c r="N24" s="57"/>
    </row>
    <row r="25" spans="1:14" x14ac:dyDescent="0.25">
      <c r="A25" s="563" t="str">
        <f>VLOOKUP($H$5,verzamelblad!$A$5:$EP$54,44,0)</f>
        <v>reinigen klinkervloer</v>
      </c>
      <c r="B25" s="564"/>
      <c r="C25" s="565"/>
      <c r="D25" s="73" t="s">
        <v>330</v>
      </c>
      <c r="E25" s="426">
        <f>+'1a'!J10+'1a'!J20+'1a'!J22</f>
        <v>238.3</v>
      </c>
      <c r="F25" s="457"/>
      <c r="G25" s="114">
        <f>+E25*F25</f>
        <v>0</v>
      </c>
      <c r="H25" s="73">
        <f>VLOOKUP($H$5,verzamelblad!$A$5:$EP$54,47,0)</f>
        <v>2</v>
      </c>
      <c r="I25" s="461">
        <f>+H25*G25</f>
        <v>0</v>
      </c>
      <c r="J25" s="186"/>
      <c r="K25" s="186"/>
      <c r="L25" s="186"/>
      <c r="M25" s="77" t="str">
        <f ca="1">INDIRECT("'" &amp; $H$6 &amp; "'!F545")</f>
        <v>F</v>
      </c>
      <c r="N25" s="57"/>
    </row>
    <row r="26" spans="1:14" ht="15" customHeight="1" x14ac:dyDescent="0.25">
      <c r="A26" s="563" t="str">
        <f>VLOOKUP($H$5,verzamelblad!$A$5:$EP$54,48,0)</f>
        <v>reinigen archief volgens protocol op regiebasis</v>
      </c>
      <c r="B26" s="564"/>
      <c r="C26" s="564"/>
      <c r="D26" s="564"/>
      <c r="E26" s="565"/>
      <c r="F26" s="457"/>
      <c r="G26" s="114"/>
      <c r="H26" s="73">
        <f>VLOOKUP($H$5,verzamelblad!$A$5:$EP$54,51,0)</f>
        <v>2</v>
      </c>
      <c r="I26" s="461"/>
      <c r="J26" s="186"/>
      <c r="K26" s="186"/>
      <c r="L26" s="186"/>
      <c r="M26" s="77" t="str">
        <f ca="1">INDIRECT("'" &amp; $H$6 &amp; "'!F546")</f>
        <v>G</v>
      </c>
      <c r="N26" s="57"/>
    </row>
    <row r="27" spans="1:14" x14ac:dyDescent="0.25">
      <c r="A27" s="91"/>
      <c r="B27" s="92"/>
      <c r="C27" s="68"/>
      <c r="D27" s="73"/>
      <c r="E27" s="73"/>
      <c r="F27" s="457"/>
      <c r="G27" s="114"/>
      <c r="H27" s="73"/>
      <c r="I27" s="461"/>
      <c r="J27" s="186"/>
      <c r="K27" s="186"/>
      <c r="L27" s="186"/>
      <c r="M27" s="77"/>
      <c r="N27" s="57"/>
    </row>
    <row r="28" spans="1:14" x14ac:dyDescent="0.25">
      <c r="A28" s="91"/>
      <c r="B28" s="92"/>
      <c r="C28" s="68"/>
      <c r="D28" s="73"/>
      <c r="E28" s="73"/>
      <c r="F28" s="457"/>
      <c r="G28" s="114"/>
      <c r="H28" s="73"/>
      <c r="I28" s="461"/>
      <c r="J28" s="186"/>
      <c r="K28" s="186"/>
      <c r="L28" s="186"/>
      <c r="M28" s="77"/>
      <c r="N28" s="57"/>
    </row>
    <row r="29" spans="1:14" x14ac:dyDescent="0.25">
      <c r="A29" s="91"/>
      <c r="B29" s="92"/>
      <c r="C29" s="68"/>
      <c r="D29" s="73"/>
      <c r="E29" s="73"/>
      <c r="F29" s="457"/>
      <c r="G29" s="114"/>
      <c r="H29" s="73"/>
      <c r="I29" s="461"/>
      <c r="J29" s="186"/>
      <c r="K29" s="186"/>
      <c r="L29" s="186"/>
      <c r="M29" s="77"/>
      <c r="N29" s="57"/>
    </row>
    <row r="30" spans="1:14" x14ac:dyDescent="0.25">
      <c r="A30" s="91"/>
      <c r="B30" s="92"/>
      <c r="C30" s="68"/>
      <c r="D30" s="73"/>
      <c r="E30" s="73"/>
      <c r="F30" s="457"/>
      <c r="G30" s="114"/>
      <c r="H30" s="73"/>
      <c r="I30" s="461"/>
      <c r="J30" s="186"/>
      <c r="K30" s="186"/>
      <c r="L30" s="186"/>
      <c r="M30" s="77"/>
      <c r="N30" s="57"/>
    </row>
    <row r="31" spans="1:14" x14ac:dyDescent="0.25">
      <c r="A31" s="91"/>
      <c r="B31" s="92"/>
      <c r="C31" s="68"/>
      <c r="D31" s="73"/>
      <c r="E31" s="73"/>
      <c r="F31" s="457"/>
      <c r="G31" s="114"/>
      <c r="H31" s="73"/>
      <c r="I31" s="461"/>
      <c r="J31" s="186"/>
      <c r="K31" s="186"/>
      <c r="L31" s="186"/>
      <c r="M31" s="77"/>
      <c r="N31" s="57"/>
    </row>
    <row r="32" spans="1:14" x14ac:dyDescent="0.25">
      <c r="A32" s="93"/>
      <c r="B32" s="69"/>
      <c r="C32" s="70"/>
      <c r="D32" s="75"/>
      <c r="E32" s="75"/>
      <c r="F32" s="458"/>
      <c r="G32" s="459"/>
      <c r="H32" s="75"/>
      <c r="I32" s="462"/>
      <c r="J32" s="186"/>
      <c r="K32" s="186"/>
      <c r="L32" s="186"/>
      <c r="M32" s="77"/>
      <c r="N32" s="57"/>
    </row>
    <row r="33" spans="1:14" ht="15.75" thickBot="1" x14ac:dyDescent="0.3">
      <c r="A33" s="8" t="s">
        <v>98</v>
      </c>
      <c r="B33" s="8"/>
      <c r="C33" s="8"/>
      <c r="D33" s="8"/>
      <c r="E33" s="8"/>
      <c r="F33" s="8"/>
      <c r="G33" s="8"/>
      <c r="H33" s="8"/>
      <c r="I33" s="463">
        <f>SUM(I22:I32)</f>
        <v>0</v>
      </c>
      <c r="J33" s="186"/>
      <c r="K33" s="186"/>
      <c r="L33" s="186"/>
      <c r="M33" s="78"/>
      <c r="N33" s="58"/>
    </row>
    <row r="34" spans="1:14" ht="15.75" thickTop="1" x14ac:dyDescent="0.25">
      <c r="J34" s="186"/>
      <c r="K34" s="186"/>
      <c r="L34" s="186"/>
    </row>
    <row r="35" spans="1:14" x14ac:dyDescent="0.25">
      <c r="A35" t="s">
        <v>102</v>
      </c>
      <c r="E35" s="1" t="s">
        <v>70</v>
      </c>
      <c r="F35" s="1" t="s">
        <v>200</v>
      </c>
      <c r="G35" s="1" t="s">
        <v>88</v>
      </c>
      <c r="H35" s="1" t="s">
        <v>89</v>
      </c>
      <c r="I35" s="1" t="s">
        <v>90</v>
      </c>
      <c r="J35" s="187"/>
      <c r="K35" s="187"/>
      <c r="L35" s="186"/>
    </row>
    <row r="36" spans="1:14" x14ac:dyDescent="0.25">
      <c r="A36" s="94" t="str">
        <f>VLOOKUP($H$5,verzamelblad!$A$5:$EP$54,16,0)</f>
        <v>recoaten</v>
      </c>
      <c r="B36" s="95"/>
      <c r="C36" s="95"/>
      <c r="D36" s="67"/>
      <c r="E36" s="113">
        <f>'1a'!G515</f>
        <v>106.1</v>
      </c>
      <c r="F36" s="456"/>
      <c r="G36" s="112">
        <f t="shared" ref="G36:G38" si="4">IF(E36="","",SUM(E36*F36))</f>
        <v>0</v>
      </c>
      <c r="H36" s="72" t="str">
        <f>VLOOKUP($H$5,verzamelblad!$A$5:$EP$54,17,0)</f>
        <v>op afroep</v>
      </c>
      <c r="I36" s="460" t="str">
        <f>IF(H36="op afroep","",SUM(G36*H36))</f>
        <v/>
      </c>
      <c r="J36" s="186"/>
      <c r="K36" s="186"/>
      <c r="L36" s="186"/>
    </row>
    <row r="37" spans="1:14" x14ac:dyDescent="0.25">
      <c r="A37" s="91" t="str">
        <f>VLOOKUP($H$5,verzamelblad!$A$5:$EP$54,18,0)</f>
        <v>topstrippen + topcoaten</v>
      </c>
      <c r="B37" s="92"/>
      <c r="C37" s="92"/>
      <c r="D37" s="68"/>
      <c r="E37" s="122">
        <f>'1a'!G515</f>
        <v>106.1</v>
      </c>
      <c r="F37" s="457"/>
      <c r="G37" s="114">
        <f t="shared" si="4"/>
        <v>0</v>
      </c>
      <c r="H37" s="73">
        <f>VLOOKUP($H$5,verzamelblad!$A$5:$EP$54,19,0)</f>
        <v>1</v>
      </c>
      <c r="I37" s="461">
        <f t="shared" ref="I37:I38" si="5">IF(H37="op afroep","",SUM(G37*H37))</f>
        <v>0</v>
      </c>
      <c r="J37" s="186"/>
      <c r="K37" s="186"/>
      <c r="L37" s="186"/>
    </row>
    <row r="38" spans="1:14" x14ac:dyDescent="0.25">
      <c r="A38" s="91" t="str">
        <f>VLOOKUP($H$5,verzamelblad!$A$5:$EP$54,20,0)</f>
        <v>volsprayen</v>
      </c>
      <c r="B38" s="92"/>
      <c r="C38" s="92"/>
      <c r="D38" s="68"/>
      <c r="E38" s="122">
        <f>'1a'!G515</f>
        <v>106.1</v>
      </c>
      <c r="F38" s="457"/>
      <c r="G38" s="114">
        <f t="shared" si="4"/>
        <v>0</v>
      </c>
      <c r="H38" s="73">
        <f>VLOOKUP($H$5,verzamelblad!$A$5:$EP$54,21,0)</f>
        <v>3</v>
      </c>
      <c r="I38" s="461">
        <f t="shared" si="5"/>
        <v>0</v>
      </c>
      <c r="J38" s="186"/>
      <c r="K38" s="186"/>
      <c r="L38" s="186"/>
      <c r="M38" s="8"/>
    </row>
    <row r="39" spans="1:14" x14ac:dyDescent="0.25">
      <c r="A39" s="91"/>
      <c r="B39" s="92"/>
      <c r="C39" s="92"/>
      <c r="D39" s="68"/>
      <c r="E39" s="122"/>
      <c r="F39" s="457"/>
      <c r="G39" s="114"/>
      <c r="H39" s="73"/>
      <c r="I39" s="461"/>
      <c r="J39" s="186"/>
      <c r="K39" s="186"/>
      <c r="L39" s="186"/>
    </row>
    <row r="40" spans="1:14" x14ac:dyDescent="0.25">
      <c r="A40" s="91"/>
      <c r="B40" s="92"/>
      <c r="C40" s="92"/>
      <c r="D40" s="68"/>
      <c r="E40" s="122"/>
      <c r="F40" s="457"/>
      <c r="G40" s="114"/>
      <c r="H40" s="73"/>
      <c r="I40" s="461"/>
      <c r="J40" s="186"/>
      <c r="K40" s="186"/>
      <c r="L40" s="186"/>
    </row>
    <row r="41" spans="1:14" x14ac:dyDescent="0.25">
      <c r="A41" s="91"/>
      <c r="B41" s="92"/>
      <c r="C41" s="92"/>
      <c r="D41" s="68"/>
      <c r="E41" s="122"/>
      <c r="F41" s="457"/>
      <c r="G41" s="114"/>
      <c r="H41" s="73"/>
      <c r="I41" s="461"/>
      <c r="J41" s="186"/>
      <c r="K41" s="186"/>
      <c r="L41" s="186"/>
    </row>
    <row r="42" spans="1:14" x14ac:dyDescent="0.25">
      <c r="A42" s="91"/>
      <c r="B42" s="92"/>
      <c r="C42" s="92"/>
      <c r="D42" s="68"/>
      <c r="E42" s="130"/>
      <c r="F42" s="457"/>
      <c r="G42" s="114"/>
      <c r="H42" s="73"/>
      <c r="I42" s="461"/>
      <c r="J42" s="186"/>
      <c r="K42" s="186"/>
      <c r="L42" s="186"/>
    </row>
    <row r="43" spans="1:14" x14ac:dyDescent="0.25">
      <c r="A43" s="93"/>
      <c r="B43" s="69"/>
      <c r="C43" s="69"/>
      <c r="D43" s="70"/>
      <c r="E43" s="131"/>
      <c r="F43" s="458"/>
      <c r="G43" s="459"/>
      <c r="H43" s="75"/>
      <c r="I43" s="462"/>
      <c r="J43" s="186"/>
      <c r="K43" s="186"/>
      <c r="L43" s="186"/>
    </row>
    <row r="44" spans="1:14" ht="15.75" thickBot="1" x14ac:dyDescent="0.3">
      <c r="A44" s="48" t="s">
        <v>98</v>
      </c>
      <c r="B44" s="46"/>
      <c r="C44" s="46"/>
      <c r="D44" s="46"/>
      <c r="E44" s="46"/>
      <c r="F44" s="46"/>
      <c r="G44" s="46"/>
      <c r="H44" s="46"/>
      <c r="I44" s="132">
        <f>SUM(I36:I43)</f>
        <v>0</v>
      </c>
      <c r="J44" s="186"/>
      <c r="K44" s="186"/>
      <c r="L44" s="186"/>
    </row>
    <row r="45" spans="1:14" ht="15.75" thickTop="1" x14ac:dyDescent="0.25">
      <c r="J45" s="186"/>
      <c r="K45" s="186"/>
      <c r="L45" s="186"/>
    </row>
    <row r="46" spans="1:14" x14ac:dyDescent="0.25">
      <c r="A46" t="s">
        <v>103</v>
      </c>
      <c r="E46" s="1" t="s">
        <v>331</v>
      </c>
      <c r="F46" s="1" t="s">
        <v>200</v>
      </c>
      <c r="G46" s="1" t="s">
        <v>88</v>
      </c>
      <c r="H46" s="1" t="s">
        <v>89</v>
      </c>
      <c r="I46" s="1" t="s">
        <v>90</v>
      </c>
      <c r="J46" s="187"/>
      <c r="K46" s="187"/>
      <c r="L46" s="186"/>
    </row>
    <row r="47" spans="1:14" x14ac:dyDescent="0.25">
      <c r="A47" s="94" t="str">
        <f>VLOOKUP($H$5,verzamelblad!$A$5:$EP$54,76,0)</f>
        <v>gevelglas buitenzijde enkelvoudig gemeten</v>
      </c>
      <c r="B47" s="95"/>
      <c r="C47" s="95"/>
      <c r="D47" s="67"/>
      <c r="E47" s="381">
        <f>'1a'!I539</f>
        <v>255.8</v>
      </c>
      <c r="F47" s="456"/>
      <c r="G47" s="469">
        <f t="shared" ref="G47:G54" si="6">IF(E47="","",SUM(E47*F47))</f>
        <v>0</v>
      </c>
      <c r="H47" s="453">
        <f>VLOOKUP($H$5,verzamelblad!$A$5:$EP$54,77,0)</f>
        <v>4</v>
      </c>
      <c r="I47" s="471">
        <f t="shared" ref="I47:I54" si="7">IF(H47="op afroep","",SUM(G47*H47))</f>
        <v>0</v>
      </c>
      <c r="J47" s="186"/>
      <c r="K47" s="186"/>
      <c r="L47" s="186"/>
    </row>
    <row r="48" spans="1:14" x14ac:dyDescent="0.25">
      <c r="A48" s="91" t="str">
        <f>VLOOKUP($H$5,verzamelblad!$A$5:$EP$54,78,0)</f>
        <v>gevelglas binnenzijde enkelvoudig gemeten</v>
      </c>
      <c r="B48" s="92"/>
      <c r="C48" s="92"/>
      <c r="D48" s="68"/>
      <c r="E48" s="380">
        <f>'1a'!I540</f>
        <v>228.4</v>
      </c>
      <c r="F48" s="457"/>
      <c r="G48" s="470">
        <f t="shared" si="6"/>
        <v>0</v>
      </c>
      <c r="H48" s="454">
        <f>VLOOKUP($H$5,verzamelblad!$A$5:$EP$54,79,0)</f>
        <v>4</v>
      </c>
      <c r="I48" s="472">
        <f t="shared" si="7"/>
        <v>0</v>
      </c>
      <c r="J48" s="186"/>
      <c r="K48" s="186"/>
      <c r="L48" s="186"/>
    </row>
    <row r="49" spans="1:14" x14ac:dyDescent="0.25">
      <c r="A49" s="91" t="str">
        <f>VLOOKUP($H$5,verzamelblad!$A$5:$EP$54,80,0)</f>
        <v>separatieglas dubbelvoudig gemeten</v>
      </c>
      <c r="B49" s="92"/>
      <c r="C49" s="92"/>
      <c r="D49" s="68"/>
      <c r="E49" s="380">
        <f>'1a'!I541</f>
        <v>212.25</v>
      </c>
      <c r="F49" s="457"/>
      <c r="G49" s="470">
        <f t="shared" si="6"/>
        <v>0</v>
      </c>
      <c r="H49" s="455">
        <f>VLOOKUP($H$5,verzamelblad!$A$5:$EP$54,81,0)</f>
        <v>4</v>
      </c>
      <c r="I49" s="472">
        <f t="shared" si="7"/>
        <v>0</v>
      </c>
      <c r="J49" s="186"/>
      <c r="K49" s="186"/>
      <c r="L49" s="186"/>
    </row>
    <row r="50" spans="1:14" x14ac:dyDescent="0.25">
      <c r="A50" s="91" t="str">
        <f>VLOOKUP($H$5,verzamelblad!$A$5:$EP$54,82,0)</f>
        <v>koepelglas enkelvoudig gemeten</v>
      </c>
      <c r="B50" s="92"/>
      <c r="C50" s="92"/>
      <c r="D50" s="68"/>
      <c r="E50" s="380">
        <v>0</v>
      </c>
      <c r="F50" s="457"/>
      <c r="G50" s="485">
        <f t="shared" si="6"/>
        <v>0</v>
      </c>
      <c r="H50" s="73" t="str">
        <f>VLOOKUP($H$5,verzamelblad!$A$5:$EP$54,83,0)</f>
        <v>op afroep</v>
      </c>
      <c r="I50" s="461" t="str">
        <f>IF(H50="op afroep","",SUM(G50*H50))</f>
        <v/>
      </c>
      <c r="J50" s="186"/>
      <c r="K50" s="186"/>
      <c r="L50" s="186"/>
    </row>
    <row r="51" spans="1:14" x14ac:dyDescent="0.25">
      <c r="A51" s="91" t="str">
        <f>VLOOKUP($H$5,verzamelblad!$A$5:$EP$54,84,0)</f>
        <v>lichtstraten enkelvoudig</v>
      </c>
      <c r="B51" s="92"/>
      <c r="C51" s="92"/>
      <c r="D51" s="68"/>
      <c r="E51" s="380">
        <f>'1a'!I544</f>
        <v>63</v>
      </c>
      <c r="F51" s="457"/>
      <c r="G51" s="114">
        <f t="shared" si="6"/>
        <v>0</v>
      </c>
      <c r="H51" s="73">
        <f>VLOOKUP($H$5,verzamelblad!$A$5:$EP$54,85,0)</f>
        <v>1</v>
      </c>
      <c r="I51" s="461">
        <f t="shared" si="7"/>
        <v>0</v>
      </c>
      <c r="J51" s="186"/>
      <c r="K51" s="186"/>
      <c r="L51" s="186"/>
    </row>
    <row r="52" spans="1:14" x14ac:dyDescent="0.25">
      <c r="A52" s="563" t="str">
        <f>VLOOKUP($H$5,verzamelblad!$A$5:$EP$54,86,0)</f>
        <v>glazen puien + separatie entreeglas</v>
      </c>
      <c r="B52" s="564"/>
      <c r="C52" s="564"/>
      <c r="D52" s="565"/>
      <c r="E52" s="130">
        <v>40.200000000000003</v>
      </c>
      <c r="F52" s="457"/>
      <c r="G52" s="114">
        <f t="shared" si="6"/>
        <v>0</v>
      </c>
      <c r="H52" s="73">
        <f>VLOOKUP($H$5,verzamelblad!$A$5:$EP$54,87,0)</f>
        <v>10</v>
      </c>
      <c r="I52" s="461">
        <f t="shared" si="7"/>
        <v>0</v>
      </c>
      <c r="J52" s="186"/>
      <c r="K52" s="186"/>
      <c r="L52" s="186"/>
    </row>
    <row r="53" spans="1:14" ht="27.75" customHeight="1" x14ac:dyDescent="0.25">
      <c r="A53" s="563" t="str">
        <f>VLOOKUP($H$5,verzamelblad!$A$5:$EP$54,88,0)</f>
        <v>balieglas van de vissenkommen (horizontaal + verticaal glas)</v>
      </c>
      <c r="B53" s="564"/>
      <c r="C53" s="564"/>
      <c r="D53" s="565"/>
      <c r="E53" s="130">
        <v>57.52</v>
      </c>
      <c r="F53" s="457"/>
      <c r="G53" s="114">
        <f t="shared" si="6"/>
        <v>0</v>
      </c>
      <c r="H53" s="73">
        <f>VLOOKUP($H$5,verzamelblad!$A$5:$EP$54,89,0)</f>
        <v>4</v>
      </c>
      <c r="I53" s="461">
        <f t="shared" si="7"/>
        <v>0</v>
      </c>
      <c r="J53" s="186"/>
      <c r="K53" s="186"/>
      <c r="L53" s="186"/>
    </row>
    <row r="54" spans="1:14" ht="14.45" customHeight="1" x14ac:dyDescent="0.25">
      <c r="A54" s="91" t="str">
        <f>VLOOKUP($H$5,verzamelblad!$A$5:$EP$54,90,0)</f>
        <v>plafond balie</v>
      </c>
      <c r="B54" s="92"/>
      <c r="C54" s="92"/>
      <c r="D54" s="68"/>
      <c r="E54" s="130">
        <v>9.1999999999999993</v>
      </c>
      <c r="F54" s="457"/>
      <c r="G54" s="114">
        <f t="shared" si="6"/>
        <v>0</v>
      </c>
      <c r="H54" s="73">
        <f>VLOOKUP($H$5,verzamelblad!$A$5:$EP$54,91,0)</f>
        <v>4</v>
      </c>
      <c r="I54" s="461">
        <f t="shared" si="7"/>
        <v>0</v>
      </c>
      <c r="J54" s="186"/>
      <c r="K54" s="186"/>
      <c r="L54" s="186"/>
    </row>
    <row r="55" spans="1:14" ht="57.75" customHeight="1" x14ac:dyDescent="0.25">
      <c r="A55" s="563" t="str">
        <f>VLOOKUP($H$5,verzamelblad!$A$5:$EP$54,92,0)</f>
        <v>reinigen van al het schilderwerk  aan de buitenzijde van het gehele gebouw, inclusief dakgoten, boeidelen, windveren en dergelijke, inclusief bereikbaarheidsmiddelen</v>
      </c>
      <c r="B55" s="564"/>
      <c r="C55" s="564"/>
      <c r="D55" s="565"/>
      <c r="E55" s="130"/>
      <c r="F55" s="130"/>
      <c r="G55" s="457"/>
      <c r="H55" s="73">
        <f>VLOOKUP($H$5,verzamelblad!$A$5:$EP$54,93,0)</f>
        <v>2</v>
      </c>
      <c r="I55" s="461">
        <f>+H55*G55</f>
        <v>0</v>
      </c>
      <c r="J55" s="186"/>
      <c r="K55" s="186"/>
      <c r="L55" s="186"/>
    </row>
    <row r="56" spans="1:14" x14ac:dyDescent="0.25">
      <c r="A56" s="478" t="s">
        <v>332</v>
      </c>
      <c r="B56" s="69"/>
      <c r="C56" s="69"/>
      <c r="D56" s="70"/>
      <c r="E56" s="131">
        <v>0</v>
      </c>
      <c r="F56" s="458"/>
      <c r="G56" s="459"/>
      <c r="H56" s="75"/>
      <c r="I56" s="462"/>
      <c r="J56" s="186"/>
      <c r="K56" s="186"/>
      <c r="L56" s="186"/>
    </row>
    <row r="57" spans="1:14" ht="15.75" thickBot="1" x14ac:dyDescent="0.3">
      <c r="A57" s="46" t="s">
        <v>98</v>
      </c>
      <c r="B57" s="46"/>
      <c r="C57" s="46"/>
      <c r="D57" s="46"/>
      <c r="E57" s="46"/>
      <c r="F57" s="46"/>
      <c r="G57" s="46"/>
      <c r="H57" s="46"/>
      <c r="I57" s="132">
        <f>SUM(I47:I56)</f>
        <v>0</v>
      </c>
      <c r="J57" s="186"/>
      <c r="K57" s="186"/>
      <c r="L57" s="186"/>
    </row>
    <row r="58" spans="1:14" ht="15.75" thickTop="1" x14ac:dyDescent="0.25">
      <c r="A58" s="387" t="s">
        <v>306</v>
      </c>
      <c r="E58" s="1"/>
      <c r="F58" s="1"/>
      <c r="G58" s="1"/>
      <c r="H58" s="1"/>
      <c r="I58" s="1"/>
      <c r="J58" s="187"/>
      <c r="K58" s="187"/>
      <c r="L58" s="186"/>
    </row>
    <row r="59" spans="1:14" x14ac:dyDescent="0.25">
      <c r="A59" t="s">
        <v>494</v>
      </c>
      <c r="E59" s="1"/>
      <c r="F59" s="1"/>
      <c r="G59" s="1"/>
      <c r="H59" s="1"/>
      <c r="I59" s="1"/>
      <c r="J59" s="186"/>
      <c r="K59" s="186"/>
      <c r="L59" s="186"/>
      <c r="M59" s="16"/>
      <c r="N59" s="16"/>
    </row>
    <row r="60" spans="1:14" x14ac:dyDescent="0.25">
      <c r="A60" s="570" t="s">
        <v>492</v>
      </c>
      <c r="B60" s="571"/>
      <c r="C60" s="571"/>
      <c r="D60" s="571"/>
      <c r="E60" s="571"/>
      <c r="F60" s="571"/>
      <c r="G60" s="571"/>
      <c r="H60" s="571"/>
      <c r="I60" s="572"/>
      <c r="J60" s="186"/>
      <c r="K60" s="186"/>
      <c r="L60" s="186"/>
      <c r="M60" s="16"/>
      <c r="N60" s="16"/>
    </row>
    <row r="61" spans="1:14" x14ac:dyDescent="0.25">
      <c r="A61" s="560" t="s">
        <v>493</v>
      </c>
      <c r="B61" s="561"/>
      <c r="C61" s="561"/>
      <c r="D61" s="561"/>
      <c r="E61" s="561"/>
      <c r="F61" s="561"/>
      <c r="G61" s="561"/>
      <c r="H61" s="561"/>
      <c r="I61" s="562"/>
      <c r="J61" s="186"/>
      <c r="K61" s="186"/>
      <c r="L61" s="186"/>
      <c r="M61" s="16"/>
      <c r="N61" s="16"/>
    </row>
    <row r="62" spans="1:14" x14ac:dyDescent="0.25">
      <c r="A62" s="560" t="s">
        <v>495</v>
      </c>
      <c r="B62" s="561"/>
      <c r="C62" s="561"/>
      <c r="D62" s="561"/>
      <c r="E62" s="561"/>
      <c r="F62" s="561"/>
      <c r="G62" s="561"/>
      <c r="H62" s="561"/>
      <c r="I62" s="562"/>
      <c r="J62" s="186"/>
      <c r="K62" s="186"/>
      <c r="L62" s="186"/>
      <c r="M62" s="16"/>
      <c r="N62" s="16"/>
    </row>
    <row r="63" spans="1:14" x14ac:dyDescent="0.25">
      <c r="A63" s="560" t="s">
        <v>496</v>
      </c>
      <c r="B63" s="561"/>
      <c r="C63" s="561"/>
      <c r="D63" s="561"/>
      <c r="E63" s="561"/>
      <c r="F63" s="561"/>
      <c r="G63" s="561"/>
      <c r="H63" s="561"/>
      <c r="I63" s="562"/>
      <c r="J63" s="186"/>
      <c r="K63" s="186"/>
      <c r="L63" s="186"/>
      <c r="M63" s="16"/>
      <c r="N63" s="16"/>
    </row>
    <row r="64" spans="1:14" hidden="1" x14ac:dyDescent="0.25">
      <c r="A64" s="560"/>
      <c r="B64" s="561"/>
      <c r="C64" s="561"/>
      <c r="D64" s="561"/>
      <c r="E64" s="561"/>
      <c r="F64" s="561"/>
      <c r="G64" s="561"/>
      <c r="H64" s="561"/>
      <c r="I64" s="562"/>
      <c r="J64" s="186"/>
      <c r="K64" s="186"/>
      <c r="L64" s="186"/>
      <c r="M64" s="16"/>
      <c r="N64" s="16"/>
    </row>
    <row r="65" spans="1:14" hidden="1" x14ac:dyDescent="0.25">
      <c r="A65" s="560"/>
      <c r="B65" s="561"/>
      <c r="C65" s="561"/>
      <c r="D65" s="561"/>
      <c r="E65" s="561"/>
      <c r="F65" s="561"/>
      <c r="G65" s="561"/>
      <c r="H65" s="561"/>
      <c r="I65" s="562"/>
      <c r="J65" s="186"/>
      <c r="K65" s="186"/>
      <c r="L65" s="186"/>
    </row>
    <row r="66" spans="1:14" hidden="1" x14ac:dyDescent="0.25">
      <c r="A66" s="560"/>
      <c r="B66" s="561"/>
      <c r="C66" s="561"/>
      <c r="D66" s="561"/>
      <c r="E66" s="561"/>
      <c r="F66" s="561"/>
      <c r="G66" s="561"/>
      <c r="H66" s="561"/>
      <c r="I66" s="562"/>
      <c r="J66" s="186"/>
      <c r="K66" s="186"/>
      <c r="L66" s="186"/>
    </row>
    <row r="67" spans="1:14" hidden="1" x14ac:dyDescent="0.25">
      <c r="A67" s="560"/>
      <c r="B67" s="561"/>
      <c r="C67" s="561"/>
      <c r="D67" s="561"/>
      <c r="E67" s="561"/>
      <c r="F67" s="561"/>
      <c r="G67" s="561"/>
      <c r="H67" s="561"/>
      <c r="I67" s="562"/>
    </row>
    <row r="68" spans="1:14" hidden="1" x14ac:dyDescent="0.25">
      <c r="A68" s="560"/>
      <c r="B68" s="561"/>
      <c r="C68" s="561"/>
      <c r="D68" s="561"/>
      <c r="E68" s="561"/>
      <c r="F68" s="561"/>
      <c r="G68" s="561"/>
      <c r="H68" s="561"/>
      <c r="I68" s="562"/>
    </row>
    <row r="69" spans="1:14" hidden="1" x14ac:dyDescent="0.25">
      <c r="A69" s="560"/>
      <c r="B69" s="561"/>
      <c r="C69" s="561"/>
      <c r="D69" s="561"/>
      <c r="E69" s="561"/>
      <c r="F69" s="561"/>
      <c r="G69" s="561"/>
      <c r="H69" s="561"/>
      <c r="I69" s="562"/>
    </row>
    <row r="70" spans="1:14" hidden="1" x14ac:dyDescent="0.25">
      <c r="A70" s="560"/>
      <c r="B70" s="561"/>
      <c r="C70" s="561"/>
      <c r="D70" s="561"/>
      <c r="E70" s="561"/>
      <c r="F70" s="561"/>
      <c r="G70" s="561"/>
      <c r="H70" s="561"/>
      <c r="I70" s="562"/>
    </row>
    <row r="71" spans="1:14" hidden="1" x14ac:dyDescent="0.25">
      <c r="A71" s="560"/>
      <c r="B71" s="561"/>
      <c r="C71" s="561"/>
      <c r="D71" s="561"/>
      <c r="E71" s="561"/>
      <c r="F71" s="561"/>
      <c r="G71" s="561"/>
      <c r="H71" s="561"/>
      <c r="I71" s="562"/>
    </row>
    <row r="72" spans="1:14" hidden="1" x14ac:dyDescent="0.25">
      <c r="A72" s="560"/>
      <c r="B72" s="561"/>
      <c r="C72" s="561"/>
      <c r="D72" s="561"/>
      <c r="E72" s="561"/>
      <c r="F72" s="561"/>
      <c r="G72" s="561"/>
      <c r="H72" s="561"/>
      <c r="I72" s="562"/>
    </row>
    <row r="73" spans="1:14" hidden="1" x14ac:dyDescent="0.25">
      <c r="A73" s="560"/>
      <c r="B73" s="561"/>
      <c r="C73" s="561"/>
      <c r="D73" s="561"/>
      <c r="E73" s="561"/>
      <c r="F73" s="561"/>
      <c r="G73" s="561"/>
      <c r="H73" s="561"/>
      <c r="I73" s="562"/>
    </row>
    <row r="74" spans="1:14" x14ac:dyDescent="0.25">
      <c r="A74" s="567"/>
      <c r="B74" s="568"/>
      <c r="C74" s="568"/>
      <c r="D74" s="568"/>
      <c r="E74" s="568"/>
      <c r="F74" s="568"/>
      <c r="G74" s="568"/>
      <c r="H74" s="568"/>
      <c r="I74" s="569"/>
    </row>
    <row r="76" spans="1:14" x14ac:dyDescent="0.25">
      <c r="A76" s="99" t="s">
        <v>104</v>
      </c>
      <c r="B76" s="96"/>
      <c r="C76" s="96"/>
      <c r="D76" s="96"/>
      <c r="E76" s="96"/>
      <c r="F76" s="96"/>
      <c r="G76" s="96"/>
      <c r="H76" s="96"/>
      <c r="I76" s="479">
        <f>SUM(I14+I33+I44+I57)</f>
        <v>0</v>
      </c>
      <c r="J76" s="188"/>
      <c r="K76" s="188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88"/>
      <c r="J77" s="188"/>
      <c r="K77" s="188"/>
      <c r="L77" s="27"/>
      <c r="M77" s="27"/>
      <c r="N77" s="27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88"/>
      <c r="J78" s="188"/>
      <c r="K78" s="188"/>
      <c r="L78" s="186"/>
      <c r="M78" s="186"/>
      <c r="N78" s="186"/>
    </row>
    <row r="79" spans="1:14" x14ac:dyDescent="0.25">
      <c r="A79" s="213" t="s">
        <v>280</v>
      </c>
      <c r="B79" s="28"/>
      <c r="C79" s="28"/>
      <c r="D79" s="28">
        <v>12</v>
      </c>
      <c r="E79" s="28"/>
      <c r="F79" s="28" t="s">
        <v>281</v>
      </c>
      <c r="G79" s="219">
        <f>SUM(G78/D79)</f>
        <v>0</v>
      </c>
      <c r="H79" s="16"/>
      <c r="I79" s="188"/>
      <c r="J79" s="188"/>
      <c r="K79" s="205"/>
      <c r="L79" s="186"/>
      <c r="M79" s="186"/>
      <c r="N79" s="186"/>
    </row>
    <row r="80" spans="1:14" x14ac:dyDescent="0.25">
      <c r="A80" s="16"/>
      <c r="B80" s="16"/>
      <c r="C80" s="16"/>
      <c r="D80" s="16"/>
      <c r="E80" s="16"/>
      <c r="F80" s="16"/>
      <c r="G80" s="232"/>
      <c r="J80" s="186"/>
      <c r="K80" s="186"/>
      <c r="L80" s="477"/>
      <c r="M80" s="186"/>
      <c r="N80" s="186"/>
    </row>
    <row r="81" spans="1:14" x14ac:dyDescent="0.25">
      <c r="J81" s="186"/>
      <c r="K81" s="186"/>
      <c r="L81" s="477"/>
      <c r="M81" s="186"/>
      <c r="N81" s="186"/>
    </row>
    <row r="82" spans="1:14" x14ac:dyDescent="0.25">
      <c r="K82" s="27"/>
      <c r="L82" s="207"/>
    </row>
    <row r="83" spans="1:14" x14ac:dyDescent="0.25">
      <c r="A83" t="s">
        <v>211</v>
      </c>
      <c r="E83" t="s">
        <v>81</v>
      </c>
      <c r="F83" s="1" t="s">
        <v>30</v>
      </c>
      <c r="I83" t="s">
        <v>90</v>
      </c>
    </row>
    <row r="84" spans="1:14" ht="15.75" thickBot="1" x14ac:dyDescent="0.3">
      <c r="A84" s="110" t="str">
        <f>verzamelblad!D3</f>
        <v>VSR</v>
      </c>
      <c r="B84" s="110"/>
      <c r="C84" s="110"/>
      <c r="D84" s="110"/>
      <c r="E84" s="132">
        <f ca="1">VLOOKUP($H$5,verzamelblad!$A$5:$EP$54,100,0)</f>
        <v>274.77449999999993</v>
      </c>
      <c r="F84" s="111">
        <f>VLOOKUP($H$5,verzamelblad!$A$5:$EP$54,101,0)</f>
        <v>3</v>
      </c>
      <c r="G84" s="110"/>
      <c r="H84" s="110"/>
      <c r="I84" s="132">
        <f ca="1">SUM(E84*F84)</f>
        <v>824.32349999999974</v>
      </c>
      <c r="J84" s="188"/>
      <c r="K84" s="188"/>
    </row>
    <row r="85" spans="1:14" ht="15.75" hidden="1" thickTop="1" x14ac:dyDescent="0.25"/>
    <row r="86" spans="1:14" ht="15.75" hidden="1" thickTop="1" x14ac:dyDescent="0.25"/>
    <row r="87" spans="1:14" ht="15.75" hidden="1" thickTop="1" x14ac:dyDescent="0.25">
      <c r="A87" t="s">
        <v>105</v>
      </c>
      <c r="D87" t="s">
        <v>194</v>
      </c>
      <c r="E87" t="s">
        <v>195</v>
      </c>
    </row>
    <row r="88" spans="1:14" ht="15.75" hidden="1" thickTop="1" x14ac:dyDescent="0.25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185988.4</v>
      </c>
      <c r="E88" t="str">
        <f>IF(N19="","",SUM(D88/N19)*uurtariefopbouw!$E$37)</f>
        <v/>
      </c>
    </row>
    <row r="89" spans="1:14" ht="15.75" hidden="1" thickTop="1" x14ac:dyDescent="0.25">
      <c r="A89" t="str">
        <f t="shared" ca="1" si="8"/>
        <v>A1</v>
      </c>
      <c r="D89">
        <f t="shared" ca="1" si="9"/>
        <v>68467.5</v>
      </c>
      <c r="E89" t="str">
        <f>IF(N20="","",SUM(D89/N20)*uurtariefopbouw!$E$37)</f>
        <v/>
      </c>
    </row>
    <row r="90" spans="1:14" ht="15.75" hidden="1" thickTop="1" x14ac:dyDescent="0.25">
      <c r="A90" t="str">
        <f t="shared" ca="1" si="8"/>
        <v>A2</v>
      </c>
      <c r="D90">
        <f t="shared" ca="1" si="9"/>
        <v>4615.5</v>
      </c>
      <c r="E90" t="str">
        <f>IF(N21="","",SUM(D90/N21)*uurtariefopbouw!$E$37)</f>
        <v/>
      </c>
    </row>
    <row r="91" spans="1:14" ht="15.75" hidden="1" thickTop="1" x14ac:dyDescent="0.25">
      <c r="A91" t="str">
        <f t="shared" ca="1" si="8"/>
        <v>B</v>
      </c>
      <c r="D91">
        <f t="shared" ca="1" si="9"/>
        <v>153539.35</v>
      </c>
      <c r="E91" t="str">
        <f>IF(N22="","",SUM(D91/N22)*uurtariefopbouw!$E$37)</f>
        <v/>
      </c>
    </row>
    <row r="92" spans="1:14" ht="15.75" hidden="1" thickTop="1" x14ac:dyDescent="0.25">
      <c r="A92" t="str">
        <f t="shared" ca="1" si="8"/>
        <v>C</v>
      </c>
      <c r="D92">
        <f t="shared" ca="1" si="9"/>
        <v>9817.5</v>
      </c>
      <c r="E92" t="str">
        <f>IF(N23="","",SUM(D92/N23)*uurtariefopbouw!$E$37)</f>
        <v/>
      </c>
    </row>
    <row r="93" spans="1:14" ht="15.75" hidden="1" thickTop="1" x14ac:dyDescent="0.25">
      <c r="A93" t="str">
        <f t="shared" ca="1" si="8"/>
        <v>D</v>
      </c>
      <c r="D93">
        <f t="shared" ca="1" si="9"/>
        <v>0</v>
      </c>
      <c r="E93" t="str">
        <f>IF(N24="","",SUM(D93/N24)*uurtariefopbouw!$E$37)</f>
        <v/>
      </c>
    </row>
    <row r="94" spans="1:14" ht="15.75" hidden="1" thickTop="1" x14ac:dyDescent="0.25">
      <c r="A94" t="str">
        <f t="shared" ca="1" si="8"/>
        <v>F</v>
      </c>
      <c r="D94">
        <f t="shared" ca="1" si="9"/>
        <v>295.20000000000005</v>
      </c>
      <c r="E94" t="str">
        <f>IF(N25="","",SUM(D94/N25)*uurtariefopbouw!$E$37)</f>
        <v/>
      </c>
    </row>
    <row r="95" spans="1:14" ht="15.75" hidden="1" thickTop="1" x14ac:dyDescent="0.25">
      <c r="A95" t="str">
        <f t="shared" ca="1" si="8"/>
        <v>G</v>
      </c>
      <c r="D95">
        <f t="shared" ca="1" si="9"/>
        <v>89.6</v>
      </c>
      <c r="E95" t="str">
        <f>IF(N26="","",SUM(D95/N26)*uurtariefopbouw!$E$37)</f>
        <v/>
      </c>
    </row>
    <row r="96" spans="1:14" ht="15.75" hidden="1" thickTop="1" x14ac:dyDescent="0.25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.75" hidden="1" thickTop="1" x14ac:dyDescent="0.25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.75" hidden="1" thickTop="1" x14ac:dyDescent="0.25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.75" hidden="1" thickTop="1" x14ac:dyDescent="0.25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.75" hidden="1" thickTop="1" x14ac:dyDescent="0.25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.75" hidden="1" thickTop="1" x14ac:dyDescent="0.25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.75" hidden="1" thickTop="1" x14ac:dyDescent="0.25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6.5" hidden="1" thickTop="1" thickBot="1" x14ac:dyDescent="0.3">
      <c r="A103" s="2" t="s">
        <v>198</v>
      </c>
      <c r="B103" s="2"/>
      <c r="C103" s="2"/>
      <c r="D103" s="2">
        <f ca="1">SUM(D88:D102)</f>
        <v>422813.05</v>
      </c>
      <c r="E103" s="2">
        <f>SUM(E88:E102)</f>
        <v>0</v>
      </c>
    </row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spans="1:14" ht="15.75" hidden="1" thickTop="1" x14ac:dyDescent="0.25"/>
    <row r="114" spans="1:14" ht="15.75" hidden="1" thickTop="1" x14ac:dyDescent="0.25"/>
    <row r="115" spans="1:14" ht="15.75" hidden="1" thickTop="1" x14ac:dyDescent="0.25"/>
    <row r="116" spans="1:14" ht="15.75" hidden="1" thickTop="1" x14ac:dyDescent="0.25"/>
    <row r="117" spans="1:14" ht="15.75" hidden="1" thickTop="1" x14ac:dyDescent="0.25"/>
    <row r="118" spans="1:14" ht="15.75" hidden="1" thickTop="1" x14ac:dyDescent="0.25"/>
    <row r="119" spans="1:14" ht="15.75" hidden="1" thickTop="1" x14ac:dyDescent="0.25"/>
    <row r="120" spans="1:14" ht="15.75" hidden="1" thickTop="1" x14ac:dyDescent="0.25"/>
    <row r="121" spans="1:14" ht="15.75" hidden="1" thickTop="1" x14ac:dyDescent="0.25"/>
    <row r="122" spans="1:14" ht="15.75" hidden="1" thickTop="1" x14ac:dyDescent="0.25"/>
    <row r="123" spans="1:14" ht="15.75" hidden="1" thickTop="1" x14ac:dyDescent="0.25"/>
    <row r="124" spans="1:14" ht="15.75" hidden="1" thickTop="1" x14ac:dyDescent="0.25"/>
    <row r="125" spans="1:14" ht="15.75" thickTop="1" x14ac:dyDescent="0.25"/>
    <row r="126" spans="1:14" x14ac:dyDescent="0.25">
      <c r="A126" s="546"/>
      <c r="B126" s="546"/>
      <c r="C126" s="546"/>
      <c r="D126" s="546"/>
      <c r="E126" s="546"/>
      <c r="F126" s="546"/>
      <c r="G126" s="546"/>
      <c r="H126" s="546"/>
      <c r="I126" s="546"/>
      <c r="J126" s="546"/>
      <c r="K126" s="546"/>
      <c r="L126" s="546"/>
      <c r="M126" s="546"/>
      <c r="N126" s="546"/>
    </row>
    <row r="127" spans="1:14" x14ac:dyDescent="0.25">
      <c r="A127" s="546"/>
      <c r="B127" s="546"/>
      <c r="C127" s="546"/>
      <c r="D127" s="546"/>
      <c r="E127" s="546"/>
      <c r="F127" s="546"/>
      <c r="G127" s="546"/>
      <c r="H127" s="546"/>
      <c r="I127" s="546"/>
      <c r="J127" s="546"/>
      <c r="K127" s="546"/>
      <c r="L127" s="546"/>
      <c r="M127" s="546"/>
      <c r="N127" s="546"/>
    </row>
    <row r="128" spans="1:14" x14ac:dyDescent="0.25">
      <c r="A128" s="546"/>
      <c r="B128" s="546"/>
      <c r="C128" s="546"/>
      <c r="D128" s="546"/>
      <c r="E128" s="546"/>
      <c r="F128" s="546"/>
      <c r="G128" s="546"/>
      <c r="H128" s="546"/>
      <c r="I128" s="546"/>
      <c r="J128" s="546"/>
      <c r="K128" s="546"/>
      <c r="L128" s="546"/>
      <c r="M128" s="546"/>
      <c r="N128" s="546"/>
    </row>
    <row r="129" spans="1:14" x14ac:dyDescent="0.25">
      <c r="A129" s="546"/>
      <c r="B129" s="546"/>
      <c r="C129" s="546"/>
      <c r="D129" s="546"/>
      <c r="E129" s="546"/>
      <c r="F129" s="546"/>
      <c r="G129" s="546"/>
      <c r="H129" s="546"/>
      <c r="I129" s="546"/>
      <c r="J129" s="546"/>
      <c r="K129" s="546"/>
      <c r="L129" s="546"/>
      <c r="M129" s="546"/>
      <c r="N129" s="546"/>
    </row>
    <row r="130" spans="1:14" x14ac:dyDescent="0.25">
      <c r="A130" s="546"/>
      <c r="B130" s="546"/>
      <c r="C130" s="546"/>
      <c r="D130" s="546"/>
      <c r="E130" s="546"/>
      <c r="F130" s="546"/>
      <c r="G130" s="546"/>
      <c r="H130" s="546"/>
      <c r="I130" s="546"/>
      <c r="J130" s="546"/>
      <c r="K130" s="546"/>
      <c r="L130" s="546"/>
      <c r="M130" s="546"/>
      <c r="N130" s="546"/>
    </row>
    <row r="131" spans="1:14" x14ac:dyDescent="0.25">
      <c r="A131" s="546"/>
      <c r="B131" s="546"/>
      <c r="C131" s="546"/>
      <c r="D131" s="546"/>
      <c r="E131" s="546"/>
      <c r="F131" s="546"/>
      <c r="G131" s="546"/>
      <c r="H131" s="546"/>
      <c r="I131" s="546"/>
      <c r="J131" s="546"/>
      <c r="K131" s="546"/>
      <c r="L131" s="546"/>
      <c r="M131" s="546"/>
      <c r="N131" s="546"/>
    </row>
    <row r="132" spans="1:14" x14ac:dyDescent="0.25">
      <c r="A132" s="546"/>
      <c r="B132" s="546"/>
      <c r="C132" s="546"/>
      <c r="D132" s="546"/>
      <c r="E132" s="546"/>
      <c r="F132" s="546"/>
      <c r="H132" s="546"/>
      <c r="I132" s="546"/>
      <c r="J132" s="546"/>
      <c r="K132" s="546"/>
      <c r="L132" s="546"/>
      <c r="M132" s="546"/>
      <c r="N132" s="546"/>
    </row>
    <row r="133" spans="1:14" x14ac:dyDescent="0.25">
      <c r="B133" s="555"/>
      <c r="C133" s="546"/>
      <c r="D133" s="546"/>
      <c r="E133" s="546"/>
      <c r="F133" s="546"/>
      <c r="H133" s="546"/>
      <c r="I133" s="546"/>
      <c r="J133" s="546"/>
      <c r="K133" s="546"/>
      <c r="L133" s="546"/>
      <c r="M133" s="546"/>
      <c r="N133" s="546"/>
    </row>
    <row r="134" spans="1:14" x14ac:dyDescent="0.25">
      <c r="A134" s="546" t="s">
        <v>527</v>
      </c>
      <c r="B134" s="546"/>
      <c r="C134" s="546"/>
      <c r="D134" s="546"/>
      <c r="E134" s="546"/>
      <c r="F134" s="546"/>
      <c r="G134" s="546"/>
      <c r="H134" s="546"/>
      <c r="I134" s="546"/>
      <c r="J134" s="546"/>
      <c r="K134" s="546"/>
      <c r="L134" s="546"/>
      <c r="M134" s="546"/>
      <c r="N134" s="546"/>
    </row>
    <row r="135" spans="1:14" x14ac:dyDescent="0.25">
      <c r="A135" s="546"/>
      <c r="B135" s="555" t="s">
        <v>526</v>
      </c>
      <c r="C135" s="546"/>
      <c r="D135" s="546"/>
      <c r="E135" s="546"/>
      <c r="F135" s="546"/>
      <c r="G135" s="546"/>
      <c r="H135" s="546"/>
      <c r="I135" s="546"/>
      <c r="J135" s="546"/>
      <c r="K135" s="546"/>
      <c r="L135" s="546"/>
      <c r="M135" s="546"/>
      <c r="N135" s="546"/>
    </row>
    <row r="136" spans="1:14" x14ac:dyDescent="0.25">
      <c r="A136" s="546"/>
      <c r="B136" s="546"/>
      <c r="C136" s="546"/>
      <c r="D136" s="546"/>
      <c r="E136" s="546"/>
      <c r="F136" s="546"/>
      <c r="G136" s="546"/>
      <c r="H136" s="546"/>
      <c r="I136" s="546"/>
      <c r="J136" s="546"/>
      <c r="K136" s="546"/>
      <c r="L136" s="546"/>
      <c r="M136" s="546"/>
      <c r="N136" s="546"/>
    </row>
    <row r="137" spans="1:14" x14ac:dyDescent="0.25">
      <c r="A137" s="546"/>
      <c r="B137" s="546"/>
      <c r="C137" s="546"/>
      <c r="D137" s="546"/>
      <c r="E137" s="546"/>
      <c r="F137" s="546"/>
      <c r="G137" s="546"/>
      <c r="H137" s="546"/>
      <c r="I137" s="546"/>
      <c r="J137" s="546"/>
      <c r="K137" s="546"/>
      <c r="L137" s="546"/>
      <c r="M137" s="546"/>
      <c r="N137" s="546"/>
    </row>
    <row r="138" spans="1:14" x14ac:dyDescent="0.25">
      <c r="A138" s="546"/>
      <c r="B138" s="546"/>
      <c r="C138" s="546"/>
      <c r="D138" s="546"/>
      <c r="E138" s="546"/>
      <c r="F138" s="546"/>
      <c r="G138" s="546"/>
      <c r="H138" s="546"/>
      <c r="I138" s="546"/>
      <c r="J138" s="546"/>
      <c r="K138" s="546"/>
      <c r="L138" s="546"/>
      <c r="M138" s="546"/>
      <c r="N138" s="546"/>
    </row>
  </sheetData>
  <sheetProtection algorithmName="SHA-512" hashValue="D/tOU1xO5xQBSWsYqxfL62hHN02I02q1SVDlg84eIekGyjjW8grEwlKUKdEDfElLmkCHUVV//slkduL4vKmY2A==" saltValue="Dh1ZgsPsbLE0yombzZ7Pzg==" spinCount="100000" sheet="1" objects="1" scenarios="1"/>
  <mergeCells count="22">
    <mergeCell ref="H9:M9"/>
    <mergeCell ref="A73:I73"/>
    <mergeCell ref="A74:I74"/>
    <mergeCell ref="A68:I68"/>
    <mergeCell ref="A69:I69"/>
    <mergeCell ref="A70:I70"/>
    <mergeCell ref="A71:I71"/>
    <mergeCell ref="A72:I72"/>
    <mergeCell ref="A63:I63"/>
    <mergeCell ref="A64:I64"/>
    <mergeCell ref="A65:I65"/>
    <mergeCell ref="A66:I66"/>
    <mergeCell ref="A67:I67"/>
    <mergeCell ref="A24:C24"/>
    <mergeCell ref="A52:D52"/>
    <mergeCell ref="A60:I60"/>
    <mergeCell ref="A61:I61"/>
    <mergeCell ref="A62:I62"/>
    <mergeCell ref="A53:D53"/>
    <mergeCell ref="A25:C25"/>
    <mergeCell ref="A26:E26"/>
    <mergeCell ref="A55:D55"/>
  </mergeCells>
  <conditionalFormatting sqref="M14">
    <cfRule type="cellIs" dxfId="35" priority="4" operator="equal">
      <formula>"Geen 100%"</formula>
    </cfRule>
  </conditionalFormatting>
  <conditionalFormatting sqref="G12">
    <cfRule type="containsText" dxfId="34" priority="2" operator="containsText" text="te laag">
      <formula>NOT(ISERROR(SEARCH("te laag",G12)))</formula>
    </cfRule>
  </conditionalFormatting>
  <conditionalFormatting sqref="G13">
    <cfRule type="containsText" dxfId="33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9F9289"/>
  </sheetPr>
  <dimension ref="A1:AD553"/>
  <sheetViews>
    <sheetView topLeftCell="A67" zoomScaleNormal="100" workbookViewId="0">
      <selection activeCell="A4" sqref="A4:K127"/>
    </sheetView>
  </sheetViews>
  <sheetFormatPr defaultColWidth="9.140625" defaultRowHeight="15" x14ac:dyDescent="0.25"/>
  <cols>
    <col min="1" max="1" width="5.42578125" style="250" customWidth="1"/>
    <col min="2" max="2" width="7.140625" style="250" customWidth="1"/>
    <col min="3" max="3" width="22.85546875" style="253" customWidth="1"/>
    <col min="4" max="4" width="3" style="253" customWidth="1"/>
    <col min="5" max="5" width="3.7109375" style="253" customWidth="1"/>
    <col min="6" max="6" width="9.42578125" style="308" customWidth="1"/>
    <col min="7" max="7" width="10.5703125" style="308" customWidth="1"/>
    <col min="8" max="8" width="8.7109375" style="308" customWidth="1"/>
    <col min="9" max="9" width="11.140625" style="308" customWidth="1"/>
    <col min="10" max="10" width="8.7109375" style="308" customWidth="1"/>
    <col min="11" max="11" width="10.7109375" style="308" customWidth="1"/>
    <col min="12" max="12" width="5.7109375" style="317" customWidth="1"/>
    <col min="13" max="13" width="10.7109375" style="249" customWidth="1"/>
    <col min="14" max="16384" width="9.140625" style="201"/>
  </cols>
  <sheetData>
    <row r="1" spans="1:30" x14ac:dyDescent="0.25">
      <c r="A1" s="517">
        <v>1</v>
      </c>
      <c r="B1" s="518" t="s">
        <v>72</v>
      </c>
      <c r="C1" s="519"/>
      <c r="D1" s="520" t="str">
        <f>VLOOKUP(A1,verzamelblad!A5:E54,3)</f>
        <v xml:space="preserve">Stadhuis </v>
      </c>
      <c r="E1" s="521"/>
      <c r="F1" s="522"/>
      <c r="G1" s="522"/>
      <c r="H1" s="522"/>
      <c r="I1" s="522"/>
      <c r="J1" s="522"/>
      <c r="K1" s="523"/>
      <c r="L1" s="524"/>
      <c r="M1" s="525"/>
      <c r="N1" s="526"/>
      <c r="P1" s="517"/>
      <c r="Q1" s="547"/>
      <c r="R1" s="548"/>
      <c r="S1" s="549"/>
      <c r="T1" s="548"/>
      <c r="U1" s="550"/>
      <c r="V1" s="550"/>
      <c r="W1" s="550"/>
      <c r="X1" s="550"/>
      <c r="Y1" s="550"/>
      <c r="Z1" s="550"/>
      <c r="AA1" s="551"/>
      <c r="AB1" s="552"/>
      <c r="AC1" s="553"/>
      <c r="AD1" s="553"/>
    </row>
    <row r="2" spans="1:30" x14ac:dyDescent="0.25">
      <c r="A2" s="527"/>
      <c r="B2" s="518" t="s">
        <v>106</v>
      </c>
      <c r="C2" s="521"/>
      <c r="D2" s="520" t="str">
        <f>VLOOKUP(A1,verzamelblad!A5:E54,4)</f>
        <v xml:space="preserve">Markt 1 </v>
      </c>
      <c r="E2" s="521"/>
      <c r="F2" s="522"/>
      <c r="G2" s="522"/>
      <c r="H2" s="522"/>
      <c r="I2" s="522" t="str">
        <f>VLOOKUP(A1,verzamelblad!A5:E54,5)</f>
        <v xml:space="preserve"> Hattem</v>
      </c>
      <c r="J2" s="522"/>
      <c r="K2" s="523"/>
      <c r="L2" s="524"/>
      <c r="M2" s="525"/>
      <c r="N2" s="526"/>
      <c r="P2" s="527"/>
      <c r="Q2" s="547"/>
      <c r="R2" s="548"/>
      <c r="S2" s="549"/>
      <c r="T2" s="548"/>
      <c r="U2" s="550"/>
      <c r="V2" s="550"/>
      <c r="W2" s="550"/>
      <c r="X2" s="550"/>
      <c r="Y2" s="550"/>
      <c r="Z2" s="550"/>
      <c r="AA2" s="551"/>
      <c r="AB2" s="552"/>
      <c r="AC2" s="553"/>
      <c r="AD2" s="553"/>
    </row>
    <row r="3" spans="1:30" x14ac:dyDescent="0.25">
      <c r="A3" s="528" t="s">
        <v>107</v>
      </c>
      <c r="B3" s="528" t="s">
        <v>107</v>
      </c>
      <c r="C3" s="529" t="s">
        <v>108</v>
      </c>
      <c r="D3" s="529" t="s">
        <v>109</v>
      </c>
      <c r="E3" s="529" t="s">
        <v>110</v>
      </c>
      <c r="F3" s="530" t="s">
        <v>111</v>
      </c>
      <c r="G3" s="530" t="s">
        <v>112</v>
      </c>
      <c r="H3" s="530" t="s">
        <v>113</v>
      </c>
      <c r="I3" s="530" t="s">
        <v>114</v>
      </c>
      <c r="J3" s="530" t="s">
        <v>115</v>
      </c>
      <c r="K3" s="530" t="s">
        <v>70</v>
      </c>
      <c r="L3" s="524" t="s">
        <v>116</v>
      </c>
      <c r="M3" s="525" t="s">
        <v>117</v>
      </c>
      <c r="N3" s="526"/>
      <c r="P3" s="528"/>
      <c r="Q3" s="554"/>
      <c r="R3" s="548"/>
      <c r="S3" s="550"/>
      <c r="T3" s="550"/>
      <c r="U3" s="550"/>
      <c r="V3" s="550"/>
      <c r="W3" s="550"/>
      <c r="X3" s="550"/>
      <c r="Y3" s="551"/>
      <c r="Z3" s="552"/>
      <c r="AA3" s="553"/>
      <c r="AB3" s="553"/>
      <c r="AC3" s="553"/>
      <c r="AD3" s="553"/>
    </row>
    <row r="4" spans="1:30" x14ac:dyDescent="0.25">
      <c r="A4" s="531"/>
      <c r="B4" s="532"/>
      <c r="C4" s="533" t="s">
        <v>283</v>
      </c>
      <c r="D4" s="532"/>
      <c r="E4" s="532"/>
      <c r="F4" s="534"/>
      <c r="G4" s="534"/>
      <c r="H4" s="534"/>
      <c r="I4" s="535"/>
      <c r="J4" s="535"/>
      <c r="K4" s="534"/>
      <c r="L4" s="536"/>
      <c r="M4" s="525"/>
      <c r="N4" s="526"/>
    </row>
    <row r="5" spans="1:30" x14ac:dyDescent="0.25">
      <c r="A5" s="186" t="s">
        <v>346</v>
      </c>
      <c r="B5" s="537"/>
      <c r="C5" s="187" t="s">
        <v>307</v>
      </c>
      <c r="D5" s="187"/>
      <c r="E5" s="187" t="s">
        <v>96</v>
      </c>
      <c r="F5" s="538">
        <v>11</v>
      </c>
      <c r="G5" s="538"/>
      <c r="H5" s="538"/>
      <c r="I5" s="538"/>
      <c r="J5" s="538">
        <v>22.2</v>
      </c>
      <c r="K5" s="534">
        <f>SUM(F5:J5)</f>
        <v>33.200000000000003</v>
      </c>
      <c r="L5" s="539">
        <f t="shared" ref="L5:L45" si="0">IF(E5="","0",VLOOKUP(E5,$F$539:$G$554,2))</f>
        <v>255</v>
      </c>
      <c r="M5" s="525">
        <f>K5*L5</f>
        <v>8466</v>
      </c>
      <c r="N5" s="526"/>
    </row>
    <row r="6" spans="1:30" x14ac:dyDescent="0.25">
      <c r="A6" s="186" t="s">
        <v>347</v>
      </c>
      <c r="B6" s="537"/>
      <c r="C6" s="187" t="s">
        <v>295</v>
      </c>
      <c r="D6" s="187"/>
      <c r="E6" s="187" t="s">
        <v>96</v>
      </c>
      <c r="F6" s="538"/>
      <c r="G6" s="538"/>
      <c r="H6" s="538"/>
      <c r="I6" s="538"/>
      <c r="J6" s="538">
        <v>44.2</v>
      </c>
      <c r="K6" s="534">
        <f t="shared" ref="K6:K67" si="1">SUM(F6:J6)</f>
        <v>44.2</v>
      </c>
      <c r="L6" s="539">
        <f t="shared" si="0"/>
        <v>255</v>
      </c>
      <c r="M6" s="525">
        <f t="shared" ref="M6:M45" si="2">K6*L6</f>
        <v>11271</v>
      </c>
      <c r="N6" s="526"/>
    </row>
    <row r="7" spans="1:30" x14ac:dyDescent="0.25">
      <c r="A7" s="186"/>
      <c r="B7" s="537"/>
      <c r="C7" s="187" t="s">
        <v>294</v>
      </c>
      <c r="D7" s="187"/>
      <c r="E7" s="187" t="s">
        <v>96</v>
      </c>
      <c r="F7" s="538"/>
      <c r="G7" s="538"/>
      <c r="H7" s="538"/>
      <c r="I7" s="538">
        <v>2</v>
      </c>
      <c r="J7" s="538">
        <v>2.9</v>
      </c>
      <c r="K7" s="534">
        <f t="shared" si="1"/>
        <v>4.9000000000000004</v>
      </c>
      <c r="L7" s="539">
        <f t="shared" si="0"/>
        <v>255</v>
      </c>
      <c r="M7" s="525">
        <f t="shared" si="2"/>
        <v>1249.5</v>
      </c>
      <c r="N7" s="526"/>
    </row>
    <row r="8" spans="1:30" x14ac:dyDescent="0.25">
      <c r="A8" s="186" t="s">
        <v>348</v>
      </c>
      <c r="B8" s="537"/>
      <c r="C8" s="187" t="s">
        <v>305</v>
      </c>
      <c r="D8" s="187"/>
      <c r="E8" s="187" t="s">
        <v>95</v>
      </c>
      <c r="F8" s="538"/>
      <c r="G8" s="538"/>
      <c r="H8" s="538"/>
      <c r="I8" s="538">
        <v>31.5</v>
      </c>
      <c r="J8" s="538"/>
      <c r="K8" s="534">
        <f t="shared" si="1"/>
        <v>31.5</v>
      </c>
      <c r="L8" s="539">
        <f t="shared" si="0"/>
        <v>130</v>
      </c>
      <c r="M8" s="525">
        <f t="shared" si="2"/>
        <v>4095</v>
      </c>
      <c r="N8" s="526"/>
    </row>
    <row r="9" spans="1:30" x14ac:dyDescent="0.25">
      <c r="A9" s="186" t="s">
        <v>349</v>
      </c>
      <c r="B9" s="537"/>
      <c r="C9" s="187" t="s">
        <v>350</v>
      </c>
      <c r="D9" s="187"/>
      <c r="E9" s="187" t="s">
        <v>95</v>
      </c>
      <c r="F9" s="538">
        <v>38.299999999999997</v>
      </c>
      <c r="G9" s="538"/>
      <c r="H9" s="538"/>
      <c r="I9" s="538"/>
      <c r="J9" s="538">
        <v>40.9</v>
      </c>
      <c r="K9" s="534">
        <f t="shared" si="1"/>
        <v>79.199999999999989</v>
      </c>
      <c r="L9" s="539">
        <f t="shared" si="0"/>
        <v>130</v>
      </c>
      <c r="M9" s="525">
        <f t="shared" si="2"/>
        <v>10295.999999999998</v>
      </c>
      <c r="N9" s="526"/>
    </row>
    <row r="10" spans="1:30" x14ac:dyDescent="0.25">
      <c r="A10" s="186" t="s">
        <v>351</v>
      </c>
      <c r="B10" s="537"/>
      <c r="C10" s="187" t="s">
        <v>352</v>
      </c>
      <c r="D10" s="187"/>
      <c r="E10" s="187" t="s">
        <v>96</v>
      </c>
      <c r="F10" s="538"/>
      <c r="G10" s="538"/>
      <c r="H10" s="538"/>
      <c r="I10" s="538"/>
      <c r="J10" s="538">
        <v>133.1</v>
      </c>
      <c r="K10" s="534">
        <f t="shared" si="1"/>
        <v>133.1</v>
      </c>
      <c r="L10" s="539">
        <f t="shared" si="0"/>
        <v>255</v>
      </c>
      <c r="M10" s="525">
        <f t="shared" si="2"/>
        <v>33940.5</v>
      </c>
      <c r="N10" s="526"/>
    </row>
    <row r="11" spans="1:30" x14ac:dyDescent="0.25">
      <c r="A11" s="186"/>
      <c r="B11" s="537"/>
      <c r="C11" s="187" t="s">
        <v>353</v>
      </c>
      <c r="D11" s="187"/>
      <c r="E11" s="187" t="s">
        <v>300</v>
      </c>
      <c r="F11" s="538"/>
      <c r="G11" s="538">
        <v>9.5</v>
      </c>
      <c r="H11" s="538"/>
      <c r="I11" s="538"/>
      <c r="J11" s="538"/>
      <c r="K11" s="534">
        <f t="shared" si="1"/>
        <v>9.5</v>
      </c>
      <c r="L11" s="539">
        <f t="shared" si="0"/>
        <v>255</v>
      </c>
      <c r="M11" s="525">
        <f t="shared" si="2"/>
        <v>2422.5</v>
      </c>
      <c r="N11" s="526"/>
    </row>
    <row r="12" spans="1:30" x14ac:dyDescent="0.25">
      <c r="A12" s="186"/>
      <c r="B12" s="537"/>
      <c r="C12" s="187" t="s">
        <v>289</v>
      </c>
      <c r="D12" s="187"/>
      <c r="E12" s="187" t="s">
        <v>96</v>
      </c>
      <c r="F12" s="538">
        <v>8.25</v>
      </c>
      <c r="G12" s="538"/>
      <c r="H12" s="538"/>
      <c r="I12" s="538">
        <v>4</v>
      </c>
      <c r="J12" s="538"/>
      <c r="K12" s="534">
        <f t="shared" si="1"/>
        <v>12.25</v>
      </c>
      <c r="L12" s="539">
        <f t="shared" si="0"/>
        <v>255</v>
      </c>
      <c r="M12" s="525">
        <f t="shared" si="2"/>
        <v>3123.75</v>
      </c>
      <c r="N12" s="526"/>
    </row>
    <row r="13" spans="1:30" x14ac:dyDescent="0.25">
      <c r="A13" s="186"/>
      <c r="B13" s="537"/>
      <c r="C13" s="187" t="s">
        <v>303</v>
      </c>
      <c r="D13" s="187"/>
      <c r="E13" s="187" t="s">
        <v>96</v>
      </c>
      <c r="F13" s="538">
        <v>3.2</v>
      </c>
      <c r="G13" s="538"/>
      <c r="H13" s="538"/>
      <c r="I13" s="538"/>
      <c r="J13" s="538"/>
      <c r="K13" s="534">
        <f t="shared" si="1"/>
        <v>3.2</v>
      </c>
      <c r="L13" s="539">
        <f t="shared" si="0"/>
        <v>255</v>
      </c>
      <c r="M13" s="525">
        <f t="shared" si="2"/>
        <v>816</v>
      </c>
      <c r="N13" s="526"/>
    </row>
    <row r="14" spans="1:30" x14ac:dyDescent="0.25">
      <c r="A14" s="186" t="s">
        <v>354</v>
      </c>
      <c r="B14" s="537"/>
      <c r="C14" s="187" t="s">
        <v>316</v>
      </c>
      <c r="D14" s="187"/>
      <c r="E14" s="187" t="s">
        <v>95</v>
      </c>
      <c r="F14" s="538">
        <v>52.1</v>
      </c>
      <c r="G14" s="538"/>
      <c r="H14" s="538"/>
      <c r="I14" s="538"/>
      <c r="J14" s="538"/>
      <c r="K14" s="534">
        <f t="shared" si="1"/>
        <v>52.1</v>
      </c>
      <c r="L14" s="539">
        <f t="shared" si="0"/>
        <v>130</v>
      </c>
      <c r="M14" s="525">
        <f t="shared" si="2"/>
        <v>6773</v>
      </c>
      <c r="N14" s="526"/>
    </row>
    <row r="15" spans="1:30" x14ac:dyDescent="0.25">
      <c r="A15" s="186"/>
      <c r="B15" s="537"/>
      <c r="C15" s="187" t="s">
        <v>294</v>
      </c>
      <c r="D15" s="187"/>
      <c r="E15" s="187" t="s">
        <v>96</v>
      </c>
      <c r="F15" s="538">
        <v>2.9</v>
      </c>
      <c r="G15" s="538"/>
      <c r="H15" s="538"/>
      <c r="I15" s="538"/>
      <c r="J15" s="538"/>
      <c r="K15" s="534">
        <f t="shared" si="1"/>
        <v>2.9</v>
      </c>
      <c r="L15" s="539">
        <f t="shared" si="0"/>
        <v>255</v>
      </c>
      <c r="M15" s="525">
        <f t="shared" si="2"/>
        <v>739.5</v>
      </c>
      <c r="N15" s="526"/>
    </row>
    <row r="16" spans="1:30" x14ac:dyDescent="0.25">
      <c r="A16" s="186" t="s">
        <v>355</v>
      </c>
      <c r="B16" s="537"/>
      <c r="C16" s="187" t="s">
        <v>483</v>
      </c>
      <c r="D16" s="187"/>
      <c r="E16" s="187" t="s">
        <v>300</v>
      </c>
      <c r="F16" s="538">
        <v>2.9</v>
      </c>
      <c r="G16" s="538"/>
      <c r="H16" s="538"/>
      <c r="I16" s="538"/>
      <c r="J16" s="538"/>
      <c r="K16" s="534">
        <f t="shared" si="1"/>
        <v>2.9</v>
      </c>
      <c r="L16" s="539">
        <f t="shared" si="0"/>
        <v>255</v>
      </c>
      <c r="M16" s="525">
        <f t="shared" si="2"/>
        <v>739.5</v>
      </c>
      <c r="N16" s="526"/>
    </row>
    <row r="17" spans="1:14" x14ac:dyDescent="0.25">
      <c r="A17" s="186" t="s">
        <v>356</v>
      </c>
      <c r="B17" s="537"/>
      <c r="C17" s="187" t="s">
        <v>357</v>
      </c>
      <c r="D17" s="187"/>
      <c r="E17" s="187" t="s">
        <v>95</v>
      </c>
      <c r="F17" s="538">
        <v>33.4</v>
      </c>
      <c r="G17" s="538"/>
      <c r="H17" s="538"/>
      <c r="I17" s="538"/>
      <c r="J17" s="538"/>
      <c r="K17" s="534">
        <f t="shared" si="1"/>
        <v>33.4</v>
      </c>
      <c r="L17" s="539">
        <f t="shared" si="0"/>
        <v>130</v>
      </c>
      <c r="M17" s="525">
        <f t="shared" si="2"/>
        <v>4342</v>
      </c>
      <c r="N17" s="526"/>
    </row>
    <row r="18" spans="1:14" x14ac:dyDescent="0.25">
      <c r="A18" s="186" t="s">
        <v>358</v>
      </c>
      <c r="B18" s="537"/>
      <c r="C18" s="187" t="s">
        <v>359</v>
      </c>
      <c r="D18" s="187"/>
      <c r="E18" s="187" t="s">
        <v>95</v>
      </c>
      <c r="F18" s="538">
        <v>62</v>
      </c>
      <c r="G18" s="538"/>
      <c r="H18" s="538"/>
      <c r="I18" s="538"/>
      <c r="J18" s="538"/>
      <c r="K18" s="534">
        <f t="shared" si="1"/>
        <v>62</v>
      </c>
      <c r="L18" s="539">
        <f t="shared" si="0"/>
        <v>130</v>
      </c>
      <c r="M18" s="525">
        <f t="shared" si="2"/>
        <v>8060</v>
      </c>
      <c r="N18" s="526"/>
    </row>
    <row r="19" spans="1:14" x14ac:dyDescent="0.25">
      <c r="A19" s="186" t="s">
        <v>360</v>
      </c>
      <c r="B19" s="537"/>
      <c r="C19" s="187" t="s">
        <v>510</v>
      </c>
      <c r="D19" s="187"/>
      <c r="E19" s="187" t="s">
        <v>300</v>
      </c>
      <c r="F19" s="538">
        <v>17.8</v>
      </c>
      <c r="G19" s="538"/>
      <c r="H19" s="538"/>
      <c r="I19" s="538"/>
      <c r="J19" s="538"/>
      <c r="K19" s="534">
        <f t="shared" si="1"/>
        <v>17.8</v>
      </c>
      <c r="L19" s="539">
        <f t="shared" si="0"/>
        <v>255</v>
      </c>
      <c r="M19" s="525">
        <f t="shared" si="2"/>
        <v>4539</v>
      </c>
      <c r="N19" s="526"/>
    </row>
    <row r="20" spans="1:14" x14ac:dyDescent="0.25">
      <c r="A20" s="186" t="s">
        <v>361</v>
      </c>
      <c r="B20" s="537"/>
      <c r="C20" s="187" t="s">
        <v>352</v>
      </c>
      <c r="D20" s="187"/>
      <c r="E20" s="187" t="s">
        <v>96</v>
      </c>
      <c r="F20" s="538"/>
      <c r="G20" s="538"/>
      <c r="H20" s="538"/>
      <c r="I20" s="538"/>
      <c r="J20" s="538">
        <v>45.9</v>
      </c>
      <c r="K20" s="534">
        <f t="shared" si="1"/>
        <v>45.9</v>
      </c>
      <c r="L20" s="539">
        <f t="shared" si="0"/>
        <v>255</v>
      </c>
      <c r="M20" s="525">
        <f t="shared" si="2"/>
        <v>11704.5</v>
      </c>
      <c r="N20" s="526"/>
    </row>
    <row r="21" spans="1:14" x14ac:dyDescent="0.25">
      <c r="A21" s="186" t="s">
        <v>362</v>
      </c>
      <c r="B21" s="537"/>
      <c r="C21" s="187" t="s">
        <v>510</v>
      </c>
      <c r="D21" s="187"/>
      <c r="E21" s="187" t="s">
        <v>300</v>
      </c>
      <c r="F21" s="538">
        <v>26.9</v>
      </c>
      <c r="G21" s="538"/>
      <c r="H21" s="538"/>
      <c r="I21" s="538"/>
      <c r="J21" s="538"/>
      <c r="K21" s="534">
        <f t="shared" si="1"/>
        <v>26.9</v>
      </c>
      <c r="L21" s="539">
        <f t="shared" si="0"/>
        <v>255</v>
      </c>
      <c r="M21" s="525">
        <f t="shared" si="2"/>
        <v>6859.5</v>
      </c>
      <c r="N21" s="526"/>
    </row>
    <row r="22" spans="1:14" x14ac:dyDescent="0.25">
      <c r="A22" s="186" t="s">
        <v>363</v>
      </c>
      <c r="B22" s="537"/>
      <c r="C22" s="187" t="s">
        <v>352</v>
      </c>
      <c r="D22" s="187"/>
      <c r="E22" s="187" t="s">
        <v>96</v>
      </c>
      <c r="F22" s="538"/>
      <c r="G22" s="538"/>
      <c r="H22" s="538"/>
      <c r="I22" s="538"/>
      <c r="J22" s="538">
        <v>59.3</v>
      </c>
      <c r="K22" s="534">
        <f t="shared" si="1"/>
        <v>59.3</v>
      </c>
      <c r="L22" s="539">
        <f t="shared" si="0"/>
        <v>255</v>
      </c>
      <c r="M22" s="525">
        <f t="shared" si="2"/>
        <v>15121.5</v>
      </c>
      <c r="N22" s="526"/>
    </row>
    <row r="23" spans="1:14" x14ac:dyDescent="0.25">
      <c r="A23" s="186" t="s">
        <v>364</v>
      </c>
      <c r="B23" s="537"/>
      <c r="C23" s="187" t="s">
        <v>510</v>
      </c>
      <c r="D23" s="187"/>
      <c r="E23" s="187" t="s">
        <v>300</v>
      </c>
      <c r="F23" s="538">
        <v>31.2</v>
      </c>
      <c r="G23" s="538"/>
      <c r="H23" s="538"/>
      <c r="I23" s="538"/>
      <c r="J23" s="538"/>
      <c r="K23" s="534">
        <f t="shared" si="1"/>
        <v>31.2</v>
      </c>
      <c r="L23" s="539">
        <f t="shared" si="0"/>
        <v>255</v>
      </c>
      <c r="M23" s="525">
        <f t="shared" si="2"/>
        <v>7956</v>
      </c>
      <c r="N23" s="526"/>
    </row>
    <row r="24" spans="1:14" x14ac:dyDescent="0.25">
      <c r="A24" s="186" t="s">
        <v>365</v>
      </c>
      <c r="B24" s="537"/>
      <c r="C24" s="187" t="s">
        <v>366</v>
      </c>
      <c r="D24" s="187"/>
      <c r="E24" s="187" t="s">
        <v>95</v>
      </c>
      <c r="F24" s="538">
        <v>111.2</v>
      </c>
      <c r="G24" s="538"/>
      <c r="H24" s="538"/>
      <c r="I24" s="538"/>
      <c r="J24" s="538"/>
      <c r="K24" s="534">
        <f t="shared" si="1"/>
        <v>111.2</v>
      </c>
      <c r="L24" s="539">
        <f t="shared" si="0"/>
        <v>130</v>
      </c>
      <c r="M24" s="525">
        <f t="shared" si="2"/>
        <v>14456</v>
      </c>
      <c r="N24" s="526"/>
    </row>
    <row r="25" spans="1:14" x14ac:dyDescent="0.25">
      <c r="A25" s="186"/>
      <c r="B25" s="537"/>
      <c r="C25" s="187" t="s">
        <v>367</v>
      </c>
      <c r="D25" s="187"/>
      <c r="E25" s="187" t="s">
        <v>300</v>
      </c>
      <c r="F25" s="538">
        <v>18.899999999999999</v>
      </c>
      <c r="G25" s="538"/>
      <c r="H25" s="538"/>
      <c r="I25" s="538"/>
      <c r="J25" s="538"/>
      <c r="K25" s="534">
        <f t="shared" si="1"/>
        <v>18.899999999999999</v>
      </c>
      <c r="L25" s="539">
        <f t="shared" si="0"/>
        <v>255</v>
      </c>
      <c r="M25" s="525">
        <f t="shared" si="2"/>
        <v>4819.5</v>
      </c>
      <c r="N25" s="526"/>
    </row>
    <row r="26" spans="1:14" x14ac:dyDescent="0.25">
      <c r="A26" s="186" t="s">
        <v>368</v>
      </c>
      <c r="B26" s="537"/>
      <c r="C26" s="187" t="s">
        <v>369</v>
      </c>
      <c r="D26" s="187"/>
      <c r="E26" s="187" t="s">
        <v>124</v>
      </c>
      <c r="F26" s="538"/>
      <c r="G26" s="538"/>
      <c r="H26" s="538"/>
      <c r="I26" s="538"/>
      <c r="J26" s="538">
        <v>49.2</v>
      </c>
      <c r="K26" s="534">
        <f t="shared" si="1"/>
        <v>49.2</v>
      </c>
      <c r="L26" s="539">
        <f t="shared" si="0"/>
        <v>6</v>
      </c>
      <c r="M26" s="525">
        <f t="shared" si="2"/>
        <v>295.20000000000005</v>
      </c>
      <c r="N26" s="526"/>
    </row>
    <row r="27" spans="1:14" x14ac:dyDescent="0.25">
      <c r="A27" s="186" t="s">
        <v>370</v>
      </c>
      <c r="B27" s="537"/>
      <c r="C27" s="187" t="s">
        <v>371</v>
      </c>
      <c r="D27" s="187"/>
      <c r="E27" s="187" t="s">
        <v>196</v>
      </c>
      <c r="F27" s="538"/>
      <c r="G27" s="538"/>
      <c r="H27" s="538"/>
      <c r="I27" s="538"/>
      <c r="J27" s="538">
        <v>4.5999999999999996</v>
      </c>
      <c r="K27" s="534">
        <f t="shared" si="1"/>
        <v>4.5999999999999996</v>
      </c>
      <c r="L27" s="539">
        <f t="shared" si="0"/>
        <v>0</v>
      </c>
      <c r="M27" s="525">
        <f t="shared" si="2"/>
        <v>0</v>
      </c>
      <c r="N27" s="526"/>
    </row>
    <row r="28" spans="1:14" x14ac:dyDescent="0.25">
      <c r="A28" s="186"/>
      <c r="B28" s="537"/>
      <c r="C28" s="187" t="s">
        <v>302</v>
      </c>
      <c r="D28" s="187"/>
      <c r="E28" s="187" t="s">
        <v>196</v>
      </c>
      <c r="F28" s="538"/>
      <c r="G28" s="538"/>
      <c r="H28" s="538"/>
      <c r="I28" s="538"/>
      <c r="J28" s="538">
        <v>1.3</v>
      </c>
      <c r="K28" s="534">
        <f t="shared" si="1"/>
        <v>1.3</v>
      </c>
      <c r="L28" s="539">
        <f t="shared" si="0"/>
        <v>0</v>
      </c>
      <c r="M28" s="525">
        <f t="shared" si="2"/>
        <v>0</v>
      </c>
      <c r="N28" s="526"/>
    </row>
    <row r="29" spans="1:14" x14ac:dyDescent="0.25">
      <c r="A29" s="186"/>
      <c r="B29" s="537"/>
      <c r="C29" s="187" t="s">
        <v>294</v>
      </c>
      <c r="D29" s="187"/>
      <c r="E29" s="187" t="s">
        <v>96</v>
      </c>
      <c r="F29" s="538"/>
      <c r="G29" s="538"/>
      <c r="H29" s="538"/>
      <c r="I29" s="538">
        <v>6.1</v>
      </c>
      <c r="J29" s="538"/>
      <c r="K29" s="534">
        <f t="shared" si="1"/>
        <v>6.1</v>
      </c>
      <c r="L29" s="539">
        <f t="shared" si="0"/>
        <v>255</v>
      </c>
      <c r="M29" s="525">
        <f t="shared" si="2"/>
        <v>1555.5</v>
      </c>
      <c r="N29" s="526"/>
    </row>
    <row r="30" spans="1:14" x14ac:dyDescent="0.25">
      <c r="A30" s="186" t="s">
        <v>372</v>
      </c>
      <c r="B30" s="537"/>
      <c r="C30" s="187" t="s">
        <v>373</v>
      </c>
      <c r="D30" s="187"/>
      <c r="E30" s="187" t="s">
        <v>96</v>
      </c>
      <c r="F30" s="538">
        <v>6</v>
      </c>
      <c r="G30" s="538"/>
      <c r="H30" s="538"/>
      <c r="I30" s="538"/>
      <c r="J30" s="538"/>
      <c r="K30" s="534">
        <f t="shared" si="1"/>
        <v>6</v>
      </c>
      <c r="L30" s="539">
        <f t="shared" si="0"/>
        <v>255</v>
      </c>
      <c r="M30" s="525">
        <f t="shared" si="2"/>
        <v>1530</v>
      </c>
      <c r="N30" s="526"/>
    </row>
    <row r="31" spans="1:14" x14ac:dyDescent="0.25">
      <c r="A31" s="186" t="s">
        <v>372</v>
      </c>
      <c r="B31" s="537"/>
      <c r="C31" s="187" t="s">
        <v>312</v>
      </c>
      <c r="D31" s="187"/>
      <c r="E31" s="187" t="s">
        <v>95</v>
      </c>
      <c r="F31" s="538">
        <v>2.7</v>
      </c>
      <c r="G31" s="538"/>
      <c r="H31" s="538"/>
      <c r="I31" s="538"/>
      <c r="J31" s="538"/>
      <c r="K31" s="534">
        <f t="shared" si="1"/>
        <v>2.7</v>
      </c>
      <c r="L31" s="539">
        <f t="shared" si="0"/>
        <v>130</v>
      </c>
      <c r="M31" s="525">
        <f t="shared" si="2"/>
        <v>351</v>
      </c>
      <c r="N31" s="526"/>
    </row>
    <row r="32" spans="1:14" x14ac:dyDescent="0.25">
      <c r="A32" s="186" t="s">
        <v>374</v>
      </c>
      <c r="B32" s="537"/>
      <c r="C32" s="187" t="s">
        <v>375</v>
      </c>
      <c r="D32" s="187"/>
      <c r="E32" s="187" t="s">
        <v>196</v>
      </c>
      <c r="F32" s="538">
        <v>9.5</v>
      </c>
      <c r="G32" s="538"/>
      <c r="H32" s="538"/>
      <c r="I32" s="538"/>
      <c r="J32" s="538"/>
      <c r="K32" s="534">
        <f t="shared" si="1"/>
        <v>9.5</v>
      </c>
      <c r="L32" s="539">
        <f t="shared" si="0"/>
        <v>0</v>
      </c>
      <c r="M32" s="525">
        <f t="shared" si="2"/>
        <v>0</v>
      </c>
      <c r="N32" s="526"/>
    </row>
    <row r="33" spans="1:14" x14ac:dyDescent="0.25">
      <c r="A33" s="186" t="s">
        <v>376</v>
      </c>
      <c r="B33" s="537"/>
      <c r="C33" s="187" t="s">
        <v>377</v>
      </c>
      <c r="D33" s="187"/>
      <c r="E33" s="187" t="s">
        <v>95</v>
      </c>
      <c r="F33" s="538">
        <v>41.3</v>
      </c>
      <c r="G33" s="538"/>
      <c r="H33" s="538"/>
      <c r="I33" s="538"/>
      <c r="J33" s="538"/>
      <c r="K33" s="534">
        <f t="shared" si="1"/>
        <v>41.3</v>
      </c>
      <c r="L33" s="539">
        <f t="shared" si="0"/>
        <v>130</v>
      </c>
      <c r="M33" s="525">
        <f t="shared" si="2"/>
        <v>5369</v>
      </c>
      <c r="N33" s="526"/>
    </row>
    <row r="34" spans="1:14" x14ac:dyDescent="0.25">
      <c r="A34" s="186" t="s">
        <v>378</v>
      </c>
      <c r="B34" s="537"/>
      <c r="C34" s="187" t="s">
        <v>316</v>
      </c>
      <c r="D34" s="187"/>
      <c r="E34" s="187" t="s">
        <v>95</v>
      </c>
      <c r="F34" s="538">
        <v>34.5</v>
      </c>
      <c r="G34" s="538"/>
      <c r="H34" s="538"/>
      <c r="I34" s="538"/>
      <c r="J34" s="538"/>
      <c r="K34" s="534">
        <f t="shared" si="1"/>
        <v>34.5</v>
      </c>
      <c r="L34" s="539">
        <f t="shared" si="0"/>
        <v>130</v>
      </c>
      <c r="M34" s="525">
        <f t="shared" si="2"/>
        <v>4485</v>
      </c>
      <c r="N34" s="526"/>
    </row>
    <row r="35" spans="1:14" x14ac:dyDescent="0.25">
      <c r="A35" s="186"/>
      <c r="B35" s="537"/>
      <c r="C35" s="187" t="s">
        <v>500</v>
      </c>
      <c r="D35" s="187"/>
      <c r="E35" s="187" t="s">
        <v>123</v>
      </c>
      <c r="F35" s="538"/>
      <c r="G35" s="538"/>
      <c r="H35" s="538"/>
      <c r="I35" s="538"/>
      <c r="J35" s="538">
        <v>6.2</v>
      </c>
      <c r="K35" s="534">
        <f t="shared" si="1"/>
        <v>6.2</v>
      </c>
      <c r="L35" s="539">
        <f t="shared" si="0"/>
        <v>255</v>
      </c>
      <c r="M35" s="525">
        <f t="shared" si="2"/>
        <v>1581</v>
      </c>
      <c r="N35" s="526"/>
    </row>
    <row r="36" spans="1:14" x14ac:dyDescent="0.25">
      <c r="A36" s="186" t="s">
        <v>379</v>
      </c>
      <c r="B36" s="537"/>
      <c r="C36" s="187" t="s">
        <v>380</v>
      </c>
      <c r="D36" s="187"/>
      <c r="E36" s="187" t="s">
        <v>123</v>
      </c>
      <c r="F36" s="538"/>
      <c r="G36" s="538"/>
      <c r="H36" s="538"/>
      <c r="I36" s="538"/>
      <c r="J36" s="538">
        <v>5.3</v>
      </c>
      <c r="K36" s="534">
        <f t="shared" si="1"/>
        <v>5.3</v>
      </c>
      <c r="L36" s="539">
        <f t="shared" si="0"/>
        <v>255</v>
      </c>
      <c r="M36" s="525">
        <f t="shared" si="2"/>
        <v>1351.5</v>
      </c>
      <c r="N36" s="526"/>
    </row>
    <row r="37" spans="1:14" x14ac:dyDescent="0.25">
      <c r="A37" s="186" t="s">
        <v>379</v>
      </c>
      <c r="B37" s="537"/>
      <c r="C37" s="187" t="s">
        <v>381</v>
      </c>
      <c r="D37" s="187"/>
      <c r="E37" s="187" t="s">
        <v>123</v>
      </c>
      <c r="F37" s="538"/>
      <c r="G37" s="538"/>
      <c r="H37" s="538"/>
      <c r="I37" s="538"/>
      <c r="J37" s="538">
        <v>5.3</v>
      </c>
      <c r="K37" s="534">
        <f t="shared" si="1"/>
        <v>5.3</v>
      </c>
      <c r="L37" s="539">
        <f t="shared" si="0"/>
        <v>255</v>
      </c>
      <c r="M37" s="525">
        <f t="shared" si="2"/>
        <v>1351.5</v>
      </c>
      <c r="N37" s="526"/>
    </row>
    <row r="38" spans="1:14" x14ac:dyDescent="0.25">
      <c r="A38" s="186" t="s">
        <v>382</v>
      </c>
      <c r="B38" s="537"/>
      <c r="C38" s="187" t="s">
        <v>383</v>
      </c>
      <c r="D38" s="187"/>
      <c r="E38" s="187" t="s">
        <v>95</v>
      </c>
      <c r="F38" s="538"/>
      <c r="G38" s="538"/>
      <c r="H38" s="538"/>
      <c r="I38" s="538"/>
      <c r="J38" s="538">
        <v>19.5</v>
      </c>
      <c r="K38" s="534">
        <f t="shared" si="1"/>
        <v>19.5</v>
      </c>
      <c r="L38" s="539">
        <f t="shared" si="0"/>
        <v>130</v>
      </c>
      <c r="M38" s="525">
        <f t="shared" si="2"/>
        <v>2535</v>
      </c>
      <c r="N38" s="526"/>
    </row>
    <row r="39" spans="1:14" x14ac:dyDescent="0.25">
      <c r="A39" s="186"/>
      <c r="B39" s="537"/>
      <c r="C39" s="187" t="s">
        <v>384</v>
      </c>
      <c r="D39" s="187"/>
      <c r="E39" s="187" t="s">
        <v>123</v>
      </c>
      <c r="F39" s="538"/>
      <c r="G39" s="538"/>
      <c r="H39" s="538"/>
      <c r="I39" s="538"/>
      <c r="J39" s="538">
        <v>3.2</v>
      </c>
      <c r="K39" s="534">
        <f t="shared" si="1"/>
        <v>3.2</v>
      </c>
      <c r="L39" s="539">
        <f t="shared" si="0"/>
        <v>255</v>
      </c>
      <c r="M39" s="525">
        <f t="shared" si="2"/>
        <v>816</v>
      </c>
      <c r="N39" s="526"/>
    </row>
    <row r="40" spans="1:14" x14ac:dyDescent="0.25">
      <c r="A40" s="186" t="s">
        <v>385</v>
      </c>
      <c r="B40" s="537"/>
      <c r="C40" s="187" t="s">
        <v>386</v>
      </c>
      <c r="D40" s="187"/>
      <c r="E40" s="187" t="s">
        <v>96</v>
      </c>
      <c r="F40" s="538"/>
      <c r="G40" s="538">
        <v>6.7</v>
      </c>
      <c r="H40" s="538"/>
      <c r="I40" s="538"/>
      <c r="J40" s="538"/>
      <c r="K40" s="534">
        <f t="shared" si="1"/>
        <v>6.7</v>
      </c>
      <c r="L40" s="539">
        <f t="shared" si="0"/>
        <v>255</v>
      </c>
      <c r="M40" s="525">
        <f t="shared" si="2"/>
        <v>1708.5</v>
      </c>
      <c r="N40" s="526"/>
    </row>
    <row r="41" spans="1:14" x14ac:dyDescent="0.25">
      <c r="A41" s="186" t="s">
        <v>387</v>
      </c>
      <c r="B41" s="537"/>
      <c r="C41" s="187" t="s">
        <v>388</v>
      </c>
      <c r="D41" s="187"/>
      <c r="E41" s="187" t="s">
        <v>298</v>
      </c>
      <c r="F41" s="538"/>
      <c r="G41" s="538">
        <v>18.100000000000001</v>
      </c>
      <c r="H41" s="538"/>
      <c r="I41" s="538"/>
      <c r="J41" s="538"/>
      <c r="K41" s="534">
        <f t="shared" si="1"/>
        <v>18.100000000000001</v>
      </c>
      <c r="L41" s="539">
        <f t="shared" si="0"/>
        <v>255</v>
      </c>
      <c r="M41" s="525">
        <f t="shared" si="2"/>
        <v>4615.5</v>
      </c>
      <c r="N41" s="526"/>
    </row>
    <row r="42" spans="1:14" x14ac:dyDescent="0.25">
      <c r="A42" s="186"/>
      <c r="B42" s="537"/>
      <c r="C42" s="187" t="s">
        <v>289</v>
      </c>
      <c r="D42" s="187"/>
      <c r="E42" s="187" t="s">
        <v>96</v>
      </c>
      <c r="F42" s="538"/>
      <c r="G42" s="538">
        <v>1</v>
      </c>
      <c r="H42" s="538"/>
      <c r="I42" s="538"/>
      <c r="J42" s="538">
        <v>1.5</v>
      </c>
      <c r="K42" s="534">
        <f t="shared" si="1"/>
        <v>2.5</v>
      </c>
      <c r="L42" s="539">
        <f t="shared" si="0"/>
        <v>255</v>
      </c>
      <c r="M42" s="525">
        <f t="shared" si="2"/>
        <v>637.5</v>
      </c>
      <c r="N42" s="526"/>
    </row>
    <row r="43" spans="1:14" x14ac:dyDescent="0.25">
      <c r="A43" s="186" t="s">
        <v>389</v>
      </c>
      <c r="B43" s="537"/>
      <c r="C43" s="187" t="s">
        <v>390</v>
      </c>
      <c r="D43" s="187"/>
      <c r="E43" s="187" t="s">
        <v>95</v>
      </c>
      <c r="F43" s="538">
        <v>33.1</v>
      </c>
      <c r="G43" s="538"/>
      <c r="H43" s="538"/>
      <c r="I43" s="538"/>
      <c r="J43" s="538"/>
      <c r="K43" s="534">
        <f t="shared" si="1"/>
        <v>33.1</v>
      </c>
      <c r="L43" s="539">
        <f t="shared" si="0"/>
        <v>130</v>
      </c>
      <c r="M43" s="525">
        <f t="shared" si="2"/>
        <v>4303</v>
      </c>
      <c r="N43" s="526"/>
    </row>
    <row r="44" spans="1:14" x14ac:dyDescent="0.25">
      <c r="A44" s="186" t="s">
        <v>391</v>
      </c>
      <c r="B44" s="537"/>
      <c r="C44" s="187" t="s">
        <v>392</v>
      </c>
      <c r="D44" s="187"/>
      <c r="E44" s="187" t="s">
        <v>95</v>
      </c>
      <c r="F44" s="538"/>
      <c r="G44" s="538"/>
      <c r="H44" s="538"/>
      <c r="I44" s="538">
        <v>35.5</v>
      </c>
      <c r="J44" s="538"/>
      <c r="K44" s="534">
        <f t="shared" si="1"/>
        <v>35.5</v>
      </c>
      <c r="L44" s="539">
        <f t="shared" si="0"/>
        <v>130</v>
      </c>
      <c r="M44" s="525">
        <f t="shared" si="2"/>
        <v>4615</v>
      </c>
      <c r="N44" s="526"/>
    </row>
    <row r="45" spans="1:14" x14ac:dyDescent="0.25">
      <c r="A45" s="186"/>
      <c r="B45" s="537"/>
      <c r="C45" s="187" t="s">
        <v>295</v>
      </c>
      <c r="D45" s="187"/>
      <c r="E45" s="187" t="s">
        <v>96</v>
      </c>
      <c r="F45" s="538"/>
      <c r="G45" s="538"/>
      <c r="H45" s="538"/>
      <c r="I45" s="538"/>
      <c r="J45" s="538">
        <v>3.4</v>
      </c>
      <c r="K45" s="534">
        <f t="shared" si="1"/>
        <v>3.4</v>
      </c>
      <c r="L45" s="539">
        <f t="shared" si="0"/>
        <v>255</v>
      </c>
      <c r="M45" s="525">
        <f t="shared" si="2"/>
        <v>867</v>
      </c>
      <c r="N45" s="526"/>
    </row>
    <row r="46" spans="1:14" ht="15.75" thickBot="1" x14ac:dyDescent="0.3">
      <c r="A46" s="186"/>
      <c r="B46" s="537"/>
      <c r="C46" s="540" t="s">
        <v>320</v>
      </c>
      <c r="D46" s="540"/>
      <c r="E46" s="540"/>
      <c r="F46" s="541">
        <f t="shared" ref="F46:K46" si="3">SUM(F5:F45)</f>
        <v>547.15</v>
      </c>
      <c r="G46" s="541">
        <f t="shared" si="3"/>
        <v>35.299999999999997</v>
      </c>
      <c r="H46" s="541">
        <f t="shared" si="3"/>
        <v>0</v>
      </c>
      <c r="I46" s="541">
        <f t="shared" si="3"/>
        <v>79.099999999999994</v>
      </c>
      <c r="J46" s="541">
        <f t="shared" si="3"/>
        <v>448</v>
      </c>
      <c r="K46" s="541">
        <f t="shared" si="3"/>
        <v>1109.55</v>
      </c>
      <c r="L46" s="539" t="s">
        <v>306</v>
      </c>
      <c r="M46" s="525"/>
      <c r="N46" s="526"/>
    </row>
    <row r="47" spans="1:14" ht="15.75" thickTop="1" x14ac:dyDescent="0.25">
      <c r="A47" s="186"/>
      <c r="B47" s="537"/>
      <c r="C47" s="187"/>
      <c r="D47" s="187"/>
      <c r="E47" s="187"/>
      <c r="F47" s="538"/>
      <c r="G47" s="538"/>
      <c r="H47" s="538"/>
      <c r="I47" s="538"/>
      <c r="J47" s="538"/>
      <c r="K47" s="534"/>
      <c r="L47" s="539" t="s">
        <v>306</v>
      </c>
      <c r="M47" s="525"/>
      <c r="N47" s="526"/>
    </row>
    <row r="48" spans="1:14" x14ac:dyDescent="0.25">
      <c r="A48" s="186"/>
      <c r="B48" s="537"/>
      <c r="C48" s="542" t="s">
        <v>310</v>
      </c>
      <c r="D48" s="187"/>
      <c r="E48" s="187"/>
      <c r="F48" s="538"/>
      <c r="G48" s="538"/>
      <c r="H48" s="538"/>
      <c r="I48" s="538"/>
      <c r="J48" s="538"/>
      <c r="K48" s="534"/>
      <c r="L48" s="539" t="s">
        <v>306</v>
      </c>
      <c r="M48" s="525"/>
      <c r="N48" s="526"/>
    </row>
    <row r="49" spans="1:14" x14ac:dyDescent="0.25">
      <c r="A49" s="186" t="s">
        <v>393</v>
      </c>
      <c r="B49" s="537"/>
      <c r="C49" s="187" t="s">
        <v>394</v>
      </c>
      <c r="D49" s="187"/>
      <c r="E49" s="187" t="s">
        <v>96</v>
      </c>
      <c r="F49" s="538">
        <v>45.6</v>
      </c>
      <c r="G49" s="538"/>
      <c r="H49" s="538"/>
      <c r="I49" s="538"/>
      <c r="J49" s="538"/>
      <c r="K49" s="534">
        <f t="shared" si="1"/>
        <v>45.6</v>
      </c>
      <c r="L49" s="539">
        <f t="shared" ref="L49:L88" si="4">IF(E49="","0",VLOOKUP(E49,$F$539:$G$554,2))</f>
        <v>255</v>
      </c>
      <c r="M49" s="525">
        <f t="shared" ref="M49:M88" si="5">K49*L49</f>
        <v>11628</v>
      </c>
      <c r="N49" s="526"/>
    </row>
    <row r="50" spans="1:14" x14ac:dyDescent="0.25">
      <c r="A50" s="186" t="s">
        <v>395</v>
      </c>
      <c r="B50" s="537"/>
      <c r="C50" s="187" t="s">
        <v>304</v>
      </c>
      <c r="D50" s="187"/>
      <c r="E50" s="187" t="s">
        <v>95</v>
      </c>
      <c r="F50" s="538">
        <v>59.4</v>
      </c>
      <c r="G50" s="538"/>
      <c r="H50" s="538"/>
      <c r="I50" s="538">
        <v>25.1</v>
      </c>
      <c r="J50" s="538"/>
      <c r="K50" s="534">
        <f t="shared" si="1"/>
        <v>84.5</v>
      </c>
      <c r="L50" s="539">
        <f t="shared" si="4"/>
        <v>130</v>
      </c>
      <c r="M50" s="525">
        <f t="shared" si="5"/>
        <v>10985</v>
      </c>
      <c r="N50" s="526"/>
    </row>
    <row r="51" spans="1:14" x14ac:dyDescent="0.25">
      <c r="A51" s="186"/>
      <c r="B51" s="537"/>
      <c r="C51" s="187" t="s">
        <v>284</v>
      </c>
      <c r="D51" s="187"/>
      <c r="E51" s="187" t="s">
        <v>96</v>
      </c>
      <c r="F51" s="538">
        <v>3.6</v>
      </c>
      <c r="G51" s="538"/>
      <c r="H51" s="538"/>
      <c r="I51" s="538">
        <v>8.5</v>
      </c>
      <c r="J51" s="538"/>
      <c r="K51" s="534">
        <f t="shared" si="1"/>
        <v>12.1</v>
      </c>
      <c r="L51" s="539">
        <f t="shared" si="4"/>
        <v>255</v>
      </c>
      <c r="M51" s="525">
        <f t="shared" si="5"/>
        <v>3085.5</v>
      </c>
      <c r="N51" s="526"/>
    </row>
    <row r="52" spans="1:14" x14ac:dyDescent="0.25">
      <c r="A52" s="186"/>
      <c r="B52" s="537"/>
      <c r="C52" s="187" t="s">
        <v>294</v>
      </c>
      <c r="D52" s="187"/>
      <c r="E52" s="187" t="s">
        <v>96</v>
      </c>
      <c r="F52" s="538"/>
      <c r="G52" s="538"/>
      <c r="H52" s="538"/>
      <c r="I52" s="538">
        <v>4</v>
      </c>
      <c r="J52" s="538"/>
      <c r="K52" s="534">
        <f t="shared" si="1"/>
        <v>4</v>
      </c>
      <c r="L52" s="539">
        <f t="shared" si="4"/>
        <v>255</v>
      </c>
      <c r="M52" s="525">
        <f t="shared" si="5"/>
        <v>1020</v>
      </c>
      <c r="N52" s="526"/>
    </row>
    <row r="53" spans="1:14" x14ac:dyDescent="0.25">
      <c r="A53" s="186" t="s">
        <v>396</v>
      </c>
      <c r="B53" s="537"/>
      <c r="C53" s="187" t="s">
        <v>316</v>
      </c>
      <c r="D53" s="187"/>
      <c r="E53" s="187" t="s">
        <v>95</v>
      </c>
      <c r="F53" s="538">
        <v>18.5</v>
      </c>
      <c r="G53" s="538"/>
      <c r="H53" s="538"/>
      <c r="I53" s="538">
        <v>14.4</v>
      </c>
      <c r="J53" s="538"/>
      <c r="K53" s="534">
        <f t="shared" si="1"/>
        <v>32.9</v>
      </c>
      <c r="L53" s="539">
        <f t="shared" si="4"/>
        <v>130</v>
      </c>
      <c r="M53" s="525">
        <f t="shared" si="5"/>
        <v>4277</v>
      </c>
      <c r="N53" s="526"/>
    </row>
    <row r="54" spans="1:14" x14ac:dyDescent="0.25">
      <c r="A54" s="186"/>
      <c r="B54" s="537"/>
      <c r="C54" s="187" t="s">
        <v>294</v>
      </c>
      <c r="D54" s="187"/>
      <c r="E54" s="187" t="s">
        <v>96</v>
      </c>
      <c r="F54" s="538"/>
      <c r="G54" s="538"/>
      <c r="H54" s="538"/>
      <c r="I54" s="538">
        <v>2.1</v>
      </c>
      <c r="J54" s="538"/>
      <c r="K54" s="534">
        <f t="shared" si="1"/>
        <v>2.1</v>
      </c>
      <c r="L54" s="539">
        <f t="shared" si="4"/>
        <v>255</v>
      </c>
      <c r="M54" s="525">
        <f t="shared" si="5"/>
        <v>535.5</v>
      </c>
      <c r="N54" s="526"/>
    </row>
    <row r="55" spans="1:14" x14ac:dyDescent="0.25">
      <c r="A55" s="186"/>
      <c r="B55" s="537"/>
      <c r="C55" s="187" t="s">
        <v>284</v>
      </c>
      <c r="D55" s="187"/>
      <c r="E55" s="187" t="s">
        <v>96</v>
      </c>
      <c r="F55" s="538"/>
      <c r="G55" s="538"/>
      <c r="H55" s="538"/>
      <c r="I55" s="538">
        <v>2.2999999999999998</v>
      </c>
      <c r="J55" s="538"/>
      <c r="K55" s="534">
        <f t="shared" si="1"/>
        <v>2.2999999999999998</v>
      </c>
      <c r="L55" s="539">
        <f t="shared" si="4"/>
        <v>255</v>
      </c>
      <c r="M55" s="525">
        <f t="shared" si="5"/>
        <v>586.5</v>
      </c>
      <c r="N55" s="526"/>
    </row>
    <row r="56" spans="1:14" x14ac:dyDescent="0.25">
      <c r="A56" s="186"/>
      <c r="B56" s="537"/>
      <c r="C56" s="187" t="s">
        <v>294</v>
      </c>
      <c r="D56" s="187"/>
      <c r="E56" s="187" t="s">
        <v>96</v>
      </c>
      <c r="F56" s="538"/>
      <c r="G56" s="538"/>
      <c r="H56" s="538"/>
      <c r="I56" s="538">
        <v>2</v>
      </c>
      <c r="J56" s="538"/>
      <c r="K56" s="534">
        <f t="shared" si="1"/>
        <v>2</v>
      </c>
      <c r="L56" s="539">
        <f t="shared" si="4"/>
        <v>255</v>
      </c>
      <c r="M56" s="525">
        <f t="shared" si="5"/>
        <v>510</v>
      </c>
      <c r="N56" s="526"/>
    </row>
    <row r="57" spans="1:14" x14ac:dyDescent="0.25">
      <c r="A57" s="186"/>
      <c r="B57" s="537"/>
      <c r="C57" s="187" t="s">
        <v>373</v>
      </c>
      <c r="D57" s="187"/>
      <c r="E57" s="187" t="s">
        <v>96</v>
      </c>
      <c r="F57" s="538">
        <v>8.5</v>
      </c>
      <c r="G57" s="538"/>
      <c r="H57" s="538"/>
      <c r="I57" s="538"/>
      <c r="J57" s="538"/>
      <c r="K57" s="534">
        <f t="shared" si="1"/>
        <v>8.5</v>
      </c>
      <c r="L57" s="539">
        <f t="shared" si="4"/>
        <v>255</v>
      </c>
      <c r="M57" s="525">
        <f t="shared" si="5"/>
        <v>2167.5</v>
      </c>
      <c r="N57" s="526"/>
    </row>
    <row r="58" spans="1:14" x14ac:dyDescent="0.25">
      <c r="A58" s="186" t="s">
        <v>397</v>
      </c>
      <c r="B58" s="537"/>
      <c r="C58" s="187" t="s">
        <v>316</v>
      </c>
      <c r="D58" s="187"/>
      <c r="E58" s="187" t="s">
        <v>95</v>
      </c>
      <c r="F58" s="538">
        <v>13</v>
      </c>
      <c r="G58" s="538"/>
      <c r="H58" s="538"/>
      <c r="I58" s="538">
        <v>18.7</v>
      </c>
      <c r="J58" s="538"/>
      <c r="K58" s="534">
        <f t="shared" si="1"/>
        <v>31.7</v>
      </c>
      <c r="L58" s="539">
        <f t="shared" si="4"/>
        <v>130</v>
      </c>
      <c r="M58" s="525">
        <f t="shared" si="5"/>
        <v>4121</v>
      </c>
      <c r="N58" s="526"/>
    </row>
    <row r="59" spans="1:14" x14ac:dyDescent="0.25">
      <c r="A59" s="186"/>
      <c r="B59" s="537"/>
      <c r="C59" s="187" t="s">
        <v>294</v>
      </c>
      <c r="D59" s="187"/>
      <c r="E59" s="187" t="s">
        <v>96</v>
      </c>
      <c r="F59" s="538"/>
      <c r="G59" s="538"/>
      <c r="H59" s="538"/>
      <c r="I59" s="538">
        <v>2.2000000000000002</v>
      </c>
      <c r="J59" s="538"/>
      <c r="K59" s="534">
        <f t="shared" si="1"/>
        <v>2.2000000000000002</v>
      </c>
      <c r="L59" s="539">
        <f t="shared" si="4"/>
        <v>255</v>
      </c>
      <c r="M59" s="525">
        <f t="shared" si="5"/>
        <v>561</v>
      </c>
      <c r="N59" s="526"/>
    </row>
    <row r="60" spans="1:14" x14ac:dyDescent="0.25">
      <c r="A60" s="186" t="s">
        <v>398</v>
      </c>
      <c r="B60" s="537"/>
      <c r="C60" s="187" t="s">
        <v>316</v>
      </c>
      <c r="D60" s="187"/>
      <c r="E60" s="187" t="s">
        <v>95</v>
      </c>
      <c r="F60" s="538">
        <v>24.6</v>
      </c>
      <c r="G60" s="538"/>
      <c r="H60" s="538"/>
      <c r="I60" s="538"/>
      <c r="J60" s="538"/>
      <c r="K60" s="534">
        <f t="shared" si="1"/>
        <v>24.6</v>
      </c>
      <c r="L60" s="539">
        <f t="shared" si="4"/>
        <v>130</v>
      </c>
      <c r="M60" s="525">
        <f t="shared" si="5"/>
        <v>3198</v>
      </c>
      <c r="N60" s="526"/>
    </row>
    <row r="61" spans="1:14" x14ac:dyDescent="0.25">
      <c r="A61" s="186" t="s">
        <v>399</v>
      </c>
      <c r="B61" s="537"/>
      <c r="C61" s="187" t="s">
        <v>295</v>
      </c>
      <c r="D61" s="187"/>
      <c r="E61" s="187" t="s">
        <v>96</v>
      </c>
      <c r="F61" s="538">
        <v>7.5</v>
      </c>
      <c r="G61" s="538"/>
      <c r="H61" s="538"/>
      <c r="I61" s="538"/>
      <c r="J61" s="538"/>
      <c r="K61" s="534">
        <f t="shared" si="1"/>
        <v>7.5</v>
      </c>
      <c r="L61" s="539">
        <f t="shared" si="4"/>
        <v>255</v>
      </c>
      <c r="M61" s="525">
        <f t="shared" si="5"/>
        <v>1912.5</v>
      </c>
      <c r="N61" s="526"/>
    </row>
    <row r="62" spans="1:14" x14ac:dyDescent="0.25">
      <c r="A62" s="186" t="s">
        <v>399</v>
      </c>
      <c r="B62" s="537"/>
      <c r="C62" s="187" t="s">
        <v>295</v>
      </c>
      <c r="D62" s="187"/>
      <c r="E62" s="187" t="s">
        <v>96</v>
      </c>
      <c r="F62" s="538">
        <v>8.1999999999999993</v>
      </c>
      <c r="G62" s="538"/>
      <c r="H62" s="538"/>
      <c r="I62" s="538"/>
      <c r="J62" s="538"/>
      <c r="K62" s="534">
        <f t="shared" si="1"/>
        <v>8.1999999999999993</v>
      </c>
      <c r="L62" s="539">
        <f t="shared" si="4"/>
        <v>255</v>
      </c>
      <c r="M62" s="525">
        <f t="shared" si="5"/>
        <v>2091</v>
      </c>
      <c r="N62" s="526"/>
    </row>
    <row r="63" spans="1:14" x14ac:dyDescent="0.25">
      <c r="A63" s="186"/>
      <c r="B63" s="537"/>
      <c r="C63" s="187" t="s">
        <v>294</v>
      </c>
      <c r="D63" s="187"/>
      <c r="E63" s="187" t="s">
        <v>96</v>
      </c>
      <c r="F63" s="538"/>
      <c r="G63" s="538"/>
      <c r="H63" s="538"/>
      <c r="I63" s="538">
        <v>1.4</v>
      </c>
      <c r="J63" s="538"/>
      <c r="K63" s="534">
        <f t="shared" si="1"/>
        <v>1.4</v>
      </c>
      <c r="L63" s="539">
        <f t="shared" si="4"/>
        <v>255</v>
      </c>
      <c r="M63" s="525">
        <f t="shared" si="5"/>
        <v>357</v>
      </c>
      <c r="N63" s="526"/>
    </row>
    <row r="64" spans="1:14" x14ac:dyDescent="0.25">
      <c r="A64" s="186" t="s">
        <v>400</v>
      </c>
      <c r="B64" s="537"/>
      <c r="C64" s="187" t="s">
        <v>316</v>
      </c>
      <c r="D64" s="187"/>
      <c r="E64" s="187" t="s">
        <v>95</v>
      </c>
      <c r="F64" s="538">
        <v>36.9</v>
      </c>
      <c r="G64" s="538"/>
      <c r="H64" s="538"/>
      <c r="I64" s="538"/>
      <c r="J64" s="538"/>
      <c r="K64" s="534">
        <f t="shared" si="1"/>
        <v>36.9</v>
      </c>
      <c r="L64" s="539">
        <f t="shared" si="4"/>
        <v>130</v>
      </c>
      <c r="M64" s="525">
        <f t="shared" si="5"/>
        <v>4797</v>
      </c>
      <c r="N64" s="526"/>
    </row>
    <row r="65" spans="1:14" x14ac:dyDescent="0.25">
      <c r="A65" s="186"/>
      <c r="B65" s="537"/>
      <c r="C65" s="187" t="s">
        <v>289</v>
      </c>
      <c r="D65" s="187"/>
      <c r="E65" s="187" t="s">
        <v>96</v>
      </c>
      <c r="F65" s="538"/>
      <c r="G65" s="538"/>
      <c r="H65" s="538"/>
      <c r="I65" s="538">
        <v>9.6999999999999993</v>
      </c>
      <c r="J65" s="538"/>
      <c r="K65" s="534">
        <f t="shared" si="1"/>
        <v>9.6999999999999993</v>
      </c>
      <c r="L65" s="539">
        <f t="shared" si="4"/>
        <v>255</v>
      </c>
      <c r="M65" s="525">
        <f t="shared" si="5"/>
        <v>2473.5</v>
      </c>
      <c r="N65" s="526"/>
    </row>
    <row r="66" spans="1:14" x14ac:dyDescent="0.25">
      <c r="A66" s="186" t="s">
        <v>401</v>
      </c>
      <c r="B66" s="537"/>
      <c r="C66" s="187" t="s">
        <v>316</v>
      </c>
      <c r="D66" s="187"/>
      <c r="E66" s="187" t="s">
        <v>95</v>
      </c>
      <c r="F66" s="538">
        <v>46.3</v>
      </c>
      <c r="G66" s="538"/>
      <c r="H66" s="538"/>
      <c r="I66" s="538"/>
      <c r="J66" s="538"/>
      <c r="K66" s="534">
        <f t="shared" si="1"/>
        <v>46.3</v>
      </c>
      <c r="L66" s="539">
        <f t="shared" si="4"/>
        <v>130</v>
      </c>
      <c r="M66" s="525">
        <f t="shared" si="5"/>
        <v>6019</v>
      </c>
      <c r="N66" s="526"/>
    </row>
    <row r="67" spans="1:14" x14ac:dyDescent="0.25">
      <c r="A67" s="186" t="s">
        <v>402</v>
      </c>
      <c r="B67" s="537"/>
      <c r="C67" s="187" t="s">
        <v>394</v>
      </c>
      <c r="D67" s="187"/>
      <c r="E67" s="187" t="s">
        <v>96</v>
      </c>
      <c r="F67" s="538">
        <v>21.4</v>
      </c>
      <c r="G67" s="538"/>
      <c r="H67" s="538"/>
      <c r="I67" s="538"/>
      <c r="J67" s="538"/>
      <c r="K67" s="534">
        <f t="shared" si="1"/>
        <v>21.4</v>
      </c>
      <c r="L67" s="539">
        <f t="shared" si="4"/>
        <v>255</v>
      </c>
      <c r="M67" s="525">
        <f t="shared" si="5"/>
        <v>5457</v>
      </c>
      <c r="N67" s="526"/>
    </row>
    <row r="68" spans="1:14" x14ac:dyDescent="0.25">
      <c r="A68" s="186" t="s">
        <v>403</v>
      </c>
      <c r="B68" s="537"/>
      <c r="C68" s="187" t="s">
        <v>523</v>
      </c>
      <c r="D68" s="187"/>
      <c r="E68" s="187" t="s">
        <v>300</v>
      </c>
      <c r="F68" s="538">
        <v>19.3</v>
      </c>
      <c r="G68" s="538"/>
      <c r="H68" s="538"/>
      <c r="I68" s="538"/>
      <c r="J68" s="538"/>
      <c r="K68" s="534">
        <f t="shared" ref="K68:K126" si="6">SUM(F68:J68)</f>
        <v>19.3</v>
      </c>
      <c r="L68" s="539">
        <f t="shared" si="4"/>
        <v>255</v>
      </c>
      <c r="M68" s="525">
        <f t="shared" si="5"/>
        <v>4921.5</v>
      </c>
      <c r="N68" s="526"/>
    </row>
    <row r="69" spans="1:14" x14ac:dyDescent="0.25">
      <c r="A69" s="186" t="s">
        <v>404</v>
      </c>
      <c r="B69" s="537"/>
      <c r="C69" s="187" t="s">
        <v>316</v>
      </c>
      <c r="D69" s="187"/>
      <c r="E69" s="187" t="s">
        <v>95</v>
      </c>
      <c r="F69" s="538">
        <v>85.9</v>
      </c>
      <c r="G69" s="538"/>
      <c r="H69" s="538"/>
      <c r="I69" s="538"/>
      <c r="J69" s="538"/>
      <c r="K69" s="534">
        <f t="shared" si="6"/>
        <v>85.9</v>
      </c>
      <c r="L69" s="539">
        <f t="shared" si="4"/>
        <v>130</v>
      </c>
      <c r="M69" s="525">
        <f t="shared" si="5"/>
        <v>11167</v>
      </c>
      <c r="N69" s="526"/>
    </row>
    <row r="70" spans="1:14" x14ac:dyDescent="0.25">
      <c r="A70" s="186"/>
      <c r="B70" s="537"/>
      <c r="C70" s="187" t="s">
        <v>294</v>
      </c>
      <c r="D70" s="187"/>
      <c r="E70" s="187" t="s">
        <v>96</v>
      </c>
      <c r="F70" s="538"/>
      <c r="G70" s="538"/>
      <c r="H70" s="538"/>
      <c r="I70" s="538">
        <v>3.4</v>
      </c>
      <c r="J70" s="538"/>
      <c r="K70" s="534">
        <f t="shared" si="6"/>
        <v>3.4</v>
      </c>
      <c r="L70" s="539">
        <f t="shared" si="4"/>
        <v>255</v>
      </c>
      <c r="M70" s="525">
        <f t="shared" si="5"/>
        <v>867</v>
      </c>
      <c r="N70" s="526"/>
    </row>
    <row r="71" spans="1:14" x14ac:dyDescent="0.25">
      <c r="A71" s="186" t="s">
        <v>405</v>
      </c>
      <c r="B71" s="537"/>
      <c r="C71" s="187" t="s">
        <v>316</v>
      </c>
      <c r="D71" s="187"/>
      <c r="E71" s="187" t="s">
        <v>95</v>
      </c>
      <c r="F71" s="538">
        <v>63.3</v>
      </c>
      <c r="G71" s="538"/>
      <c r="H71" s="538"/>
      <c r="I71" s="538"/>
      <c r="J71" s="538"/>
      <c r="K71" s="534">
        <f t="shared" si="6"/>
        <v>63.3</v>
      </c>
      <c r="L71" s="539">
        <f t="shared" si="4"/>
        <v>130</v>
      </c>
      <c r="M71" s="525">
        <f t="shared" si="5"/>
        <v>8229</v>
      </c>
      <c r="N71" s="526"/>
    </row>
    <row r="72" spans="1:14" x14ac:dyDescent="0.25">
      <c r="A72" s="186" t="s">
        <v>406</v>
      </c>
      <c r="B72" s="537"/>
      <c r="C72" s="187" t="s">
        <v>394</v>
      </c>
      <c r="D72" s="187"/>
      <c r="E72" s="187" t="s">
        <v>96</v>
      </c>
      <c r="F72" s="538">
        <v>19.8</v>
      </c>
      <c r="G72" s="538"/>
      <c r="H72" s="538"/>
      <c r="I72" s="538"/>
      <c r="J72" s="538"/>
      <c r="K72" s="534">
        <f t="shared" si="6"/>
        <v>19.8</v>
      </c>
      <c r="L72" s="539">
        <f t="shared" si="4"/>
        <v>255</v>
      </c>
      <c r="M72" s="525">
        <f t="shared" si="5"/>
        <v>5049</v>
      </c>
      <c r="N72" s="526"/>
    </row>
    <row r="73" spans="1:14" x14ac:dyDescent="0.25">
      <c r="A73" s="186" t="s">
        <v>407</v>
      </c>
      <c r="B73" s="537"/>
      <c r="C73" s="187" t="s">
        <v>316</v>
      </c>
      <c r="D73" s="187"/>
      <c r="E73" s="187" t="s">
        <v>95</v>
      </c>
      <c r="F73" s="538">
        <v>75</v>
      </c>
      <c r="G73" s="538"/>
      <c r="H73" s="538"/>
      <c r="I73" s="538"/>
      <c r="J73" s="538"/>
      <c r="K73" s="534">
        <f t="shared" si="6"/>
        <v>75</v>
      </c>
      <c r="L73" s="539">
        <f t="shared" si="4"/>
        <v>130</v>
      </c>
      <c r="M73" s="525">
        <f t="shared" si="5"/>
        <v>9750</v>
      </c>
      <c r="N73" s="526"/>
    </row>
    <row r="74" spans="1:14" x14ac:dyDescent="0.25">
      <c r="A74" s="186" t="s">
        <v>408</v>
      </c>
      <c r="B74" s="537"/>
      <c r="C74" s="187" t="s">
        <v>316</v>
      </c>
      <c r="D74" s="187"/>
      <c r="E74" s="187" t="s">
        <v>95</v>
      </c>
      <c r="F74" s="538">
        <v>40.1</v>
      </c>
      <c r="G74" s="538"/>
      <c r="H74" s="538"/>
      <c r="I74" s="538"/>
      <c r="J74" s="538"/>
      <c r="K74" s="534">
        <f t="shared" si="6"/>
        <v>40.1</v>
      </c>
      <c r="L74" s="539">
        <f t="shared" si="4"/>
        <v>130</v>
      </c>
      <c r="M74" s="525">
        <f t="shared" si="5"/>
        <v>5213</v>
      </c>
      <c r="N74" s="526"/>
    </row>
    <row r="75" spans="1:14" x14ac:dyDescent="0.25">
      <c r="A75" s="186" t="s">
        <v>409</v>
      </c>
      <c r="B75" s="537"/>
      <c r="C75" s="187" t="s">
        <v>296</v>
      </c>
      <c r="D75" s="187"/>
      <c r="E75" s="187" t="s">
        <v>96</v>
      </c>
      <c r="F75" s="538">
        <v>5</v>
      </c>
      <c r="G75" s="538"/>
      <c r="H75" s="538"/>
      <c r="I75" s="538"/>
      <c r="J75" s="538"/>
      <c r="K75" s="534">
        <f t="shared" si="6"/>
        <v>5</v>
      </c>
      <c r="L75" s="539">
        <f t="shared" si="4"/>
        <v>255</v>
      </c>
      <c r="M75" s="525">
        <f t="shared" si="5"/>
        <v>1275</v>
      </c>
      <c r="N75" s="526"/>
    </row>
    <row r="76" spans="1:14" x14ac:dyDescent="0.25">
      <c r="A76" s="186" t="s">
        <v>410</v>
      </c>
      <c r="B76" s="537"/>
      <c r="C76" s="187" t="s">
        <v>316</v>
      </c>
      <c r="D76" s="187"/>
      <c r="E76" s="187" t="s">
        <v>95</v>
      </c>
      <c r="F76" s="538">
        <v>54.2</v>
      </c>
      <c r="G76" s="538"/>
      <c r="H76" s="538"/>
      <c r="I76" s="538"/>
      <c r="J76" s="538"/>
      <c r="K76" s="534">
        <f t="shared" si="6"/>
        <v>54.2</v>
      </c>
      <c r="L76" s="539">
        <f t="shared" si="4"/>
        <v>130</v>
      </c>
      <c r="M76" s="525">
        <f t="shared" si="5"/>
        <v>7046</v>
      </c>
      <c r="N76" s="526"/>
    </row>
    <row r="77" spans="1:14" x14ac:dyDescent="0.25">
      <c r="A77" s="186" t="s">
        <v>411</v>
      </c>
      <c r="B77" s="537"/>
      <c r="C77" s="187" t="s">
        <v>316</v>
      </c>
      <c r="D77" s="187"/>
      <c r="E77" s="187" t="s">
        <v>95</v>
      </c>
      <c r="F77" s="538">
        <v>35</v>
      </c>
      <c r="G77" s="538"/>
      <c r="H77" s="538"/>
      <c r="I77" s="538"/>
      <c r="J77" s="538"/>
      <c r="K77" s="534">
        <f t="shared" si="6"/>
        <v>35</v>
      </c>
      <c r="L77" s="539">
        <f t="shared" si="4"/>
        <v>130</v>
      </c>
      <c r="M77" s="525">
        <f t="shared" si="5"/>
        <v>4550</v>
      </c>
      <c r="N77" s="526"/>
    </row>
    <row r="78" spans="1:14" x14ac:dyDescent="0.25">
      <c r="A78" s="186"/>
      <c r="B78" s="537"/>
      <c r="C78" s="187" t="s">
        <v>500</v>
      </c>
      <c r="D78" s="187"/>
      <c r="E78" s="187" t="s">
        <v>123</v>
      </c>
      <c r="F78" s="530"/>
      <c r="G78" s="538"/>
      <c r="H78" s="538"/>
      <c r="I78" s="538"/>
      <c r="J78" s="538">
        <v>4.7</v>
      </c>
      <c r="K78" s="534">
        <f>SUM(G78:J78)</f>
        <v>4.7</v>
      </c>
      <c r="L78" s="539">
        <f t="shared" si="4"/>
        <v>255</v>
      </c>
      <c r="M78" s="525">
        <f t="shared" si="5"/>
        <v>1198.5</v>
      </c>
      <c r="N78" s="526"/>
    </row>
    <row r="79" spans="1:14" x14ac:dyDescent="0.25">
      <c r="A79" s="186" t="s">
        <v>412</v>
      </c>
      <c r="B79" s="537"/>
      <c r="C79" s="187" t="s">
        <v>381</v>
      </c>
      <c r="D79" s="187"/>
      <c r="E79" s="187" t="s">
        <v>123</v>
      </c>
      <c r="F79" s="538"/>
      <c r="G79" s="538"/>
      <c r="H79" s="538"/>
      <c r="I79" s="538"/>
      <c r="J79" s="538">
        <v>5.5</v>
      </c>
      <c r="K79" s="534">
        <f t="shared" si="6"/>
        <v>5.5</v>
      </c>
      <c r="L79" s="539">
        <f t="shared" si="4"/>
        <v>255</v>
      </c>
      <c r="M79" s="525">
        <f t="shared" si="5"/>
        <v>1402.5</v>
      </c>
      <c r="N79" s="526"/>
    </row>
    <row r="80" spans="1:14" x14ac:dyDescent="0.25">
      <c r="A80" s="186" t="s">
        <v>412</v>
      </c>
      <c r="B80" s="537"/>
      <c r="C80" s="187" t="s">
        <v>380</v>
      </c>
      <c r="D80" s="187"/>
      <c r="E80" s="187" t="s">
        <v>123</v>
      </c>
      <c r="F80" s="538"/>
      <c r="G80" s="538"/>
      <c r="H80" s="538"/>
      <c r="I80" s="538"/>
      <c r="J80" s="538">
        <v>5.4</v>
      </c>
      <c r="K80" s="534">
        <f t="shared" si="6"/>
        <v>5.4</v>
      </c>
      <c r="L80" s="539">
        <f t="shared" si="4"/>
        <v>255</v>
      </c>
      <c r="M80" s="525">
        <f t="shared" si="5"/>
        <v>1377</v>
      </c>
      <c r="N80" s="526"/>
    </row>
    <row r="81" spans="1:14" x14ac:dyDescent="0.25">
      <c r="A81" s="186"/>
      <c r="B81" s="537"/>
      <c r="C81" s="187" t="s">
        <v>284</v>
      </c>
      <c r="D81" s="187"/>
      <c r="E81" s="187" t="s">
        <v>96</v>
      </c>
      <c r="F81" s="538">
        <v>11.4</v>
      </c>
      <c r="G81" s="538"/>
      <c r="H81" s="538"/>
      <c r="I81" s="538"/>
      <c r="J81" s="538"/>
      <c r="K81" s="534">
        <f t="shared" si="6"/>
        <v>11.4</v>
      </c>
      <c r="L81" s="539">
        <f t="shared" si="4"/>
        <v>255</v>
      </c>
      <c r="M81" s="525">
        <f t="shared" si="5"/>
        <v>2907</v>
      </c>
      <c r="N81" s="526"/>
    </row>
    <row r="82" spans="1:14" x14ac:dyDescent="0.25">
      <c r="A82" s="186"/>
      <c r="B82" s="537"/>
      <c r="C82" s="187" t="s">
        <v>292</v>
      </c>
      <c r="D82" s="187"/>
      <c r="E82" s="187" t="s">
        <v>196</v>
      </c>
      <c r="F82" s="538"/>
      <c r="G82" s="538"/>
      <c r="H82" s="538"/>
      <c r="I82" s="538"/>
      <c r="J82" s="538">
        <v>1.1000000000000001</v>
      </c>
      <c r="K82" s="534">
        <f t="shared" si="6"/>
        <v>1.1000000000000001</v>
      </c>
      <c r="L82" s="539">
        <f t="shared" si="4"/>
        <v>0</v>
      </c>
      <c r="M82" s="525">
        <f t="shared" si="5"/>
        <v>0</v>
      </c>
      <c r="N82" s="526"/>
    </row>
    <row r="83" spans="1:14" x14ac:dyDescent="0.25">
      <c r="A83" s="186"/>
      <c r="B83" s="537"/>
      <c r="C83" s="187" t="s">
        <v>294</v>
      </c>
      <c r="D83" s="187"/>
      <c r="E83" s="187" t="s">
        <v>96</v>
      </c>
      <c r="F83" s="538"/>
      <c r="G83" s="538"/>
      <c r="H83" s="538"/>
      <c r="I83" s="538">
        <v>1.1000000000000001</v>
      </c>
      <c r="J83" s="538"/>
      <c r="K83" s="534">
        <f t="shared" si="6"/>
        <v>1.1000000000000001</v>
      </c>
      <c r="L83" s="539">
        <f t="shared" si="4"/>
        <v>255</v>
      </c>
      <c r="M83" s="525">
        <f t="shared" si="5"/>
        <v>280.5</v>
      </c>
      <c r="N83" s="526"/>
    </row>
    <row r="84" spans="1:14" x14ac:dyDescent="0.25">
      <c r="A84" s="186"/>
      <c r="B84" s="537"/>
      <c r="C84" s="187" t="s">
        <v>290</v>
      </c>
      <c r="D84" s="187"/>
      <c r="E84" s="187" t="s">
        <v>123</v>
      </c>
      <c r="F84" s="538"/>
      <c r="G84" s="538"/>
      <c r="H84" s="538"/>
      <c r="I84" s="538"/>
      <c r="J84" s="538">
        <v>2.9</v>
      </c>
      <c r="K84" s="534">
        <f t="shared" si="6"/>
        <v>2.9</v>
      </c>
      <c r="L84" s="539">
        <f t="shared" si="4"/>
        <v>255</v>
      </c>
      <c r="M84" s="525">
        <f t="shared" si="5"/>
        <v>739.5</v>
      </c>
      <c r="N84" s="526"/>
    </row>
    <row r="85" spans="1:14" x14ac:dyDescent="0.25">
      <c r="A85" s="186" t="s">
        <v>413</v>
      </c>
      <c r="B85" s="537"/>
      <c r="C85" s="187" t="s">
        <v>316</v>
      </c>
      <c r="D85" s="187"/>
      <c r="E85" s="187" t="s">
        <v>95</v>
      </c>
      <c r="F85" s="538">
        <v>45.8</v>
      </c>
      <c r="G85" s="538"/>
      <c r="H85" s="538"/>
      <c r="I85" s="538"/>
      <c r="J85" s="538"/>
      <c r="K85" s="534">
        <f t="shared" si="6"/>
        <v>45.8</v>
      </c>
      <c r="L85" s="539">
        <f t="shared" si="4"/>
        <v>130</v>
      </c>
      <c r="M85" s="525">
        <f t="shared" si="5"/>
        <v>5954</v>
      </c>
      <c r="N85" s="526"/>
    </row>
    <row r="86" spans="1:14" x14ac:dyDescent="0.25">
      <c r="A86" s="186" t="s">
        <v>414</v>
      </c>
      <c r="B86" s="537"/>
      <c r="C86" s="187" t="s">
        <v>316</v>
      </c>
      <c r="D86" s="187"/>
      <c r="E86" s="187" t="s">
        <v>95</v>
      </c>
      <c r="F86" s="538">
        <v>39.6</v>
      </c>
      <c r="G86" s="538"/>
      <c r="H86" s="538"/>
      <c r="I86" s="538"/>
      <c r="J86" s="538"/>
      <c r="K86" s="534">
        <f t="shared" si="6"/>
        <v>39.6</v>
      </c>
      <c r="L86" s="539">
        <f t="shared" si="4"/>
        <v>130</v>
      </c>
      <c r="M86" s="525">
        <f t="shared" si="5"/>
        <v>5148</v>
      </c>
      <c r="N86" s="526"/>
    </row>
    <row r="87" spans="1:14" x14ac:dyDescent="0.25">
      <c r="A87" s="186"/>
      <c r="B87" s="537"/>
      <c r="C87" s="187" t="s">
        <v>296</v>
      </c>
      <c r="D87" s="187"/>
      <c r="E87" s="187" t="s">
        <v>96</v>
      </c>
      <c r="F87" s="538">
        <v>12.4</v>
      </c>
      <c r="G87" s="538"/>
      <c r="H87" s="538"/>
      <c r="I87" s="538"/>
      <c r="J87" s="538"/>
      <c r="K87" s="534">
        <f t="shared" si="6"/>
        <v>12.4</v>
      </c>
      <c r="L87" s="539">
        <f t="shared" si="4"/>
        <v>255</v>
      </c>
      <c r="M87" s="525">
        <f t="shared" si="5"/>
        <v>3162</v>
      </c>
      <c r="N87" s="526"/>
    </row>
    <row r="88" spans="1:14" x14ac:dyDescent="0.25">
      <c r="A88" s="186" t="s">
        <v>415</v>
      </c>
      <c r="B88" s="537"/>
      <c r="C88" s="187" t="s">
        <v>316</v>
      </c>
      <c r="D88" s="187"/>
      <c r="E88" s="187" t="s">
        <v>95</v>
      </c>
      <c r="F88" s="538">
        <v>21.2</v>
      </c>
      <c r="G88" s="538"/>
      <c r="H88" s="538"/>
      <c r="I88" s="538"/>
      <c r="J88" s="538"/>
      <c r="K88" s="534">
        <f t="shared" si="6"/>
        <v>21.2</v>
      </c>
      <c r="L88" s="539">
        <f t="shared" si="4"/>
        <v>130</v>
      </c>
      <c r="M88" s="525">
        <f t="shared" si="5"/>
        <v>2756</v>
      </c>
      <c r="N88" s="526"/>
    </row>
    <row r="89" spans="1:14" ht="15.75" thickBot="1" x14ac:dyDescent="0.3">
      <c r="A89" s="186"/>
      <c r="B89" s="537"/>
      <c r="C89" s="540" t="s">
        <v>416</v>
      </c>
      <c r="D89" s="540"/>
      <c r="E89" s="540"/>
      <c r="F89" s="541">
        <f t="shared" ref="F89:K89" si="7">SUM(F49:F88)</f>
        <v>821.5</v>
      </c>
      <c r="G89" s="541">
        <f t="shared" si="7"/>
        <v>0</v>
      </c>
      <c r="H89" s="541">
        <f t="shared" si="7"/>
        <v>0</v>
      </c>
      <c r="I89" s="541">
        <f t="shared" si="7"/>
        <v>94.9</v>
      </c>
      <c r="J89" s="541">
        <f t="shared" si="7"/>
        <v>19.599999999999998</v>
      </c>
      <c r="K89" s="541">
        <f t="shared" si="7"/>
        <v>935.99999999999989</v>
      </c>
      <c r="L89" s="539" t="s">
        <v>306</v>
      </c>
      <c r="M89" s="525"/>
      <c r="N89" s="526"/>
    </row>
    <row r="90" spans="1:14" ht="15.75" thickTop="1" x14ac:dyDescent="0.25">
      <c r="A90" s="186"/>
      <c r="B90" s="537"/>
      <c r="C90" s="187"/>
      <c r="D90" s="187"/>
      <c r="E90" s="187"/>
      <c r="F90" s="538"/>
      <c r="G90" s="538"/>
      <c r="H90" s="538"/>
      <c r="I90" s="538"/>
      <c r="J90" s="538"/>
      <c r="K90" s="534"/>
      <c r="L90" s="539" t="s">
        <v>306</v>
      </c>
      <c r="M90" s="525"/>
      <c r="N90" s="526"/>
    </row>
    <row r="91" spans="1:14" x14ac:dyDescent="0.25">
      <c r="A91" s="186"/>
      <c r="B91" s="537"/>
      <c r="C91" s="543" t="s">
        <v>417</v>
      </c>
      <c r="D91" s="187"/>
      <c r="E91" s="187"/>
      <c r="F91" s="538"/>
      <c r="G91" s="538"/>
      <c r="H91" s="538"/>
      <c r="I91" s="538"/>
      <c r="J91" s="538"/>
      <c r="K91" s="534"/>
      <c r="L91" s="539" t="s">
        <v>306</v>
      </c>
      <c r="M91" s="525"/>
      <c r="N91" s="526"/>
    </row>
    <row r="92" spans="1:14" x14ac:dyDescent="0.25">
      <c r="A92" s="186"/>
      <c r="B92" s="537"/>
      <c r="C92" s="187" t="s">
        <v>294</v>
      </c>
      <c r="D92" s="187"/>
      <c r="E92" s="187" t="s">
        <v>96</v>
      </c>
      <c r="F92" s="538"/>
      <c r="G92" s="538"/>
      <c r="H92" s="538"/>
      <c r="I92" s="538">
        <v>3</v>
      </c>
      <c r="J92" s="538"/>
      <c r="K92" s="534">
        <f t="shared" si="6"/>
        <v>3</v>
      </c>
      <c r="L92" s="539">
        <f t="shared" ref="L92:L113" si="8">IF(E92="","0",VLOOKUP(E92,$F$539:$G$554,2))</f>
        <v>255</v>
      </c>
      <c r="M92" s="525">
        <f t="shared" ref="M92:M113" si="9">K92*L92</f>
        <v>765</v>
      </c>
      <c r="N92" s="526"/>
    </row>
    <row r="93" spans="1:14" x14ac:dyDescent="0.25">
      <c r="A93" s="186" t="s">
        <v>418</v>
      </c>
      <c r="B93" s="537"/>
      <c r="C93" s="187" t="s">
        <v>511</v>
      </c>
      <c r="D93" s="187"/>
      <c r="E93" s="187" t="s">
        <v>300</v>
      </c>
      <c r="F93" s="538">
        <v>26.1</v>
      </c>
      <c r="G93" s="538"/>
      <c r="H93" s="538"/>
      <c r="I93" s="538"/>
      <c r="J93" s="538"/>
      <c r="K93" s="534">
        <f t="shared" si="6"/>
        <v>26.1</v>
      </c>
      <c r="L93" s="539">
        <f t="shared" si="8"/>
        <v>255</v>
      </c>
      <c r="M93" s="525">
        <f t="shared" si="9"/>
        <v>6655.5</v>
      </c>
      <c r="N93" s="526"/>
    </row>
    <row r="94" spans="1:14" x14ac:dyDescent="0.25">
      <c r="A94" s="186" t="s">
        <v>419</v>
      </c>
      <c r="B94" s="537"/>
      <c r="C94" s="187" t="s">
        <v>295</v>
      </c>
      <c r="D94" s="187"/>
      <c r="E94" s="187" t="s">
        <v>96</v>
      </c>
      <c r="F94" s="538">
        <v>3.2</v>
      </c>
      <c r="G94" s="538"/>
      <c r="H94" s="538"/>
      <c r="I94" s="538"/>
      <c r="J94" s="538"/>
      <c r="K94" s="534">
        <f t="shared" si="6"/>
        <v>3.2</v>
      </c>
      <c r="L94" s="539">
        <f t="shared" si="8"/>
        <v>255</v>
      </c>
      <c r="M94" s="525">
        <f t="shared" si="9"/>
        <v>816</v>
      </c>
      <c r="N94" s="526"/>
    </row>
    <row r="95" spans="1:14" x14ac:dyDescent="0.25">
      <c r="A95" s="186" t="s">
        <v>420</v>
      </c>
      <c r="B95" s="537"/>
      <c r="C95" s="187" t="s">
        <v>509</v>
      </c>
      <c r="D95" s="187"/>
      <c r="E95" s="187" t="s">
        <v>300</v>
      </c>
      <c r="F95" s="538">
        <v>41.8</v>
      </c>
      <c r="G95" s="538"/>
      <c r="H95" s="538"/>
      <c r="I95" s="538"/>
      <c r="J95" s="538"/>
      <c r="K95" s="534">
        <f t="shared" si="6"/>
        <v>41.8</v>
      </c>
      <c r="L95" s="539">
        <f t="shared" si="8"/>
        <v>255</v>
      </c>
      <c r="M95" s="525">
        <f t="shared" si="9"/>
        <v>10659</v>
      </c>
      <c r="N95" s="526"/>
    </row>
    <row r="96" spans="1:14" x14ac:dyDescent="0.25">
      <c r="A96" s="186" t="s">
        <v>421</v>
      </c>
      <c r="B96" s="537"/>
      <c r="C96" s="187" t="s">
        <v>422</v>
      </c>
      <c r="D96" s="187"/>
      <c r="E96" s="187" t="s">
        <v>196</v>
      </c>
      <c r="F96" s="538"/>
      <c r="G96" s="538"/>
      <c r="H96" s="538"/>
      <c r="I96" s="538">
        <v>21.7</v>
      </c>
      <c r="J96" s="538"/>
      <c r="K96" s="534">
        <f t="shared" si="6"/>
        <v>21.7</v>
      </c>
      <c r="L96" s="539">
        <f t="shared" si="8"/>
        <v>0</v>
      </c>
      <c r="M96" s="525">
        <f t="shared" si="9"/>
        <v>0</v>
      </c>
      <c r="N96" s="526"/>
    </row>
    <row r="97" spans="1:14" x14ac:dyDescent="0.25">
      <c r="A97" s="186" t="s">
        <v>423</v>
      </c>
      <c r="B97" s="537"/>
      <c r="C97" s="187" t="s">
        <v>424</v>
      </c>
      <c r="D97" s="187"/>
      <c r="E97" s="187" t="s">
        <v>95</v>
      </c>
      <c r="F97" s="538">
        <v>83</v>
      </c>
      <c r="G97" s="538"/>
      <c r="H97" s="538"/>
      <c r="I97" s="538"/>
      <c r="J97" s="538"/>
      <c r="K97" s="534">
        <f t="shared" si="6"/>
        <v>83</v>
      </c>
      <c r="L97" s="539">
        <f t="shared" si="8"/>
        <v>130</v>
      </c>
      <c r="M97" s="525">
        <f t="shared" si="9"/>
        <v>10790</v>
      </c>
      <c r="N97" s="526"/>
    </row>
    <row r="98" spans="1:14" x14ac:dyDescent="0.25">
      <c r="A98" s="186" t="s">
        <v>425</v>
      </c>
      <c r="B98" s="537"/>
      <c r="C98" s="187" t="s">
        <v>417</v>
      </c>
      <c r="D98" s="187"/>
      <c r="E98" s="187" t="s">
        <v>196</v>
      </c>
      <c r="F98" s="538"/>
      <c r="G98" s="538"/>
      <c r="H98" s="538"/>
      <c r="I98" s="538">
        <v>82.4</v>
      </c>
      <c r="J98" s="538"/>
      <c r="K98" s="534">
        <f t="shared" si="6"/>
        <v>82.4</v>
      </c>
      <c r="L98" s="539">
        <f t="shared" si="8"/>
        <v>0</v>
      </c>
      <c r="M98" s="525">
        <f t="shared" si="9"/>
        <v>0</v>
      </c>
      <c r="N98" s="526"/>
    </row>
    <row r="99" spans="1:14" x14ac:dyDescent="0.25">
      <c r="A99" s="186"/>
      <c r="B99" s="537"/>
      <c r="C99" s="187" t="s">
        <v>296</v>
      </c>
      <c r="D99" s="187"/>
      <c r="E99" s="187" t="s">
        <v>96</v>
      </c>
      <c r="F99" s="538"/>
      <c r="G99" s="538"/>
      <c r="H99" s="538"/>
      <c r="I99" s="538">
        <v>2.6</v>
      </c>
      <c r="J99" s="538"/>
      <c r="K99" s="534">
        <f t="shared" si="6"/>
        <v>2.6</v>
      </c>
      <c r="L99" s="539">
        <f t="shared" si="8"/>
        <v>255</v>
      </c>
      <c r="M99" s="525">
        <f t="shared" si="9"/>
        <v>663</v>
      </c>
      <c r="N99" s="526"/>
    </row>
    <row r="100" spans="1:14" x14ac:dyDescent="0.25">
      <c r="A100" s="186" t="s">
        <v>426</v>
      </c>
      <c r="B100" s="537"/>
      <c r="C100" s="187" t="s">
        <v>316</v>
      </c>
      <c r="D100" s="187"/>
      <c r="E100" s="187" t="s">
        <v>95</v>
      </c>
      <c r="F100" s="538"/>
      <c r="G100" s="538"/>
      <c r="H100" s="538"/>
      <c r="I100" s="538">
        <v>20.399999999999999</v>
      </c>
      <c r="J100" s="538"/>
      <c r="K100" s="534">
        <f t="shared" si="6"/>
        <v>20.399999999999999</v>
      </c>
      <c r="L100" s="539">
        <f t="shared" si="8"/>
        <v>130</v>
      </c>
      <c r="M100" s="525">
        <f t="shared" si="9"/>
        <v>2652</v>
      </c>
      <c r="N100" s="526"/>
    </row>
    <row r="101" spans="1:14" x14ac:dyDescent="0.25">
      <c r="A101" s="186" t="s">
        <v>427</v>
      </c>
      <c r="B101" s="537"/>
      <c r="C101" s="187" t="s">
        <v>316</v>
      </c>
      <c r="D101" s="187"/>
      <c r="E101" s="187" t="s">
        <v>95</v>
      </c>
      <c r="F101" s="538">
        <v>26.8</v>
      </c>
      <c r="G101" s="538"/>
      <c r="H101" s="538"/>
      <c r="I101" s="538"/>
      <c r="J101" s="538"/>
      <c r="K101" s="534">
        <f t="shared" si="6"/>
        <v>26.8</v>
      </c>
      <c r="L101" s="539">
        <f t="shared" si="8"/>
        <v>130</v>
      </c>
      <c r="M101" s="525">
        <f t="shared" si="9"/>
        <v>3484</v>
      </c>
      <c r="N101" s="526"/>
    </row>
    <row r="102" spans="1:14" x14ac:dyDescent="0.25">
      <c r="A102" s="186"/>
      <c r="B102" s="537"/>
      <c r="C102" s="187" t="s">
        <v>294</v>
      </c>
      <c r="D102" s="187"/>
      <c r="E102" s="187" t="s">
        <v>96</v>
      </c>
      <c r="F102" s="538">
        <v>4</v>
      </c>
      <c r="G102" s="538"/>
      <c r="H102" s="538"/>
      <c r="I102" s="538"/>
      <c r="J102" s="538"/>
      <c r="K102" s="534">
        <f t="shared" si="6"/>
        <v>4</v>
      </c>
      <c r="L102" s="539">
        <f t="shared" si="8"/>
        <v>255</v>
      </c>
      <c r="M102" s="525">
        <f t="shared" si="9"/>
        <v>1020</v>
      </c>
      <c r="N102" s="526"/>
    </row>
    <row r="103" spans="1:14" x14ac:dyDescent="0.25">
      <c r="A103" s="186" t="s">
        <v>428</v>
      </c>
      <c r="B103" s="537"/>
      <c r="C103" s="187" t="s">
        <v>422</v>
      </c>
      <c r="D103" s="187"/>
      <c r="E103" s="187" t="s">
        <v>196</v>
      </c>
      <c r="F103" s="538">
        <v>21.1</v>
      </c>
      <c r="G103" s="538"/>
      <c r="H103" s="538"/>
      <c r="I103" s="538"/>
      <c r="J103" s="538"/>
      <c r="K103" s="534">
        <f t="shared" si="6"/>
        <v>21.1</v>
      </c>
      <c r="L103" s="539">
        <f t="shared" si="8"/>
        <v>0</v>
      </c>
      <c r="M103" s="525">
        <f t="shared" si="9"/>
        <v>0</v>
      </c>
      <c r="N103" s="526"/>
    </row>
    <row r="104" spans="1:14" x14ac:dyDescent="0.25">
      <c r="A104" s="186" t="s">
        <v>429</v>
      </c>
      <c r="B104" s="537"/>
      <c r="C104" s="187" t="s">
        <v>422</v>
      </c>
      <c r="D104" s="187"/>
      <c r="E104" s="187" t="s">
        <v>196</v>
      </c>
      <c r="F104" s="538">
        <v>13.5</v>
      </c>
      <c r="G104" s="538"/>
      <c r="H104" s="538"/>
      <c r="I104" s="538"/>
      <c r="J104" s="538"/>
      <c r="K104" s="534">
        <f t="shared" si="6"/>
        <v>13.5</v>
      </c>
      <c r="L104" s="539">
        <f t="shared" si="8"/>
        <v>0</v>
      </c>
      <c r="M104" s="525">
        <f t="shared" si="9"/>
        <v>0</v>
      </c>
      <c r="N104" s="526"/>
    </row>
    <row r="105" spans="1:14" x14ac:dyDescent="0.25">
      <c r="A105" s="186" t="s">
        <v>430</v>
      </c>
      <c r="B105" s="537"/>
      <c r="C105" s="187" t="s">
        <v>510</v>
      </c>
      <c r="D105" s="187"/>
      <c r="E105" s="187" t="s">
        <v>300</v>
      </c>
      <c r="F105" s="538"/>
      <c r="G105" s="538">
        <v>30.4</v>
      </c>
      <c r="H105" s="538"/>
      <c r="I105" s="538"/>
      <c r="J105" s="538"/>
      <c r="K105" s="534">
        <f t="shared" si="6"/>
        <v>30.4</v>
      </c>
      <c r="L105" s="539">
        <f t="shared" si="8"/>
        <v>255</v>
      </c>
      <c r="M105" s="525">
        <f t="shared" si="9"/>
        <v>7752</v>
      </c>
      <c r="N105" s="526"/>
    </row>
    <row r="106" spans="1:14" x14ac:dyDescent="0.25">
      <c r="A106" s="186" t="s">
        <v>431</v>
      </c>
      <c r="B106" s="537"/>
      <c r="C106" s="187" t="s">
        <v>316</v>
      </c>
      <c r="D106" s="187"/>
      <c r="E106" s="187" t="s">
        <v>95</v>
      </c>
      <c r="F106" s="538">
        <v>25.8</v>
      </c>
      <c r="G106" s="538"/>
      <c r="H106" s="538"/>
      <c r="I106" s="538"/>
      <c r="J106" s="538"/>
      <c r="K106" s="534">
        <f t="shared" si="6"/>
        <v>25.8</v>
      </c>
      <c r="L106" s="539">
        <f t="shared" si="8"/>
        <v>130</v>
      </c>
      <c r="M106" s="525">
        <f t="shared" si="9"/>
        <v>3354</v>
      </c>
      <c r="N106" s="526"/>
    </row>
    <row r="107" spans="1:14" x14ac:dyDescent="0.25">
      <c r="A107" s="186" t="s">
        <v>432</v>
      </c>
      <c r="B107" s="537"/>
      <c r="C107" s="187" t="s">
        <v>284</v>
      </c>
      <c r="D107" s="187"/>
      <c r="E107" s="187" t="s">
        <v>96</v>
      </c>
      <c r="F107" s="538">
        <v>12.3</v>
      </c>
      <c r="G107" s="538"/>
      <c r="H107" s="538"/>
      <c r="I107" s="538"/>
      <c r="J107" s="538"/>
      <c r="K107" s="534">
        <f t="shared" si="6"/>
        <v>12.3</v>
      </c>
      <c r="L107" s="539">
        <f t="shared" si="8"/>
        <v>255</v>
      </c>
      <c r="M107" s="525">
        <f t="shared" si="9"/>
        <v>3136.5</v>
      </c>
      <c r="N107" s="526"/>
    </row>
    <row r="108" spans="1:14" x14ac:dyDescent="0.25">
      <c r="A108" s="186" t="s">
        <v>433</v>
      </c>
      <c r="B108" s="537"/>
      <c r="C108" s="187" t="s">
        <v>512</v>
      </c>
      <c r="D108" s="187"/>
      <c r="E108" s="187" t="s">
        <v>125</v>
      </c>
      <c r="F108" s="538"/>
      <c r="G108" s="538">
        <v>22.4</v>
      </c>
      <c r="H108" s="538"/>
      <c r="I108" s="538"/>
      <c r="J108" s="538"/>
      <c r="K108" s="534">
        <f t="shared" si="6"/>
        <v>22.4</v>
      </c>
      <c r="L108" s="539">
        <v>4</v>
      </c>
      <c r="M108" s="525">
        <f t="shared" si="9"/>
        <v>89.6</v>
      </c>
      <c r="N108" s="526"/>
    </row>
    <row r="109" spans="1:14" x14ac:dyDescent="0.25">
      <c r="A109" s="186" t="s">
        <v>435</v>
      </c>
      <c r="B109" s="537"/>
      <c r="C109" s="187" t="s">
        <v>513</v>
      </c>
      <c r="D109" s="187"/>
      <c r="E109" s="187" t="s">
        <v>95</v>
      </c>
      <c r="F109" s="538"/>
      <c r="G109" s="538"/>
      <c r="H109" s="538"/>
      <c r="I109" s="538">
        <v>15.8</v>
      </c>
      <c r="J109" s="538"/>
      <c r="K109" s="534">
        <f t="shared" si="6"/>
        <v>15.8</v>
      </c>
      <c r="L109" s="539">
        <f t="shared" si="8"/>
        <v>130</v>
      </c>
      <c r="M109" s="525">
        <f t="shared" si="9"/>
        <v>2054</v>
      </c>
      <c r="N109" s="526"/>
    </row>
    <row r="110" spans="1:14" x14ac:dyDescent="0.25">
      <c r="A110" s="186" t="s">
        <v>437</v>
      </c>
      <c r="B110" s="537"/>
      <c r="C110" s="187" t="s">
        <v>422</v>
      </c>
      <c r="D110" s="187"/>
      <c r="E110" s="187" t="s">
        <v>196</v>
      </c>
      <c r="F110" s="538"/>
      <c r="G110" s="538"/>
      <c r="H110" s="538"/>
      <c r="I110" s="538"/>
      <c r="J110" s="538">
        <v>56.8</v>
      </c>
      <c r="K110" s="534">
        <f t="shared" si="6"/>
        <v>56.8</v>
      </c>
      <c r="L110" s="539">
        <f t="shared" si="8"/>
        <v>0</v>
      </c>
      <c r="M110" s="525">
        <f t="shared" si="9"/>
        <v>0</v>
      </c>
      <c r="N110" s="526"/>
    </row>
    <row r="111" spans="1:14" x14ac:dyDescent="0.25">
      <c r="A111" s="186" t="s">
        <v>438</v>
      </c>
      <c r="B111" s="537"/>
      <c r="C111" s="187" t="s">
        <v>296</v>
      </c>
      <c r="D111" s="187"/>
      <c r="E111" s="187" t="s">
        <v>96</v>
      </c>
      <c r="F111" s="538"/>
      <c r="G111" s="538"/>
      <c r="H111" s="538"/>
      <c r="I111" s="538">
        <v>18.600000000000001</v>
      </c>
      <c r="J111" s="538"/>
      <c r="K111" s="534">
        <f t="shared" si="6"/>
        <v>18.600000000000001</v>
      </c>
      <c r="L111" s="539">
        <f t="shared" si="8"/>
        <v>255</v>
      </c>
      <c r="M111" s="525">
        <f t="shared" si="9"/>
        <v>4743</v>
      </c>
      <c r="N111" s="526"/>
    </row>
    <row r="112" spans="1:14" x14ac:dyDescent="0.25">
      <c r="A112" s="186"/>
      <c r="B112" s="537"/>
      <c r="C112" s="187" t="s">
        <v>294</v>
      </c>
      <c r="D112" s="187"/>
      <c r="E112" s="187" t="s">
        <v>96</v>
      </c>
      <c r="F112" s="538">
        <v>2</v>
      </c>
      <c r="G112" s="538"/>
      <c r="H112" s="538"/>
      <c r="I112" s="538"/>
      <c r="J112" s="538">
        <v>2</v>
      </c>
      <c r="K112" s="534">
        <f t="shared" si="6"/>
        <v>4</v>
      </c>
      <c r="L112" s="539">
        <f t="shared" si="8"/>
        <v>255</v>
      </c>
      <c r="M112" s="525">
        <f t="shared" si="9"/>
        <v>1020</v>
      </c>
      <c r="N112" s="526"/>
    </row>
    <row r="113" spans="1:15" x14ac:dyDescent="0.25">
      <c r="A113" s="186" t="s">
        <v>439</v>
      </c>
      <c r="B113" s="537"/>
      <c r="C113" s="187" t="s">
        <v>523</v>
      </c>
      <c r="D113" s="187"/>
      <c r="E113" s="187" t="s">
        <v>300</v>
      </c>
      <c r="F113" s="538">
        <v>43.7</v>
      </c>
      <c r="G113" s="538"/>
      <c r="H113" s="538"/>
      <c r="I113" s="538"/>
      <c r="J113" s="538"/>
      <c r="K113" s="534">
        <f t="shared" si="6"/>
        <v>43.7</v>
      </c>
      <c r="L113" s="539">
        <f t="shared" si="8"/>
        <v>255</v>
      </c>
      <c r="M113" s="525">
        <f t="shared" si="9"/>
        <v>11143.5</v>
      </c>
      <c r="N113" s="526"/>
    </row>
    <row r="114" spans="1:15" ht="15.75" thickBot="1" x14ac:dyDescent="0.3">
      <c r="A114" s="186"/>
      <c r="B114" s="537"/>
      <c r="C114" s="540" t="s">
        <v>440</v>
      </c>
      <c r="D114" s="540"/>
      <c r="E114" s="540"/>
      <c r="F114" s="541">
        <f t="shared" ref="F114:K114" si="10">SUM(F92:F113)</f>
        <v>303.3</v>
      </c>
      <c r="G114" s="541">
        <f t="shared" si="10"/>
        <v>52.8</v>
      </c>
      <c r="H114" s="541">
        <f t="shared" si="10"/>
        <v>0</v>
      </c>
      <c r="I114" s="541">
        <f t="shared" si="10"/>
        <v>164.5</v>
      </c>
      <c r="J114" s="541">
        <f t="shared" si="10"/>
        <v>58.8</v>
      </c>
      <c r="K114" s="541">
        <f t="shared" si="10"/>
        <v>579.40000000000009</v>
      </c>
      <c r="L114" s="539" t="s">
        <v>306</v>
      </c>
      <c r="M114" s="525"/>
      <c r="N114" s="526"/>
    </row>
    <row r="115" spans="1:15" ht="15.75" thickTop="1" x14ac:dyDescent="0.25">
      <c r="A115" s="186"/>
      <c r="B115" s="537"/>
      <c r="C115" s="544"/>
      <c r="D115" s="544"/>
      <c r="E115" s="544"/>
      <c r="F115" s="545"/>
      <c r="G115" s="545"/>
      <c r="H115" s="545"/>
      <c r="I115" s="545"/>
      <c r="J115" s="545"/>
      <c r="K115" s="534"/>
      <c r="L115" s="539" t="s">
        <v>306</v>
      </c>
      <c r="M115" s="525"/>
      <c r="N115" s="526"/>
    </row>
    <row r="116" spans="1:15" x14ac:dyDescent="0.25">
      <c r="A116" s="186"/>
      <c r="B116" s="537"/>
      <c r="C116" s="542" t="s">
        <v>299</v>
      </c>
      <c r="D116" s="187"/>
      <c r="E116" s="187"/>
      <c r="F116" s="538"/>
      <c r="G116" s="538"/>
      <c r="H116" s="538"/>
      <c r="I116" s="538"/>
      <c r="J116" s="538"/>
      <c r="K116" s="534"/>
      <c r="L116" s="539" t="s">
        <v>306</v>
      </c>
      <c r="M116" s="525"/>
      <c r="N116" s="526"/>
    </row>
    <row r="117" spans="1:15" x14ac:dyDescent="0.25">
      <c r="A117" s="186"/>
      <c r="B117" s="537"/>
      <c r="C117" s="187" t="s">
        <v>294</v>
      </c>
      <c r="D117" s="187"/>
      <c r="E117" s="187" t="s">
        <v>96</v>
      </c>
      <c r="F117" s="538"/>
      <c r="G117" s="538"/>
      <c r="H117" s="538"/>
      <c r="I117" s="538">
        <v>12</v>
      </c>
      <c r="J117" s="538"/>
      <c r="K117" s="534">
        <f t="shared" si="6"/>
        <v>12</v>
      </c>
      <c r="L117" s="539">
        <v>52</v>
      </c>
      <c r="M117" s="525">
        <f t="shared" ref="M117:M126" si="11">K117*L117</f>
        <v>624</v>
      </c>
      <c r="N117" s="526"/>
    </row>
    <row r="118" spans="1:15" x14ac:dyDescent="0.25">
      <c r="A118" s="186"/>
      <c r="B118" s="537"/>
      <c r="C118" s="187" t="s">
        <v>296</v>
      </c>
      <c r="D118" s="187"/>
      <c r="E118" s="187" t="s">
        <v>96</v>
      </c>
      <c r="F118" s="538"/>
      <c r="G118" s="538"/>
      <c r="H118" s="538"/>
      <c r="I118" s="538"/>
      <c r="J118" s="538">
        <v>5.2</v>
      </c>
      <c r="K118" s="534">
        <f t="shared" si="6"/>
        <v>5.2</v>
      </c>
      <c r="L118" s="539">
        <v>52</v>
      </c>
      <c r="M118" s="525">
        <f t="shared" si="11"/>
        <v>270.40000000000003</v>
      </c>
      <c r="N118" s="526"/>
    </row>
    <row r="119" spans="1:15" x14ac:dyDescent="0.25">
      <c r="A119" s="186"/>
      <c r="B119" s="537"/>
      <c r="C119" s="187" t="s">
        <v>441</v>
      </c>
      <c r="D119" s="187"/>
      <c r="E119" s="187" t="s">
        <v>96</v>
      </c>
      <c r="F119" s="538"/>
      <c r="G119" s="538"/>
      <c r="H119" s="538"/>
      <c r="I119" s="538"/>
      <c r="J119" s="538">
        <v>1</v>
      </c>
      <c r="K119" s="534">
        <f t="shared" si="6"/>
        <v>1</v>
      </c>
      <c r="L119" s="539">
        <v>52</v>
      </c>
      <c r="M119" s="525">
        <f t="shared" si="11"/>
        <v>52</v>
      </c>
      <c r="N119" s="526"/>
    </row>
    <row r="120" spans="1:15" x14ac:dyDescent="0.25">
      <c r="A120" s="186"/>
      <c r="B120" s="537"/>
      <c r="C120" s="187" t="s">
        <v>514</v>
      </c>
      <c r="D120" s="187"/>
      <c r="E120" s="187" t="s">
        <v>95</v>
      </c>
      <c r="F120" s="538"/>
      <c r="G120" s="538"/>
      <c r="H120" s="538"/>
      <c r="I120" s="538"/>
      <c r="J120" s="538">
        <v>14.7</v>
      </c>
      <c r="K120" s="534">
        <f t="shared" si="6"/>
        <v>14.7</v>
      </c>
      <c r="L120" s="539">
        <v>52</v>
      </c>
      <c r="M120" s="525">
        <f t="shared" si="11"/>
        <v>764.4</v>
      </c>
      <c r="N120" s="526"/>
    </row>
    <row r="121" spans="1:15" x14ac:dyDescent="0.25">
      <c r="A121" s="186"/>
      <c r="B121" s="537"/>
      <c r="C121" s="187" t="s">
        <v>434</v>
      </c>
      <c r="D121" s="187"/>
      <c r="E121" s="187" t="s">
        <v>125</v>
      </c>
      <c r="F121" s="538"/>
      <c r="G121" s="538">
        <v>18</v>
      </c>
      <c r="H121" s="538"/>
      <c r="I121" s="538"/>
      <c r="J121" s="538"/>
      <c r="K121" s="534">
        <f t="shared" si="6"/>
        <v>18</v>
      </c>
      <c r="L121" s="539">
        <v>0</v>
      </c>
      <c r="M121" s="525">
        <f t="shared" si="11"/>
        <v>0</v>
      </c>
      <c r="N121" s="526"/>
      <c r="O121" s="201" t="s">
        <v>508</v>
      </c>
    </row>
    <row r="122" spans="1:15" x14ac:dyDescent="0.25">
      <c r="A122" s="186"/>
      <c r="B122" s="537"/>
      <c r="C122" s="187" t="s">
        <v>296</v>
      </c>
      <c r="D122" s="187"/>
      <c r="E122" s="187" t="s">
        <v>96</v>
      </c>
      <c r="F122" s="538"/>
      <c r="G122" s="538"/>
      <c r="H122" s="538"/>
      <c r="I122" s="538"/>
      <c r="J122" s="538">
        <v>12.1</v>
      </c>
      <c r="K122" s="534">
        <f t="shared" si="6"/>
        <v>12.1</v>
      </c>
      <c r="L122" s="539">
        <v>52</v>
      </c>
      <c r="M122" s="525">
        <f t="shared" si="11"/>
        <v>629.19999999999993</v>
      </c>
      <c r="N122" s="526"/>
    </row>
    <row r="123" spans="1:15" x14ac:dyDescent="0.25">
      <c r="A123" s="186"/>
      <c r="B123" s="537"/>
      <c r="C123" s="187" t="s">
        <v>292</v>
      </c>
      <c r="D123" s="187"/>
      <c r="E123" s="187" t="s">
        <v>196</v>
      </c>
      <c r="F123" s="538"/>
      <c r="G123" s="538"/>
      <c r="H123" s="538"/>
      <c r="I123" s="538"/>
      <c r="J123" s="538">
        <v>9.5</v>
      </c>
      <c r="K123" s="534">
        <f t="shared" si="6"/>
        <v>9.5</v>
      </c>
      <c r="L123" s="539">
        <f t="shared" ref="L123:L125" si="12">IF(E123="","0",VLOOKUP(E123,$F$539:$G$554,2))</f>
        <v>0</v>
      </c>
      <c r="M123" s="525">
        <f t="shared" si="11"/>
        <v>0</v>
      </c>
      <c r="N123" s="526"/>
    </row>
    <row r="124" spans="1:15" x14ac:dyDescent="0.25">
      <c r="A124" s="186"/>
      <c r="B124" s="537"/>
      <c r="C124" s="187" t="s">
        <v>296</v>
      </c>
      <c r="D124" s="187"/>
      <c r="E124" s="187" t="s">
        <v>96</v>
      </c>
      <c r="F124" s="538"/>
      <c r="G124" s="538"/>
      <c r="H124" s="538"/>
      <c r="I124" s="538"/>
      <c r="J124" s="538">
        <v>14.5</v>
      </c>
      <c r="K124" s="534">
        <f t="shared" si="6"/>
        <v>14.5</v>
      </c>
      <c r="L124" s="539">
        <v>52</v>
      </c>
      <c r="M124" s="525">
        <f t="shared" si="11"/>
        <v>754</v>
      </c>
      <c r="N124" s="526"/>
    </row>
    <row r="125" spans="1:15" x14ac:dyDescent="0.25">
      <c r="A125" s="186"/>
      <c r="B125" s="537"/>
      <c r="C125" s="187" t="s">
        <v>301</v>
      </c>
      <c r="D125" s="187"/>
      <c r="E125" s="187" t="s">
        <v>196</v>
      </c>
      <c r="F125" s="538"/>
      <c r="G125" s="538">
        <v>27</v>
      </c>
      <c r="H125" s="538"/>
      <c r="I125" s="538"/>
      <c r="J125" s="538"/>
      <c r="K125" s="534">
        <f t="shared" si="6"/>
        <v>27</v>
      </c>
      <c r="L125" s="539">
        <f t="shared" si="12"/>
        <v>0</v>
      </c>
      <c r="M125" s="525">
        <f t="shared" si="11"/>
        <v>0</v>
      </c>
      <c r="N125" s="526"/>
    </row>
    <row r="126" spans="1:15" x14ac:dyDescent="0.25">
      <c r="A126" s="186"/>
      <c r="B126" s="537"/>
      <c r="C126" s="187" t="s">
        <v>294</v>
      </c>
      <c r="D126" s="187"/>
      <c r="E126" s="187" t="s">
        <v>96</v>
      </c>
      <c r="F126" s="538"/>
      <c r="G126" s="538"/>
      <c r="H126" s="538"/>
      <c r="I126" s="538">
        <v>7.5</v>
      </c>
      <c r="J126" s="538"/>
      <c r="K126" s="534">
        <f t="shared" si="6"/>
        <v>7.5</v>
      </c>
      <c r="L126" s="539">
        <v>52</v>
      </c>
      <c r="M126" s="525">
        <f t="shared" si="11"/>
        <v>390</v>
      </c>
      <c r="N126" s="526"/>
    </row>
    <row r="127" spans="1:15" ht="15.75" thickBot="1" x14ac:dyDescent="0.3">
      <c r="A127" s="186"/>
      <c r="B127" s="537"/>
      <c r="C127" s="540" t="s">
        <v>442</v>
      </c>
      <c r="D127" s="540"/>
      <c r="E127" s="540"/>
      <c r="F127" s="541">
        <f t="shared" ref="F127:K127" si="13">SUM(F117:F126)</f>
        <v>0</v>
      </c>
      <c r="G127" s="541">
        <f t="shared" si="13"/>
        <v>45</v>
      </c>
      <c r="H127" s="541">
        <f t="shared" si="13"/>
        <v>0</v>
      </c>
      <c r="I127" s="541">
        <f t="shared" si="13"/>
        <v>19.5</v>
      </c>
      <c r="J127" s="541">
        <f t="shared" si="13"/>
        <v>57</v>
      </c>
      <c r="K127" s="541">
        <f t="shared" si="13"/>
        <v>121.5</v>
      </c>
      <c r="L127" s="539" t="s">
        <v>306</v>
      </c>
      <c r="M127" s="525"/>
      <c r="N127" s="526"/>
    </row>
    <row r="128" spans="1:15" ht="15.75" thickTop="1" x14ac:dyDescent="0.25">
      <c r="A128" s="264"/>
      <c r="B128" s="265"/>
      <c r="C128" s="393"/>
      <c r="D128" s="393"/>
      <c r="E128" s="393"/>
      <c r="F128" s="398"/>
      <c r="G128" s="398"/>
      <c r="H128" s="398"/>
      <c r="I128" s="398"/>
      <c r="J128" s="398"/>
      <c r="K128" s="302"/>
      <c r="L128" s="303"/>
    </row>
    <row r="129" spans="1:12" x14ac:dyDescent="0.25">
      <c r="A129" s="264"/>
      <c r="B129" s="265"/>
      <c r="C129" s="396" t="s">
        <v>443</v>
      </c>
      <c r="D129" s="396"/>
      <c r="E129" s="396"/>
      <c r="F129" s="400">
        <f t="shared" ref="F129:K129" si="14">F46</f>
        <v>547.15</v>
      </c>
      <c r="G129" s="400">
        <f t="shared" si="14"/>
        <v>35.299999999999997</v>
      </c>
      <c r="H129" s="400">
        <f t="shared" si="14"/>
        <v>0</v>
      </c>
      <c r="I129" s="400">
        <f t="shared" si="14"/>
        <v>79.099999999999994</v>
      </c>
      <c r="J129" s="400">
        <f t="shared" si="14"/>
        <v>448</v>
      </c>
      <c r="K129" s="400">
        <f t="shared" si="14"/>
        <v>1109.55</v>
      </c>
      <c r="L129" s="303"/>
    </row>
    <row r="130" spans="1:12" x14ac:dyDescent="0.25">
      <c r="A130" s="264"/>
      <c r="B130" s="265"/>
      <c r="C130" s="396" t="s">
        <v>416</v>
      </c>
      <c r="D130" s="396"/>
      <c r="E130" s="396"/>
      <c r="F130" s="400">
        <f t="shared" ref="F130:K130" si="15">F89</f>
        <v>821.5</v>
      </c>
      <c r="G130" s="400">
        <f t="shared" si="15"/>
        <v>0</v>
      </c>
      <c r="H130" s="400">
        <f t="shared" si="15"/>
        <v>0</v>
      </c>
      <c r="I130" s="400">
        <f t="shared" si="15"/>
        <v>94.9</v>
      </c>
      <c r="J130" s="400">
        <f t="shared" si="15"/>
        <v>19.599999999999998</v>
      </c>
      <c r="K130" s="400">
        <f t="shared" si="15"/>
        <v>935.99999999999989</v>
      </c>
      <c r="L130" s="303"/>
    </row>
    <row r="131" spans="1:12" x14ac:dyDescent="0.25">
      <c r="A131" s="264"/>
      <c r="B131" s="265"/>
      <c r="C131" s="396" t="s">
        <v>440</v>
      </c>
      <c r="D131" s="396"/>
      <c r="E131" s="396"/>
      <c r="F131" s="400">
        <f t="shared" ref="F131:K131" si="16">F114</f>
        <v>303.3</v>
      </c>
      <c r="G131" s="400">
        <f t="shared" si="16"/>
        <v>52.8</v>
      </c>
      <c r="H131" s="400">
        <f t="shared" si="16"/>
        <v>0</v>
      </c>
      <c r="I131" s="400">
        <f t="shared" si="16"/>
        <v>164.5</v>
      </c>
      <c r="J131" s="400">
        <f t="shared" si="16"/>
        <v>58.8</v>
      </c>
      <c r="K131" s="400">
        <f t="shared" si="16"/>
        <v>579.40000000000009</v>
      </c>
      <c r="L131" s="303"/>
    </row>
    <row r="132" spans="1:12" x14ac:dyDescent="0.25">
      <c r="A132" s="264"/>
      <c r="B132" s="265"/>
      <c r="C132" s="396" t="s">
        <v>442</v>
      </c>
      <c r="D132" s="396"/>
      <c r="E132" s="396"/>
      <c r="F132" s="400">
        <f t="shared" ref="F132:K132" si="17">F127</f>
        <v>0</v>
      </c>
      <c r="G132" s="400">
        <f t="shared" si="17"/>
        <v>45</v>
      </c>
      <c r="H132" s="400">
        <f t="shared" si="17"/>
        <v>0</v>
      </c>
      <c r="I132" s="400">
        <f t="shared" si="17"/>
        <v>19.5</v>
      </c>
      <c r="J132" s="400">
        <f t="shared" si="17"/>
        <v>57</v>
      </c>
      <c r="K132" s="400">
        <f t="shared" si="17"/>
        <v>121.5</v>
      </c>
      <c r="L132" s="303"/>
    </row>
    <row r="133" spans="1:12" ht="15.75" thickBot="1" x14ac:dyDescent="0.3">
      <c r="A133" s="264"/>
      <c r="B133" s="265"/>
      <c r="C133" s="266" t="s">
        <v>98</v>
      </c>
      <c r="D133" s="266"/>
      <c r="E133" s="266"/>
      <c r="F133" s="399">
        <f t="shared" ref="F133:K133" si="18">SUM(F129:F132)</f>
        <v>1671.95</v>
      </c>
      <c r="G133" s="399">
        <f t="shared" si="18"/>
        <v>133.1</v>
      </c>
      <c r="H133" s="399">
        <f t="shared" si="18"/>
        <v>0</v>
      </c>
      <c r="I133" s="399">
        <f t="shared" si="18"/>
        <v>358</v>
      </c>
      <c r="J133" s="399">
        <f t="shared" si="18"/>
        <v>583.4</v>
      </c>
      <c r="K133" s="399">
        <f t="shared" si="18"/>
        <v>2746.45</v>
      </c>
      <c r="L133" s="303"/>
    </row>
    <row r="134" spans="1:12" ht="15.75" hidden="1" thickTop="1" x14ac:dyDescent="0.25">
      <c r="K134" s="308">
        <f t="shared" ref="K134:K193" si="19">SUM(F134:J134)</f>
        <v>0</v>
      </c>
      <c r="L134" s="317">
        <f t="shared" ref="L134:L197" si="20">IF(E134="",0,IF(E134="H",0,VLOOKUP(E134,$F$539:$G$553,2)))</f>
        <v>0</v>
      </c>
    </row>
    <row r="135" spans="1:12" hidden="1" x14ac:dyDescent="0.25">
      <c r="K135" s="308">
        <f t="shared" si="19"/>
        <v>0</v>
      </c>
      <c r="L135" s="317">
        <f t="shared" si="20"/>
        <v>0</v>
      </c>
    </row>
    <row r="136" spans="1:12" hidden="1" x14ac:dyDescent="0.25">
      <c r="K136" s="308">
        <f t="shared" si="19"/>
        <v>0</v>
      </c>
      <c r="L136" s="317">
        <f t="shared" si="20"/>
        <v>0</v>
      </c>
    </row>
    <row r="137" spans="1:12" hidden="1" x14ac:dyDescent="0.25">
      <c r="K137" s="308">
        <f t="shared" si="19"/>
        <v>0</v>
      </c>
      <c r="L137" s="317">
        <f t="shared" si="20"/>
        <v>0</v>
      </c>
    </row>
    <row r="138" spans="1:12" hidden="1" x14ac:dyDescent="0.25">
      <c r="K138" s="308">
        <f t="shared" si="19"/>
        <v>0</v>
      </c>
      <c r="L138" s="317">
        <f t="shared" si="20"/>
        <v>0</v>
      </c>
    </row>
    <row r="139" spans="1:12" hidden="1" x14ac:dyDescent="0.25">
      <c r="K139" s="308">
        <f t="shared" si="19"/>
        <v>0</v>
      </c>
      <c r="L139" s="317">
        <f t="shared" si="20"/>
        <v>0</v>
      </c>
    </row>
    <row r="140" spans="1:12" hidden="1" x14ac:dyDescent="0.25">
      <c r="K140" s="308">
        <f t="shared" si="19"/>
        <v>0</v>
      </c>
      <c r="L140" s="317">
        <f t="shared" si="20"/>
        <v>0</v>
      </c>
    </row>
    <row r="141" spans="1:12" hidden="1" x14ac:dyDescent="0.25">
      <c r="K141" s="308">
        <f t="shared" si="19"/>
        <v>0</v>
      </c>
      <c r="L141" s="317">
        <f t="shared" si="20"/>
        <v>0</v>
      </c>
    </row>
    <row r="142" spans="1:12" hidden="1" x14ac:dyDescent="0.25">
      <c r="K142" s="308">
        <f t="shared" si="19"/>
        <v>0</v>
      </c>
      <c r="L142" s="317">
        <f t="shared" si="20"/>
        <v>0</v>
      </c>
    </row>
    <row r="143" spans="1:12" hidden="1" x14ac:dyDescent="0.25">
      <c r="K143" s="308">
        <f t="shared" si="19"/>
        <v>0</v>
      </c>
      <c r="L143" s="317">
        <f t="shared" si="20"/>
        <v>0</v>
      </c>
    </row>
    <row r="144" spans="1:12" hidden="1" x14ac:dyDescent="0.25">
      <c r="K144" s="308">
        <f t="shared" si="19"/>
        <v>0</v>
      </c>
      <c r="L144" s="317">
        <f t="shared" si="20"/>
        <v>0</v>
      </c>
    </row>
    <row r="145" spans="11:12" hidden="1" x14ac:dyDescent="0.25">
      <c r="K145" s="308">
        <f t="shared" si="19"/>
        <v>0</v>
      </c>
      <c r="L145" s="317">
        <f t="shared" si="20"/>
        <v>0</v>
      </c>
    </row>
    <row r="146" spans="11:12" hidden="1" x14ac:dyDescent="0.25">
      <c r="K146" s="308">
        <f t="shared" si="19"/>
        <v>0</v>
      </c>
      <c r="L146" s="317">
        <f t="shared" si="20"/>
        <v>0</v>
      </c>
    </row>
    <row r="147" spans="11:12" hidden="1" x14ac:dyDescent="0.25">
      <c r="K147" s="308">
        <f t="shared" si="19"/>
        <v>0</v>
      </c>
      <c r="L147" s="317">
        <f t="shared" si="20"/>
        <v>0</v>
      </c>
    </row>
    <row r="148" spans="11:12" hidden="1" x14ac:dyDescent="0.25">
      <c r="K148" s="308">
        <f t="shared" si="19"/>
        <v>0</v>
      </c>
      <c r="L148" s="317">
        <f t="shared" si="20"/>
        <v>0</v>
      </c>
    </row>
    <row r="149" spans="11:12" hidden="1" x14ac:dyDescent="0.25">
      <c r="K149" s="308">
        <f t="shared" si="19"/>
        <v>0</v>
      </c>
      <c r="L149" s="317">
        <f t="shared" si="20"/>
        <v>0</v>
      </c>
    </row>
    <row r="150" spans="11:12" hidden="1" x14ac:dyDescent="0.25">
      <c r="K150" s="308">
        <f t="shared" si="19"/>
        <v>0</v>
      </c>
      <c r="L150" s="317">
        <f t="shared" si="20"/>
        <v>0</v>
      </c>
    </row>
    <row r="151" spans="11:12" hidden="1" x14ac:dyDescent="0.25">
      <c r="K151" s="308">
        <f t="shared" si="19"/>
        <v>0</v>
      </c>
      <c r="L151" s="317">
        <f t="shared" si="20"/>
        <v>0</v>
      </c>
    </row>
    <row r="152" spans="11:12" hidden="1" x14ac:dyDescent="0.25">
      <c r="K152" s="308">
        <f t="shared" si="19"/>
        <v>0</v>
      </c>
      <c r="L152" s="317">
        <f t="shared" si="20"/>
        <v>0</v>
      </c>
    </row>
    <row r="153" spans="11:12" hidden="1" x14ac:dyDescent="0.25">
      <c r="K153" s="308">
        <f t="shared" si="19"/>
        <v>0</v>
      </c>
      <c r="L153" s="317">
        <f t="shared" si="20"/>
        <v>0</v>
      </c>
    </row>
    <row r="154" spans="11:12" hidden="1" x14ac:dyDescent="0.25">
      <c r="K154" s="308">
        <f t="shared" si="19"/>
        <v>0</v>
      </c>
      <c r="L154" s="317">
        <f t="shared" si="20"/>
        <v>0</v>
      </c>
    </row>
    <row r="155" spans="11:12" hidden="1" x14ac:dyDescent="0.25">
      <c r="K155" s="308">
        <f t="shared" si="19"/>
        <v>0</v>
      </c>
      <c r="L155" s="317">
        <f t="shared" si="20"/>
        <v>0</v>
      </c>
    </row>
    <row r="156" spans="11:12" hidden="1" x14ac:dyDescent="0.25">
      <c r="K156" s="308">
        <f t="shared" si="19"/>
        <v>0</v>
      </c>
      <c r="L156" s="317">
        <f t="shared" si="20"/>
        <v>0</v>
      </c>
    </row>
    <row r="157" spans="11:12" hidden="1" x14ac:dyDescent="0.25">
      <c r="K157" s="308">
        <f t="shared" si="19"/>
        <v>0</v>
      </c>
      <c r="L157" s="317">
        <f t="shared" si="20"/>
        <v>0</v>
      </c>
    </row>
    <row r="158" spans="11:12" hidden="1" x14ac:dyDescent="0.25">
      <c r="K158" s="308">
        <f t="shared" si="19"/>
        <v>0</v>
      </c>
      <c r="L158" s="317">
        <f t="shared" si="20"/>
        <v>0</v>
      </c>
    </row>
    <row r="159" spans="11:12" hidden="1" x14ac:dyDescent="0.25">
      <c r="K159" s="308">
        <f t="shared" si="19"/>
        <v>0</v>
      </c>
      <c r="L159" s="317">
        <f t="shared" si="20"/>
        <v>0</v>
      </c>
    </row>
    <row r="160" spans="11:12" hidden="1" x14ac:dyDescent="0.25">
      <c r="K160" s="308">
        <f t="shared" si="19"/>
        <v>0</v>
      </c>
      <c r="L160" s="317">
        <f t="shared" si="20"/>
        <v>0</v>
      </c>
    </row>
    <row r="161" spans="11:12" hidden="1" x14ac:dyDescent="0.25">
      <c r="K161" s="308">
        <f t="shared" si="19"/>
        <v>0</v>
      </c>
      <c r="L161" s="317">
        <f t="shared" si="20"/>
        <v>0</v>
      </c>
    </row>
    <row r="162" spans="11:12" hidden="1" x14ac:dyDescent="0.25">
      <c r="K162" s="308">
        <f t="shared" si="19"/>
        <v>0</v>
      </c>
      <c r="L162" s="317">
        <f t="shared" si="20"/>
        <v>0</v>
      </c>
    </row>
    <row r="163" spans="11:12" hidden="1" x14ac:dyDescent="0.25">
      <c r="K163" s="308">
        <f t="shared" si="19"/>
        <v>0</v>
      </c>
      <c r="L163" s="317">
        <f t="shared" si="20"/>
        <v>0</v>
      </c>
    </row>
    <row r="164" spans="11:12" hidden="1" x14ac:dyDescent="0.25">
      <c r="K164" s="308">
        <f t="shared" si="19"/>
        <v>0</v>
      </c>
      <c r="L164" s="317">
        <f t="shared" si="20"/>
        <v>0</v>
      </c>
    </row>
    <row r="165" spans="11:12" hidden="1" x14ac:dyDescent="0.25">
      <c r="K165" s="308">
        <f t="shared" si="19"/>
        <v>0</v>
      </c>
      <c r="L165" s="317">
        <f t="shared" si="20"/>
        <v>0</v>
      </c>
    </row>
    <row r="166" spans="11:12" hidden="1" x14ac:dyDescent="0.25">
      <c r="K166" s="308">
        <f t="shared" si="19"/>
        <v>0</v>
      </c>
      <c r="L166" s="317">
        <f t="shared" si="20"/>
        <v>0</v>
      </c>
    </row>
    <row r="167" spans="11:12" hidden="1" x14ac:dyDescent="0.25">
      <c r="K167" s="308">
        <f t="shared" si="19"/>
        <v>0</v>
      </c>
      <c r="L167" s="317">
        <f t="shared" si="20"/>
        <v>0</v>
      </c>
    </row>
    <row r="168" spans="11:12" hidden="1" x14ac:dyDescent="0.25">
      <c r="K168" s="308">
        <f t="shared" si="19"/>
        <v>0</v>
      </c>
      <c r="L168" s="317">
        <f t="shared" si="20"/>
        <v>0</v>
      </c>
    </row>
    <row r="169" spans="11:12" hidden="1" x14ac:dyDescent="0.25">
      <c r="K169" s="308">
        <f t="shared" si="19"/>
        <v>0</v>
      </c>
      <c r="L169" s="317">
        <f t="shared" si="20"/>
        <v>0</v>
      </c>
    </row>
    <row r="170" spans="11:12" hidden="1" x14ac:dyDescent="0.25">
      <c r="K170" s="308">
        <f t="shared" si="19"/>
        <v>0</v>
      </c>
      <c r="L170" s="317">
        <f t="shared" si="20"/>
        <v>0</v>
      </c>
    </row>
    <row r="171" spans="11:12" hidden="1" x14ac:dyDescent="0.25">
      <c r="K171" s="308">
        <f t="shared" si="19"/>
        <v>0</v>
      </c>
      <c r="L171" s="317">
        <f t="shared" si="20"/>
        <v>0</v>
      </c>
    </row>
    <row r="172" spans="11:12" hidden="1" x14ac:dyDescent="0.25">
      <c r="K172" s="308">
        <f t="shared" si="19"/>
        <v>0</v>
      </c>
      <c r="L172" s="317">
        <f t="shared" si="20"/>
        <v>0</v>
      </c>
    </row>
    <row r="173" spans="11:12" hidden="1" x14ac:dyDescent="0.25">
      <c r="K173" s="308">
        <f t="shared" si="19"/>
        <v>0</v>
      </c>
      <c r="L173" s="317">
        <f t="shared" si="20"/>
        <v>0</v>
      </c>
    </row>
    <row r="174" spans="11:12" hidden="1" x14ac:dyDescent="0.25">
      <c r="K174" s="308">
        <f t="shared" si="19"/>
        <v>0</v>
      </c>
      <c r="L174" s="317">
        <f t="shared" si="20"/>
        <v>0</v>
      </c>
    </row>
    <row r="175" spans="11:12" hidden="1" x14ac:dyDescent="0.25">
      <c r="K175" s="308">
        <f t="shared" si="19"/>
        <v>0</v>
      </c>
      <c r="L175" s="317">
        <f t="shared" si="20"/>
        <v>0</v>
      </c>
    </row>
    <row r="176" spans="11:12" hidden="1" x14ac:dyDescent="0.25">
      <c r="K176" s="308">
        <f t="shared" si="19"/>
        <v>0</v>
      </c>
      <c r="L176" s="317">
        <f t="shared" si="20"/>
        <v>0</v>
      </c>
    </row>
    <row r="177" spans="11:12" hidden="1" x14ac:dyDescent="0.25">
      <c r="K177" s="308">
        <f t="shared" si="19"/>
        <v>0</v>
      </c>
      <c r="L177" s="317">
        <f t="shared" si="20"/>
        <v>0</v>
      </c>
    </row>
    <row r="178" spans="11:12" hidden="1" x14ac:dyDescent="0.25">
      <c r="K178" s="308">
        <f t="shared" si="19"/>
        <v>0</v>
      </c>
      <c r="L178" s="317">
        <f t="shared" si="20"/>
        <v>0</v>
      </c>
    </row>
    <row r="179" spans="11:12" hidden="1" x14ac:dyDescent="0.25">
      <c r="K179" s="308">
        <f t="shared" si="19"/>
        <v>0</v>
      </c>
      <c r="L179" s="317">
        <f t="shared" si="20"/>
        <v>0</v>
      </c>
    </row>
    <row r="180" spans="11:12" hidden="1" x14ac:dyDescent="0.25">
      <c r="K180" s="308">
        <f t="shared" si="19"/>
        <v>0</v>
      </c>
      <c r="L180" s="317">
        <f t="shared" si="20"/>
        <v>0</v>
      </c>
    </row>
    <row r="181" spans="11:12" hidden="1" x14ac:dyDescent="0.25">
      <c r="K181" s="308">
        <f t="shared" si="19"/>
        <v>0</v>
      </c>
      <c r="L181" s="317">
        <f t="shared" si="20"/>
        <v>0</v>
      </c>
    </row>
    <row r="182" spans="11:12" hidden="1" x14ac:dyDescent="0.25">
      <c r="K182" s="308">
        <f t="shared" si="19"/>
        <v>0</v>
      </c>
      <c r="L182" s="317">
        <f t="shared" si="20"/>
        <v>0</v>
      </c>
    </row>
    <row r="183" spans="11:12" hidden="1" x14ac:dyDescent="0.25">
      <c r="K183" s="308">
        <f t="shared" si="19"/>
        <v>0</v>
      </c>
      <c r="L183" s="317">
        <f t="shared" si="20"/>
        <v>0</v>
      </c>
    </row>
    <row r="184" spans="11:12" hidden="1" x14ac:dyDescent="0.25">
      <c r="K184" s="308">
        <f t="shared" si="19"/>
        <v>0</v>
      </c>
      <c r="L184" s="317">
        <f t="shared" si="20"/>
        <v>0</v>
      </c>
    </row>
    <row r="185" spans="11:12" hidden="1" x14ac:dyDescent="0.25">
      <c r="K185" s="308">
        <f t="shared" si="19"/>
        <v>0</v>
      </c>
      <c r="L185" s="317">
        <f t="shared" si="20"/>
        <v>0</v>
      </c>
    </row>
    <row r="186" spans="11:12" hidden="1" x14ac:dyDescent="0.25">
      <c r="K186" s="308">
        <f t="shared" si="19"/>
        <v>0</v>
      </c>
      <c r="L186" s="317">
        <f t="shared" si="20"/>
        <v>0</v>
      </c>
    </row>
    <row r="187" spans="11:12" hidden="1" x14ac:dyDescent="0.25">
      <c r="K187" s="308">
        <f t="shared" si="19"/>
        <v>0</v>
      </c>
      <c r="L187" s="317">
        <f t="shared" si="20"/>
        <v>0</v>
      </c>
    </row>
    <row r="188" spans="11:12" hidden="1" x14ac:dyDescent="0.25">
      <c r="K188" s="308">
        <f t="shared" si="19"/>
        <v>0</v>
      </c>
      <c r="L188" s="317">
        <f t="shared" si="20"/>
        <v>0</v>
      </c>
    </row>
    <row r="189" spans="11:12" hidden="1" x14ac:dyDescent="0.25">
      <c r="K189" s="308">
        <f t="shared" si="19"/>
        <v>0</v>
      </c>
      <c r="L189" s="317">
        <f t="shared" si="20"/>
        <v>0</v>
      </c>
    </row>
    <row r="190" spans="11:12" hidden="1" x14ac:dyDescent="0.25">
      <c r="K190" s="308">
        <f t="shared" si="19"/>
        <v>0</v>
      </c>
      <c r="L190" s="317">
        <f t="shared" si="20"/>
        <v>0</v>
      </c>
    </row>
    <row r="191" spans="11:12" hidden="1" x14ac:dyDescent="0.25">
      <c r="K191" s="308">
        <f t="shared" si="19"/>
        <v>0</v>
      </c>
      <c r="L191" s="317">
        <f t="shared" si="20"/>
        <v>0</v>
      </c>
    </row>
    <row r="192" spans="11:12" hidden="1" x14ac:dyDescent="0.25">
      <c r="K192" s="308">
        <f t="shared" si="19"/>
        <v>0</v>
      </c>
      <c r="L192" s="317">
        <f t="shared" si="20"/>
        <v>0</v>
      </c>
    </row>
    <row r="193" spans="11:12" hidden="1" x14ac:dyDescent="0.25">
      <c r="K193" s="308">
        <f t="shared" si="19"/>
        <v>0</v>
      </c>
      <c r="L193" s="317">
        <f t="shared" si="20"/>
        <v>0</v>
      </c>
    </row>
    <row r="194" spans="11:12" hidden="1" x14ac:dyDescent="0.25">
      <c r="K194" s="308">
        <f t="shared" ref="K194:K257" si="21">SUM(F194:J194)</f>
        <v>0</v>
      </c>
      <c r="L194" s="317">
        <f t="shared" si="20"/>
        <v>0</v>
      </c>
    </row>
    <row r="195" spans="11:12" hidden="1" x14ac:dyDescent="0.25">
      <c r="K195" s="308">
        <f t="shared" si="21"/>
        <v>0</v>
      </c>
      <c r="L195" s="317">
        <f t="shared" si="20"/>
        <v>0</v>
      </c>
    </row>
    <row r="196" spans="11:12" hidden="1" x14ac:dyDescent="0.25">
      <c r="K196" s="308">
        <f t="shared" si="21"/>
        <v>0</v>
      </c>
      <c r="L196" s="317">
        <f t="shared" si="20"/>
        <v>0</v>
      </c>
    </row>
    <row r="197" spans="11:12" hidden="1" x14ac:dyDescent="0.25">
      <c r="K197" s="308">
        <f t="shared" si="21"/>
        <v>0</v>
      </c>
      <c r="L197" s="317">
        <f t="shared" si="20"/>
        <v>0</v>
      </c>
    </row>
    <row r="198" spans="11:12" hidden="1" x14ac:dyDescent="0.25">
      <c r="K198" s="308">
        <f t="shared" si="21"/>
        <v>0</v>
      </c>
      <c r="L198" s="317">
        <f t="shared" ref="L198:L261" si="22">IF(E198="",0,IF(E198="H",0,VLOOKUP(E198,$F$539:$G$553,2)))</f>
        <v>0</v>
      </c>
    </row>
    <row r="199" spans="11:12" hidden="1" x14ac:dyDescent="0.25">
      <c r="K199" s="308">
        <f t="shared" si="21"/>
        <v>0</v>
      </c>
      <c r="L199" s="317">
        <f t="shared" si="22"/>
        <v>0</v>
      </c>
    </row>
    <row r="200" spans="11:12" hidden="1" x14ac:dyDescent="0.25">
      <c r="K200" s="308">
        <f t="shared" si="21"/>
        <v>0</v>
      </c>
      <c r="L200" s="317">
        <f t="shared" si="22"/>
        <v>0</v>
      </c>
    </row>
    <row r="201" spans="11:12" hidden="1" x14ac:dyDescent="0.25">
      <c r="K201" s="308">
        <f t="shared" si="21"/>
        <v>0</v>
      </c>
      <c r="L201" s="317">
        <f t="shared" si="22"/>
        <v>0</v>
      </c>
    </row>
    <row r="202" spans="11:12" hidden="1" x14ac:dyDescent="0.25">
      <c r="K202" s="308">
        <f t="shared" si="21"/>
        <v>0</v>
      </c>
      <c r="L202" s="317">
        <f t="shared" si="22"/>
        <v>0</v>
      </c>
    </row>
    <row r="203" spans="11:12" hidden="1" x14ac:dyDescent="0.25">
      <c r="K203" s="308">
        <f t="shared" si="21"/>
        <v>0</v>
      </c>
      <c r="L203" s="317">
        <f t="shared" si="22"/>
        <v>0</v>
      </c>
    </row>
    <row r="204" spans="11:12" hidden="1" x14ac:dyDescent="0.25">
      <c r="K204" s="308">
        <f t="shared" si="21"/>
        <v>0</v>
      </c>
      <c r="L204" s="317">
        <f t="shared" si="22"/>
        <v>0</v>
      </c>
    </row>
    <row r="205" spans="11:12" hidden="1" x14ac:dyDescent="0.25">
      <c r="K205" s="308">
        <f t="shared" si="21"/>
        <v>0</v>
      </c>
      <c r="L205" s="317">
        <f t="shared" si="22"/>
        <v>0</v>
      </c>
    </row>
    <row r="206" spans="11:12" hidden="1" x14ac:dyDescent="0.25">
      <c r="K206" s="308">
        <f t="shared" si="21"/>
        <v>0</v>
      </c>
      <c r="L206" s="317">
        <f t="shared" si="22"/>
        <v>0</v>
      </c>
    </row>
    <row r="207" spans="11:12" hidden="1" x14ac:dyDescent="0.25">
      <c r="K207" s="308">
        <f t="shared" si="21"/>
        <v>0</v>
      </c>
      <c r="L207" s="317">
        <f t="shared" si="22"/>
        <v>0</v>
      </c>
    </row>
    <row r="208" spans="11:12" hidden="1" x14ac:dyDescent="0.25">
      <c r="K208" s="308">
        <f t="shared" si="21"/>
        <v>0</v>
      </c>
      <c r="L208" s="317">
        <f t="shared" si="22"/>
        <v>0</v>
      </c>
    </row>
    <row r="209" spans="11:12" hidden="1" x14ac:dyDescent="0.25">
      <c r="K209" s="308">
        <f t="shared" si="21"/>
        <v>0</v>
      </c>
      <c r="L209" s="317">
        <f t="shared" si="22"/>
        <v>0</v>
      </c>
    </row>
    <row r="210" spans="11:12" hidden="1" x14ac:dyDescent="0.25">
      <c r="K210" s="308">
        <f t="shared" si="21"/>
        <v>0</v>
      </c>
      <c r="L210" s="317">
        <f t="shared" si="22"/>
        <v>0</v>
      </c>
    </row>
    <row r="211" spans="11:12" hidden="1" x14ac:dyDescent="0.25">
      <c r="K211" s="308">
        <f t="shared" si="21"/>
        <v>0</v>
      </c>
      <c r="L211" s="317">
        <f t="shared" si="22"/>
        <v>0</v>
      </c>
    </row>
    <row r="212" spans="11:12" hidden="1" x14ac:dyDescent="0.25">
      <c r="K212" s="308">
        <f t="shared" si="21"/>
        <v>0</v>
      </c>
      <c r="L212" s="317">
        <f t="shared" si="22"/>
        <v>0</v>
      </c>
    </row>
    <row r="213" spans="11:12" hidden="1" x14ac:dyDescent="0.25">
      <c r="K213" s="308">
        <f t="shared" si="21"/>
        <v>0</v>
      </c>
      <c r="L213" s="317">
        <f t="shared" si="22"/>
        <v>0</v>
      </c>
    </row>
    <row r="214" spans="11:12" hidden="1" x14ac:dyDescent="0.25">
      <c r="K214" s="308">
        <f t="shared" si="21"/>
        <v>0</v>
      </c>
      <c r="L214" s="317">
        <f t="shared" si="22"/>
        <v>0</v>
      </c>
    </row>
    <row r="215" spans="11:12" hidden="1" x14ac:dyDescent="0.25">
      <c r="K215" s="308">
        <f t="shared" si="21"/>
        <v>0</v>
      </c>
      <c r="L215" s="317">
        <f t="shared" si="22"/>
        <v>0</v>
      </c>
    </row>
    <row r="216" spans="11:12" hidden="1" x14ac:dyDescent="0.25">
      <c r="K216" s="308">
        <f t="shared" si="21"/>
        <v>0</v>
      </c>
      <c r="L216" s="317">
        <f t="shared" si="22"/>
        <v>0</v>
      </c>
    </row>
    <row r="217" spans="11:12" hidden="1" x14ac:dyDescent="0.25">
      <c r="K217" s="308">
        <f t="shared" si="21"/>
        <v>0</v>
      </c>
      <c r="L217" s="317">
        <f t="shared" si="22"/>
        <v>0</v>
      </c>
    </row>
    <row r="218" spans="11:12" hidden="1" x14ac:dyDescent="0.25">
      <c r="K218" s="308">
        <f t="shared" si="21"/>
        <v>0</v>
      </c>
      <c r="L218" s="317">
        <f t="shared" si="22"/>
        <v>0</v>
      </c>
    </row>
    <row r="219" spans="11:12" hidden="1" x14ac:dyDescent="0.25">
      <c r="K219" s="308">
        <f t="shared" si="21"/>
        <v>0</v>
      </c>
      <c r="L219" s="317">
        <f t="shared" si="22"/>
        <v>0</v>
      </c>
    </row>
    <row r="220" spans="11:12" hidden="1" x14ac:dyDescent="0.25">
      <c r="K220" s="308">
        <f t="shared" si="21"/>
        <v>0</v>
      </c>
      <c r="L220" s="317">
        <f t="shared" si="22"/>
        <v>0</v>
      </c>
    </row>
    <row r="221" spans="11:12" hidden="1" x14ac:dyDescent="0.25">
      <c r="K221" s="308">
        <f t="shared" si="21"/>
        <v>0</v>
      </c>
      <c r="L221" s="317">
        <f t="shared" si="22"/>
        <v>0</v>
      </c>
    </row>
    <row r="222" spans="11:12" hidden="1" x14ac:dyDescent="0.25">
      <c r="K222" s="308">
        <f t="shared" si="21"/>
        <v>0</v>
      </c>
      <c r="L222" s="317">
        <f t="shared" si="22"/>
        <v>0</v>
      </c>
    </row>
    <row r="223" spans="11:12" hidden="1" x14ac:dyDescent="0.25">
      <c r="K223" s="308">
        <f t="shared" si="21"/>
        <v>0</v>
      </c>
      <c r="L223" s="317">
        <f t="shared" si="22"/>
        <v>0</v>
      </c>
    </row>
    <row r="224" spans="11:12" hidden="1" x14ac:dyDescent="0.25">
      <c r="K224" s="308">
        <f t="shared" si="21"/>
        <v>0</v>
      </c>
      <c r="L224" s="317">
        <f t="shared" si="22"/>
        <v>0</v>
      </c>
    </row>
    <row r="225" spans="11:12" hidden="1" x14ac:dyDescent="0.25">
      <c r="K225" s="308">
        <f t="shared" si="21"/>
        <v>0</v>
      </c>
      <c r="L225" s="317">
        <f t="shared" si="22"/>
        <v>0</v>
      </c>
    </row>
    <row r="226" spans="11:12" hidden="1" x14ac:dyDescent="0.25">
      <c r="K226" s="308">
        <f t="shared" si="21"/>
        <v>0</v>
      </c>
      <c r="L226" s="317">
        <f t="shared" si="22"/>
        <v>0</v>
      </c>
    </row>
    <row r="227" spans="11:12" hidden="1" x14ac:dyDescent="0.25">
      <c r="K227" s="308">
        <f t="shared" si="21"/>
        <v>0</v>
      </c>
      <c r="L227" s="317">
        <f t="shared" si="22"/>
        <v>0</v>
      </c>
    </row>
    <row r="228" spans="11:12" hidden="1" x14ac:dyDescent="0.25">
      <c r="K228" s="308">
        <f t="shared" si="21"/>
        <v>0</v>
      </c>
      <c r="L228" s="317">
        <f t="shared" si="22"/>
        <v>0</v>
      </c>
    </row>
    <row r="229" spans="11:12" hidden="1" x14ac:dyDescent="0.25">
      <c r="K229" s="308">
        <f t="shared" si="21"/>
        <v>0</v>
      </c>
      <c r="L229" s="317">
        <f t="shared" si="22"/>
        <v>0</v>
      </c>
    </row>
    <row r="230" spans="11:12" hidden="1" x14ac:dyDescent="0.25">
      <c r="K230" s="308">
        <f t="shared" si="21"/>
        <v>0</v>
      </c>
      <c r="L230" s="317">
        <f t="shared" si="22"/>
        <v>0</v>
      </c>
    </row>
    <row r="231" spans="11:12" hidden="1" x14ac:dyDescent="0.25">
      <c r="K231" s="308">
        <f t="shared" si="21"/>
        <v>0</v>
      </c>
      <c r="L231" s="317">
        <f t="shared" si="22"/>
        <v>0</v>
      </c>
    </row>
    <row r="232" spans="11:12" hidden="1" x14ac:dyDescent="0.25">
      <c r="K232" s="308">
        <f t="shared" si="21"/>
        <v>0</v>
      </c>
      <c r="L232" s="317">
        <f t="shared" si="22"/>
        <v>0</v>
      </c>
    </row>
    <row r="233" spans="11:12" hidden="1" x14ac:dyDescent="0.25">
      <c r="K233" s="308">
        <f t="shared" si="21"/>
        <v>0</v>
      </c>
      <c r="L233" s="317">
        <f t="shared" si="22"/>
        <v>0</v>
      </c>
    </row>
    <row r="234" spans="11:12" hidden="1" x14ac:dyDescent="0.25">
      <c r="K234" s="308">
        <f t="shared" si="21"/>
        <v>0</v>
      </c>
      <c r="L234" s="317">
        <f t="shared" si="22"/>
        <v>0</v>
      </c>
    </row>
    <row r="235" spans="11:12" hidden="1" x14ac:dyDescent="0.25">
      <c r="K235" s="308">
        <f t="shared" si="21"/>
        <v>0</v>
      </c>
      <c r="L235" s="317">
        <f t="shared" si="22"/>
        <v>0</v>
      </c>
    </row>
    <row r="236" spans="11:12" hidden="1" x14ac:dyDescent="0.25">
      <c r="K236" s="308">
        <f t="shared" si="21"/>
        <v>0</v>
      </c>
      <c r="L236" s="317">
        <f t="shared" si="22"/>
        <v>0</v>
      </c>
    </row>
    <row r="237" spans="11:12" hidden="1" x14ac:dyDescent="0.25">
      <c r="K237" s="308">
        <f t="shared" si="21"/>
        <v>0</v>
      </c>
      <c r="L237" s="317">
        <f t="shared" si="22"/>
        <v>0</v>
      </c>
    </row>
    <row r="238" spans="11:12" hidden="1" x14ac:dyDescent="0.25">
      <c r="K238" s="308">
        <f t="shared" si="21"/>
        <v>0</v>
      </c>
      <c r="L238" s="317">
        <f t="shared" si="22"/>
        <v>0</v>
      </c>
    </row>
    <row r="239" spans="11:12" hidden="1" x14ac:dyDescent="0.25">
      <c r="K239" s="308">
        <f t="shared" si="21"/>
        <v>0</v>
      </c>
      <c r="L239" s="317">
        <f t="shared" si="22"/>
        <v>0</v>
      </c>
    </row>
    <row r="240" spans="11:12" hidden="1" x14ac:dyDescent="0.25">
      <c r="K240" s="308">
        <f t="shared" si="21"/>
        <v>0</v>
      </c>
      <c r="L240" s="317">
        <f t="shared" si="22"/>
        <v>0</v>
      </c>
    </row>
    <row r="241" spans="11:12" hidden="1" x14ac:dyDescent="0.25">
      <c r="K241" s="308">
        <f t="shared" si="21"/>
        <v>0</v>
      </c>
      <c r="L241" s="317">
        <f t="shared" si="22"/>
        <v>0</v>
      </c>
    </row>
    <row r="242" spans="11:12" hidden="1" x14ac:dyDescent="0.25">
      <c r="K242" s="308">
        <f t="shared" si="21"/>
        <v>0</v>
      </c>
      <c r="L242" s="317">
        <f t="shared" si="22"/>
        <v>0</v>
      </c>
    </row>
    <row r="243" spans="11:12" hidden="1" x14ac:dyDescent="0.25">
      <c r="K243" s="308">
        <f t="shared" si="21"/>
        <v>0</v>
      </c>
      <c r="L243" s="317">
        <f t="shared" si="22"/>
        <v>0</v>
      </c>
    </row>
    <row r="244" spans="11:12" hidden="1" x14ac:dyDescent="0.25">
      <c r="K244" s="308">
        <f t="shared" si="21"/>
        <v>0</v>
      </c>
      <c r="L244" s="317">
        <f t="shared" si="22"/>
        <v>0</v>
      </c>
    </row>
    <row r="245" spans="11:12" hidden="1" x14ac:dyDescent="0.25">
      <c r="K245" s="308">
        <f t="shared" si="21"/>
        <v>0</v>
      </c>
      <c r="L245" s="317">
        <f t="shared" si="22"/>
        <v>0</v>
      </c>
    </row>
    <row r="246" spans="11:12" hidden="1" x14ac:dyDescent="0.25">
      <c r="K246" s="308">
        <f t="shared" si="21"/>
        <v>0</v>
      </c>
      <c r="L246" s="317">
        <f t="shared" si="22"/>
        <v>0</v>
      </c>
    </row>
    <row r="247" spans="11:12" hidden="1" x14ac:dyDescent="0.25">
      <c r="K247" s="308">
        <f t="shared" si="21"/>
        <v>0</v>
      </c>
      <c r="L247" s="317">
        <f t="shared" si="22"/>
        <v>0</v>
      </c>
    </row>
    <row r="248" spans="11:12" hidden="1" x14ac:dyDescent="0.25">
      <c r="K248" s="308">
        <f t="shared" si="21"/>
        <v>0</v>
      </c>
      <c r="L248" s="317">
        <f t="shared" si="22"/>
        <v>0</v>
      </c>
    </row>
    <row r="249" spans="11:12" hidden="1" x14ac:dyDescent="0.25">
      <c r="K249" s="308">
        <f t="shared" si="21"/>
        <v>0</v>
      </c>
      <c r="L249" s="317">
        <f t="shared" si="22"/>
        <v>0</v>
      </c>
    </row>
    <row r="250" spans="11:12" hidden="1" x14ac:dyDescent="0.25">
      <c r="K250" s="308">
        <f t="shared" si="21"/>
        <v>0</v>
      </c>
      <c r="L250" s="317">
        <f t="shared" si="22"/>
        <v>0</v>
      </c>
    </row>
    <row r="251" spans="11:12" hidden="1" x14ac:dyDescent="0.25">
      <c r="K251" s="308">
        <f t="shared" si="21"/>
        <v>0</v>
      </c>
      <c r="L251" s="317">
        <f t="shared" si="22"/>
        <v>0</v>
      </c>
    </row>
    <row r="252" spans="11:12" hidden="1" x14ac:dyDescent="0.25">
      <c r="K252" s="308">
        <f t="shared" si="21"/>
        <v>0</v>
      </c>
      <c r="L252" s="317">
        <f t="shared" si="22"/>
        <v>0</v>
      </c>
    </row>
    <row r="253" spans="11:12" hidden="1" x14ac:dyDescent="0.25">
      <c r="K253" s="308">
        <f t="shared" si="21"/>
        <v>0</v>
      </c>
      <c r="L253" s="317">
        <f t="shared" si="22"/>
        <v>0</v>
      </c>
    </row>
    <row r="254" spans="11:12" hidden="1" x14ac:dyDescent="0.25">
      <c r="K254" s="308">
        <f t="shared" si="21"/>
        <v>0</v>
      </c>
      <c r="L254" s="317">
        <f t="shared" si="22"/>
        <v>0</v>
      </c>
    </row>
    <row r="255" spans="11:12" hidden="1" x14ac:dyDescent="0.25">
      <c r="K255" s="308">
        <f t="shared" si="21"/>
        <v>0</v>
      </c>
      <c r="L255" s="317">
        <f t="shared" si="22"/>
        <v>0</v>
      </c>
    </row>
    <row r="256" spans="11:12" hidden="1" x14ac:dyDescent="0.25">
      <c r="K256" s="308">
        <f t="shared" si="21"/>
        <v>0</v>
      </c>
      <c r="L256" s="317">
        <f t="shared" si="22"/>
        <v>0</v>
      </c>
    </row>
    <row r="257" spans="11:12" hidden="1" x14ac:dyDescent="0.25">
      <c r="K257" s="308">
        <f t="shared" si="21"/>
        <v>0</v>
      </c>
      <c r="L257" s="317">
        <f t="shared" si="22"/>
        <v>0</v>
      </c>
    </row>
    <row r="258" spans="11:12" hidden="1" x14ac:dyDescent="0.25">
      <c r="K258" s="308">
        <f t="shared" ref="K258:K321" si="23">SUM(F258:J258)</f>
        <v>0</v>
      </c>
      <c r="L258" s="317">
        <f t="shared" si="22"/>
        <v>0</v>
      </c>
    </row>
    <row r="259" spans="11:12" hidden="1" x14ac:dyDescent="0.25">
      <c r="K259" s="308">
        <f t="shared" si="23"/>
        <v>0</v>
      </c>
      <c r="L259" s="317">
        <f t="shared" si="22"/>
        <v>0</v>
      </c>
    </row>
    <row r="260" spans="11:12" hidden="1" x14ac:dyDescent="0.25">
      <c r="K260" s="308">
        <f t="shared" si="23"/>
        <v>0</v>
      </c>
      <c r="L260" s="317">
        <f t="shared" si="22"/>
        <v>0</v>
      </c>
    </row>
    <row r="261" spans="11:12" hidden="1" x14ac:dyDescent="0.25">
      <c r="K261" s="308">
        <f t="shared" si="23"/>
        <v>0</v>
      </c>
      <c r="L261" s="317">
        <f t="shared" si="22"/>
        <v>0</v>
      </c>
    </row>
    <row r="262" spans="11:12" hidden="1" x14ac:dyDescent="0.25">
      <c r="K262" s="308">
        <f t="shared" si="23"/>
        <v>0</v>
      </c>
      <c r="L262" s="317">
        <f t="shared" ref="L262:L325" si="24">IF(E262="",0,IF(E262="H",0,VLOOKUP(E262,$F$539:$G$553,2)))</f>
        <v>0</v>
      </c>
    </row>
    <row r="263" spans="11:12" hidden="1" x14ac:dyDescent="0.25">
      <c r="K263" s="308">
        <f t="shared" si="23"/>
        <v>0</v>
      </c>
      <c r="L263" s="317">
        <f t="shared" si="24"/>
        <v>0</v>
      </c>
    </row>
    <row r="264" spans="11:12" hidden="1" x14ac:dyDescent="0.25">
      <c r="K264" s="308">
        <f t="shared" si="23"/>
        <v>0</v>
      </c>
      <c r="L264" s="317">
        <f t="shared" si="24"/>
        <v>0</v>
      </c>
    </row>
    <row r="265" spans="11:12" hidden="1" x14ac:dyDescent="0.25">
      <c r="K265" s="308">
        <f t="shared" si="23"/>
        <v>0</v>
      </c>
      <c r="L265" s="317">
        <f t="shared" si="24"/>
        <v>0</v>
      </c>
    </row>
    <row r="266" spans="11:12" hidden="1" x14ac:dyDescent="0.25">
      <c r="K266" s="308">
        <f t="shared" si="23"/>
        <v>0</v>
      </c>
      <c r="L266" s="317">
        <f t="shared" si="24"/>
        <v>0</v>
      </c>
    </row>
    <row r="267" spans="11:12" hidden="1" x14ac:dyDescent="0.25">
      <c r="K267" s="308">
        <f t="shared" si="23"/>
        <v>0</v>
      </c>
      <c r="L267" s="317">
        <f t="shared" si="24"/>
        <v>0</v>
      </c>
    </row>
    <row r="268" spans="11:12" hidden="1" x14ac:dyDescent="0.25">
      <c r="K268" s="308">
        <f t="shared" si="23"/>
        <v>0</v>
      </c>
      <c r="L268" s="317">
        <f t="shared" si="24"/>
        <v>0</v>
      </c>
    </row>
    <row r="269" spans="11:12" hidden="1" x14ac:dyDescent="0.25">
      <c r="K269" s="308">
        <f t="shared" si="23"/>
        <v>0</v>
      </c>
      <c r="L269" s="317">
        <f t="shared" si="24"/>
        <v>0</v>
      </c>
    </row>
    <row r="270" spans="11:12" hidden="1" x14ac:dyDescent="0.25">
      <c r="K270" s="308">
        <f t="shared" si="23"/>
        <v>0</v>
      </c>
      <c r="L270" s="317">
        <f t="shared" si="24"/>
        <v>0</v>
      </c>
    </row>
    <row r="271" spans="11:12" hidden="1" x14ac:dyDescent="0.25">
      <c r="K271" s="308">
        <f t="shared" si="23"/>
        <v>0</v>
      </c>
      <c r="L271" s="317">
        <f t="shared" si="24"/>
        <v>0</v>
      </c>
    </row>
    <row r="272" spans="11:12" hidden="1" x14ac:dyDescent="0.25">
      <c r="K272" s="308">
        <f t="shared" si="23"/>
        <v>0</v>
      </c>
      <c r="L272" s="317">
        <f t="shared" si="24"/>
        <v>0</v>
      </c>
    </row>
    <row r="273" spans="11:12" hidden="1" x14ac:dyDescent="0.25">
      <c r="K273" s="308">
        <f t="shared" si="23"/>
        <v>0</v>
      </c>
      <c r="L273" s="317">
        <f t="shared" si="24"/>
        <v>0</v>
      </c>
    </row>
    <row r="274" spans="11:12" hidden="1" x14ac:dyDescent="0.25">
      <c r="K274" s="308">
        <f t="shared" si="23"/>
        <v>0</v>
      </c>
      <c r="L274" s="317">
        <f t="shared" si="24"/>
        <v>0</v>
      </c>
    </row>
    <row r="275" spans="11:12" hidden="1" x14ac:dyDescent="0.25">
      <c r="K275" s="308">
        <f t="shared" si="23"/>
        <v>0</v>
      </c>
      <c r="L275" s="317">
        <f t="shared" si="24"/>
        <v>0</v>
      </c>
    </row>
    <row r="276" spans="11:12" hidden="1" x14ac:dyDescent="0.25">
      <c r="K276" s="308">
        <f t="shared" si="23"/>
        <v>0</v>
      </c>
      <c r="L276" s="317">
        <f t="shared" si="24"/>
        <v>0</v>
      </c>
    </row>
    <row r="277" spans="11:12" hidden="1" x14ac:dyDescent="0.25">
      <c r="K277" s="308">
        <f t="shared" si="23"/>
        <v>0</v>
      </c>
      <c r="L277" s="317">
        <f t="shared" si="24"/>
        <v>0</v>
      </c>
    </row>
    <row r="278" spans="11:12" hidden="1" x14ac:dyDescent="0.25">
      <c r="K278" s="308">
        <f t="shared" si="23"/>
        <v>0</v>
      </c>
      <c r="L278" s="317">
        <f t="shared" si="24"/>
        <v>0</v>
      </c>
    </row>
    <row r="279" spans="11:12" hidden="1" x14ac:dyDescent="0.25">
      <c r="K279" s="308">
        <f t="shared" si="23"/>
        <v>0</v>
      </c>
      <c r="L279" s="317">
        <f t="shared" si="24"/>
        <v>0</v>
      </c>
    </row>
    <row r="280" spans="11:12" hidden="1" x14ac:dyDescent="0.25">
      <c r="K280" s="308">
        <f t="shared" si="23"/>
        <v>0</v>
      </c>
      <c r="L280" s="317">
        <f t="shared" si="24"/>
        <v>0</v>
      </c>
    </row>
    <row r="281" spans="11:12" hidden="1" x14ac:dyDescent="0.25">
      <c r="K281" s="308">
        <f t="shared" si="23"/>
        <v>0</v>
      </c>
      <c r="L281" s="317">
        <f t="shared" si="24"/>
        <v>0</v>
      </c>
    </row>
    <row r="282" spans="11:12" hidden="1" x14ac:dyDescent="0.25">
      <c r="K282" s="308">
        <f t="shared" si="23"/>
        <v>0</v>
      </c>
      <c r="L282" s="317">
        <f t="shared" si="24"/>
        <v>0</v>
      </c>
    </row>
    <row r="283" spans="11:12" hidden="1" x14ac:dyDescent="0.25">
      <c r="K283" s="308">
        <f t="shared" si="23"/>
        <v>0</v>
      </c>
      <c r="L283" s="317">
        <f t="shared" si="24"/>
        <v>0</v>
      </c>
    </row>
    <row r="284" spans="11:12" hidden="1" x14ac:dyDescent="0.25">
      <c r="K284" s="308">
        <f t="shared" si="23"/>
        <v>0</v>
      </c>
      <c r="L284" s="317">
        <f t="shared" si="24"/>
        <v>0</v>
      </c>
    </row>
    <row r="285" spans="11:12" hidden="1" x14ac:dyDescent="0.25">
      <c r="K285" s="308">
        <f t="shared" si="23"/>
        <v>0</v>
      </c>
      <c r="L285" s="317">
        <f t="shared" si="24"/>
        <v>0</v>
      </c>
    </row>
    <row r="286" spans="11:12" hidden="1" x14ac:dyDescent="0.25">
      <c r="K286" s="308">
        <f t="shared" si="23"/>
        <v>0</v>
      </c>
      <c r="L286" s="317">
        <f t="shared" si="24"/>
        <v>0</v>
      </c>
    </row>
    <row r="287" spans="11:12" hidden="1" x14ac:dyDescent="0.25">
      <c r="K287" s="308">
        <f t="shared" si="23"/>
        <v>0</v>
      </c>
      <c r="L287" s="317">
        <f t="shared" si="24"/>
        <v>0</v>
      </c>
    </row>
    <row r="288" spans="11:12" hidden="1" x14ac:dyDescent="0.25">
      <c r="K288" s="308">
        <f t="shared" si="23"/>
        <v>0</v>
      </c>
      <c r="L288" s="317">
        <f t="shared" si="24"/>
        <v>0</v>
      </c>
    </row>
    <row r="289" spans="11:12" hidden="1" x14ac:dyDescent="0.25">
      <c r="K289" s="308">
        <f t="shared" si="23"/>
        <v>0</v>
      </c>
      <c r="L289" s="317">
        <f t="shared" si="24"/>
        <v>0</v>
      </c>
    </row>
    <row r="290" spans="11:12" hidden="1" x14ac:dyDescent="0.25">
      <c r="K290" s="308">
        <f t="shared" si="23"/>
        <v>0</v>
      </c>
      <c r="L290" s="317">
        <f t="shared" si="24"/>
        <v>0</v>
      </c>
    </row>
    <row r="291" spans="11:12" hidden="1" x14ac:dyDescent="0.25">
      <c r="K291" s="308">
        <f t="shared" si="23"/>
        <v>0</v>
      </c>
      <c r="L291" s="317">
        <f t="shared" si="24"/>
        <v>0</v>
      </c>
    </row>
    <row r="292" spans="11:12" hidden="1" x14ac:dyDescent="0.25">
      <c r="K292" s="308">
        <f t="shared" si="23"/>
        <v>0</v>
      </c>
      <c r="L292" s="317">
        <f t="shared" si="24"/>
        <v>0</v>
      </c>
    </row>
    <row r="293" spans="11:12" hidden="1" x14ac:dyDescent="0.25">
      <c r="K293" s="308">
        <f t="shared" si="23"/>
        <v>0</v>
      </c>
      <c r="L293" s="317">
        <f t="shared" si="24"/>
        <v>0</v>
      </c>
    </row>
    <row r="294" spans="11:12" hidden="1" x14ac:dyDescent="0.25">
      <c r="K294" s="308">
        <f t="shared" si="23"/>
        <v>0</v>
      </c>
      <c r="L294" s="317">
        <f t="shared" si="24"/>
        <v>0</v>
      </c>
    </row>
    <row r="295" spans="11:12" hidden="1" x14ac:dyDescent="0.25">
      <c r="K295" s="308">
        <f t="shared" si="23"/>
        <v>0</v>
      </c>
      <c r="L295" s="317">
        <f t="shared" si="24"/>
        <v>0</v>
      </c>
    </row>
    <row r="296" spans="11:12" hidden="1" x14ac:dyDescent="0.25">
      <c r="K296" s="308">
        <f t="shared" si="23"/>
        <v>0</v>
      </c>
      <c r="L296" s="317">
        <f t="shared" si="24"/>
        <v>0</v>
      </c>
    </row>
    <row r="297" spans="11:12" hidden="1" x14ac:dyDescent="0.25">
      <c r="K297" s="308">
        <f t="shared" si="23"/>
        <v>0</v>
      </c>
      <c r="L297" s="317">
        <f t="shared" si="24"/>
        <v>0</v>
      </c>
    </row>
    <row r="298" spans="11:12" hidden="1" x14ac:dyDescent="0.25">
      <c r="K298" s="308">
        <f t="shared" si="23"/>
        <v>0</v>
      </c>
      <c r="L298" s="317">
        <f t="shared" si="24"/>
        <v>0</v>
      </c>
    </row>
    <row r="299" spans="11:12" hidden="1" x14ac:dyDescent="0.25">
      <c r="K299" s="308">
        <f t="shared" si="23"/>
        <v>0</v>
      </c>
      <c r="L299" s="317">
        <f t="shared" si="24"/>
        <v>0</v>
      </c>
    </row>
    <row r="300" spans="11:12" hidden="1" x14ac:dyDescent="0.25">
      <c r="K300" s="308">
        <f t="shared" si="23"/>
        <v>0</v>
      </c>
      <c r="L300" s="317">
        <f t="shared" si="24"/>
        <v>0</v>
      </c>
    </row>
    <row r="301" spans="11:12" hidden="1" x14ac:dyDescent="0.25">
      <c r="K301" s="308">
        <f t="shared" si="23"/>
        <v>0</v>
      </c>
      <c r="L301" s="317">
        <f t="shared" si="24"/>
        <v>0</v>
      </c>
    </row>
    <row r="302" spans="11:12" hidden="1" x14ac:dyDescent="0.25">
      <c r="K302" s="308">
        <f t="shared" si="23"/>
        <v>0</v>
      </c>
      <c r="L302" s="317">
        <f t="shared" si="24"/>
        <v>0</v>
      </c>
    </row>
    <row r="303" spans="11:12" hidden="1" x14ac:dyDescent="0.25">
      <c r="K303" s="308">
        <f t="shared" si="23"/>
        <v>0</v>
      </c>
      <c r="L303" s="317">
        <f t="shared" si="24"/>
        <v>0</v>
      </c>
    </row>
    <row r="304" spans="11:12" hidden="1" x14ac:dyDescent="0.25">
      <c r="K304" s="308">
        <f t="shared" si="23"/>
        <v>0</v>
      </c>
      <c r="L304" s="317">
        <f t="shared" si="24"/>
        <v>0</v>
      </c>
    </row>
    <row r="305" spans="11:12" hidden="1" x14ac:dyDescent="0.25">
      <c r="K305" s="308">
        <f t="shared" si="23"/>
        <v>0</v>
      </c>
      <c r="L305" s="317">
        <f t="shared" si="24"/>
        <v>0</v>
      </c>
    </row>
    <row r="306" spans="11:12" hidden="1" x14ac:dyDescent="0.25">
      <c r="K306" s="308">
        <f t="shared" si="23"/>
        <v>0</v>
      </c>
      <c r="L306" s="317">
        <f t="shared" si="24"/>
        <v>0</v>
      </c>
    </row>
    <row r="307" spans="11:12" hidden="1" x14ac:dyDescent="0.25">
      <c r="K307" s="308">
        <f t="shared" si="23"/>
        <v>0</v>
      </c>
      <c r="L307" s="317">
        <f t="shared" si="24"/>
        <v>0</v>
      </c>
    </row>
    <row r="308" spans="11:12" hidden="1" x14ac:dyDescent="0.25">
      <c r="K308" s="308">
        <f t="shared" si="23"/>
        <v>0</v>
      </c>
      <c r="L308" s="317">
        <f t="shared" si="24"/>
        <v>0</v>
      </c>
    </row>
    <row r="309" spans="11:12" hidden="1" x14ac:dyDescent="0.25">
      <c r="K309" s="308">
        <f t="shared" si="23"/>
        <v>0</v>
      </c>
      <c r="L309" s="317">
        <f t="shared" si="24"/>
        <v>0</v>
      </c>
    </row>
    <row r="310" spans="11:12" hidden="1" x14ac:dyDescent="0.25">
      <c r="K310" s="308">
        <f t="shared" si="23"/>
        <v>0</v>
      </c>
      <c r="L310" s="317">
        <f t="shared" si="24"/>
        <v>0</v>
      </c>
    </row>
    <row r="311" spans="11:12" hidden="1" x14ac:dyDescent="0.25">
      <c r="K311" s="308">
        <f t="shared" si="23"/>
        <v>0</v>
      </c>
      <c r="L311" s="317">
        <f t="shared" si="24"/>
        <v>0</v>
      </c>
    </row>
    <row r="312" spans="11:12" hidden="1" x14ac:dyDescent="0.25">
      <c r="K312" s="308">
        <f t="shared" si="23"/>
        <v>0</v>
      </c>
      <c r="L312" s="317">
        <f t="shared" si="24"/>
        <v>0</v>
      </c>
    </row>
    <row r="313" spans="11:12" hidden="1" x14ac:dyDescent="0.25">
      <c r="K313" s="308">
        <f t="shared" si="23"/>
        <v>0</v>
      </c>
      <c r="L313" s="317">
        <f t="shared" si="24"/>
        <v>0</v>
      </c>
    </row>
    <row r="314" spans="11:12" hidden="1" x14ac:dyDescent="0.25">
      <c r="K314" s="308">
        <f t="shared" si="23"/>
        <v>0</v>
      </c>
      <c r="L314" s="317">
        <f t="shared" si="24"/>
        <v>0</v>
      </c>
    </row>
    <row r="315" spans="11:12" hidden="1" x14ac:dyDescent="0.25">
      <c r="K315" s="308">
        <f t="shared" si="23"/>
        <v>0</v>
      </c>
      <c r="L315" s="317">
        <f t="shared" si="24"/>
        <v>0</v>
      </c>
    </row>
    <row r="316" spans="11:12" hidden="1" x14ac:dyDescent="0.25">
      <c r="K316" s="308">
        <f t="shared" si="23"/>
        <v>0</v>
      </c>
      <c r="L316" s="317">
        <f t="shared" si="24"/>
        <v>0</v>
      </c>
    </row>
    <row r="317" spans="11:12" hidden="1" x14ac:dyDescent="0.25">
      <c r="K317" s="308">
        <f t="shared" si="23"/>
        <v>0</v>
      </c>
      <c r="L317" s="317">
        <f t="shared" si="24"/>
        <v>0</v>
      </c>
    </row>
    <row r="318" spans="11:12" hidden="1" x14ac:dyDescent="0.25">
      <c r="K318" s="308">
        <f t="shared" si="23"/>
        <v>0</v>
      </c>
      <c r="L318" s="317">
        <f t="shared" si="24"/>
        <v>0</v>
      </c>
    </row>
    <row r="319" spans="11:12" hidden="1" x14ac:dyDescent="0.25">
      <c r="K319" s="308">
        <f t="shared" si="23"/>
        <v>0</v>
      </c>
      <c r="L319" s="317">
        <f t="shared" si="24"/>
        <v>0</v>
      </c>
    </row>
    <row r="320" spans="11:12" hidden="1" x14ac:dyDescent="0.25">
      <c r="K320" s="308">
        <f t="shared" si="23"/>
        <v>0</v>
      </c>
      <c r="L320" s="317">
        <f t="shared" si="24"/>
        <v>0</v>
      </c>
    </row>
    <row r="321" spans="11:12" hidden="1" x14ac:dyDescent="0.25">
      <c r="K321" s="308">
        <f t="shared" si="23"/>
        <v>0</v>
      </c>
      <c r="L321" s="317">
        <f t="shared" si="24"/>
        <v>0</v>
      </c>
    </row>
    <row r="322" spans="11:12" hidden="1" x14ac:dyDescent="0.25">
      <c r="K322" s="308">
        <f t="shared" ref="K322:K385" si="25">SUM(F322:J322)</f>
        <v>0</v>
      </c>
      <c r="L322" s="317">
        <f t="shared" si="24"/>
        <v>0</v>
      </c>
    </row>
    <row r="323" spans="11:12" hidden="1" x14ac:dyDescent="0.25">
      <c r="K323" s="308">
        <f t="shared" si="25"/>
        <v>0</v>
      </c>
      <c r="L323" s="317">
        <f t="shared" si="24"/>
        <v>0</v>
      </c>
    </row>
    <row r="324" spans="11:12" hidden="1" x14ac:dyDescent="0.25">
      <c r="K324" s="308">
        <f t="shared" si="25"/>
        <v>0</v>
      </c>
      <c r="L324" s="317">
        <f t="shared" si="24"/>
        <v>0</v>
      </c>
    </row>
    <row r="325" spans="11:12" hidden="1" x14ac:dyDescent="0.25">
      <c r="K325" s="308">
        <f t="shared" si="25"/>
        <v>0</v>
      </c>
      <c r="L325" s="317">
        <f t="shared" si="24"/>
        <v>0</v>
      </c>
    </row>
    <row r="326" spans="11:12" hidden="1" x14ac:dyDescent="0.25">
      <c r="K326" s="308">
        <f t="shared" si="25"/>
        <v>0</v>
      </c>
      <c r="L326" s="317">
        <f t="shared" ref="L326:L389" si="26">IF(E326="",0,IF(E326="H",0,VLOOKUP(E326,$F$539:$G$553,2)))</f>
        <v>0</v>
      </c>
    </row>
    <row r="327" spans="11:12" hidden="1" x14ac:dyDescent="0.25">
      <c r="K327" s="308">
        <f t="shared" si="25"/>
        <v>0</v>
      </c>
      <c r="L327" s="317">
        <f t="shared" si="26"/>
        <v>0</v>
      </c>
    </row>
    <row r="328" spans="11:12" hidden="1" x14ac:dyDescent="0.25">
      <c r="K328" s="308">
        <f t="shared" si="25"/>
        <v>0</v>
      </c>
      <c r="L328" s="317">
        <f t="shared" si="26"/>
        <v>0</v>
      </c>
    </row>
    <row r="329" spans="11:12" hidden="1" x14ac:dyDescent="0.25">
      <c r="K329" s="308">
        <f t="shared" si="25"/>
        <v>0</v>
      </c>
      <c r="L329" s="317">
        <f t="shared" si="26"/>
        <v>0</v>
      </c>
    </row>
    <row r="330" spans="11:12" hidden="1" x14ac:dyDescent="0.25">
      <c r="K330" s="308">
        <f t="shared" si="25"/>
        <v>0</v>
      </c>
      <c r="L330" s="317">
        <f t="shared" si="26"/>
        <v>0</v>
      </c>
    </row>
    <row r="331" spans="11:12" hidden="1" x14ac:dyDescent="0.25">
      <c r="K331" s="308">
        <f t="shared" si="25"/>
        <v>0</v>
      </c>
      <c r="L331" s="317">
        <f t="shared" si="26"/>
        <v>0</v>
      </c>
    </row>
    <row r="332" spans="11:12" hidden="1" x14ac:dyDescent="0.25">
      <c r="K332" s="308">
        <f t="shared" si="25"/>
        <v>0</v>
      </c>
      <c r="L332" s="317">
        <f t="shared" si="26"/>
        <v>0</v>
      </c>
    </row>
    <row r="333" spans="11:12" hidden="1" x14ac:dyDescent="0.25">
      <c r="K333" s="308">
        <f t="shared" si="25"/>
        <v>0</v>
      </c>
      <c r="L333" s="317">
        <f t="shared" si="26"/>
        <v>0</v>
      </c>
    </row>
    <row r="334" spans="11:12" hidden="1" x14ac:dyDescent="0.25">
      <c r="K334" s="308">
        <f t="shared" si="25"/>
        <v>0</v>
      </c>
      <c r="L334" s="317">
        <f t="shared" si="26"/>
        <v>0</v>
      </c>
    </row>
    <row r="335" spans="11:12" hidden="1" x14ac:dyDescent="0.25">
      <c r="K335" s="308">
        <f t="shared" si="25"/>
        <v>0</v>
      </c>
      <c r="L335" s="317">
        <f t="shared" si="26"/>
        <v>0</v>
      </c>
    </row>
    <row r="336" spans="11:12" hidden="1" x14ac:dyDescent="0.25">
      <c r="K336" s="308">
        <f t="shared" si="25"/>
        <v>0</v>
      </c>
      <c r="L336" s="317">
        <f t="shared" si="26"/>
        <v>0</v>
      </c>
    </row>
    <row r="337" spans="11:12" hidden="1" x14ac:dyDescent="0.25">
      <c r="K337" s="308">
        <f t="shared" si="25"/>
        <v>0</v>
      </c>
      <c r="L337" s="317">
        <f t="shared" si="26"/>
        <v>0</v>
      </c>
    </row>
    <row r="338" spans="11:12" hidden="1" x14ac:dyDescent="0.25">
      <c r="K338" s="308">
        <f t="shared" si="25"/>
        <v>0</v>
      </c>
      <c r="L338" s="317">
        <f t="shared" si="26"/>
        <v>0</v>
      </c>
    </row>
    <row r="339" spans="11:12" hidden="1" x14ac:dyDescent="0.25">
      <c r="K339" s="308">
        <f t="shared" si="25"/>
        <v>0</v>
      </c>
      <c r="L339" s="317">
        <f t="shared" si="26"/>
        <v>0</v>
      </c>
    </row>
    <row r="340" spans="11:12" hidden="1" x14ac:dyDescent="0.25">
      <c r="K340" s="308">
        <f t="shared" si="25"/>
        <v>0</v>
      </c>
      <c r="L340" s="317">
        <f t="shared" si="26"/>
        <v>0</v>
      </c>
    </row>
    <row r="341" spans="11:12" hidden="1" x14ac:dyDescent="0.25">
      <c r="K341" s="308">
        <f t="shared" si="25"/>
        <v>0</v>
      </c>
      <c r="L341" s="317">
        <f t="shared" si="26"/>
        <v>0</v>
      </c>
    </row>
    <row r="342" spans="11:12" hidden="1" x14ac:dyDescent="0.25">
      <c r="K342" s="308">
        <f t="shared" si="25"/>
        <v>0</v>
      </c>
      <c r="L342" s="317">
        <f t="shared" si="26"/>
        <v>0</v>
      </c>
    </row>
    <row r="343" spans="11:12" hidden="1" x14ac:dyDescent="0.25">
      <c r="K343" s="308">
        <f t="shared" si="25"/>
        <v>0</v>
      </c>
      <c r="L343" s="317">
        <f t="shared" si="26"/>
        <v>0</v>
      </c>
    </row>
    <row r="344" spans="11:12" hidden="1" x14ac:dyDescent="0.25">
      <c r="K344" s="308">
        <f t="shared" si="25"/>
        <v>0</v>
      </c>
      <c r="L344" s="317">
        <f t="shared" si="26"/>
        <v>0</v>
      </c>
    </row>
    <row r="345" spans="11:12" hidden="1" x14ac:dyDescent="0.25">
      <c r="K345" s="308">
        <f t="shared" si="25"/>
        <v>0</v>
      </c>
      <c r="L345" s="317">
        <f t="shared" si="26"/>
        <v>0</v>
      </c>
    </row>
    <row r="346" spans="11:12" hidden="1" x14ac:dyDescent="0.25">
      <c r="K346" s="308">
        <f t="shared" si="25"/>
        <v>0</v>
      </c>
      <c r="L346" s="317">
        <f t="shared" si="26"/>
        <v>0</v>
      </c>
    </row>
    <row r="347" spans="11:12" hidden="1" x14ac:dyDescent="0.25">
      <c r="K347" s="308">
        <f t="shared" si="25"/>
        <v>0</v>
      </c>
      <c r="L347" s="317">
        <f t="shared" si="26"/>
        <v>0</v>
      </c>
    </row>
    <row r="348" spans="11:12" hidden="1" x14ac:dyDescent="0.25">
      <c r="K348" s="308">
        <f t="shared" si="25"/>
        <v>0</v>
      </c>
      <c r="L348" s="317">
        <f t="shared" si="26"/>
        <v>0</v>
      </c>
    </row>
    <row r="349" spans="11:12" hidden="1" x14ac:dyDescent="0.25">
      <c r="K349" s="308">
        <f t="shared" si="25"/>
        <v>0</v>
      </c>
      <c r="L349" s="317">
        <f t="shared" si="26"/>
        <v>0</v>
      </c>
    </row>
    <row r="350" spans="11:12" hidden="1" x14ac:dyDescent="0.25">
      <c r="K350" s="308">
        <f t="shared" si="25"/>
        <v>0</v>
      </c>
      <c r="L350" s="317">
        <f t="shared" si="26"/>
        <v>0</v>
      </c>
    </row>
    <row r="351" spans="11:12" hidden="1" x14ac:dyDescent="0.25">
      <c r="K351" s="308">
        <f t="shared" si="25"/>
        <v>0</v>
      </c>
      <c r="L351" s="317">
        <f t="shared" si="26"/>
        <v>0</v>
      </c>
    </row>
    <row r="352" spans="11:12" hidden="1" x14ac:dyDescent="0.25">
      <c r="K352" s="308">
        <f t="shared" si="25"/>
        <v>0</v>
      </c>
      <c r="L352" s="317">
        <f t="shared" si="26"/>
        <v>0</v>
      </c>
    </row>
    <row r="353" spans="11:12" hidden="1" x14ac:dyDescent="0.25">
      <c r="K353" s="308">
        <f t="shared" si="25"/>
        <v>0</v>
      </c>
      <c r="L353" s="317">
        <f t="shared" si="26"/>
        <v>0</v>
      </c>
    </row>
    <row r="354" spans="11:12" hidden="1" x14ac:dyDescent="0.25">
      <c r="K354" s="308">
        <f t="shared" si="25"/>
        <v>0</v>
      </c>
      <c r="L354" s="317">
        <f t="shared" si="26"/>
        <v>0</v>
      </c>
    </row>
    <row r="355" spans="11:12" hidden="1" x14ac:dyDescent="0.25">
      <c r="K355" s="308">
        <f t="shared" si="25"/>
        <v>0</v>
      </c>
      <c r="L355" s="317">
        <f t="shared" si="26"/>
        <v>0</v>
      </c>
    </row>
    <row r="356" spans="11:12" hidden="1" x14ac:dyDescent="0.25">
      <c r="K356" s="308">
        <f t="shared" si="25"/>
        <v>0</v>
      </c>
      <c r="L356" s="317">
        <f t="shared" si="26"/>
        <v>0</v>
      </c>
    </row>
    <row r="357" spans="11:12" hidden="1" x14ac:dyDescent="0.25">
      <c r="K357" s="308">
        <f t="shared" si="25"/>
        <v>0</v>
      </c>
      <c r="L357" s="317">
        <f t="shared" si="26"/>
        <v>0</v>
      </c>
    </row>
    <row r="358" spans="11:12" hidden="1" x14ac:dyDescent="0.25">
      <c r="K358" s="308">
        <f t="shared" si="25"/>
        <v>0</v>
      </c>
      <c r="L358" s="317">
        <f t="shared" si="26"/>
        <v>0</v>
      </c>
    </row>
    <row r="359" spans="11:12" hidden="1" x14ac:dyDescent="0.25">
      <c r="K359" s="308">
        <f t="shared" si="25"/>
        <v>0</v>
      </c>
      <c r="L359" s="317">
        <f t="shared" si="26"/>
        <v>0</v>
      </c>
    </row>
    <row r="360" spans="11:12" hidden="1" x14ac:dyDescent="0.25">
      <c r="K360" s="308">
        <f t="shared" si="25"/>
        <v>0</v>
      </c>
      <c r="L360" s="317">
        <f t="shared" si="26"/>
        <v>0</v>
      </c>
    </row>
    <row r="361" spans="11:12" hidden="1" x14ac:dyDescent="0.25">
      <c r="K361" s="308">
        <f t="shared" si="25"/>
        <v>0</v>
      </c>
      <c r="L361" s="317">
        <f t="shared" si="26"/>
        <v>0</v>
      </c>
    </row>
    <row r="362" spans="11:12" hidden="1" x14ac:dyDescent="0.25">
      <c r="K362" s="308">
        <f t="shared" si="25"/>
        <v>0</v>
      </c>
      <c r="L362" s="317">
        <f t="shared" si="26"/>
        <v>0</v>
      </c>
    </row>
    <row r="363" spans="11:12" hidden="1" x14ac:dyDescent="0.25">
      <c r="K363" s="308">
        <f t="shared" si="25"/>
        <v>0</v>
      </c>
      <c r="L363" s="317">
        <f t="shared" si="26"/>
        <v>0</v>
      </c>
    </row>
    <row r="364" spans="11:12" hidden="1" x14ac:dyDescent="0.25">
      <c r="K364" s="308">
        <f t="shared" si="25"/>
        <v>0</v>
      </c>
      <c r="L364" s="317">
        <f t="shared" si="26"/>
        <v>0</v>
      </c>
    </row>
    <row r="365" spans="11:12" hidden="1" x14ac:dyDescent="0.25">
      <c r="K365" s="308">
        <f t="shared" si="25"/>
        <v>0</v>
      </c>
      <c r="L365" s="317">
        <f t="shared" si="26"/>
        <v>0</v>
      </c>
    </row>
    <row r="366" spans="11:12" hidden="1" x14ac:dyDescent="0.25">
      <c r="K366" s="308">
        <f t="shared" si="25"/>
        <v>0</v>
      </c>
      <c r="L366" s="317">
        <f t="shared" si="26"/>
        <v>0</v>
      </c>
    </row>
    <row r="367" spans="11:12" hidden="1" x14ac:dyDescent="0.25">
      <c r="K367" s="308">
        <f t="shared" si="25"/>
        <v>0</v>
      </c>
      <c r="L367" s="317">
        <f t="shared" si="26"/>
        <v>0</v>
      </c>
    </row>
    <row r="368" spans="11:12" hidden="1" x14ac:dyDescent="0.25">
      <c r="K368" s="308">
        <f t="shared" si="25"/>
        <v>0</v>
      </c>
      <c r="L368" s="317">
        <f t="shared" si="26"/>
        <v>0</v>
      </c>
    </row>
    <row r="369" spans="11:12" hidden="1" x14ac:dyDescent="0.25">
      <c r="K369" s="308">
        <f t="shared" si="25"/>
        <v>0</v>
      </c>
      <c r="L369" s="317">
        <f t="shared" si="26"/>
        <v>0</v>
      </c>
    </row>
    <row r="370" spans="11:12" hidden="1" x14ac:dyDescent="0.25">
      <c r="K370" s="308">
        <f t="shared" si="25"/>
        <v>0</v>
      </c>
      <c r="L370" s="317">
        <f t="shared" si="26"/>
        <v>0</v>
      </c>
    </row>
    <row r="371" spans="11:12" hidden="1" x14ac:dyDescent="0.25">
      <c r="K371" s="308">
        <f t="shared" si="25"/>
        <v>0</v>
      </c>
      <c r="L371" s="317">
        <f t="shared" si="26"/>
        <v>0</v>
      </c>
    </row>
    <row r="372" spans="11:12" hidden="1" x14ac:dyDescent="0.25">
      <c r="K372" s="308">
        <f t="shared" si="25"/>
        <v>0</v>
      </c>
      <c r="L372" s="317">
        <f t="shared" si="26"/>
        <v>0</v>
      </c>
    </row>
    <row r="373" spans="11:12" hidden="1" x14ac:dyDescent="0.25">
      <c r="K373" s="308">
        <f t="shared" si="25"/>
        <v>0</v>
      </c>
      <c r="L373" s="317">
        <f t="shared" si="26"/>
        <v>0</v>
      </c>
    </row>
    <row r="374" spans="11:12" hidden="1" x14ac:dyDescent="0.25">
      <c r="K374" s="308">
        <f t="shared" si="25"/>
        <v>0</v>
      </c>
      <c r="L374" s="317">
        <f t="shared" si="26"/>
        <v>0</v>
      </c>
    </row>
    <row r="375" spans="11:12" hidden="1" x14ac:dyDescent="0.25">
      <c r="K375" s="308">
        <f t="shared" si="25"/>
        <v>0</v>
      </c>
      <c r="L375" s="317">
        <f t="shared" si="26"/>
        <v>0</v>
      </c>
    </row>
    <row r="376" spans="11:12" hidden="1" x14ac:dyDescent="0.25">
      <c r="K376" s="308">
        <f t="shared" si="25"/>
        <v>0</v>
      </c>
      <c r="L376" s="317">
        <f t="shared" si="26"/>
        <v>0</v>
      </c>
    </row>
    <row r="377" spans="11:12" hidden="1" x14ac:dyDescent="0.25">
      <c r="K377" s="308">
        <f t="shared" si="25"/>
        <v>0</v>
      </c>
      <c r="L377" s="317">
        <f t="shared" si="26"/>
        <v>0</v>
      </c>
    </row>
    <row r="378" spans="11:12" hidden="1" x14ac:dyDescent="0.25">
      <c r="K378" s="308">
        <f t="shared" si="25"/>
        <v>0</v>
      </c>
      <c r="L378" s="317">
        <f t="shared" si="26"/>
        <v>0</v>
      </c>
    </row>
    <row r="379" spans="11:12" hidden="1" x14ac:dyDescent="0.25">
      <c r="K379" s="308">
        <f t="shared" si="25"/>
        <v>0</v>
      </c>
      <c r="L379" s="317">
        <f t="shared" si="26"/>
        <v>0</v>
      </c>
    </row>
    <row r="380" spans="11:12" hidden="1" x14ac:dyDescent="0.25">
      <c r="K380" s="308">
        <f t="shared" si="25"/>
        <v>0</v>
      </c>
      <c r="L380" s="317">
        <f t="shared" si="26"/>
        <v>0</v>
      </c>
    </row>
    <row r="381" spans="11:12" hidden="1" x14ac:dyDescent="0.25">
      <c r="K381" s="308">
        <f t="shared" si="25"/>
        <v>0</v>
      </c>
      <c r="L381" s="317">
        <f t="shared" si="26"/>
        <v>0</v>
      </c>
    </row>
    <row r="382" spans="11:12" hidden="1" x14ac:dyDescent="0.25">
      <c r="K382" s="308">
        <f t="shared" si="25"/>
        <v>0</v>
      </c>
      <c r="L382" s="317">
        <f t="shared" si="26"/>
        <v>0</v>
      </c>
    </row>
    <row r="383" spans="11:12" hidden="1" x14ac:dyDescent="0.25">
      <c r="K383" s="308">
        <f t="shared" si="25"/>
        <v>0</v>
      </c>
      <c r="L383" s="317">
        <f t="shared" si="26"/>
        <v>0</v>
      </c>
    </row>
    <row r="384" spans="11:12" hidden="1" x14ac:dyDescent="0.25">
      <c r="K384" s="308">
        <f t="shared" si="25"/>
        <v>0</v>
      </c>
      <c r="L384" s="317">
        <f t="shared" si="26"/>
        <v>0</v>
      </c>
    </row>
    <row r="385" spans="11:12" hidden="1" x14ac:dyDescent="0.25">
      <c r="K385" s="308">
        <f t="shared" si="25"/>
        <v>0</v>
      </c>
      <c r="L385" s="317">
        <f t="shared" si="26"/>
        <v>0</v>
      </c>
    </row>
    <row r="386" spans="11:12" hidden="1" x14ac:dyDescent="0.25">
      <c r="K386" s="308">
        <f t="shared" ref="K386:K449" si="27">SUM(F386:J386)</f>
        <v>0</v>
      </c>
      <c r="L386" s="317">
        <f t="shared" si="26"/>
        <v>0</v>
      </c>
    </row>
    <row r="387" spans="11:12" hidden="1" x14ac:dyDescent="0.25">
      <c r="K387" s="308">
        <f t="shared" si="27"/>
        <v>0</v>
      </c>
      <c r="L387" s="317">
        <f t="shared" si="26"/>
        <v>0</v>
      </c>
    </row>
    <row r="388" spans="11:12" hidden="1" x14ac:dyDescent="0.25">
      <c r="K388" s="308">
        <f t="shared" si="27"/>
        <v>0</v>
      </c>
      <c r="L388" s="317">
        <f t="shared" si="26"/>
        <v>0</v>
      </c>
    </row>
    <row r="389" spans="11:12" hidden="1" x14ac:dyDescent="0.25">
      <c r="K389" s="308">
        <f t="shared" si="27"/>
        <v>0</v>
      </c>
      <c r="L389" s="317">
        <f t="shared" si="26"/>
        <v>0</v>
      </c>
    </row>
    <row r="390" spans="11:12" hidden="1" x14ac:dyDescent="0.25">
      <c r="K390" s="308">
        <f t="shared" si="27"/>
        <v>0</v>
      </c>
      <c r="L390" s="317">
        <f t="shared" ref="L390:L453" si="28">IF(E390="",0,IF(E390="H",0,VLOOKUP(E390,$F$539:$G$553,2)))</f>
        <v>0</v>
      </c>
    </row>
    <row r="391" spans="11:12" hidden="1" x14ac:dyDescent="0.25">
      <c r="K391" s="308">
        <f t="shared" si="27"/>
        <v>0</v>
      </c>
      <c r="L391" s="317">
        <f t="shared" si="28"/>
        <v>0</v>
      </c>
    </row>
    <row r="392" spans="11:12" hidden="1" x14ac:dyDescent="0.25">
      <c r="K392" s="308">
        <f t="shared" si="27"/>
        <v>0</v>
      </c>
      <c r="L392" s="317">
        <f t="shared" si="28"/>
        <v>0</v>
      </c>
    </row>
    <row r="393" spans="11:12" hidden="1" x14ac:dyDescent="0.25">
      <c r="K393" s="308">
        <f t="shared" si="27"/>
        <v>0</v>
      </c>
      <c r="L393" s="317">
        <f t="shared" si="28"/>
        <v>0</v>
      </c>
    </row>
    <row r="394" spans="11:12" hidden="1" x14ac:dyDescent="0.25">
      <c r="K394" s="308">
        <f t="shared" si="27"/>
        <v>0</v>
      </c>
      <c r="L394" s="317">
        <f t="shared" si="28"/>
        <v>0</v>
      </c>
    </row>
    <row r="395" spans="11:12" hidden="1" x14ac:dyDescent="0.25">
      <c r="K395" s="308">
        <f t="shared" si="27"/>
        <v>0</v>
      </c>
      <c r="L395" s="317">
        <f t="shared" si="28"/>
        <v>0</v>
      </c>
    </row>
    <row r="396" spans="11:12" hidden="1" x14ac:dyDescent="0.25">
      <c r="K396" s="308">
        <f t="shared" si="27"/>
        <v>0</v>
      </c>
      <c r="L396" s="317">
        <f t="shared" si="28"/>
        <v>0</v>
      </c>
    </row>
    <row r="397" spans="11:12" hidden="1" x14ac:dyDescent="0.25">
      <c r="K397" s="308">
        <f t="shared" si="27"/>
        <v>0</v>
      </c>
      <c r="L397" s="317">
        <f t="shared" si="28"/>
        <v>0</v>
      </c>
    </row>
    <row r="398" spans="11:12" hidden="1" x14ac:dyDescent="0.25">
      <c r="K398" s="308">
        <f t="shared" si="27"/>
        <v>0</v>
      </c>
      <c r="L398" s="317">
        <f t="shared" si="28"/>
        <v>0</v>
      </c>
    </row>
    <row r="399" spans="11:12" hidden="1" x14ac:dyDescent="0.25">
      <c r="K399" s="308">
        <f t="shared" si="27"/>
        <v>0</v>
      </c>
      <c r="L399" s="317">
        <f t="shared" si="28"/>
        <v>0</v>
      </c>
    </row>
    <row r="400" spans="11:12" hidden="1" x14ac:dyDescent="0.25">
      <c r="K400" s="308">
        <f t="shared" si="27"/>
        <v>0</v>
      </c>
      <c r="L400" s="317">
        <f t="shared" si="28"/>
        <v>0</v>
      </c>
    </row>
    <row r="401" spans="11:12" hidden="1" x14ac:dyDescent="0.25">
      <c r="K401" s="308">
        <f t="shared" si="27"/>
        <v>0</v>
      </c>
      <c r="L401" s="317">
        <f t="shared" si="28"/>
        <v>0</v>
      </c>
    </row>
    <row r="402" spans="11:12" hidden="1" x14ac:dyDescent="0.25">
      <c r="K402" s="308">
        <f t="shared" si="27"/>
        <v>0</v>
      </c>
      <c r="L402" s="317">
        <f t="shared" si="28"/>
        <v>0</v>
      </c>
    </row>
    <row r="403" spans="11:12" hidden="1" x14ac:dyDescent="0.25">
      <c r="K403" s="308">
        <f t="shared" si="27"/>
        <v>0</v>
      </c>
      <c r="L403" s="317">
        <f t="shared" si="28"/>
        <v>0</v>
      </c>
    </row>
    <row r="404" spans="11:12" hidden="1" x14ac:dyDescent="0.25">
      <c r="K404" s="308">
        <f t="shared" si="27"/>
        <v>0</v>
      </c>
      <c r="L404" s="317">
        <f t="shared" si="28"/>
        <v>0</v>
      </c>
    </row>
    <row r="405" spans="11:12" hidden="1" x14ac:dyDescent="0.25">
      <c r="K405" s="308">
        <f t="shared" si="27"/>
        <v>0</v>
      </c>
      <c r="L405" s="317">
        <f t="shared" si="28"/>
        <v>0</v>
      </c>
    </row>
    <row r="406" spans="11:12" hidden="1" x14ac:dyDescent="0.25">
      <c r="K406" s="308">
        <f t="shared" si="27"/>
        <v>0</v>
      </c>
      <c r="L406" s="317">
        <f t="shared" si="28"/>
        <v>0</v>
      </c>
    </row>
    <row r="407" spans="11:12" hidden="1" x14ac:dyDescent="0.25">
      <c r="K407" s="308">
        <f t="shared" si="27"/>
        <v>0</v>
      </c>
      <c r="L407" s="317">
        <f t="shared" si="28"/>
        <v>0</v>
      </c>
    </row>
    <row r="408" spans="11:12" hidden="1" x14ac:dyDescent="0.25">
      <c r="K408" s="308">
        <f t="shared" si="27"/>
        <v>0</v>
      </c>
      <c r="L408" s="317">
        <f t="shared" si="28"/>
        <v>0</v>
      </c>
    </row>
    <row r="409" spans="11:12" hidden="1" x14ac:dyDescent="0.25">
      <c r="K409" s="308">
        <f t="shared" si="27"/>
        <v>0</v>
      </c>
      <c r="L409" s="317">
        <f t="shared" si="28"/>
        <v>0</v>
      </c>
    </row>
    <row r="410" spans="11:12" hidden="1" x14ac:dyDescent="0.25">
      <c r="K410" s="308">
        <f t="shared" si="27"/>
        <v>0</v>
      </c>
      <c r="L410" s="317">
        <f t="shared" si="28"/>
        <v>0</v>
      </c>
    </row>
    <row r="411" spans="11:12" hidden="1" x14ac:dyDescent="0.25">
      <c r="K411" s="308">
        <f t="shared" si="27"/>
        <v>0</v>
      </c>
      <c r="L411" s="317">
        <f t="shared" si="28"/>
        <v>0</v>
      </c>
    </row>
    <row r="412" spans="11:12" hidden="1" x14ac:dyDescent="0.25">
      <c r="K412" s="308">
        <f t="shared" si="27"/>
        <v>0</v>
      </c>
      <c r="L412" s="317">
        <f t="shared" si="28"/>
        <v>0</v>
      </c>
    </row>
    <row r="413" spans="11:12" hidden="1" x14ac:dyDescent="0.25">
      <c r="K413" s="308">
        <f t="shared" si="27"/>
        <v>0</v>
      </c>
      <c r="L413" s="317">
        <f t="shared" si="28"/>
        <v>0</v>
      </c>
    </row>
    <row r="414" spans="11:12" hidden="1" x14ac:dyDescent="0.25">
      <c r="K414" s="308">
        <f t="shared" si="27"/>
        <v>0</v>
      </c>
      <c r="L414" s="317">
        <f t="shared" si="28"/>
        <v>0</v>
      </c>
    </row>
    <row r="415" spans="11:12" hidden="1" x14ac:dyDescent="0.25">
      <c r="K415" s="308">
        <f t="shared" si="27"/>
        <v>0</v>
      </c>
      <c r="L415" s="317">
        <f t="shared" si="28"/>
        <v>0</v>
      </c>
    </row>
    <row r="416" spans="11:12" hidden="1" x14ac:dyDescent="0.25">
      <c r="K416" s="308">
        <f t="shared" si="27"/>
        <v>0</v>
      </c>
      <c r="L416" s="317">
        <f t="shared" si="28"/>
        <v>0</v>
      </c>
    </row>
    <row r="417" spans="11:12" hidden="1" x14ac:dyDescent="0.25">
      <c r="K417" s="308">
        <f t="shared" si="27"/>
        <v>0</v>
      </c>
      <c r="L417" s="317">
        <f t="shared" si="28"/>
        <v>0</v>
      </c>
    </row>
    <row r="418" spans="11:12" hidden="1" x14ac:dyDescent="0.25">
      <c r="K418" s="308">
        <f t="shared" si="27"/>
        <v>0</v>
      </c>
      <c r="L418" s="317">
        <f t="shared" si="28"/>
        <v>0</v>
      </c>
    </row>
    <row r="419" spans="11:12" hidden="1" x14ac:dyDescent="0.25">
      <c r="K419" s="308">
        <f t="shared" si="27"/>
        <v>0</v>
      </c>
      <c r="L419" s="317">
        <f t="shared" si="28"/>
        <v>0</v>
      </c>
    </row>
    <row r="420" spans="11:12" hidden="1" x14ac:dyDescent="0.25">
      <c r="K420" s="308">
        <f t="shared" si="27"/>
        <v>0</v>
      </c>
      <c r="L420" s="317">
        <f t="shared" si="28"/>
        <v>0</v>
      </c>
    </row>
    <row r="421" spans="11:12" hidden="1" x14ac:dyDescent="0.25">
      <c r="K421" s="308">
        <f t="shared" si="27"/>
        <v>0</v>
      </c>
      <c r="L421" s="317">
        <f t="shared" si="28"/>
        <v>0</v>
      </c>
    </row>
    <row r="422" spans="11:12" hidden="1" x14ac:dyDescent="0.25">
      <c r="K422" s="308">
        <f t="shared" si="27"/>
        <v>0</v>
      </c>
      <c r="L422" s="317">
        <f t="shared" si="28"/>
        <v>0</v>
      </c>
    </row>
    <row r="423" spans="11:12" hidden="1" x14ac:dyDescent="0.25">
      <c r="K423" s="308">
        <f t="shared" si="27"/>
        <v>0</v>
      </c>
      <c r="L423" s="317">
        <f t="shared" si="28"/>
        <v>0</v>
      </c>
    </row>
    <row r="424" spans="11:12" hidden="1" x14ac:dyDescent="0.25">
      <c r="K424" s="308">
        <f t="shared" si="27"/>
        <v>0</v>
      </c>
      <c r="L424" s="317">
        <f t="shared" si="28"/>
        <v>0</v>
      </c>
    </row>
    <row r="425" spans="11:12" hidden="1" x14ac:dyDescent="0.25">
      <c r="K425" s="308">
        <f t="shared" si="27"/>
        <v>0</v>
      </c>
      <c r="L425" s="317">
        <f t="shared" si="28"/>
        <v>0</v>
      </c>
    </row>
    <row r="426" spans="11:12" hidden="1" x14ac:dyDescent="0.25">
      <c r="K426" s="308">
        <f t="shared" si="27"/>
        <v>0</v>
      </c>
      <c r="L426" s="317">
        <f t="shared" si="28"/>
        <v>0</v>
      </c>
    </row>
    <row r="427" spans="11:12" hidden="1" x14ac:dyDescent="0.25">
      <c r="K427" s="308">
        <f t="shared" si="27"/>
        <v>0</v>
      </c>
      <c r="L427" s="317">
        <f t="shared" si="28"/>
        <v>0</v>
      </c>
    </row>
    <row r="428" spans="11:12" hidden="1" x14ac:dyDescent="0.25">
      <c r="K428" s="308">
        <f t="shared" si="27"/>
        <v>0</v>
      </c>
      <c r="L428" s="317">
        <f t="shared" si="28"/>
        <v>0</v>
      </c>
    </row>
    <row r="429" spans="11:12" hidden="1" x14ac:dyDescent="0.25">
      <c r="K429" s="308">
        <f t="shared" si="27"/>
        <v>0</v>
      </c>
      <c r="L429" s="317">
        <f t="shared" si="28"/>
        <v>0</v>
      </c>
    </row>
    <row r="430" spans="11:12" hidden="1" x14ac:dyDescent="0.25">
      <c r="K430" s="308">
        <f t="shared" si="27"/>
        <v>0</v>
      </c>
      <c r="L430" s="317">
        <f t="shared" si="28"/>
        <v>0</v>
      </c>
    </row>
    <row r="431" spans="11:12" hidden="1" x14ac:dyDescent="0.25">
      <c r="K431" s="308">
        <f t="shared" si="27"/>
        <v>0</v>
      </c>
      <c r="L431" s="317">
        <f t="shared" si="28"/>
        <v>0</v>
      </c>
    </row>
    <row r="432" spans="11:12" hidden="1" x14ac:dyDescent="0.25">
      <c r="K432" s="308">
        <f t="shared" si="27"/>
        <v>0</v>
      </c>
      <c r="L432" s="317">
        <f t="shared" si="28"/>
        <v>0</v>
      </c>
    </row>
    <row r="433" spans="11:12" hidden="1" x14ac:dyDescent="0.25">
      <c r="K433" s="308">
        <f t="shared" si="27"/>
        <v>0</v>
      </c>
      <c r="L433" s="317">
        <f t="shared" si="28"/>
        <v>0</v>
      </c>
    </row>
    <row r="434" spans="11:12" hidden="1" x14ac:dyDescent="0.25">
      <c r="K434" s="308">
        <f t="shared" si="27"/>
        <v>0</v>
      </c>
      <c r="L434" s="317">
        <f t="shared" si="28"/>
        <v>0</v>
      </c>
    </row>
    <row r="435" spans="11:12" hidden="1" x14ac:dyDescent="0.25">
      <c r="K435" s="308">
        <f t="shared" si="27"/>
        <v>0</v>
      </c>
      <c r="L435" s="317">
        <f t="shared" si="28"/>
        <v>0</v>
      </c>
    </row>
    <row r="436" spans="11:12" hidden="1" x14ac:dyDescent="0.25">
      <c r="K436" s="308">
        <f t="shared" si="27"/>
        <v>0</v>
      </c>
      <c r="L436" s="317">
        <f t="shared" si="28"/>
        <v>0</v>
      </c>
    </row>
    <row r="437" spans="11:12" hidden="1" x14ac:dyDescent="0.25">
      <c r="K437" s="308">
        <f t="shared" si="27"/>
        <v>0</v>
      </c>
      <c r="L437" s="317">
        <f t="shared" si="28"/>
        <v>0</v>
      </c>
    </row>
    <row r="438" spans="11:12" hidden="1" x14ac:dyDescent="0.25">
      <c r="K438" s="308">
        <f t="shared" si="27"/>
        <v>0</v>
      </c>
      <c r="L438" s="317">
        <f t="shared" si="28"/>
        <v>0</v>
      </c>
    </row>
    <row r="439" spans="11:12" hidden="1" x14ac:dyDescent="0.25">
      <c r="K439" s="308">
        <f t="shared" si="27"/>
        <v>0</v>
      </c>
      <c r="L439" s="317">
        <f t="shared" si="28"/>
        <v>0</v>
      </c>
    </row>
    <row r="440" spans="11:12" hidden="1" x14ac:dyDescent="0.25">
      <c r="K440" s="308">
        <f t="shared" si="27"/>
        <v>0</v>
      </c>
      <c r="L440" s="317">
        <f t="shared" si="28"/>
        <v>0</v>
      </c>
    </row>
    <row r="441" spans="11:12" hidden="1" x14ac:dyDescent="0.25">
      <c r="K441" s="308">
        <f t="shared" si="27"/>
        <v>0</v>
      </c>
      <c r="L441" s="317">
        <f t="shared" si="28"/>
        <v>0</v>
      </c>
    </row>
    <row r="442" spans="11:12" hidden="1" x14ac:dyDescent="0.25">
      <c r="K442" s="308">
        <f t="shared" si="27"/>
        <v>0</v>
      </c>
      <c r="L442" s="317">
        <f t="shared" si="28"/>
        <v>0</v>
      </c>
    </row>
    <row r="443" spans="11:12" hidden="1" x14ac:dyDescent="0.25">
      <c r="K443" s="308">
        <f t="shared" si="27"/>
        <v>0</v>
      </c>
      <c r="L443" s="317">
        <f t="shared" si="28"/>
        <v>0</v>
      </c>
    </row>
    <row r="444" spans="11:12" hidden="1" x14ac:dyDescent="0.25">
      <c r="K444" s="308">
        <f t="shared" si="27"/>
        <v>0</v>
      </c>
      <c r="L444" s="317">
        <f t="shared" si="28"/>
        <v>0</v>
      </c>
    </row>
    <row r="445" spans="11:12" hidden="1" x14ac:dyDescent="0.25">
      <c r="K445" s="308">
        <f t="shared" si="27"/>
        <v>0</v>
      </c>
      <c r="L445" s="317">
        <f t="shared" si="28"/>
        <v>0</v>
      </c>
    </row>
    <row r="446" spans="11:12" hidden="1" x14ac:dyDescent="0.25">
      <c r="K446" s="308">
        <f t="shared" si="27"/>
        <v>0</v>
      </c>
      <c r="L446" s="317">
        <f t="shared" si="28"/>
        <v>0</v>
      </c>
    </row>
    <row r="447" spans="11:12" hidden="1" x14ac:dyDescent="0.25">
      <c r="K447" s="308">
        <f t="shared" si="27"/>
        <v>0</v>
      </c>
      <c r="L447" s="317">
        <f t="shared" si="28"/>
        <v>0</v>
      </c>
    </row>
    <row r="448" spans="11:12" hidden="1" x14ac:dyDescent="0.25">
      <c r="K448" s="308">
        <f t="shared" si="27"/>
        <v>0</v>
      </c>
      <c r="L448" s="317">
        <f t="shared" si="28"/>
        <v>0</v>
      </c>
    </row>
    <row r="449" spans="11:12" hidden="1" x14ac:dyDescent="0.25">
      <c r="K449" s="308">
        <f t="shared" si="27"/>
        <v>0</v>
      </c>
      <c r="L449" s="317">
        <f t="shared" si="28"/>
        <v>0</v>
      </c>
    </row>
    <row r="450" spans="11:12" hidden="1" x14ac:dyDescent="0.25">
      <c r="K450" s="308">
        <f t="shared" ref="K450:K493" si="29">SUM(F450:J450)</f>
        <v>0</v>
      </c>
      <c r="L450" s="317">
        <f t="shared" si="28"/>
        <v>0</v>
      </c>
    </row>
    <row r="451" spans="11:12" hidden="1" x14ac:dyDescent="0.25">
      <c r="K451" s="308">
        <f t="shared" si="29"/>
        <v>0</v>
      </c>
      <c r="L451" s="317">
        <f t="shared" si="28"/>
        <v>0</v>
      </c>
    </row>
    <row r="452" spans="11:12" hidden="1" x14ac:dyDescent="0.25">
      <c r="K452" s="308">
        <f t="shared" si="29"/>
        <v>0</v>
      </c>
      <c r="L452" s="317">
        <f t="shared" si="28"/>
        <v>0</v>
      </c>
    </row>
    <row r="453" spans="11:12" hidden="1" x14ac:dyDescent="0.25">
      <c r="K453" s="308">
        <f t="shared" si="29"/>
        <v>0</v>
      </c>
      <c r="L453" s="317">
        <f t="shared" si="28"/>
        <v>0</v>
      </c>
    </row>
    <row r="454" spans="11:12" hidden="1" x14ac:dyDescent="0.25">
      <c r="K454" s="308">
        <f t="shared" si="29"/>
        <v>0</v>
      </c>
      <c r="L454" s="317">
        <f t="shared" ref="L454:L493" si="30">IF(E454="",0,IF(E454="H",0,VLOOKUP(E454,$F$539:$G$553,2)))</f>
        <v>0</v>
      </c>
    </row>
    <row r="455" spans="11:12" hidden="1" x14ac:dyDescent="0.25">
      <c r="K455" s="308">
        <f t="shared" si="29"/>
        <v>0</v>
      </c>
      <c r="L455" s="317">
        <f t="shared" si="30"/>
        <v>0</v>
      </c>
    </row>
    <row r="456" spans="11:12" hidden="1" x14ac:dyDescent="0.25">
      <c r="K456" s="308">
        <f t="shared" si="29"/>
        <v>0</v>
      </c>
      <c r="L456" s="317">
        <f t="shared" si="30"/>
        <v>0</v>
      </c>
    </row>
    <row r="457" spans="11:12" hidden="1" x14ac:dyDescent="0.25">
      <c r="K457" s="308">
        <f t="shared" si="29"/>
        <v>0</v>
      </c>
      <c r="L457" s="317">
        <f t="shared" si="30"/>
        <v>0</v>
      </c>
    </row>
    <row r="458" spans="11:12" hidden="1" x14ac:dyDescent="0.25">
      <c r="K458" s="308">
        <f t="shared" si="29"/>
        <v>0</v>
      </c>
      <c r="L458" s="317">
        <f t="shared" si="30"/>
        <v>0</v>
      </c>
    </row>
    <row r="459" spans="11:12" hidden="1" x14ac:dyDescent="0.25">
      <c r="K459" s="308">
        <f t="shared" si="29"/>
        <v>0</v>
      </c>
      <c r="L459" s="317">
        <f t="shared" si="30"/>
        <v>0</v>
      </c>
    </row>
    <row r="460" spans="11:12" hidden="1" x14ac:dyDescent="0.25">
      <c r="K460" s="308">
        <f t="shared" si="29"/>
        <v>0</v>
      </c>
      <c r="L460" s="317">
        <f t="shared" si="30"/>
        <v>0</v>
      </c>
    </row>
    <row r="461" spans="11:12" hidden="1" x14ac:dyDescent="0.25">
      <c r="K461" s="308">
        <f t="shared" si="29"/>
        <v>0</v>
      </c>
      <c r="L461" s="317">
        <f t="shared" si="30"/>
        <v>0</v>
      </c>
    </row>
    <row r="462" spans="11:12" hidden="1" x14ac:dyDescent="0.25">
      <c r="K462" s="308">
        <f t="shared" si="29"/>
        <v>0</v>
      </c>
      <c r="L462" s="317">
        <f t="shared" si="30"/>
        <v>0</v>
      </c>
    </row>
    <row r="463" spans="11:12" hidden="1" x14ac:dyDescent="0.25">
      <c r="K463" s="308">
        <f t="shared" si="29"/>
        <v>0</v>
      </c>
      <c r="L463" s="317">
        <f t="shared" si="30"/>
        <v>0</v>
      </c>
    </row>
    <row r="464" spans="11:12" hidden="1" x14ac:dyDescent="0.25">
      <c r="K464" s="308">
        <f t="shared" si="29"/>
        <v>0</v>
      </c>
      <c r="L464" s="317">
        <f t="shared" si="30"/>
        <v>0</v>
      </c>
    </row>
    <row r="465" spans="11:12" hidden="1" x14ac:dyDescent="0.25">
      <c r="K465" s="308">
        <f t="shared" si="29"/>
        <v>0</v>
      </c>
      <c r="L465" s="317">
        <f t="shared" si="30"/>
        <v>0</v>
      </c>
    </row>
    <row r="466" spans="11:12" hidden="1" x14ac:dyDescent="0.25">
      <c r="K466" s="308">
        <f t="shared" si="29"/>
        <v>0</v>
      </c>
      <c r="L466" s="317">
        <f t="shared" si="30"/>
        <v>0</v>
      </c>
    </row>
    <row r="467" spans="11:12" hidden="1" x14ac:dyDescent="0.25">
      <c r="K467" s="308">
        <f t="shared" si="29"/>
        <v>0</v>
      </c>
      <c r="L467" s="317">
        <f t="shared" si="30"/>
        <v>0</v>
      </c>
    </row>
    <row r="468" spans="11:12" hidden="1" x14ac:dyDescent="0.25">
      <c r="K468" s="308">
        <f t="shared" si="29"/>
        <v>0</v>
      </c>
      <c r="L468" s="317">
        <f t="shared" si="30"/>
        <v>0</v>
      </c>
    </row>
    <row r="469" spans="11:12" hidden="1" x14ac:dyDescent="0.25">
      <c r="K469" s="308">
        <f t="shared" si="29"/>
        <v>0</v>
      </c>
      <c r="L469" s="317">
        <f t="shared" si="30"/>
        <v>0</v>
      </c>
    </row>
    <row r="470" spans="11:12" hidden="1" x14ac:dyDescent="0.25">
      <c r="K470" s="308">
        <f t="shared" si="29"/>
        <v>0</v>
      </c>
      <c r="L470" s="317">
        <f t="shared" si="30"/>
        <v>0</v>
      </c>
    </row>
    <row r="471" spans="11:12" hidden="1" x14ac:dyDescent="0.25">
      <c r="K471" s="308">
        <f t="shared" si="29"/>
        <v>0</v>
      </c>
      <c r="L471" s="317">
        <f t="shared" si="30"/>
        <v>0</v>
      </c>
    </row>
    <row r="472" spans="11:12" hidden="1" x14ac:dyDescent="0.25">
      <c r="K472" s="308">
        <f t="shared" si="29"/>
        <v>0</v>
      </c>
      <c r="L472" s="317">
        <f t="shared" si="30"/>
        <v>0</v>
      </c>
    </row>
    <row r="473" spans="11:12" hidden="1" x14ac:dyDescent="0.25">
      <c r="K473" s="308">
        <f t="shared" si="29"/>
        <v>0</v>
      </c>
      <c r="L473" s="317">
        <f t="shared" si="30"/>
        <v>0</v>
      </c>
    </row>
    <row r="474" spans="11:12" hidden="1" x14ac:dyDescent="0.25">
      <c r="K474" s="308">
        <f t="shared" si="29"/>
        <v>0</v>
      </c>
      <c r="L474" s="317">
        <f t="shared" si="30"/>
        <v>0</v>
      </c>
    </row>
    <row r="475" spans="11:12" hidden="1" x14ac:dyDescent="0.25">
      <c r="K475" s="308">
        <f t="shared" si="29"/>
        <v>0</v>
      </c>
      <c r="L475" s="317">
        <f t="shared" si="30"/>
        <v>0</v>
      </c>
    </row>
    <row r="476" spans="11:12" hidden="1" x14ac:dyDescent="0.25">
      <c r="K476" s="308">
        <f t="shared" si="29"/>
        <v>0</v>
      </c>
      <c r="L476" s="317">
        <f t="shared" si="30"/>
        <v>0</v>
      </c>
    </row>
    <row r="477" spans="11:12" hidden="1" x14ac:dyDescent="0.25">
      <c r="K477" s="308">
        <f t="shared" si="29"/>
        <v>0</v>
      </c>
      <c r="L477" s="317">
        <f t="shared" si="30"/>
        <v>0</v>
      </c>
    </row>
    <row r="478" spans="11:12" hidden="1" x14ac:dyDescent="0.25">
      <c r="K478" s="308">
        <f t="shared" si="29"/>
        <v>0</v>
      </c>
      <c r="L478" s="317">
        <f t="shared" si="30"/>
        <v>0</v>
      </c>
    </row>
    <row r="479" spans="11:12" hidden="1" x14ac:dyDescent="0.25">
      <c r="K479" s="308">
        <f t="shared" si="29"/>
        <v>0</v>
      </c>
      <c r="L479" s="317">
        <f t="shared" si="30"/>
        <v>0</v>
      </c>
    </row>
    <row r="480" spans="11:12" hidden="1" x14ac:dyDescent="0.25">
      <c r="K480" s="308">
        <f t="shared" si="29"/>
        <v>0</v>
      </c>
      <c r="L480" s="317">
        <f t="shared" si="30"/>
        <v>0</v>
      </c>
    </row>
    <row r="481" spans="11:12" hidden="1" x14ac:dyDescent="0.25">
      <c r="K481" s="308">
        <f t="shared" si="29"/>
        <v>0</v>
      </c>
      <c r="L481" s="317">
        <f t="shared" si="30"/>
        <v>0</v>
      </c>
    </row>
    <row r="482" spans="11:12" hidden="1" x14ac:dyDescent="0.25">
      <c r="K482" s="308">
        <f t="shared" si="29"/>
        <v>0</v>
      </c>
      <c r="L482" s="317">
        <f t="shared" si="30"/>
        <v>0</v>
      </c>
    </row>
    <row r="483" spans="11:12" hidden="1" x14ac:dyDescent="0.25">
      <c r="K483" s="308">
        <f t="shared" si="29"/>
        <v>0</v>
      </c>
      <c r="L483" s="317">
        <f t="shared" si="30"/>
        <v>0</v>
      </c>
    </row>
    <row r="484" spans="11:12" hidden="1" x14ac:dyDescent="0.25">
      <c r="K484" s="308">
        <f t="shared" si="29"/>
        <v>0</v>
      </c>
      <c r="L484" s="317">
        <f t="shared" si="30"/>
        <v>0</v>
      </c>
    </row>
    <row r="485" spans="11:12" hidden="1" x14ac:dyDescent="0.25">
      <c r="K485" s="308">
        <f t="shared" si="29"/>
        <v>0</v>
      </c>
      <c r="L485" s="317">
        <f t="shared" si="30"/>
        <v>0</v>
      </c>
    </row>
    <row r="486" spans="11:12" hidden="1" x14ac:dyDescent="0.25">
      <c r="K486" s="308">
        <f t="shared" si="29"/>
        <v>0</v>
      </c>
      <c r="L486" s="317">
        <f t="shared" si="30"/>
        <v>0</v>
      </c>
    </row>
    <row r="487" spans="11:12" hidden="1" x14ac:dyDescent="0.25">
      <c r="K487" s="308">
        <f t="shared" si="29"/>
        <v>0</v>
      </c>
      <c r="L487" s="317">
        <f t="shared" si="30"/>
        <v>0</v>
      </c>
    </row>
    <row r="488" spans="11:12" hidden="1" x14ac:dyDescent="0.25">
      <c r="K488" s="308">
        <f t="shared" si="29"/>
        <v>0</v>
      </c>
      <c r="L488" s="317">
        <f t="shared" si="30"/>
        <v>0</v>
      </c>
    </row>
    <row r="489" spans="11:12" hidden="1" x14ac:dyDescent="0.25">
      <c r="K489" s="308">
        <f t="shared" si="29"/>
        <v>0</v>
      </c>
      <c r="L489" s="317">
        <f t="shared" si="30"/>
        <v>0</v>
      </c>
    </row>
    <row r="490" spans="11:12" hidden="1" x14ac:dyDescent="0.25">
      <c r="K490" s="308">
        <f t="shared" si="29"/>
        <v>0</v>
      </c>
      <c r="L490" s="317">
        <f t="shared" si="30"/>
        <v>0</v>
      </c>
    </row>
    <row r="491" spans="11:12" hidden="1" x14ac:dyDescent="0.25">
      <c r="K491" s="308">
        <f t="shared" si="29"/>
        <v>0</v>
      </c>
      <c r="L491" s="317">
        <f t="shared" si="30"/>
        <v>0</v>
      </c>
    </row>
    <row r="492" spans="11:12" hidden="1" x14ac:dyDescent="0.25">
      <c r="K492" s="308">
        <f t="shared" si="29"/>
        <v>0</v>
      </c>
      <c r="L492" s="317">
        <f t="shared" si="30"/>
        <v>0</v>
      </c>
    </row>
    <row r="493" spans="11:12" hidden="1" x14ac:dyDescent="0.25">
      <c r="K493" s="308">
        <f t="shared" si="29"/>
        <v>0</v>
      </c>
      <c r="L493" s="317">
        <f t="shared" si="30"/>
        <v>0</v>
      </c>
    </row>
    <row r="494" spans="11:12" hidden="1" x14ac:dyDescent="0.25"/>
    <row r="495" spans="11:12" hidden="1" x14ac:dyDescent="0.25"/>
    <row r="496" spans="11:12" ht="15.75" thickTop="1" x14ac:dyDescent="0.25"/>
    <row r="497" spans="3:13" hidden="1" x14ac:dyDescent="0.25"/>
    <row r="498" spans="3:13" hidden="1" x14ac:dyDescent="0.25"/>
    <row r="499" spans="3:13" x14ac:dyDescent="0.25">
      <c r="C499" s="168" t="s">
        <v>120</v>
      </c>
      <c r="D499" s="168"/>
      <c r="E499" s="168"/>
      <c r="F499" s="319"/>
      <c r="G499" s="319"/>
      <c r="H499" s="319"/>
      <c r="I499" s="319"/>
      <c r="J499" s="319"/>
      <c r="K499" s="319"/>
      <c r="L499" s="319"/>
      <c r="M499" s="234" t="s">
        <v>119</v>
      </c>
    </row>
    <row r="500" spans="3:13" x14ac:dyDescent="0.25">
      <c r="C500" s="168" t="str">
        <f t="shared" ref="C500:C507" si="31">IF(F539="","",F539)</f>
        <v>A</v>
      </c>
      <c r="D500" s="168"/>
      <c r="E500" s="168"/>
      <c r="F500" s="319">
        <f t="shared" ref="F500:F514" si="32">SUMPRODUCT(--($E$5:$E$495=C500),--($D$5:$D$495=""),$F$5:$F$495)</f>
        <v>1202.9999999999998</v>
      </c>
      <c r="G500" s="319">
        <f t="shared" ref="G500:G514" si="33">SUMPRODUCT(--($E$5:$E$495=C500),--($D$5:$D$495=""),$G$5:$G$495)</f>
        <v>0</v>
      </c>
      <c r="H500" s="319">
        <f t="shared" ref="H500:H514" si="34">SUMPRODUCT(--($E$5:$E$495=C500),--($D$5:$D$495=""),$H$5:$H$495)</f>
        <v>0</v>
      </c>
      <c r="I500" s="319">
        <f t="shared" ref="I500:I514" si="35">SUMPRODUCT(--($E$5:$E$495=C500),--($D$5:$D$495=""),$I$5:$I$495)</f>
        <v>161.4</v>
      </c>
      <c r="J500" s="319">
        <f t="shared" ref="J500:J514" si="36">SUMPRODUCT(--($E$5:$E$495=C500),--($D$5:$D$495=""),$J$5:$J$495)</f>
        <v>75.099999999999994</v>
      </c>
      <c r="K500" s="319">
        <f t="shared" ref="K500:K510" si="37">SUM(F500:J500)</f>
        <v>1439.4999999999998</v>
      </c>
      <c r="L500" s="319"/>
      <c r="M500" s="234">
        <f t="shared" ref="M500:M514" si="38">SUMPRODUCT(--($E$5:$E$495=C500),--($D$5:$D$495=""),$M$5:$M$495)</f>
        <v>185988.4</v>
      </c>
    </row>
    <row r="501" spans="3:13" x14ac:dyDescent="0.25">
      <c r="C501" s="168" t="str">
        <f t="shared" si="31"/>
        <v>A1</v>
      </c>
      <c r="D501" s="168"/>
      <c r="E501" s="168"/>
      <c r="F501" s="319">
        <f t="shared" si="32"/>
        <v>228.59999999999997</v>
      </c>
      <c r="G501" s="319">
        <f t="shared" si="33"/>
        <v>39.9</v>
      </c>
      <c r="H501" s="319">
        <f t="shared" si="34"/>
        <v>0</v>
      </c>
      <c r="I501" s="319">
        <f t="shared" si="35"/>
        <v>0</v>
      </c>
      <c r="J501" s="319">
        <f t="shared" si="36"/>
        <v>0</v>
      </c>
      <c r="K501" s="319">
        <f t="shared" si="37"/>
        <v>268.49999999999994</v>
      </c>
      <c r="L501" s="319"/>
      <c r="M501" s="234">
        <f t="shared" si="38"/>
        <v>68467.5</v>
      </c>
    </row>
    <row r="502" spans="3:13" x14ac:dyDescent="0.25">
      <c r="C502" s="168" t="str">
        <f t="shared" si="31"/>
        <v>A2</v>
      </c>
      <c r="D502" s="168"/>
      <c r="E502" s="168"/>
      <c r="F502" s="319">
        <f t="shared" si="32"/>
        <v>0</v>
      </c>
      <c r="G502" s="319">
        <f t="shared" si="33"/>
        <v>18.100000000000001</v>
      </c>
      <c r="H502" s="319">
        <f t="shared" si="34"/>
        <v>0</v>
      </c>
      <c r="I502" s="319">
        <f t="shared" si="35"/>
        <v>0</v>
      </c>
      <c r="J502" s="319">
        <f t="shared" si="36"/>
        <v>0</v>
      </c>
      <c r="K502" s="319">
        <f t="shared" si="37"/>
        <v>18.100000000000001</v>
      </c>
      <c r="L502" s="319"/>
      <c r="M502" s="234">
        <f t="shared" si="38"/>
        <v>4615.5</v>
      </c>
    </row>
    <row r="503" spans="3:13" x14ac:dyDescent="0.25">
      <c r="C503" s="168" t="str">
        <f t="shared" si="31"/>
        <v>B</v>
      </c>
      <c r="D503" s="168"/>
      <c r="E503" s="168"/>
      <c r="F503" s="319">
        <f t="shared" si="32"/>
        <v>196.25000000000003</v>
      </c>
      <c r="G503" s="319">
        <f t="shared" si="33"/>
        <v>7.7</v>
      </c>
      <c r="H503" s="319">
        <f t="shared" si="34"/>
        <v>0</v>
      </c>
      <c r="I503" s="319">
        <f t="shared" si="35"/>
        <v>92.5</v>
      </c>
      <c r="J503" s="319">
        <f t="shared" si="36"/>
        <v>347.3</v>
      </c>
      <c r="K503" s="319">
        <f t="shared" si="37"/>
        <v>643.75</v>
      </c>
      <c r="L503" s="319"/>
      <c r="M503" s="234">
        <f t="shared" si="38"/>
        <v>153539.35</v>
      </c>
    </row>
    <row r="504" spans="3:13" x14ac:dyDescent="0.25">
      <c r="C504" s="168" t="str">
        <f t="shared" si="31"/>
        <v>C</v>
      </c>
      <c r="D504" s="168"/>
      <c r="E504" s="168"/>
      <c r="F504" s="319">
        <f t="shared" si="32"/>
        <v>0</v>
      </c>
      <c r="G504" s="319">
        <f t="shared" si="33"/>
        <v>0</v>
      </c>
      <c r="H504" s="319">
        <f t="shared" si="34"/>
        <v>0</v>
      </c>
      <c r="I504" s="319">
        <f t="shared" si="35"/>
        <v>0</v>
      </c>
      <c r="J504" s="319">
        <f t="shared" si="36"/>
        <v>38.5</v>
      </c>
      <c r="K504" s="319">
        <f t="shared" si="37"/>
        <v>38.5</v>
      </c>
      <c r="L504" s="319"/>
      <c r="M504" s="234">
        <f t="shared" si="38"/>
        <v>9817.5</v>
      </c>
    </row>
    <row r="505" spans="3:13" x14ac:dyDescent="0.25">
      <c r="C505" s="168" t="str">
        <f t="shared" si="31"/>
        <v>D</v>
      </c>
      <c r="D505" s="168"/>
      <c r="E505" s="168"/>
      <c r="F505" s="319">
        <f t="shared" si="32"/>
        <v>0</v>
      </c>
      <c r="G505" s="319">
        <f t="shared" si="33"/>
        <v>0</v>
      </c>
      <c r="H505" s="319">
        <f t="shared" si="34"/>
        <v>0</v>
      </c>
      <c r="I505" s="319">
        <f t="shared" si="35"/>
        <v>0</v>
      </c>
      <c r="J505" s="319">
        <f t="shared" si="36"/>
        <v>0</v>
      </c>
      <c r="K505" s="319">
        <f t="shared" si="37"/>
        <v>0</v>
      </c>
      <c r="L505" s="319"/>
      <c r="M505" s="234">
        <f t="shared" si="38"/>
        <v>0</v>
      </c>
    </row>
    <row r="506" spans="3:13" x14ac:dyDescent="0.25">
      <c r="C506" s="168" t="str">
        <f t="shared" si="31"/>
        <v>F</v>
      </c>
      <c r="D506" s="168"/>
      <c r="E506" s="168"/>
      <c r="F506" s="319">
        <f t="shared" si="32"/>
        <v>0</v>
      </c>
      <c r="G506" s="319">
        <f t="shared" si="33"/>
        <v>0</v>
      </c>
      <c r="H506" s="319">
        <f t="shared" si="34"/>
        <v>0</v>
      </c>
      <c r="I506" s="319">
        <f t="shared" si="35"/>
        <v>0</v>
      </c>
      <c r="J506" s="319">
        <f t="shared" si="36"/>
        <v>49.2</v>
      </c>
      <c r="K506" s="319">
        <f t="shared" si="37"/>
        <v>49.2</v>
      </c>
      <c r="L506" s="319"/>
      <c r="M506" s="234">
        <f t="shared" si="38"/>
        <v>295.20000000000005</v>
      </c>
    </row>
    <row r="507" spans="3:13" x14ac:dyDescent="0.25">
      <c r="C507" s="168" t="str">
        <f t="shared" si="31"/>
        <v>G</v>
      </c>
      <c r="D507" s="168"/>
      <c r="E507" s="168"/>
      <c r="F507" s="319">
        <f t="shared" si="32"/>
        <v>0</v>
      </c>
      <c r="G507" s="319">
        <f t="shared" si="33"/>
        <v>40.4</v>
      </c>
      <c r="H507" s="319">
        <f t="shared" si="34"/>
        <v>0</v>
      </c>
      <c r="I507" s="319">
        <f t="shared" si="35"/>
        <v>0</v>
      </c>
      <c r="J507" s="319">
        <f t="shared" si="36"/>
        <v>0</v>
      </c>
      <c r="K507" s="319">
        <f t="shared" si="37"/>
        <v>40.4</v>
      </c>
      <c r="L507" s="319"/>
      <c r="M507" s="234">
        <f t="shared" si="38"/>
        <v>89.6</v>
      </c>
    </row>
    <row r="508" spans="3:13" hidden="1" x14ac:dyDescent="0.25">
      <c r="C508" s="168" t="s">
        <v>197</v>
      </c>
      <c r="D508" s="168"/>
      <c r="E508" s="168"/>
      <c r="F508" s="319">
        <f t="shared" si="32"/>
        <v>0</v>
      </c>
      <c r="G508" s="319">
        <f t="shared" si="33"/>
        <v>0</v>
      </c>
      <c r="H508" s="319">
        <f t="shared" si="34"/>
        <v>0</v>
      </c>
      <c r="I508" s="319">
        <f t="shared" si="35"/>
        <v>0</v>
      </c>
      <c r="J508" s="319">
        <f t="shared" si="36"/>
        <v>0</v>
      </c>
      <c r="K508" s="319">
        <f t="shared" si="37"/>
        <v>0</v>
      </c>
      <c r="L508" s="319"/>
      <c r="M508" s="234">
        <f t="shared" si="38"/>
        <v>0</v>
      </c>
    </row>
    <row r="509" spans="3:13" hidden="1" x14ac:dyDescent="0.25">
      <c r="C509" s="168" t="s">
        <v>197</v>
      </c>
      <c r="D509" s="168"/>
      <c r="E509" s="168"/>
      <c r="F509" s="319">
        <f t="shared" si="32"/>
        <v>0</v>
      </c>
      <c r="G509" s="319">
        <f t="shared" si="33"/>
        <v>0</v>
      </c>
      <c r="H509" s="319">
        <f t="shared" si="34"/>
        <v>0</v>
      </c>
      <c r="I509" s="319">
        <f t="shared" si="35"/>
        <v>0</v>
      </c>
      <c r="J509" s="319">
        <f t="shared" si="36"/>
        <v>0</v>
      </c>
      <c r="K509" s="319">
        <f t="shared" si="37"/>
        <v>0</v>
      </c>
      <c r="L509" s="319"/>
      <c r="M509" s="234">
        <f t="shared" si="38"/>
        <v>0</v>
      </c>
    </row>
    <row r="510" spans="3:13" hidden="1" x14ac:dyDescent="0.25">
      <c r="C510" s="168" t="s">
        <v>197</v>
      </c>
      <c r="D510" s="168"/>
      <c r="E510" s="168"/>
      <c r="F510" s="319">
        <f t="shared" si="32"/>
        <v>0</v>
      </c>
      <c r="G510" s="319">
        <f t="shared" si="33"/>
        <v>0</v>
      </c>
      <c r="H510" s="319">
        <f t="shared" si="34"/>
        <v>0</v>
      </c>
      <c r="I510" s="319">
        <f t="shared" si="35"/>
        <v>0</v>
      </c>
      <c r="J510" s="319">
        <f t="shared" si="36"/>
        <v>0</v>
      </c>
      <c r="K510" s="319">
        <f t="shared" si="37"/>
        <v>0</v>
      </c>
      <c r="L510" s="319"/>
      <c r="M510" s="234">
        <f t="shared" si="38"/>
        <v>0</v>
      </c>
    </row>
    <row r="511" spans="3:13" hidden="1" x14ac:dyDescent="0.25">
      <c r="C511" s="168" t="s">
        <v>197</v>
      </c>
      <c r="D511" s="168"/>
      <c r="E511" s="168"/>
      <c r="F511" s="319">
        <f t="shared" si="32"/>
        <v>0</v>
      </c>
      <c r="G511" s="319">
        <f t="shared" si="33"/>
        <v>0</v>
      </c>
      <c r="H511" s="319">
        <f t="shared" si="34"/>
        <v>0</v>
      </c>
      <c r="I511" s="319">
        <f t="shared" si="35"/>
        <v>0</v>
      </c>
      <c r="J511" s="319">
        <f t="shared" si="36"/>
        <v>0</v>
      </c>
      <c r="K511" s="319">
        <f t="shared" ref="K511:K514" si="39">SUM(F511:J511)</f>
        <v>0</v>
      </c>
      <c r="L511" s="319"/>
      <c r="M511" s="234">
        <f t="shared" si="38"/>
        <v>0</v>
      </c>
    </row>
    <row r="512" spans="3:13" hidden="1" x14ac:dyDescent="0.25">
      <c r="C512" s="168" t="s">
        <v>197</v>
      </c>
      <c r="D512" s="168"/>
      <c r="E512" s="168"/>
      <c r="F512" s="319">
        <f t="shared" si="32"/>
        <v>0</v>
      </c>
      <c r="G512" s="319">
        <f t="shared" si="33"/>
        <v>0</v>
      </c>
      <c r="H512" s="319">
        <f t="shared" si="34"/>
        <v>0</v>
      </c>
      <c r="I512" s="319">
        <f t="shared" si="35"/>
        <v>0</v>
      </c>
      <c r="J512" s="319">
        <f t="shared" si="36"/>
        <v>0</v>
      </c>
      <c r="K512" s="319">
        <f t="shared" si="39"/>
        <v>0</v>
      </c>
      <c r="L512" s="319"/>
      <c r="M512" s="234">
        <f t="shared" si="38"/>
        <v>0</v>
      </c>
    </row>
    <row r="513" spans="3:13" hidden="1" x14ac:dyDescent="0.25">
      <c r="C513" s="168" t="s">
        <v>197</v>
      </c>
      <c r="D513" s="168"/>
      <c r="E513" s="168"/>
      <c r="F513" s="319">
        <f t="shared" si="32"/>
        <v>0</v>
      </c>
      <c r="G513" s="319">
        <f t="shared" si="33"/>
        <v>0</v>
      </c>
      <c r="H513" s="319">
        <f t="shared" si="34"/>
        <v>0</v>
      </c>
      <c r="I513" s="319">
        <f t="shared" si="35"/>
        <v>0</v>
      </c>
      <c r="J513" s="319">
        <f t="shared" si="36"/>
        <v>0</v>
      </c>
      <c r="K513" s="319">
        <f t="shared" si="39"/>
        <v>0</v>
      </c>
      <c r="L513" s="319"/>
      <c r="M513" s="234">
        <f t="shared" si="38"/>
        <v>0</v>
      </c>
    </row>
    <row r="514" spans="3:13" hidden="1" x14ac:dyDescent="0.25">
      <c r="C514" s="168" t="s">
        <v>197</v>
      </c>
      <c r="D514" s="168"/>
      <c r="E514" s="168"/>
      <c r="F514" s="319">
        <f t="shared" si="32"/>
        <v>0</v>
      </c>
      <c r="G514" s="319">
        <f t="shared" si="33"/>
        <v>0</v>
      </c>
      <c r="H514" s="319">
        <f t="shared" si="34"/>
        <v>0</v>
      </c>
      <c r="I514" s="319">
        <f t="shared" si="35"/>
        <v>0</v>
      </c>
      <c r="J514" s="319">
        <f t="shared" si="36"/>
        <v>0</v>
      </c>
      <c r="K514" s="319">
        <f t="shared" si="39"/>
        <v>0</v>
      </c>
      <c r="L514" s="319"/>
      <c r="M514" s="234">
        <f t="shared" si="38"/>
        <v>0</v>
      </c>
    </row>
    <row r="515" spans="3:13" ht="15.75" thickBot="1" x14ac:dyDescent="0.3">
      <c r="C515" s="169" t="s">
        <v>126</v>
      </c>
      <c r="D515" s="169"/>
      <c r="E515" s="169"/>
      <c r="F515" s="320">
        <f t="shared" ref="F515:K515" si="40">SUM(F499:F514)</f>
        <v>1627.8499999999997</v>
      </c>
      <c r="G515" s="320">
        <f t="shared" si="40"/>
        <v>106.1</v>
      </c>
      <c r="H515" s="320">
        <f t="shared" si="40"/>
        <v>0</v>
      </c>
      <c r="I515" s="320">
        <f t="shared" si="40"/>
        <v>253.9</v>
      </c>
      <c r="J515" s="320">
        <f t="shared" si="40"/>
        <v>510.09999999999997</v>
      </c>
      <c r="K515" s="320">
        <f t="shared" si="40"/>
        <v>2497.9499999999994</v>
      </c>
      <c r="L515" s="320"/>
      <c r="M515" s="235">
        <f>SUM(M499:M514)</f>
        <v>422813.05</v>
      </c>
    </row>
    <row r="516" spans="3:13" ht="15.75" thickTop="1" x14ac:dyDescent="0.25">
      <c r="C516" s="170"/>
      <c r="D516" s="170"/>
      <c r="E516" s="170"/>
      <c r="F516" s="319"/>
      <c r="G516" s="319"/>
      <c r="H516" s="319"/>
      <c r="I516" s="319"/>
      <c r="J516" s="319"/>
      <c r="K516" s="319"/>
      <c r="L516" s="323"/>
      <c r="M516" s="234"/>
    </row>
    <row r="517" spans="3:13" ht="15.75" thickBot="1" x14ac:dyDescent="0.3">
      <c r="C517" s="169" t="s">
        <v>127</v>
      </c>
      <c r="D517" s="169"/>
      <c r="E517" s="169"/>
      <c r="F517" s="320">
        <f>SUMPRODUCT(--($E$5:$E$498="H"),$F$5:$F$498)</f>
        <v>44.1</v>
      </c>
      <c r="G517" s="320">
        <f>SUMPRODUCT(--($E$5:$E$495="H"),G5:G495)</f>
        <v>27</v>
      </c>
      <c r="H517" s="320">
        <f>SUMPRODUCT(--($E$5:$E$495="H"),H5:H495)</f>
        <v>0</v>
      </c>
      <c r="I517" s="320">
        <f>SUMPRODUCT(--($E$5:$E$495="H"),I5:I495)</f>
        <v>104.10000000000001</v>
      </c>
      <c r="J517" s="320">
        <f>SUMPRODUCT(--($E$5:$E$495="H"),J5:J495)</f>
        <v>73.3</v>
      </c>
      <c r="K517" s="320">
        <f>SUM(F517:J517)</f>
        <v>248.5</v>
      </c>
      <c r="L517" s="324"/>
      <c r="M517" s="238"/>
    </row>
    <row r="518" spans="3:13" ht="15.75" thickTop="1" x14ac:dyDescent="0.25"/>
    <row r="519" spans="3:13" x14ac:dyDescent="0.25">
      <c r="C519" s="3" t="s">
        <v>268</v>
      </c>
      <c r="D519" s="3"/>
      <c r="E519" s="3"/>
      <c r="F519" s="325"/>
      <c r="G519" s="325"/>
      <c r="H519" s="325"/>
      <c r="I519" s="325"/>
      <c r="J519" s="325"/>
      <c r="K519" s="325"/>
    </row>
    <row r="520" spans="3:13" x14ac:dyDescent="0.25">
      <c r="C520" s="3" t="str">
        <f t="shared" ref="C520:C525" si="41">C500</f>
        <v>A</v>
      </c>
      <c r="D520" s="3"/>
      <c r="E520" s="3"/>
      <c r="F520" s="325">
        <f t="shared" ref="F520:F534" si="42">SUMPRODUCT(--($E$5:$E$495=C520),--($D$5:$D$495="X"),$F$5:$F$495)</f>
        <v>0</v>
      </c>
      <c r="G520" s="325">
        <f t="shared" ref="G520:G534" si="43">SUMPRODUCT(--($E$5:$E$495=C520),--($D$5:$D$495="X"),$G$5:$G$495)</f>
        <v>0</v>
      </c>
      <c r="H520" s="325">
        <f t="shared" ref="H520:H534" si="44">SUMPRODUCT(--($E$5:$E$495=C520),--($D$5:$D$495="X"),$H$5:$H$495)</f>
        <v>0</v>
      </c>
      <c r="I520" s="325">
        <f t="shared" ref="I520:I534" si="45">SUMPRODUCT(--($E$5:$E$495=C520),--($D$5:$D$495="X"),$I$5:$I$495)</f>
        <v>0</v>
      </c>
      <c r="J520" s="325">
        <f t="shared" ref="J520:J534" si="46">SUMPRODUCT(--($E$5:$E$495=C520),--($D$5:$D$495="X"),$J$5:$J$495)</f>
        <v>0</v>
      </c>
      <c r="K520" s="325">
        <f t="shared" ref="K520:K531" si="47">SUM(F520:J520)</f>
        <v>0</v>
      </c>
    </row>
    <row r="521" spans="3:13" x14ac:dyDescent="0.25">
      <c r="C521" s="3" t="str">
        <f t="shared" si="41"/>
        <v>A1</v>
      </c>
      <c r="D521" s="3"/>
      <c r="E521" s="3"/>
      <c r="F521" s="325">
        <f t="shared" si="42"/>
        <v>0</v>
      </c>
      <c r="G521" s="325">
        <f t="shared" si="43"/>
        <v>0</v>
      </c>
      <c r="H521" s="325">
        <f t="shared" si="44"/>
        <v>0</v>
      </c>
      <c r="I521" s="325">
        <f t="shared" si="45"/>
        <v>0</v>
      </c>
      <c r="J521" s="325">
        <f t="shared" si="46"/>
        <v>0</v>
      </c>
      <c r="K521" s="325">
        <f t="shared" si="47"/>
        <v>0</v>
      </c>
    </row>
    <row r="522" spans="3:13" x14ac:dyDescent="0.25">
      <c r="C522" s="3" t="str">
        <f t="shared" si="41"/>
        <v>A2</v>
      </c>
      <c r="D522" s="3"/>
      <c r="E522" s="3"/>
      <c r="F522" s="325">
        <f t="shared" si="42"/>
        <v>0</v>
      </c>
      <c r="G522" s="325">
        <f t="shared" si="43"/>
        <v>0</v>
      </c>
      <c r="H522" s="325">
        <f t="shared" si="44"/>
        <v>0</v>
      </c>
      <c r="I522" s="325">
        <f t="shared" si="45"/>
        <v>0</v>
      </c>
      <c r="J522" s="325">
        <f t="shared" si="46"/>
        <v>0</v>
      </c>
      <c r="K522" s="325">
        <f t="shared" si="47"/>
        <v>0</v>
      </c>
    </row>
    <row r="523" spans="3:13" x14ac:dyDescent="0.25">
      <c r="C523" s="3" t="str">
        <f t="shared" si="41"/>
        <v>B</v>
      </c>
      <c r="D523" s="3"/>
      <c r="E523" s="3"/>
      <c r="F523" s="325">
        <f t="shared" si="42"/>
        <v>0</v>
      </c>
      <c r="G523" s="325">
        <f t="shared" si="43"/>
        <v>0</v>
      </c>
      <c r="H523" s="325">
        <f t="shared" si="44"/>
        <v>0</v>
      </c>
      <c r="I523" s="325">
        <f t="shared" si="45"/>
        <v>0</v>
      </c>
      <c r="J523" s="325">
        <f t="shared" si="46"/>
        <v>0</v>
      </c>
      <c r="K523" s="325">
        <f t="shared" si="47"/>
        <v>0</v>
      </c>
    </row>
    <row r="524" spans="3:13" x14ac:dyDescent="0.25">
      <c r="C524" s="3" t="str">
        <f t="shared" si="41"/>
        <v>C</v>
      </c>
      <c r="D524" s="3"/>
      <c r="E524" s="3"/>
      <c r="F524" s="325">
        <f t="shared" si="42"/>
        <v>0</v>
      </c>
      <c r="G524" s="325">
        <f t="shared" si="43"/>
        <v>0</v>
      </c>
      <c r="H524" s="325">
        <f t="shared" si="44"/>
        <v>0</v>
      </c>
      <c r="I524" s="325">
        <f t="shared" si="45"/>
        <v>0</v>
      </c>
      <c r="J524" s="325">
        <f t="shared" si="46"/>
        <v>0</v>
      </c>
      <c r="K524" s="325">
        <f t="shared" si="47"/>
        <v>0</v>
      </c>
    </row>
    <row r="525" spans="3:13" x14ac:dyDescent="0.25">
      <c r="C525" s="3" t="str">
        <f t="shared" si="41"/>
        <v>D</v>
      </c>
      <c r="D525" s="3"/>
      <c r="E525" s="3"/>
      <c r="F525" s="325">
        <f t="shared" si="42"/>
        <v>0</v>
      </c>
      <c r="G525" s="325">
        <f t="shared" si="43"/>
        <v>0</v>
      </c>
      <c r="H525" s="325">
        <f t="shared" si="44"/>
        <v>0</v>
      </c>
      <c r="I525" s="325">
        <f t="shared" si="45"/>
        <v>0</v>
      </c>
      <c r="J525" s="325">
        <f t="shared" si="46"/>
        <v>0</v>
      </c>
      <c r="K525" s="325">
        <f t="shared" si="47"/>
        <v>0</v>
      </c>
    </row>
    <row r="526" spans="3:13" x14ac:dyDescent="0.25">
      <c r="C526" s="3" t="str">
        <f t="shared" ref="C526" si="48">C506</f>
        <v>F</v>
      </c>
      <c r="D526" s="3"/>
      <c r="E526" s="3"/>
      <c r="F526" s="325">
        <f t="shared" si="42"/>
        <v>0</v>
      </c>
      <c r="G526" s="325">
        <f t="shared" si="43"/>
        <v>0</v>
      </c>
      <c r="H526" s="325">
        <f t="shared" si="44"/>
        <v>0</v>
      </c>
      <c r="I526" s="325">
        <f t="shared" si="45"/>
        <v>0</v>
      </c>
      <c r="J526" s="325">
        <f t="shared" si="46"/>
        <v>0</v>
      </c>
      <c r="K526" s="325">
        <f t="shared" si="47"/>
        <v>0</v>
      </c>
    </row>
    <row r="527" spans="3:13" hidden="1" x14ac:dyDescent="0.25">
      <c r="C527" s="3" t="s">
        <v>197</v>
      </c>
      <c r="D527" s="3"/>
      <c r="E527" s="3"/>
      <c r="F527" s="325">
        <f t="shared" si="42"/>
        <v>0</v>
      </c>
      <c r="G527" s="325">
        <f t="shared" si="43"/>
        <v>0</v>
      </c>
      <c r="H527" s="325">
        <f t="shared" si="44"/>
        <v>0</v>
      </c>
      <c r="I527" s="325">
        <f t="shared" si="45"/>
        <v>0</v>
      </c>
      <c r="J527" s="325">
        <f t="shared" si="46"/>
        <v>0</v>
      </c>
      <c r="K527" s="325">
        <f t="shared" si="47"/>
        <v>0</v>
      </c>
    </row>
    <row r="528" spans="3:13" hidden="1" x14ac:dyDescent="0.25">
      <c r="C528" s="3" t="s">
        <v>197</v>
      </c>
      <c r="D528" s="3"/>
      <c r="E528" s="3"/>
      <c r="F528" s="325">
        <f t="shared" si="42"/>
        <v>0</v>
      </c>
      <c r="G528" s="325">
        <f t="shared" si="43"/>
        <v>0</v>
      </c>
      <c r="H528" s="325">
        <f t="shared" si="44"/>
        <v>0</v>
      </c>
      <c r="I528" s="325">
        <f t="shared" si="45"/>
        <v>0</v>
      </c>
      <c r="J528" s="325">
        <f t="shared" si="46"/>
        <v>0</v>
      </c>
      <c r="K528" s="325">
        <f t="shared" si="47"/>
        <v>0</v>
      </c>
    </row>
    <row r="529" spans="3:13" hidden="1" x14ac:dyDescent="0.25">
      <c r="C529" s="3" t="s">
        <v>197</v>
      </c>
      <c r="D529" s="3"/>
      <c r="E529" s="3"/>
      <c r="F529" s="325">
        <f t="shared" si="42"/>
        <v>0</v>
      </c>
      <c r="G529" s="325">
        <f t="shared" si="43"/>
        <v>0</v>
      </c>
      <c r="H529" s="325">
        <f t="shared" si="44"/>
        <v>0</v>
      </c>
      <c r="I529" s="325">
        <f t="shared" si="45"/>
        <v>0</v>
      </c>
      <c r="J529" s="325">
        <f t="shared" si="46"/>
        <v>0</v>
      </c>
      <c r="K529" s="325">
        <f t="shared" si="47"/>
        <v>0</v>
      </c>
    </row>
    <row r="530" spans="3:13" hidden="1" x14ac:dyDescent="0.25">
      <c r="C530" s="3" t="s">
        <v>197</v>
      </c>
      <c r="D530" s="3"/>
      <c r="E530" s="3"/>
      <c r="F530" s="325">
        <f t="shared" si="42"/>
        <v>0</v>
      </c>
      <c r="G530" s="325">
        <f t="shared" si="43"/>
        <v>0</v>
      </c>
      <c r="H530" s="325">
        <f t="shared" si="44"/>
        <v>0</v>
      </c>
      <c r="I530" s="325">
        <f t="shared" si="45"/>
        <v>0</v>
      </c>
      <c r="J530" s="325">
        <f t="shared" si="46"/>
        <v>0</v>
      </c>
      <c r="K530" s="325">
        <f t="shared" si="47"/>
        <v>0</v>
      </c>
    </row>
    <row r="531" spans="3:13" hidden="1" x14ac:dyDescent="0.25">
      <c r="C531" s="3" t="s">
        <v>197</v>
      </c>
      <c r="D531" s="3"/>
      <c r="E531" s="3"/>
      <c r="F531" s="325">
        <f t="shared" si="42"/>
        <v>0</v>
      </c>
      <c r="G531" s="325">
        <f t="shared" si="43"/>
        <v>0</v>
      </c>
      <c r="H531" s="325">
        <f t="shared" si="44"/>
        <v>0</v>
      </c>
      <c r="I531" s="325">
        <f t="shared" si="45"/>
        <v>0</v>
      </c>
      <c r="J531" s="325">
        <f t="shared" si="46"/>
        <v>0</v>
      </c>
      <c r="K531" s="325">
        <f t="shared" si="47"/>
        <v>0</v>
      </c>
    </row>
    <row r="532" spans="3:13" hidden="1" x14ac:dyDescent="0.25">
      <c r="C532" s="3" t="s">
        <v>197</v>
      </c>
      <c r="D532" s="3"/>
      <c r="E532" s="3"/>
      <c r="F532" s="325">
        <f t="shared" si="42"/>
        <v>0</v>
      </c>
      <c r="G532" s="325">
        <f t="shared" si="43"/>
        <v>0</v>
      </c>
      <c r="H532" s="325">
        <f t="shared" si="44"/>
        <v>0</v>
      </c>
      <c r="I532" s="325">
        <f t="shared" si="45"/>
        <v>0</v>
      </c>
      <c r="J532" s="325">
        <f t="shared" si="46"/>
        <v>0</v>
      </c>
      <c r="K532" s="325">
        <f t="shared" ref="K532:K534" si="49">SUM(F532:J532)</f>
        <v>0</v>
      </c>
    </row>
    <row r="533" spans="3:13" hidden="1" x14ac:dyDescent="0.25">
      <c r="C533" s="3" t="s">
        <v>197</v>
      </c>
      <c r="D533" s="3"/>
      <c r="E533" s="3"/>
      <c r="F533" s="325">
        <f t="shared" si="42"/>
        <v>0</v>
      </c>
      <c r="G533" s="325">
        <f t="shared" si="43"/>
        <v>0</v>
      </c>
      <c r="H533" s="325">
        <f t="shared" si="44"/>
        <v>0</v>
      </c>
      <c r="I533" s="325">
        <f t="shared" si="45"/>
        <v>0</v>
      </c>
      <c r="J533" s="325">
        <f t="shared" si="46"/>
        <v>0</v>
      </c>
      <c r="K533" s="325">
        <f t="shared" si="49"/>
        <v>0</v>
      </c>
    </row>
    <row r="534" spans="3:13" hidden="1" x14ac:dyDescent="0.25">
      <c r="C534" s="3" t="s">
        <v>197</v>
      </c>
      <c r="D534" s="3"/>
      <c r="E534" s="3"/>
      <c r="F534" s="325">
        <f t="shared" si="42"/>
        <v>0</v>
      </c>
      <c r="G534" s="325">
        <f t="shared" si="43"/>
        <v>0</v>
      </c>
      <c r="H534" s="325">
        <f t="shared" si="44"/>
        <v>0</v>
      </c>
      <c r="I534" s="325">
        <f t="shared" si="45"/>
        <v>0</v>
      </c>
      <c r="J534" s="325">
        <f t="shared" si="46"/>
        <v>0</v>
      </c>
      <c r="K534" s="325">
        <f t="shared" si="49"/>
        <v>0</v>
      </c>
    </row>
    <row r="535" spans="3:13" ht="15.75" thickBot="1" x14ac:dyDescent="0.3">
      <c r="C535" s="4" t="s">
        <v>267</v>
      </c>
      <c r="D535" s="4"/>
      <c r="E535" s="4"/>
      <c r="F535" s="326">
        <f t="shared" ref="F535:K535" si="50">SUM(F520:F534)</f>
        <v>0</v>
      </c>
      <c r="G535" s="326">
        <f t="shared" si="50"/>
        <v>0</v>
      </c>
      <c r="H535" s="326">
        <f t="shared" si="50"/>
        <v>0</v>
      </c>
      <c r="I535" s="326">
        <f t="shared" si="50"/>
        <v>0</v>
      </c>
      <c r="J535" s="326">
        <f t="shared" si="50"/>
        <v>0</v>
      </c>
      <c r="K535" s="326">
        <f t="shared" si="50"/>
        <v>0</v>
      </c>
    </row>
    <row r="536" spans="3:13" ht="15.75" thickTop="1" x14ac:dyDescent="0.25">
      <c r="C536" s="254"/>
    </row>
    <row r="537" spans="3:13" x14ac:dyDescent="0.25">
      <c r="C537" s="254"/>
    </row>
    <row r="538" spans="3:13" x14ac:dyDescent="0.25">
      <c r="F538" s="401" t="s">
        <v>121</v>
      </c>
      <c r="G538" s="402" t="s">
        <v>122</v>
      </c>
      <c r="I538" s="401" t="s">
        <v>321</v>
      </c>
      <c r="J538" s="579" t="s">
        <v>306</v>
      </c>
      <c r="K538" s="580"/>
      <c r="L538" s="580"/>
      <c r="M538" s="581"/>
    </row>
    <row r="539" spans="3:13" x14ac:dyDescent="0.25">
      <c r="F539" s="270" t="s">
        <v>95</v>
      </c>
      <c r="G539" s="427">
        <v>130</v>
      </c>
      <c r="I539" s="403">
        <v>255.8</v>
      </c>
      <c r="J539" s="573" t="s">
        <v>322</v>
      </c>
      <c r="K539" s="574"/>
      <c r="L539" s="574"/>
      <c r="M539" s="575"/>
    </row>
    <row r="540" spans="3:13" x14ac:dyDescent="0.25">
      <c r="F540" s="270" t="s">
        <v>300</v>
      </c>
      <c r="G540" s="427">
        <v>255</v>
      </c>
      <c r="I540" s="403">
        <v>228.4</v>
      </c>
      <c r="J540" s="573" t="s">
        <v>323</v>
      </c>
      <c r="K540" s="574"/>
      <c r="L540" s="574"/>
      <c r="M540" s="575"/>
    </row>
    <row r="541" spans="3:13" x14ac:dyDescent="0.25">
      <c r="F541" s="270" t="s">
        <v>298</v>
      </c>
      <c r="G541" s="427">
        <v>255</v>
      </c>
      <c r="I541" s="403">
        <v>212.25</v>
      </c>
      <c r="J541" s="573" t="s">
        <v>324</v>
      </c>
      <c r="K541" s="574"/>
      <c r="L541" s="574"/>
      <c r="M541" s="575"/>
    </row>
    <row r="542" spans="3:13" x14ac:dyDescent="0.25">
      <c r="F542" s="270" t="s">
        <v>96</v>
      </c>
      <c r="G542" s="427">
        <v>255</v>
      </c>
      <c r="I542" s="403" t="s">
        <v>306</v>
      </c>
      <c r="J542" s="573" t="s">
        <v>325</v>
      </c>
      <c r="K542" s="574"/>
      <c r="L542" s="574"/>
      <c r="M542" s="575"/>
    </row>
    <row r="543" spans="3:13" x14ac:dyDescent="0.25">
      <c r="F543" s="270" t="s">
        <v>123</v>
      </c>
      <c r="G543" s="427">
        <v>255</v>
      </c>
      <c r="I543" s="403"/>
      <c r="J543" s="573" t="s">
        <v>326</v>
      </c>
      <c r="K543" s="574"/>
      <c r="L543" s="574"/>
      <c r="M543" s="575"/>
    </row>
    <row r="544" spans="3:13" x14ac:dyDescent="0.25">
      <c r="F544" s="270" t="s">
        <v>97</v>
      </c>
      <c r="G544" s="427">
        <v>255</v>
      </c>
      <c r="I544" s="404">
        <v>63</v>
      </c>
      <c r="J544" s="576" t="s">
        <v>327</v>
      </c>
      <c r="K544" s="577"/>
      <c r="L544" s="577"/>
      <c r="M544" s="578"/>
    </row>
    <row r="545" spans="6:7" x14ac:dyDescent="0.25">
      <c r="F545" s="270" t="s">
        <v>124</v>
      </c>
      <c r="G545" s="427">
        <v>6</v>
      </c>
    </row>
    <row r="546" spans="6:7" x14ac:dyDescent="0.25">
      <c r="F546" s="270" t="s">
        <v>125</v>
      </c>
      <c r="G546" s="427">
        <v>2</v>
      </c>
    </row>
    <row r="547" spans="6:7" x14ac:dyDescent="0.25">
      <c r="F547" s="273" t="s">
        <v>196</v>
      </c>
      <c r="G547" s="428">
        <v>0</v>
      </c>
    </row>
    <row r="548" spans="6:7" hidden="1" x14ac:dyDescent="0.25">
      <c r="F548" s="405"/>
      <c r="G548" s="406"/>
    </row>
    <row r="549" spans="6:7" hidden="1" x14ac:dyDescent="0.25">
      <c r="F549" s="407"/>
      <c r="G549" s="408"/>
    </row>
    <row r="550" spans="6:7" hidden="1" x14ac:dyDescent="0.25">
      <c r="F550" s="407"/>
      <c r="G550" s="408"/>
    </row>
    <row r="551" spans="6:7" hidden="1" x14ac:dyDescent="0.25">
      <c r="F551" s="407"/>
      <c r="G551" s="408"/>
    </row>
    <row r="552" spans="6:7" hidden="1" x14ac:dyDescent="0.25">
      <c r="F552" s="407"/>
      <c r="G552" s="408"/>
    </row>
    <row r="553" spans="6:7" hidden="1" x14ac:dyDescent="0.25">
      <c r="F553" s="409"/>
      <c r="G553" s="410"/>
    </row>
  </sheetData>
  <sheetProtection algorithmName="SHA-512" hashValue="UxMlVfdy3n4FVIy3YPTqDCiq56rDKAu9t55S+JIl+PHkk/99hXMa7BrQrGw84MIa1CwMALec4b66jpkWTEdEjg==" saltValue="OaWk85QAbb33oaru7pXsyA==" spinCount="100000" sheet="1" objects="1" scenarios="1"/>
  <mergeCells count="7">
    <mergeCell ref="J543:M543"/>
    <mergeCell ref="J544:M544"/>
    <mergeCell ref="J538:M538"/>
    <mergeCell ref="J539:M539"/>
    <mergeCell ref="J540:M540"/>
    <mergeCell ref="J541:M541"/>
    <mergeCell ref="J542:M542"/>
  </mergeCells>
  <printOptions gridLines="1"/>
  <pageMargins left="0.70866141732283472" right="0.70866141732283472" top="0.94488188976377963" bottom="0.74803149606299213" header="0.31496062992125984" footer="0.31496062992125984"/>
  <pageSetup paperSize="9" scale="81" orientation="portrait" cellComments="asDisplayed" r:id="rId1"/>
  <headerFooter>
    <oddHeader>&amp;L&amp;G</oddHead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tabColor rgb="FFF07512"/>
  </sheetPr>
  <dimension ref="A1:O127"/>
  <sheetViews>
    <sheetView showGridLines="0" showZeros="0" view="pageBreakPreview" topLeftCell="A34" zoomScaleNormal="100" zoomScaleSheetLayoutView="100" workbookViewId="0">
      <selection activeCell="L52" sqref="L52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5" x14ac:dyDescent="0.25"/>
    <row r="2" spans="1:13" ht="23.25" x14ac:dyDescent="0.35">
      <c r="D2" s="33" t="str">
        <f>CONCATENATE("Uitvoeringsbepaling"," ",H5,", onderdeel van ",verzamelblad!A2," ",verzamelblad!A3)</f>
        <v>Uitvoeringsbepaling 2, onderdeel van bestek 2020-SMO1800</v>
      </c>
      <c r="E2" s="6"/>
      <c r="F2" s="6"/>
      <c r="G2" s="6"/>
      <c r="H2" s="15"/>
    </row>
    <row r="3" spans="1:13" ht="15" x14ac:dyDescent="0.25">
      <c r="A3" s="10"/>
      <c r="B3" s="10"/>
      <c r="C3" s="10"/>
      <c r="D3" s="6"/>
      <c r="E3" s="6"/>
      <c r="F3" s="10"/>
      <c r="G3" s="10"/>
      <c r="H3" s="10"/>
      <c r="I3" s="8"/>
      <c r="J3" s="8"/>
      <c r="K3" s="8"/>
    </row>
    <row r="4" spans="1:13" ht="15" customHeight="1" x14ac:dyDescent="0.25">
      <c r="A4" s="94" t="s">
        <v>72</v>
      </c>
      <c r="B4" s="79" t="str">
        <f>VLOOKUP(H5,verzamelblad!A5:E54,3)</f>
        <v>Gemeentewerf incl. Aula</v>
      </c>
      <c r="C4" s="79"/>
      <c r="D4" s="79"/>
      <c r="E4" s="80"/>
      <c r="F4" s="66"/>
      <c r="G4" s="180"/>
      <c r="H4" s="84"/>
      <c r="I4" s="8"/>
      <c r="J4" s="8"/>
      <c r="K4" s="8"/>
    </row>
    <row r="5" spans="1:13" ht="15" x14ac:dyDescent="0.25">
      <c r="A5" s="91" t="s">
        <v>71</v>
      </c>
      <c r="B5" s="79" t="str">
        <f>VLOOKUP(H5,verzamelblad!A5:E54,4)</f>
        <v>Kerkhofdijk 6</v>
      </c>
      <c r="C5" s="79"/>
      <c r="D5" s="79"/>
      <c r="E5" s="81"/>
      <c r="F5" s="66"/>
      <c r="G5" s="181" t="s">
        <v>76</v>
      </c>
      <c r="H5" s="85">
        <v>2</v>
      </c>
      <c r="I5" s="8"/>
      <c r="J5" s="8"/>
      <c r="K5" s="8"/>
    </row>
    <row r="6" spans="1:13" ht="15" x14ac:dyDescent="0.25">
      <c r="A6" s="93" t="s">
        <v>73</v>
      </c>
      <c r="B6" s="82" t="str">
        <f>VLOOKUP(H5,verzamelblad!A5:E54,5)</f>
        <v xml:space="preserve">  Hattem</v>
      </c>
      <c r="C6" s="82"/>
      <c r="D6" s="82"/>
      <c r="E6" s="83"/>
      <c r="F6" s="69"/>
      <c r="G6" s="182" t="s">
        <v>77</v>
      </c>
      <c r="H6" s="86" t="str">
        <f>CONCATENATE(H5,"a")</f>
        <v>2a</v>
      </c>
      <c r="I6" s="8"/>
      <c r="J6" s="8"/>
      <c r="K6" s="8"/>
    </row>
    <row r="7" spans="1:13" ht="15" x14ac:dyDescent="0.25">
      <c r="A7" s="16"/>
      <c r="B7" s="16"/>
      <c r="C7" s="16"/>
      <c r="D7" s="16"/>
      <c r="E7" s="16"/>
      <c r="F7" s="8"/>
      <c r="G7" s="34"/>
      <c r="H7" s="35"/>
      <c r="I7" s="8"/>
      <c r="J7" s="8"/>
      <c r="K7" s="8"/>
    </row>
    <row r="8" spans="1:13" ht="15" x14ac:dyDescent="0.25">
      <c r="A8" s="94" t="s">
        <v>74</v>
      </c>
      <c r="B8" s="95"/>
      <c r="C8" s="95"/>
      <c r="D8" s="95"/>
      <c r="E8" s="87">
        <f>VLOOKUP($H$5,verzamelblad!$A$5:$EP$54,14,0)</f>
        <v>0</v>
      </c>
      <c r="F8" s="8"/>
      <c r="G8" s="8"/>
      <c r="H8" s="8"/>
      <c r="I8" s="8"/>
      <c r="J8" s="8"/>
      <c r="K8" s="8"/>
    </row>
    <row r="9" spans="1:13" ht="15" x14ac:dyDescent="0.25">
      <c r="A9" s="93" t="s">
        <v>75</v>
      </c>
      <c r="B9" s="69"/>
      <c r="C9" s="69"/>
      <c r="D9" s="69"/>
      <c r="E9" s="88">
        <f>VLOOKUP($H$5,verzamelblad!$A$5:$EP$54,6,0)</f>
        <v>255</v>
      </c>
      <c r="F9" s="8"/>
      <c r="G9" s="8"/>
      <c r="H9" s="8"/>
      <c r="I9" s="8"/>
      <c r="J9" s="8"/>
      <c r="K9" s="8"/>
    </row>
    <row r="10" spans="1:13" ht="18.75" customHeight="1" x14ac:dyDescent="0.25">
      <c r="F10" s="1" t="s">
        <v>81</v>
      </c>
      <c r="G10" s="1" t="s">
        <v>199</v>
      </c>
      <c r="H10" s="1" t="s">
        <v>212</v>
      </c>
      <c r="I10" s="1" t="s">
        <v>82</v>
      </c>
      <c r="J10" s="202"/>
      <c r="K10" s="202"/>
      <c r="L10" s="1" t="s">
        <v>83</v>
      </c>
      <c r="M10" s="1" t="s">
        <v>84</v>
      </c>
    </row>
    <row r="11" spans="1:13" ht="15" x14ac:dyDescent="0.25">
      <c r="A11" s="89" t="s">
        <v>99</v>
      </c>
      <c r="B11" s="90"/>
      <c r="C11" s="90"/>
      <c r="D11" s="102"/>
      <c r="E11" s="67"/>
      <c r="F11" s="142">
        <f>SUM(I11/12)</f>
        <v>0</v>
      </c>
      <c r="G11" s="143" t="e">
        <f>SUM(L11/12)</f>
        <v>#DIV/0!</v>
      </c>
      <c r="H11" s="120" t="e">
        <f>SUM(L11/E9)</f>
        <v>#DIV/0!</v>
      </c>
      <c r="I11" s="142">
        <f>SUM($I$14*M11)</f>
        <v>0</v>
      </c>
      <c r="J11" s="226"/>
      <c r="K11" s="142"/>
      <c r="L11" s="143" t="e">
        <f>SUM(L14*M11)</f>
        <v>#DIV/0!</v>
      </c>
      <c r="M11" s="59"/>
    </row>
    <row r="12" spans="1:13" ht="15" x14ac:dyDescent="0.25">
      <c r="A12" s="103" t="s">
        <v>100</v>
      </c>
      <c r="B12" s="104"/>
      <c r="C12" s="104"/>
      <c r="D12" s="105"/>
      <c r="E12" s="68"/>
      <c r="F12" s="144">
        <f>SUM(I12/3)</f>
        <v>0</v>
      </c>
      <c r="G12" s="145" t="e">
        <f>SUM(L12/3)</f>
        <v>#DIV/0!</v>
      </c>
      <c r="H12" s="36"/>
      <c r="I12" s="150">
        <f t="shared" ref="I12:I13" si="0">SUM($I$14*M12)</f>
        <v>0</v>
      </c>
      <c r="J12" s="227"/>
      <c r="K12" s="150"/>
      <c r="L12" s="151" t="e">
        <f>SUM(L14*M12)</f>
        <v>#DIV/0!</v>
      </c>
      <c r="M12" s="60"/>
    </row>
    <row r="13" spans="1:13" ht="15" x14ac:dyDescent="0.25">
      <c r="A13" s="106" t="s">
        <v>101</v>
      </c>
      <c r="B13" s="107"/>
      <c r="C13" s="107"/>
      <c r="D13" s="108"/>
      <c r="E13" s="70"/>
      <c r="F13" s="146">
        <f>I13</f>
        <v>0</v>
      </c>
      <c r="G13" s="147" t="e">
        <f>L13</f>
        <v>#DIV/0!</v>
      </c>
      <c r="H13" s="37"/>
      <c r="I13" s="152">
        <f t="shared" si="0"/>
        <v>0</v>
      </c>
      <c r="J13" s="228"/>
      <c r="K13" s="152"/>
      <c r="L13" s="153" t="e">
        <f>SUM(L14*M13)</f>
        <v>#DIV/0!</v>
      </c>
      <c r="M13" s="61"/>
    </row>
    <row r="14" spans="1:13" ht="15.75" thickBot="1" x14ac:dyDescent="0.3">
      <c r="A14" s="8" t="s">
        <v>78</v>
      </c>
      <c r="B14" s="8"/>
      <c r="C14" s="8"/>
      <c r="D14" s="8"/>
      <c r="E14" s="46"/>
      <c r="F14" s="148">
        <f>SUM(F11:F13)</f>
        <v>0</v>
      </c>
      <c r="G14" s="149" t="e">
        <f t="shared" ref="G14" si="1">SUM(G11:G13)</f>
        <v>#DIV/0!</v>
      </c>
      <c r="H14" s="47"/>
      <c r="I14" s="148">
        <f>E103</f>
        <v>0</v>
      </c>
      <c r="J14" s="212"/>
      <c r="K14" s="167"/>
      <c r="L14" s="149" t="e">
        <f>SUM(I14/offertetarief)</f>
        <v>#DIV/0!</v>
      </c>
      <c r="M14" s="8" t="str">
        <f>IF(SUM(M11:M13)=100%,"","Geen 100%")</f>
        <v>Geen 100%</v>
      </c>
    </row>
    <row r="15" spans="1:13" ht="15.75" thickTop="1" x14ac:dyDescent="0.25">
      <c r="F15" s="1" t="s">
        <v>85</v>
      </c>
      <c r="G15" s="1" t="s">
        <v>86</v>
      </c>
    </row>
    <row r="16" spans="1:13" ht="15" x14ac:dyDescent="0.25">
      <c r="A16" s="99" t="s">
        <v>79</v>
      </c>
      <c r="B16" s="96"/>
      <c r="C16" s="96"/>
      <c r="D16" s="96"/>
      <c r="E16" s="101"/>
      <c r="F16" s="154" t="e">
        <f>SUM((L14*directtoezicht)/E9)</f>
        <v>#DIV/0!</v>
      </c>
      <c r="G16" s="155" t="e">
        <f>IF(L14="","",SUM(L14*directtoezicht))</f>
        <v>#DIV/0!</v>
      </c>
    </row>
    <row r="17" spans="1:14" ht="15.75" customHeight="1" x14ac:dyDescent="0.25">
      <c r="M17" t="s">
        <v>91</v>
      </c>
      <c r="N17" t="s">
        <v>93</v>
      </c>
    </row>
    <row r="18" spans="1:14" ht="15.75" customHeight="1" x14ac:dyDescent="0.25">
      <c r="A18" t="s">
        <v>216</v>
      </c>
      <c r="M18" t="s">
        <v>92</v>
      </c>
      <c r="N18" t="s">
        <v>94</v>
      </c>
    </row>
    <row r="19" spans="1:14" ht="15" x14ac:dyDescent="0.25">
      <c r="A19" s="99" t="s">
        <v>213</v>
      </c>
      <c r="B19" s="96"/>
      <c r="C19" s="100"/>
      <c r="D19" s="156">
        <f ca="1">D103</f>
        <v>42066.36</v>
      </c>
      <c r="E19" s="96"/>
      <c r="F19" s="97" t="s">
        <v>214</v>
      </c>
      <c r="G19" s="157">
        <f ca="1">D103/E9</f>
        <v>164.96611764705884</v>
      </c>
      <c r="H19" s="98" t="s">
        <v>215</v>
      </c>
      <c r="I19" s="158" t="e">
        <f ca="1">SUM(D19/L14)</f>
        <v>#DIV/0!</v>
      </c>
      <c r="J19" s="203"/>
      <c r="K19" s="203"/>
      <c r="M19" s="76" t="str">
        <f ca="1">INDIRECT("'" &amp; $H$6 &amp; "'!F539")</f>
        <v>A</v>
      </c>
      <c r="N19" s="56"/>
    </row>
    <row r="20" spans="1:14" ht="15" x14ac:dyDescent="0.25">
      <c r="M20" s="77" t="str">
        <f ca="1">INDIRECT("'" &amp; $H$6 &amp; "'!F540")</f>
        <v>A1</v>
      </c>
      <c r="N20" s="57"/>
    </row>
    <row r="21" spans="1:14" ht="15" x14ac:dyDescent="0.25">
      <c r="A21" t="s">
        <v>80</v>
      </c>
      <c r="B21" s="8"/>
      <c r="D21" s="1" t="s">
        <v>29</v>
      </c>
      <c r="E21" s="1" t="s">
        <v>30</v>
      </c>
      <c r="F21" s="1" t="s">
        <v>87</v>
      </c>
      <c r="G21" s="1" t="s">
        <v>88</v>
      </c>
      <c r="H21" s="1" t="s">
        <v>89</v>
      </c>
      <c r="I21" s="1" t="s">
        <v>90</v>
      </c>
      <c r="J21" s="187"/>
      <c r="K21" s="187"/>
      <c r="L21" s="186"/>
      <c r="M21" s="77" t="str">
        <f ca="1">INDIRECT("'" &amp; $H$6 &amp; "'!F541")</f>
        <v>A2</v>
      </c>
      <c r="N21" s="57"/>
    </row>
    <row r="22" spans="1:14" ht="15" x14ac:dyDescent="0.25">
      <c r="A22" s="89" t="str">
        <f>VLOOKUP($H$5,verzamelblad!$A$5:$EP$54,32,0)</f>
        <v>dieptereiniging sanitair</v>
      </c>
      <c r="B22" s="95"/>
      <c r="C22" s="67"/>
      <c r="D22" s="72" t="str">
        <f>VLOOKUP($H$5,verzamelblad!$A$5:$EP$54,33,0)</f>
        <v>m2</v>
      </c>
      <c r="E22" s="379">
        <f>'2a'!K504</f>
        <v>35.08</v>
      </c>
      <c r="F22" s="456"/>
      <c r="G22" s="142">
        <f t="shared" ref="G22" si="2">IF(E22="","",SUM(E22*F22))</f>
        <v>0</v>
      </c>
      <c r="H22" s="72">
        <f>VLOOKUP($H$5,verzamelblad!$A$5:$EP$54,35,0)</f>
        <v>1</v>
      </c>
      <c r="I22" s="465">
        <f>IF(H22="op afroep","",SUM(G22*H22))</f>
        <v>0</v>
      </c>
      <c r="J22" s="186"/>
      <c r="K22" s="186"/>
      <c r="L22" s="186"/>
      <c r="M22" s="77" t="str">
        <f ca="1">INDIRECT("'" &amp; $H$6 &amp; "'!F542")</f>
        <v>B</v>
      </c>
      <c r="N22" s="57"/>
    </row>
    <row r="23" spans="1:14" ht="15" x14ac:dyDescent="0.25">
      <c r="A23" s="91" t="str">
        <f>VLOOKUP($H$5,verzamelblad!$A$5:$EP$54,36,0)</f>
        <v>reinigen trespa beplating</v>
      </c>
      <c r="B23" s="92"/>
      <c r="C23" s="68"/>
      <c r="D23" s="74" t="str">
        <f>VLOOKUP($H$5,verzamelblad!$A$5:$EP$54,37,0)</f>
        <v>m2</v>
      </c>
      <c r="E23" s="385">
        <v>1</v>
      </c>
      <c r="F23" s="457"/>
      <c r="G23" s="485">
        <v>0</v>
      </c>
      <c r="H23" s="73" t="str">
        <f>VLOOKUP($H$5,verzamelblad!$A$5:$EP$54,39,0)</f>
        <v>op afroep</v>
      </c>
      <c r="I23" s="466" t="str">
        <f t="shared" ref="I23" si="3">IF(H23="op afroep","",SUM(G23*H23))</f>
        <v/>
      </c>
      <c r="J23" s="186"/>
      <c r="K23" s="186"/>
      <c r="L23" s="186"/>
      <c r="M23" s="77" t="str">
        <f ca="1">INDIRECT("'" &amp; $H$6 &amp; "'!F543")</f>
        <v>C</v>
      </c>
      <c r="N23" s="57"/>
    </row>
    <row r="24" spans="1:14" ht="15" x14ac:dyDescent="0.25">
      <c r="A24" s="91"/>
      <c r="B24" s="92"/>
      <c r="C24" s="68"/>
      <c r="D24" s="73"/>
      <c r="E24" s="73"/>
      <c r="F24" s="457"/>
      <c r="G24" s="144"/>
      <c r="H24" s="73"/>
      <c r="I24" s="466"/>
      <c r="J24" s="186"/>
      <c r="K24" s="186"/>
      <c r="L24" s="186"/>
      <c r="M24" s="77" t="str">
        <f ca="1">INDIRECT("'" &amp; $H$6 &amp; "'!F544")</f>
        <v>D</v>
      </c>
      <c r="N24" s="57"/>
    </row>
    <row r="25" spans="1:14" ht="15" x14ac:dyDescent="0.25">
      <c r="A25" s="91"/>
      <c r="B25" s="92"/>
      <c r="C25" s="68"/>
      <c r="D25" s="73"/>
      <c r="E25" s="73"/>
      <c r="F25" s="457"/>
      <c r="G25" s="144"/>
      <c r="H25" s="73"/>
      <c r="I25" s="466"/>
      <c r="J25" s="186"/>
      <c r="K25" s="186"/>
      <c r="L25" s="186"/>
      <c r="M25" s="77" t="str">
        <f ca="1">INDIRECT("'" &amp; $H$6 &amp; "'!F545")</f>
        <v>F</v>
      </c>
      <c r="N25" s="57"/>
    </row>
    <row r="26" spans="1:14" ht="15" x14ac:dyDescent="0.25">
      <c r="A26" s="91"/>
      <c r="B26" s="92"/>
      <c r="C26" s="68"/>
      <c r="D26" s="73"/>
      <c r="E26" s="73"/>
      <c r="F26" s="457"/>
      <c r="G26" s="144"/>
      <c r="H26" s="73"/>
      <c r="I26" s="466"/>
      <c r="J26" s="186"/>
      <c r="K26" s="186"/>
      <c r="L26" s="186"/>
      <c r="M26" s="77" t="str">
        <f ca="1">INDIRECT("'" &amp; $H$6 &amp; "'!F546")</f>
        <v>G</v>
      </c>
      <c r="N26" s="57"/>
    </row>
    <row r="27" spans="1:14" ht="15" x14ac:dyDescent="0.25">
      <c r="A27" s="91"/>
      <c r="B27" s="92"/>
      <c r="C27" s="68"/>
      <c r="D27" s="73"/>
      <c r="E27" s="73"/>
      <c r="F27" s="457"/>
      <c r="G27" s="144"/>
      <c r="H27" s="73"/>
      <c r="I27" s="466"/>
      <c r="J27" s="186"/>
      <c r="K27" s="186"/>
      <c r="L27" s="186"/>
      <c r="M27" s="77"/>
      <c r="N27" s="57"/>
    </row>
    <row r="28" spans="1:14" ht="15" x14ac:dyDescent="0.25">
      <c r="A28" s="91"/>
      <c r="B28" s="92"/>
      <c r="C28" s="68"/>
      <c r="D28" s="73"/>
      <c r="E28" s="73"/>
      <c r="F28" s="457"/>
      <c r="G28" s="144"/>
      <c r="H28" s="73"/>
      <c r="I28" s="466"/>
      <c r="J28" s="186"/>
      <c r="K28" s="186"/>
      <c r="L28" s="186"/>
      <c r="M28" s="77"/>
      <c r="N28" s="57"/>
    </row>
    <row r="29" spans="1:14" ht="15" x14ac:dyDescent="0.25">
      <c r="A29" s="91"/>
      <c r="B29" s="92"/>
      <c r="C29" s="68"/>
      <c r="D29" s="73"/>
      <c r="E29" s="73"/>
      <c r="F29" s="457"/>
      <c r="G29" s="144"/>
      <c r="H29" s="73"/>
      <c r="I29" s="466"/>
      <c r="J29" s="186"/>
      <c r="K29" s="186"/>
      <c r="L29" s="186"/>
      <c r="M29" s="77"/>
      <c r="N29" s="57"/>
    </row>
    <row r="30" spans="1:14" ht="15" x14ac:dyDescent="0.25">
      <c r="A30" s="91"/>
      <c r="B30" s="92"/>
      <c r="C30" s="68"/>
      <c r="D30" s="73"/>
      <c r="E30" s="73"/>
      <c r="F30" s="457"/>
      <c r="G30" s="144"/>
      <c r="H30" s="73"/>
      <c r="I30" s="466"/>
      <c r="J30" s="186"/>
      <c r="K30" s="186"/>
      <c r="L30" s="186"/>
      <c r="M30" s="77"/>
      <c r="N30" s="57"/>
    </row>
    <row r="31" spans="1:14" ht="15" x14ac:dyDescent="0.25">
      <c r="A31" s="91"/>
      <c r="B31" s="92"/>
      <c r="C31" s="68"/>
      <c r="D31" s="73"/>
      <c r="E31" s="73"/>
      <c r="F31" s="457"/>
      <c r="G31" s="144"/>
      <c r="H31" s="73"/>
      <c r="I31" s="466"/>
      <c r="J31" s="186"/>
      <c r="K31" s="186"/>
      <c r="L31" s="186"/>
      <c r="M31" s="77"/>
      <c r="N31" s="57"/>
    </row>
    <row r="32" spans="1:14" ht="15" x14ac:dyDescent="0.25">
      <c r="A32" s="93"/>
      <c r="B32" s="69"/>
      <c r="C32" s="70"/>
      <c r="D32" s="75"/>
      <c r="E32" s="75"/>
      <c r="F32" s="458"/>
      <c r="G32" s="464"/>
      <c r="H32" s="75"/>
      <c r="I32" s="467"/>
      <c r="J32" s="186"/>
      <c r="K32" s="186"/>
      <c r="L32" s="186"/>
      <c r="M32" s="77"/>
      <c r="N32" s="57"/>
    </row>
    <row r="33" spans="1:14" ht="15.75" thickBot="1" x14ac:dyDescent="0.3">
      <c r="A33" s="8" t="s">
        <v>98</v>
      </c>
      <c r="B33" s="8"/>
      <c r="C33" s="8"/>
      <c r="D33" s="8"/>
      <c r="E33" s="8"/>
      <c r="F33" s="8"/>
      <c r="G33" s="8"/>
      <c r="H33" s="8"/>
      <c r="I33" s="468">
        <f>SUM(I22:I32)</f>
        <v>0</v>
      </c>
      <c r="J33" s="186"/>
      <c r="K33" s="186"/>
      <c r="L33" s="186"/>
      <c r="M33" s="78"/>
      <c r="N33" s="58"/>
    </row>
    <row r="34" spans="1:14" ht="15.75" thickTop="1" x14ac:dyDescent="0.25">
      <c r="J34" s="186"/>
      <c r="K34" s="186"/>
      <c r="L34" s="186"/>
    </row>
    <row r="35" spans="1:14" ht="15" x14ac:dyDescent="0.25">
      <c r="A35" t="s">
        <v>102</v>
      </c>
      <c r="E35" s="1" t="s">
        <v>70</v>
      </c>
      <c r="F35" s="1" t="s">
        <v>200</v>
      </c>
      <c r="G35" s="1" t="s">
        <v>88</v>
      </c>
      <c r="H35" s="1" t="s">
        <v>89</v>
      </c>
      <c r="I35" s="1" t="s">
        <v>90</v>
      </c>
      <c r="J35" s="187"/>
      <c r="K35" s="187"/>
      <c r="L35" s="186"/>
    </row>
    <row r="36" spans="1:14" ht="15" x14ac:dyDescent="0.25">
      <c r="A36" s="94" t="str">
        <f>VLOOKUP($H$5,verzamelblad!$A$5:$EP$54,16,0)</f>
        <v>recoaten</v>
      </c>
      <c r="B36" s="95"/>
      <c r="C36" s="95"/>
      <c r="D36" s="67"/>
      <c r="E36" s="143">
        <f>'2a'!G515</f>
        <v>107.5</v>
      </c>
      <c r="F36" s="456"/>
      <c r="G36" s="142">
        <f t="shared" ref="G36:G38" si="4">IF(E36="","",SUM(E36*F36))</f>
        <v>0</v>
      </c>
      <c r="H36" s="72" t="str">
        <f>VLOOKUP($H$5,verzamelblad!$A$5:$EP$54,17,0)</f>
        <v>op afroep</v>
      </c>
      <c r="I36" s="465" t="str">
        <f>IF(H36="op afroep","",SUM(G36*H36))</f>
        <v/>
      </c>
      <c r="J36" s="186"/>
      <c r="K36" s="186"/>
      <c r="L36" s="186"/>
    </row>
    <row r="37" spans="1:14" ht="15" x14ac:dyDescent="0.25">
      <c r="A37" s="91" t="str">
        <f>VLOOKUP($H$5,verzamelblad!$A$5:$EP$54,18,0)</f>
        <v>topstrippen + topcoaten</v>
      </c>
      <c r="B37" s="92"/>
      <c r="C37" s="92"/>
      <c r="D37" s="68"/>
      <c r="E37" s="151">
        <f>'2a'!G515</f>
        <v>107.5</v>
      </c>
      <c r="F37" s="457"/>
      <c r="G37" s="144">
        <f t="shared" si="4"/>
        <v>0</v>
      </c>
      <c r="H37" s="73">
        <f>VLOOKUP($H$5,verzamelblad!$A$5:$EP$54,19,0)</f>
        <v>1</v>
      </c>
      <c r="I37" s="466">
        <f t="shared" ref="I37:I38" si="5">IF(H37="op afroep","",SUM(G37*H37))</f>
        <v>0</v>
      </c>
      <c r="J37" s="186"/>
      <c r="K37" s="186"/>
      <c r="L37" s="186"/>
    </row>
    <row r="38" spans="1:14" ht="15" x14ac:dyDescent="0.25">
      <c r="A38" s="91" t="str">
        <f>VLOOKUP($H$5,verzamelblad!$A$5:$EP$54,20,0)</f>
        <v>volsprayen</v>
      </c>
      <c r="B38" s="92"/>
      <c r="C38" s="92"/>
      <c r="D38" s="68"/>
      <c r="E38" s="151">
        <f>'2a'!G515</f>
        <v>107.5</v>
      </c>
      <c r="F38" s="457"/>
      <c r="G38" s="144">
        <f t="shared" si="4"/>
        <v>0</v>
      </c>
      <c r="H38" s="73">
        <f>VLOOKUP($H$5,verzamelblad!$A$5:$EP$54,21,0)</f>
        <v>3</v>
      </c>
      <c r="I38" s="466">
        <f t="shared" si="5"/>
        <v>0</v>
      </c>
      <c r="J38" s="186"/>
      <c r="K38" s="186"/>
      <c r="L38" s="186"/>
      <c r="M38" s="8"/>
    </row>
    <row r="39" spans="1:14" ht="15" x14ac:dyDescent="0.25">
      <c r="A39" s="91"/>
      <c r="B39" s="92"/>
      <c r="C39" s="92"/>
      <c r="D39" s="68"/>
      <c r="E39" s="151"/>
      <c r="F39" s="457"/>
      <c r="G39" s="144"/>
      <c r="H39" s="73"/>
      <c r="I39" s="466"/>
      <c r="J39" s="186"/>
      <c r="K39" s="186"/>
      <c r="L39" s="186"/>
    </row>
    <row r="40" spans="1:14" ht="15" x14ac:dyDescent="0.25">
      <c r="A40" s="91"/>
      <c r="B40" s="92"/>
      <c r="C40" s="92"/>
      <c r="D40" s="68"/>
      <c r="E40" s="151"/>
      <c r="F40" s="457"/>
      <c r="G40" s="144"/>
      <c r="H40" s="73"/>
      <c r="I40" s="466"/>
      <c r="J40" s="186"/>
      <c r="K40" s="186"/>
      <c r="L40" s="186"/>
    </row>
    <row r="41" spans="1:14" ht="15" x14ac:dyDescent="0.25">
      <c r="A41" s="91"/>
      <c r="B41" s="92"/>
      <c r="C41" s="92"/>
      <c r="D41" s="68"/>
      <c r="E41" s="151"/>
      <c r="F41" s="457"/>
      <c r="G41" s="144"/>
      <c r="H41" s="73"/>
      <c r="I41" s="466"/>
      <c r="J41" s="186"/>
      <c r="K41" s="186"/>
      <c r="L41" s="186"/>
    </row>
    <row r="42" spans="1:14" ht="15" x14ac:dyDescent="0.25">
      <c r="A42" s="91"/>
      <c r="B42" s="92"/>
      <c r="C42" s="92"/>
      <c r="D42" s="68"/>
      <c r="E42" s="160"/>
      <c r="F42" s="457"/>
      <c r="G42" s="144"/>
      <c r="H42" s="73"/>
      <c r="I42" s="466"/>
      <c r="J42" s="186"/>
      <c r="K42" s="186"/>
      <c r="L42" s="186"/>
    </row>
    <row r="43" spans="1:14" ht="15" x14ac:dyDescent="0.25">
      <c r="A43" s="93"/>
      <c r="B43" s="69"/>
      <c r="C43" s="69"/>
      <c r="D43" s="70"/>
      <c r="E43" s="161"/>
      <c r="F43" s="458"/>
      <c r="G43" s="464"/>
      <c r="H43" s="75"/>
      <c r="I43" s="467"/>
      <c r="J43" s="186"/>
      <c r="K43" s="186"/>
      <c r="L43" s="186"/>
    </row>
    <row r="44" spans="1:14" ht="15.75" thickBot="1" x14ac:dyDescent="0.3">
      <c r="A44" s="48" t="s">
        <v>98</v>
      </c>
      <c r="B44" s="46"/>
      <c r="C44" s="46"/>
      <c r="D44" s="46"/>
      <c r="E44" s="46"/>
      <c r="F44" s="46"/>
      <c r="G44" s="46"/>
      <c r="H44" s="46"/>
      <c r="I44" s="167">
        <f>SUM(I36:I43)</f>
        <v>0</v>
      </c>
      <c r="J44" s="186"/>
      <c r="K44" s="186"/>
      <c r="L44" s="186"/>
    </row>
    <row r="45" spans="1:14" ht="15.75" thickTop="1" x14ac:dyDescent="0.25">
      <c r="J45" s="186"/>
      <c r="K45" s="186"/>
      <c r="L45" s="186"/>
    </row>
    <row r="46" spans="1:14" ht="15" x14ac:dyDescent="0.25">
      <c r="A46" t="s">
        <v>103</v>
      </c>
      <c r="E46" s="1" t="s">
        <v>331</v>
      </c>
      <c r="F46" s="1" t="s">
        <v>200</v>
      </c>
      <c r="G46" s="1" t="s">
        <v>88</v>
      </c>
      <c r="H46" s="1" t="s">
        <v>89</v>
      </c>
      <c r="I46" s="1" t="s">
        <v>90</v>
      </c>
      <c r="J46" s="187"/>
      <c r="K46" s="187"/>
      <c r="L46" s="186"/>
    </row>
    <row r="47" spans="1:14" ht="15" x14ac:dyDescent="0.25">
      <c r="A47" s="94" t="str">
        <f>VLOOKUP($H$5,verzamelblad!$A$5:$EP$54,76,0)</f>
        <v>gevelglas buitenzijde enkelvoudig gemeten</v>
      </c>
      <c r="B47" s="95"/>
      <c r="C47" s="95"/>
      <c r="D47" s="67"/>
      <c r="E47" s="113">
        <f>'2a'!I539</f>
        <v>89</v>
      </c>
      <c r="F47" s="456"/>
      <c r="G47" s="469">
        <f t="shared" ref="G47:G51" si="6">IF(E47="","",SUM(E47*F47))</f>
        <v>0</v>
      </c>
      <c r="H47" s="453">
        <f>VLOOKUP($H$5,verzamelblad!$A$5:$EP$54,77,0)</f>
        <v>4</v>
      </c>
      <c r="I47" s="475">
        <f t="shared" ref="I47:I51" si="7">IF(H47="op afroep","",SUM(G47*H47))</f>
        <v>0</v>
      </c>
      <c r="J47" s="186"/>
      <c r="K47" s="186"/>
      <c r="L47" s="186"/>
    </row>
    <row r="48" spans="1:14" ht="15" x14ac:dyDescent="0.25">
      <c r="A48" s="91" t="str">
        <f>VLOOKUP($H$5,verzamelblad!$A$5:$EP$54,78,0)</f>
        <v>gevelglas binnenzijde enkelvoudig gemeten</v>
      </c>
      <c r="B48" s="92"/>
      <c r="C48" s="92"/>
      <c r="D48" s="68"/>
      <c r="E48" s="151">
        <f>'2a'!I540</f>
        <v>89</v>
      </c>
      <c r="F48" s="457"/>
      <c r="G48" s="470">
        <f t="shared" si="6"/>
        <v>0</v>
      </c>
      <c r="H48" s="454">
        <f>VLOOKUP($H$5,verzamelblad!$A$5:$EP$54,79,0)</f>
        <v>4</v>
      </c>
      <c r="I48" s="476">
        <f t="shared" si="7"/>
        <v>0</v>
      </c>
      <c r="J48" s="186"/>
      <c r="K48" s="186"/>
      <c r="L48" s="186"/>
    </row>
    <row r="49" spans="1:14" ht="15" x14ac:dyDescent="0.25">
      <c r="A49" s="91" t="str">
        <f>VLOOKUP($H$5,verzamelblad!$A$5:$EP$54,80,0)</f>
        <v>separatieglas dubbelvoudig gemeten</v>
      </c>
      <c r="B49" s="92"/>
      <c r="C49" s="92"/>
      <c r="D49" s="68"/>
      <c r="E49" s="151">
        <f>'2a'!I541</f>
        <v>13</v>
      </c>
      <c r="F49" s="457"/>
      <c r="G49" s="470">
        <f t="shared" si="6"/>
        <v>0</v>
      </c>
      <c r="H49" s="455">
        <f>VLOOKUP($H$5,verzamelblad!$A$5:$EP$54,81,0)</f>
        <v>4</v>
      </c>
      <c r="I49" s="476">
        <f t="shared" si="7"/>
        <v>0</v>
      </c>
      <c r="J49" s="186"/>
      <c r="K49" s="186"/>
      <c r="L49" s="186"/>
    </row>
    <row r="50" spans="1:14" ht="15" x14ac:dyDescent="0.25">
      <c r="A50" s="91" t="str">
        <f>VLOOKUP($H$5,verzamelblad!$A$5:$EP$54,82,0)</f>
        <v>koepelglas enkelvoudig gemeten</v>
      </c>
      <c r="B50" s="92"/>
      <c r="C50" s="92"/>
      <c r="D50" s="68"/>
      <c r="E50" s="151">
        <f>'2a'!I542</f>
        <v>0</v>
      </c>
      <c r="F50" s="457"/>
      <c r="G50" s="485">
        <f t="shared" si="6"/>
        <v>0</v>
      </c>
      <c r="H50" s="452" t="str">
        <f>VLOOKUP($H$5,verzamelblad!$A$5:$EP$54,83,0)</f>
        <v>op afroep</v>
      </c>
      <c r="I50" s="466" t="str">
        <f t="shared" si="7"/>
        <v/>
      </c>
      <c r="J50" s="186"/>
      <c r="K50" s="186"/>
      <c r="L50" s="186"/>
    </row>
    <row r="51" spans="1:14" ht="15" x14ac:dyDescent="0.25">
      <c r="A51" s="91" t="str">
        <f>VLOOKUP($H$5,verzamelblad!$A$5:$EP$54,84,0)</f>
        <v>lichtstraten enkelvoudig</v>
      </c>
      <c r="B51" s="92"/>
      <c r="C51" s="92"/>
      <c r="D51" s="68"/>
      <c r="E51" s="151">
        <f>'2a'!I545</f>
        <v>0</v>
      </c>
      <c r="F51" s="457"/>
      <c r="G51" s="485">
        <f t="shared" si="6"/>
        <v>0</v>
      </c>
      <c r="H51" s="73" t="str">
        <f>VLOOKUP($H$5,verzamelblad!$A$5:$EP$54,85,0)</f>
        <v>op afroep</v>
      </c>
      <c r="I51" s="466" t="str">
        <f t="shared" si="7"/>
        <v/>
      </c>
      <c r="J51" s="186"/>
      <c r="K51" s="186"/>
      <c r="L51" s="186"/>
    </row>
    <row r="52" spans="1:14" ht="60" customHeight="1" x14ac:dyDescent="0.25">
      <c r="A52" s="563" t="str">
        <f>VLOOKUP($H$5,verzamelblad!$A$5:$EP$54,92,0)</f>
        <v>beurtprijs voor het reinigen van horizontaleof verticale metalen gevelbeplating (damwand) met bijbehorend zetwerk zoals daklijsten e.d., inclusief bereikbaarheidsmiddelen</v>
      </c>
      <c r="B52" s="564"/>
      <c r="C52" s="564"/>
      <c r="D52" s="565"/>
      <c r="E52" s="160"/>
      <c r="F52" s="160"/>
      <c r="G52" s="457"/>
      <c r="H52" s="73">
        <f>VLOOKUP($H$5,verzamelblad!$A$5:$EP$54,93,0)</f>
        <v>0.5</v>
      </c>
      <c r="I52" s="466">
        <f>+H52*G52</f>
        <v>0</v>
      </c>
      <c r="J52" s="186"/>
      <c r="K52" s="186"/>
      <c r="L52" s="186"/>
    </row>
    <row r="53" spans="1:14" ht="15" x14ac:dyDescent="0.25">
      <c r="A53" s="91"/>
      <c r="B53" s="92"/>
      <c r="C53" s="92"/>
      <c r="D53" s="68"/>
      <c r="E53" s="160"/>
      <c r="F53" s="160"/>
      <c r="G53" s="144"/>
      <c r="H53" s="73"/>
      <c r="I53" s="466"/>
      <c r="J53" s="186"/>
      <c r="K53" s="186"/>
      <c r="L53" s="186"/>
    </row>
    <row r="54" spans="1:14" ht="15" x14ac:dyDescent="0.25">
      <c r="A54" s="91"/>
      <c r="B54" s="92"/>
      <c r="C54" s="92"/>
      <c r="D54" s="68"/>
      <c r="E54" s="160"/>
      <c r="F54" s="160"/>
      <c r="G54" s="144"/>
      <c r="H54" s="73"/>
      <c r="I54" s="466"/>
      <c r="J54" s="186"/>
      <c r="K54" s="186"/>
      <c r="L54" s="186"/>
    </row>
    <row r="55" spans="1:14" ht="15" x14ac:dyDescent="0.25">
      <c r="A55" s="91"/>
      <c r="B55" s="92"/>
      <c r="C55" s="92"/>
      <c r="D55" s="68"/>
      <c r="E55" s="160"/>
      <c r="F55" s="160"/>
      <c r="G55" s="144"/>
      <c r="H55" s="73"/>
      <c r="I55" s="466"/>
      <c r="J55" s="186"/>
      <c r="K55" s="186"/>
      <c r="L55" s="186"/>
    </row>
    <row r="56" spans="1:14" ht="15" x14ac:dyDescent="0.25">
      <c r="A56" s="478"/>
      <c r="B56" s="69"/>
      <c r="C56" s="69"/>
      <c r="D56" s="70"/>
      <c r="E56" s="161"/>
      <c r="F56" s="161"/>
      <c r="G56" s="464"/>
      <c r="H56" s="75"/>
      <c r="I56" s="467"/>
      <c r="J56" s="186"/>
      <c r="K56" s="186"/>
      <c r="L56" s="186"/>
    </row>
    <row r="57" spans="1:14" ht="15.75" thickBot="1" x14ac:dyDescent="0.3">
      <c r="A57" s="46" t="s">
        <v>98</v>
      </c>
      <c r="B57" s="46"/>
      <c r="C57" s="46"/>
      <c r="D57" s="46"/>
      <c r="E57" s="46"/>
      <c r="F57" s="46"/>
      <c r="G57" s="46"/>
      <c r="H57" s="46"/>
      <c r="I57" s="167">
        <f>SUM(I47:I56)</f>
        <v>0</v>
      </c>
      <c r="J57" s="186"/>
      <c r="K57" s="186"/>
      <c r="L57" s="186"/>
    </row>
    <row r="58" spans="1:14" ht="15.75" thickTop="1" x14ac:dyDescent="0.25">
      <c r="A58" s="387" t="s">
        <v>306</v>
      </c>
      <c r="E58" s="1"/>
      <c r="F58" s="1"/>
      <c r="G58" s="1"/>
      <c r="H58" s="1"/>
      <c r="I58" s="1"/>
      <c r="J58" s="187"/>
      <c r="K58" s="187"/>
      <c r="L58" s="186"/>
    </row>
    <row r="59" spans="1:14" ht="15" x14ac:dyDescent="0.25">
      <c r="A59" t="s">
        <v>494</v>
      </c>
      <c r="E59" s="1"/>
      <c r="F59" s="1"/>
      <c r="G59" s="1"/>
      <c r="H59" s="1"/>
      <c r="I59" s="1"/>
      <c r="J59" s="186"/>
      <c r="K59" s="186"/>
      <c r="L59" s="186"/>
      <c r="M59" s="16"/>
      <c r="N59" s="16"/>
    </row>
    <row r="60" spans="1:14" ht="15" x14ac:dyDescent="0.25">
      <c r="A60" s="570" t="s">
        <v>493</v>
      </c>
      <c r="B60" s="571"/>
      <c r="C60" s="571"/>
      <c r="D60" s="571"/>
      <c r="E60" s="571"/>
      <c r="F60" s="571"/>
      <c r="G60" s="571"/>
      <c r="H60" s="571"/>
      <c r="I60" s="572"/>
      <c r="J60" s="186"/>
      <c r="K60" s="186"/>
      <c r="L60" s="186"/>
      <c r="M60" s="16"/>
      <c r="N60" s="16"/>
    </row>
    <row r="61" spans="1:14" ht="15" hidden="1" x14ac:dyDescent="0.25">
      <c r="A61" s="560"/>
      <c r="B61" s="561"/>
      <c r="C61" s="561"/>
      <c r="D61" s="561"/>
      <c r="E61" s="561"/>
      <c r="F61" s="561"/>
      <c r="G61" s="561"/>
      <c r="H61" s="561"/>
      <c r="I61" s="562"/>
      <c r="J61" s="186"/>
      <c r="K61" s="186"/>
      <c r="L61" s="186"/>
      <c r="M61" s="16"/>
      <c r="N61" s="16"/>
    </row>
    <row r="62" spans="1:14" ht="15" hidden="1" x14ac:dyDescent="0.25">
      <c r="A62" s="560"/>
      <c r="B62" s="561"/>
      <c r="C62" s="561"/>
      <c r="D62" s="561"/>
      <c r="E62" s="561"/>
      <c r="F62" s="561"/>
      <c r="G62" s="561"/>
      <c r="H62" s="561"/>
      <c r="I62" s="562"/>
      <c r="J62" s="186"/>
      <c r="K62" s="186"/>
      <c r="L62" s="186"/>
      <c r="M62" s="16"/>
      <c r="N62" s="16"/>
    </row>
    <row r="63" spans="1:14" ht="15" hidden="1" x14ac:dyDescent="0.25">
      <c r="A63" s="560"/>
      <c r="B63" s="561"/>
      <c r="C63" s="561"/>
      <c r="D63" s="561"/>
      <c r="E63" s="561"/>
      <c r="F63" s="561"/>
      <c r="G63" s="561"/>
      <c r="H63" s="561"/>
      <c r="I63" s="562"/>
      <c r="J63" s="186"/>
      <c r="K63" s="186"/>
      <c r="L63" s="186"/>
      <c r="M63" s="16"/>
      <c r="N63" s="16"/>
    </row>
    <row r="64" spans="1:14" ht="15" hidden="1" x14ac:dyDescent="0.25">
      <c r="A64" s="560"/>
      <c r="B64" s="561"/>
      <c r="C64" s="561"/>
      <c r="D64" s="561"/>
      <c r="E64" s="561"/>
      <c r="F64" s="561"/>
      <c r="G64" s="561"/>
      <c r="H64" s="561"/>
      <c r="I64" s="562"/>
      <c r="J64" s="186"/>
      <c r="K64" s="186"/>
      <c r="L64" s="186"/>
      <c r="M64" s="16"/>
      <c r="N64" s="16"/>
    </row>
    <row r="65" spans="1:14" ht="15" hidden="1" x14ac:dyDescent="0.25">
      <c r="A65" s="560"/>
      <c r="B65" s="561"/>
      <c r="C65" s="561"/>
      <c r="D65" s="561"/>
      <c r="E65" s="561"/>
      <c r="F65" s="561"/>
      <c r="G65" s="561"/>
      <c r="H65" s="561"/>
      <c r="I65" s="562"/>
      <c r="J65" s="186"/>
      <c r="K65" s="186"/>
      <c r="L65" s="186"/>
    </row>
    <row r="66" spans="1:14" ht="15" hidden="1" x14ac:dyDescent="0.25">
      <c r="A66" s="560"/>
      <c r="B66" s="561"/>
      <c r="C66" s="561"/>
      <c r="D66" s="561"/>
      <c r="E66" s="561"/>
      <c r="F66" s="561"/>
      <c r="G66" s="561"/>
      <c r="H66" s="561"/>
      <c r="I66" s="562"/>
      <c r="J66" s="186"/>
      <c r="K66" s="186"/>
      <c r="L66" s="186"/>
    </row>
    <row r="67" spans="1:14" ht="15" hidden="1" x14ac:dyDescent="0.25">
      <c r="A67" s="560"/>
      <c r="B67" s="561"/>
      <c r="C67" s="561"/>
      <c r="D67" s="561"/>
      <c r="E67" s="561"/>
      <c r="F67" s="561"/>
      <c r="G67" s="561"/>
      <c r="H67" s="561"/>
      <c r="I67" s="562"/>
    </row>
    <row r="68" spans="1:14" ht="15" hidden="1" x14ac:dyDescent="0.25">
      <c r="A68" s="560"/>
      <c r="B68" s="561"/>
      <c r="C68" s="561"/>
      <c r="D68" s="561"/>
      <c r="E68" s="561"/>
      <c r="F68" s="561"/>
      <c r="G68" s="561"/>
      <c r="H68" s="561"/>
      <c r="I68" s="562"/>
    </row>
    <row r="69" spans="1:14" ht="15" hidden="1" x14ac:dyDescent="0.25">
      <c r="A69" s="560"/>
      <c r="B69" s="561"/>
      <c r="C69" s="561"/>
      <c r="D69" s="561"/>
      <c r="E69" s="561"/>
      <c r="F69" s="561"/>
      <c r="G69" s="561"/>
      <c r="H69" s="561"/>
      <c r="I69" s="562"/>
    </row>
    <row r="70" spans="1:14" ht="15" hidden="1" x14ac:dyDescent="0.25">
      <c r="A70" s="560"/>
      <c r="B70" s="561"/>
      <c r="C70" s="561"/>
      <c r="D70" s="561"/>
      <c r="E70" s="561"/>
      <c r="F70" s="561"/>
      <c r="G70" s="561"/>
      <c r="H70" s="561"/>
      <c r="I70" s="562"/>
    </row>
    <row r="71" spans="1:14" ht="15" hidden="1" x14ac:dyDescent="0.25">
      <c r="A71" s="560"/>
      <c r="B71" s="561"/>
      <c r="C71" s="561"/>
      <c r="D71" s="561"/>
      <c r="E71" s="561"/>
      <c r="F71" s="561"/>
      <c r="G71" s="561"/>
      <c r="H71" s="561"/>
      <c r="I71" s="562"/>
    </row>
    <row r="72" spans="1:14" ht="15" hidden="1" x14ac:dyDescent="0.25">
      <c r="A72" s="560"/>
      <c r="B72" s="561"/>
      <c r="C72" s="561"/>
      <c r="D72" s="561"/>
      <c r="E72" s="561"/>
      <c r="F72" s="561"/>
      <c r="G72" s="561"/>
      <c r="H72" s="561"/>
      <c r="I72" s="562"/>
    </row>
    <row r="73" spans="1:14" ht="15" hidden="1" x14ac:dyDescent="0.25">
      <c r="A73" s="560"/>
      <c r="B73" s="561"/>
      <c r="C73" s="561"/>
      <c r="D73" s="561"/>
      <c r="E73" s="561"/>
      <c r="F73" s="561"/>
      <c r="G73" s="561"/>
      <c r="H73" s="561"/>
      <c r="I73" s="562"/>
    </row>
    <row r="74" spans="1:14" ht="15" x14ac:dyDescent="0.25">
      <c r="A74" s="567"/>
      <c r="B74" s="568"/>
      <c r="C74" s="568"/>
      <c r="D74" s="568"/>
      <c r="E74" s="568"/>
      <c r="F74" s="568"/>
      <c r="G74" s="568"/>
      <c r="H74" s="568"/>
      <c r="I74" s="569"/>
    </row>
    <row r="75" spans="1:14" ht="15" x14ac:dyDescent="0.25"/>
    <row r="76" spans="1:14" ht="15" x14ac:dyDescent="0.25">
      <c r="A76" s="99" t="s">
        <v>104</v>
      </c>
      <c r="B76" s="96"/>
      <c r="C76" s="96"/>
      <c r="D76" s="96"/>
      <c r="E76" s="96"/>
      <c r="F76" s="96"/>
      <c r="G76" s="96"/>
      <c r="H76" s="96"/>
      <c r="I76" s="479">
        <f>SUM(I14+I33+I44+I57)</f>
        <v>0</v>
      </c>
      <c r="J76" s="204"/>
      <c r="K76" s="204"/>
    </row>
    <row r="77" spans="1:14" ht="15" x14ac:dyDescent="0.25">
      <c r="A77" s="16"/>
      <c r="B77" s="16"/>
      <c r="C77" s="16"/>
      <c r="D77" s="16"/>
      <c r="E77" s="16"/>
      <c r="F77" s="16"/>
      <c r="G77" s="16"/>
      <c r="H77" s="16"/>
      <c r="I77" s="204"/>
      <c r="J77" s="204"/>
      <c r="K77" s="204"/>
      <c r="L77" s="27"/>
      <c r="M77" s="27"/>
      <c r="N77" s="27"/>
    </row>
    <row r="78" spans="1:14" ht="15" x14ac:dyDescent="0.25">
      <c r="A78" s="16"/>
      <c r="B78" s="16"/>
      <c r="C78" s="16"/>
      <c r="D78" s="16"/>
      <c r="E78" s="16"/>
      <c r="F78" s="16"/>
      <c r="G78" s="16"/>
      <c r="H78" s="16"/>
      <c r="I78" s="204"/>
      <c r="J78" s="188"/>
      <c r="K78" s="188"/>
      <c r="L78" s="186"/>
      <c r="M78" s="186"/>
      <c r="N78" s="186"/>
    </row>
    <row r="79" spans="1:14" ht="15" x14ac:dyDescent="0.25">
      <c r="A79" s="213" t="s">
        <v>280</v>
      </c>
      <c r="B79" s="28"/>
      <c r="C79" s="28"/>
      <c r="D79" s="28">
        <v>12</v>
      </c>
      <c r="E79" s="28"/>
      <c r="F79" s="28" t="s">
        <v>281</v>
      </c>
      <c r="G79" s="219"/>
      <c r="H79" s="16"/>
      <c r="I79" s="204"/>
      <c r="J79" s="188"/>
      <c r="K79" s="205"/>
      <c r="L79" s="186"/>
      <c r="M79" s="186"/>
      <c r="N79" s="186"/>
    </row>
    <row r="80" spans="1:14" ht="15" x14ac:dyDescent="0.25">
      <c r="A80" s="16"/>
      <c r="B80" s="16"/>
      <c r="C80" s="16"/>
      <c r="D80" s="16"/>
      <c r="E80" s="16"/>
      <c r="F80" s="16"/>
      <c r="G80" s="232"/>
      <c r="J80" s="186"/>
      <c r="K80" s="186"/>
      <c r="L80" s="477"/>
      <c r="M80" s="186"/>
      <c r="N80" s="186"/>
    </row>
    <row r="81" spans="1:14" ht="15" x14ac:dyDescent="0.25">
      <c r="J81" s="186"/>
      <c r="K81" s="186"/>
      <c r="L81" s="477"/>
      <c r="M81" s="186"/>
      <c r="N81" s="186"/>
    </row>
    <row r="82" spans="1:14" ht="15" x14ac:dyDescent="0.25">
      <c r="K82" s="27"/>
      <c r="L82" s="207"/>
    </row>
    <row r="83" spans="1:14" ht="15" x14ac:dyDescent="0.25">
      <c r="A83" t="s">
        <v>211</v>
      </c>
      <c r="E83" t="s">
        <v>81</v>
      </c>
      <c r="F83" s="1" t="s">
        <v>30</v>
      </c>
      <c r="I83" t="s">
        <v>90</v>
      </c>
    </row>
    <row r="84" spans="1:14" ht="15.75" thickBot="1" x14ac:dyDescent="0.3">
      <c r="A84" s="110" t="str">
        <f>verzamelblad!D3</f>
        <v>VSR</v>
      </c>
      <c r="B84" s="110"/>
      <c r="C84" s="110"/>
      <c r="D84" s="110"/>
      <c r="E84" s="167">
        <f>VLOOKUP($H$5,verzamelblad!$A$5:$EP$54,100,0)</f>
        <v>100</v>
      </c>
      <c r="F84" s="111">
        <f>VLOOKUP($H$5,verzamelblad!$A$5:$EP$54,101,0)</f>
        <v>3</v>
      </c>
      <c r="G84" s="110"/>
      <c r="H84" s="110"/>
      <c r="I84" s="167">
        <f>SUM(E84*F84)</f>
        <v>300</v>
      </c>
      <c r="J84" s="204"/>
      <c r="K84" s="204"/>
    </row>
    <row r="85" spans="1:14" ht="15.75" hidden="1" thickTop="1" x14ac:dyDescent="0.25"/>
    <row r="86" spans="1:14" ht="15.75" hidden="1" thickTop="1" x14ac:dyDescent="0.25"/>
    <row r="87" spans="1:14" ht="15.75" hidden="1" thickTop="1" x14ac:dyDescent="0.25">
      <c r="A87" t="s">
        <v>105</v>
      </c>
      <c r="D87" t="s">
        <v>194</v>
      </c>
      <c r="E87" t="s">
        <v>195</v>
      </c>
    </row>
    <row r="88" spans="1:14" ht="15.75" hidden="1" thickTop="1" x14ac:dyDescent="0.25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9177.48</v>
      </c>
      <c r="E88" t="str">
        <f>IF(N19="","",SUM(D88/N19)*uurtariefopbouw!$E$37)</f>
        <v/>
      </c>
    </row>
    <row r="89" spans="1:14" ht="15.75" hidden="1" thickTop="1" x14ac:dyDescent="0.25">
      <c r="A89" t="str">
        <f t="shared" ca="1" si="8"/>
        <v>A1</v>
      </c>
      <c r="D89">
        <f t="shared" ca="1" si="9"/>
        <v>0</v>
      </c>
      <c r="E89" t="str">
        <f>IF(N20="","",SUM(D89/N20)*uurtariefopbouw!$E$37)</f>
        <v/>
      </c>
    </row>
    <row r="90" spans="1:14" ht="15.75" hidden="1" thickTop="1" x14ac:dyDescent="0.25">
      <c r="A90" t="str">
        <f t="shared" ca="1" si="8"/>
        <v>A2</v>
      </c>
      <c r="D90">
        <f t="shared" ca="1" si="9"/>
        <v>11271</v>
      </c>
      <c r="E90" t="str">
        <f>IF(N21="","",SUM(D90/N21)*uurtariefopbouw!$E$37)</f>
        <v/>
      </c>
    </row>
    <row r="91" spans="1:14" ht="15.75" hidden="1" thickTop="1" x14ac:dyDescent="0.25">
      <c r="A91" t="str">
        <f t="shared" ca="1" si="8"/>
        <v>B</v>
      </c>
      <c r="D91">
        <f t="shared" ca="1" si="9"/>
        <v>8032.5</v>
      </c>
      <c r="E91" t="str">
        <f>IF(N22="","",SUM(D91/N22)*uurtariefopbouw!$E$37)</f>
        <v/>
      </c>
    </row>
    <row r="92" spans="1:14" ht="15.75" hidden="1" thickTop="1" x14ac:dyDescent="0.25">
      <c r="A92" t="str">
        <f t="shared" ca="1" si="8"/>
        <v>C</v>
      </c>
      <c r="D92">
        <f t="shared" ca="1" si="9"/>
        <v>8204.880000000001</v>
      </c>
      <c r="E92" t="str">
        <f>IF(N23="","",SUM(D92/N23)*uurtariefopbouw!$E$37)</f>
        <v/>
      </c>
    </row>
    <row r="93" spans="1:14" ht="15.75" hidden="1" thickTop="1" x14ac:dyDescent="0.25">
      <c r="A93" t="str">
        <f t="shared" ca="1" si="8"/>
        <v>D</v>
      </c>
      <c r="D93">
        <f t="shared" ca="1" si="9"/>
        <v>5380.5</v>
      </c>
      <c r="E93" t="str">
        <f>IF(N24="","",SUM(D93/N24)*uurtariefopbouw!$E$37)</f>
        <v/>
      </c>
    </row>
    <row r="94" spans="1:14" ht="15.75" hidden="1" thickTop="1" x14ac:dyDescent="0.25">
      <c r="A94" t="str">
        <f t="shared" ca="1" si="8"/>
        <v>F</v>
      </c>
      <c r="D94">
        <f t="shared" ca="1" si="9"/>
        <v>0</v>
      </c>
      <c r="E94" t="str">
        <f>IF(N25="","",SUM(D94/N25)*uurtariefopbouw!$E$37)</f>
        <v/>
      </c>
    </row>
    <row r="95" spans="1:14" ht="15.75" hidden="1" thickTop="1" x14ac:dyDescent="0.25">
      <c r="A95" t="str">
        <f t="shared" ca="1" si="8"/>
        <v>G</v>
      </c>
      <c r="D95">
        <f t="shared" ca="1" si="9"/>
        <v>0</v>
      </c>
      <c r="E95" t="str">
        <f>IF(N26="","",SUM(D95/N26)*uurtariefopbouw!$E$37)</f>
        <v/>
      </c>
    </row>
    <row r="96" spans="1:14" ht="15.75" hidden="1" thickTop="1" x14ac:dyDescent="0.25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.75" hidden="1" thickTop="1" x14ac:dyDescent="0.25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.75" hidden="1" thickTop="1" x14ac:dyDescent="0.25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.75" hidden="1" thickTop="1" x14ac:dyDescent="0.25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.75" hidden="1" thickTop="1" x14ac:dyDescent="0.25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.75" hidden="1" thickTop="1" x14ac:dyDescent="0.25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.75" hidden="1" thickTop="1" x14ac:dyDescent="0.25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6.5" hidden="1" thickTop="1" thickBot="1" x14ac:dyDescent="0.3">
      <c r="A103" s="2" t="s">
        <v>198</v>
      </c>
      <c r="B103" s="2"/>
      <c r="C103" s="2"/>
      <c r="D103" s="2">
        <f ca="1">SUM(D88:D102)</f>
        <v>42066.36</v>
      </c>
      <c r="E103" s="2">
        <f>SUM(E88:E102)</f>
        <v>0</v>
      </c>
    </row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2" ht="15.75" hidden="1" thickTop="1" x14ac:dyDescent="0.25"/>
    <row r="123" ht="15.75" hidden="1" thickTop="1" x14ac:dyDescent="0.25"/>
    <row r="124" ht="15.75" hidden="1" thickTop="1" x14ac:dyDescent="0.25"/>
    <row r="127" ht="0" hidden="1" customHeight="1" x14ac:dyDescent="0.25"/>
  </sheetData>
  <sheetProtection algorithmName="SHA-512" hashValue="at20oXUq20csOkWN6ws46IsaHgCrhKFcKrBIYbRhSYBRAwX6j7tz9MWM9odvFzlH37rQc7B65KUgnc8jGvEVQw==" saltValue="vcxJaLrjfLWvjE1SjAhVCQ==" spinCount="100000" sheet="1" objects="1" scenarios="1"/>
  <mergeCells count="16">
    <mergeCell ref="A74:I74"/>
    <mergeCell ref="A69:I69"/>
    <mergeCell ref="A70:I70"/>
    <mergeCell ref="A71:I71"/>
    <mergeCell ref="A72:I72"/>
    <mergeCell ref="A73:I73"/>
    <mergeCell ref="A64:I64"/>
    <mergeCell ref="A65:I65"/>
    <mergeCell ref="A66:I66"/>
    <mergeCell ref="A67:I67"/>
    <mergeCell ref="A68:I68"/>
    <mergeCell ref="A52:D52"/>
    <mergeCell ref="A60:I60"/>
    <mergeCell ref="A61:I61"/>
    <mergeCell ref="A62:I62"/>
    <mergeCell ref="A63:I63"/>
  </mergeCells>
  <conditionalFormatting sqref="M14">
    <cfRule type="cellIs" dxfId="31" priority="4" operator="equal">
      <formula>"Geen 100%"</formula>
    </cfRule>
  </conditionalFormatting>
  <conditionalFormatting sqref="G12">
    <cfRule type="containsText" dxfId="30" priority="2" operator="containsText" text="te laag">
      <formula>NOT(ISERROR(SEARCH("te laag",G12)))</formula>
    </cfRule>
  </conditionalFormatting>
  <conditionalFormatting sqref="G13">
    <cfRule type="containsText" dxfId="29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>
    <tabColor rgb="FF9F9289"/>
  </sheetPr>
  <dimension ref="A1:M553"/>
  <sheetViews>
    <sheetView topLeftCell="A522" zoomScaleNormal="100" workbookViewId="0">
      <selection activeCell="G545" sqref="G545"/>
    </sheetView>
  </sheetViews>
  <sheetFormatPr defaultColWidth="9.140625" defaultRowHeight="15" x14ac:dyDescent="0.25"/>
  <cols>
    <col min="1" max="1" width="5.42578125" style="250" customWidth="1"/>
    <col min="2" max="2" width="7.140625" style="250" customWidth="1"/>
    <col min="3" max="3" width="20.85546875" style="253" customWidth="1"/>
    <col min="4" max="4" width="3" style="253" customWidth="1"/>
    <col min="5" max="5" width="3.7109375" style="253" customWidth="1"/>
    <col min="6" max="6" width="9.42578125" style="249" customWidth="1"/>
    <col min="7" max="7" width="10.5703125" style="249" customWidth="1"/>
    <col min="8" max="8" width="8.7109375" style="249" customWidth="1"/>
    <col min="9" max="9" width="11.140625" style="249" customWidth="1"/>
    <col min="10" max="10" width="8.7109375" style="249" customWidth="1"/>
    <col min="11" max="11" width="10.7109375" style="249" customWidth="1"/>
    <col min="12" max="12" width="5.7109375" style="248" customWidth="1"/>
    <col min="13" max="13" width="10.7109375" style="249" customWidth="1"/>
    <col min="14" max="16384" width="9.140625" style="201"/>
  </cols>
  <sheetData>
    <row r="1" spans="1:13" x14ac:dyDescent="0.25">
      <c r="A1" s="241">
        <v>2</v>
      </c>
      <c r="B1" s="242" t="s">
        <v>72</v>
      </c>
      <c r="C1" s="243"/>
      <c r="D1" s="244" t="str">
        <f>VLOOKUP(A1,verzamelblad!A5:E54,3)</f>
        <v>Gemeentewerf incl. Aula</v>
      </c>
      <c r="E1" s="245"/>
      <c r="F1" s="246"/>
      <c r="G1" s="246"/>
      <c r="H1" s="246"/>
      <c r="I1" s="246"/>
      <c r="J1" s="246"/>
      <c r="K1" s="247"/>
    </row>
    <row r="2" spans="1:13" x14ac:dyDescent="0.25">
      <c r="B2" s="242" t="s">
        <v>106</v>
      </c>
      <c r="C2" s="251"/>
      <c r="D2" s="244" t="str">
        <f>VLOOKUP(A1,verzamelblad!A5:E54,4)</f>
        <v>Kerkhofdijk 6</v>
      </c>
      <c r="E2" s="245"/>
      <c r="F2" s="246"/>
      <c r="G2" s="246"/>
      <c r="H2" s="246"/>
      <c r="I2" s="246" t="str">
        <f>VLOOKUP(A1,verzamelblad!A5:E54,5)</f>
        <v xml:space="preserve">  Hattem</v>
      </c>
      <c r="J2" s="246"/>
      <c r="K2" s="247"/>
    </row>
    <row r="3" spans="1:13" x14ac:dyDescent="0.25">
      <c r="A3" s="252" t="s">
        <v>107</v>
      </c>
      <c r="B3" s="252" t="s">
        <v>107</v>
      </c>
      <c r="C3" s="253" t="s">
        <v>108</v>
      </c>
      <c r="D3" s="253" t="s">
        <v>109</v>
      </c>
      <c r="E3" s="253" t="s">
        <v>110</v>
      </c>
      <c r="F3" s="281" t="s">
        <v>111</v>
      </c>
      <c r="G3" s="281" t="s">
        <v>112</v>
      </c>
      <c r="H3" s="281" t="s">
        <v>113</v>
      </c>
      <c r="I3" s="281" t="s">
        <v>114</v>
      </c>
      <c r="J3" s="281" t="s">
        <v>115</v>
      </c>
      <c r="K3" s="281" t="s">
        <v>70</v>
      </c>
      <c r="L3" s="282" t="s">
        <v>116</v>
      </c>
      <c r="M3" s="281" t="s">
        <v>117</v>
      </c>
    </row>
    <row r="4" spans="1:13" x14ac:dyDescent="0.25">
      <c r="C4" s="344" t="s">
        <v>118</v>
      </c>
    </row>
    <row r="5" spans="1:13" x14ac:dyDescent="0.25">
      <c r="A5" s="264" t="s">
        <v>397</v>
      </c>
      <c r="B5" s="265"/>
      <c r="C5" s="393" t="s">
        <v>307</v>
      </c>
      <c r="D5" s="393"/>
      <c r="E5" s="393" t="s">
        <v>96</v>
      </c>
      <c r="F5" s="394">
        <v>4.5999999999999996</v>
      </c>
      <c r="G5" s="394"/>
      <c r="H5" s="394"/>
      <c r="I5" s="394"/>
      <c r="J5" s="394"/>
      <c r="K5" s="262">
        <f>SUM(F5:J5)</f>
        <v>4.5999999999999996</v>
      </c>
      <c r="L5" s="263">
        <f t="shared" ref="L5:L19" si="0">IF(E5="","0",VLOOKUP(E5,$F$539:$G$554,2))</f>
        <v>255</v>
      </c>
      <c r="M5" s="389">
        <f>SUM(K5*L5)</f>
        <v>1173</v>
      </c>
    </row>
    <row r="6" spans="1:13" x14ac:dyDescent="0.25">
      <c r="A6" s="264" t="s">
        <v>396</v>
      </c>
      <c r="B6" s="265"/>
      <c r="C6" s="393" t="s">
        <v>286</v>
      </c>
      <c r="D6" s="393"/>
      <c r="E6" s="393" t="s">
        <v>196</v>
      </c>
      <c r="F6" s="394"/>
      <c r="G6" s="394"/>
      <c r="H6" s="394"/>
      <c r="I6" s="394"/>
      <c r="J6" s="394">
        <v>0.4</v>
      </c>
      <c r="K6" s="262">
        <f t="shared" ref="K6:K31" si="1">SUM(F6:J6)</f>
        <v>0.4</v>
      </c>
      <c r="L6" s="263">
        <f t="shared" si="0"/>
        <v>0</v>
      </c>
      <c r="M6" s="389">
        <f t="shared" ref="M6:M19" si="2">SUM(K6*L6)</f>
        <v>0</v>
      </c>
    </row>
    <row r="7" spans="1:13" x14ac:dyDescent="0.25">
      <c r="A7" s="264" t="s">
        <v>395</v>
      </c>
      <c r="B7" s="265"/>
      <c r="C7" s="393" t="s">
        <v>444</v>
      </c>
      <c r="D7" s="393"/>
      <c r="E7" s="393" t="s">
        <v>95</v>
      </c>
      <c r="F7" s="394"/>
      <c r="G7" s="394">
        <v>16.2</v>
      </c>
      <c r="H7" s="394"/>
      <c r="I7" s="394"/>
      <c r="J7" s="394"/>
      <c r="K7" s="262">
        <f t="shared" si="1"/>
        <v>16.2</v>
      </c>
      <c r="L7" s="263">
        <f t="shared" si="0"/>
        <v>156</v>
      </c>
      <c r="M7" s="389">
        <f t="shared" si="2"/>
        <v>2527.1999999999998</v>
      </c>
    </row>
    <row r="8" spans="1:13" x14ac:dyDescent="0.25">
      <c r="A8" s="264" t="s">
        <v>398</v>
      </c>
      <c r="B8" s="265"/>
      <c r="C8" s="393" t="s">
        <v>445</v>
      </c>
      <c r="D8" s="393"/>
      <c r="E8" s="393" t="s">
        <v>97</v>
      </c>
      <c r="F8" s="394"/>
      <c r="G8" s="394"/>
      <c r="H8" s="394"/>
      <c r="I8" s="394"/>
      <c r="J8" s="394">
        <v>21.1</v>
      </c>
      <c r="K8" s="262">
        <f t="shared" si="1"/>
        <v>21.1</v>
      </c>
      <c r="L8" s="263">
        <f t="shared" si="0"/>
        <v>255</v>
      </c>
      <c r="M8" s="389">
        <f t="shared" si="2"/>
        <v>5380.5</v>
      </c>
    </row>
    <row r="9" spans="1:13" x14ac:dyDescent="0.25">
      <c r="A9" s="264" t="s">
        <v>446</v>
      </c>
      <c r="B9" s="265"/>
      <c r="C9" s="393" t="s">
        <v>313</v>
      </c>
      <c r="D9" s="393"/>
      <c r="E9" s="393" t="s">
        <v>123</v>
      </c>
      <c r="F9" s="394"/>
      <c r="G9" s="394"/>
      <c r="H9" s="394"/>
      <c r="I9" s="394"/>
      <c r="J9" s="394">
        <v>8.3000000000000007</v>
      </c>
      <c r="K9" s="262">
        <f t="shared" si="1"/>
        <v>8.3000000000000007</v>
      </c>
      <c r="L9" s="263">
        <f t="shared" si="0"/>
        <v>255</v>
      </c>
      <c r="M9" s="389">
        <f t="shared" si="2"/>
        <v>2116.5</v>
      </c>
    </row>
    <row r="10" spans="1:13" x14ac:dyDescent="0.25">
      <c r="A10" s="264" t="s">
        <v>413</v>
      </c>
      <c r="B10" s="265"/>
      <c r="C10" s="393" t="s">
        <v>292</v>
      </c>
      <c r="D10" s="393"/>
      <c r="E10" s="393" t="s">
        <v>196</v>
      </c>
      <c r="F10" s="394"/>
      <c r="G10" s="394"/>
      <c r="H10" s="394"/>
      <c r="I10" s="394"/>
      <c r="J10" s="394">
        <v>1</v>
      </c>
      <c r="K10" s="262">
        <f t="shared" si="1"/>
        <v>1</v>
      </c>
      <c r="L10" s="263">
        <f t="shared" si="0"/>
        <v>0</v>
      </c>
      <c r="M10" s="389">
        <f t="shared" si="2"/>
        <v>0</v>
      </c>
    </row>
    <row r="11" spans="1:13" x14ac:dyDescent="0.25">
      <c r="A11" s="264" t="s">
        <v>414</v>
      </c>
      <c r="B11" s="265"/>
      <c r="C11" s="393" t="s">
        <v>285</v>
      </c>
      <c r="D11" s="393"/>
      <c r="E11" s="393" t="s">
        <v>123</v>
      </c>
      <c r="F11" s="394"/>
      <c r="G11" s="394"/>
      <c r="H11" s="394"/>
      <c r="I11" s="394"/>
      <c r="J11" s="394">
        <v>1.6</v>
      </c>
      <c r="K11" s="262">
        <f t="shared" si="1"/>
        <v>1.6</v>
      </c>
      <c r="L11" s="263">
        <f t="shared" si="0"/>
        <v>255</v>
      </c>
      <c r="M11" s="389">
        <f t="shared" si="2"/>
        <v>408</v>
      </c>
    </row>
    <row r="12" spans="1:13" x14ac:dyDescent="0.25">
      <c r="A12" s="264" t="s">
        <v>400</v>
      </c>
      <c r="B12" s="265"/>
      <c r="C12" s="393" t="s">
        <v>290</v>
      </c>
      <c r="D12" s="393"/>
      <c r="E12" s="393" t="s">
        <v>123</v>
      </c>
      <c r="F12" s="394"/>
      <c r="G12" s="394"/>
      <c r="H12" s="394"/>
      <c r="I12" s="394"/>
      <c r="J12" s="394">
        <v>2.9</v>
      </c>
      <c r="K12" s="262">
        <f t="shared" si="1"/>
        <v>2.9</v>
      </c>
      <c r="L12" s="263">
        <f t="shared" si="0"/>
        <v>255</v>
      </c>
      <c r="M12" s="389">
        <f t="shared" si="2"/>
        <v>739.5</v>
      </c>
    </row>
    <row r="13" spans="1:13" x14ac:dyDescent="0.25">
      <c r="A13" s="264" t="s">
        <v>447</v>
      </c>
      <c r="B13" s="265"/>
      <c r="C13" s="393" t="s">
        <v>448</v>
      </c>
      <c r="D13" s="393"/>
      <c r="E13" s="393" t="s">
        <v>196</v>
      </c>
      <c r="F13" s="394"/>
      <c r="G13" s="394"/>
      <c r="H13" s="394"/>
      <c r="I13" s="394"/>
      <c r="J13" s="394">
        <v>172.4</v>
      </c>
      <c r="K13" s="262">
        <f t="shared" si="1"/>
        <v>172.4</v>
      </c>
      <c r="L13" s="263">
        <f t="shared" si="0"/>
        <v>0</v>
      </c>
      <c r="M13" s="389">
        <f t="shared" si="2"/>
        <v>0</v>
      </c>
    </row>
    <row r="14" spans="1:13" x14ac:dyDescent="0.25">
      <c r="A14" s="264" t="s">
        <v>399</v>
      </c>
      <c r="B14" s="265"/>
      <c r="C14" s="393" t="s">
        <v>316</v>
      </c>
      <c r="D14" s="393"/>
      <c r="E14" s="393" t="s">
        <v>95</v>
      </c>
      <c r="F14" s="394"/>
      <c r="G14" s="394">
        <v>15.1</v>
      </c>
      <c r="H14" s="394"/>
      <c r="I14" s="394"/>
      <c r="J14" s="394"/>
      <c r="K14" s="262">
        <f t="shared" si="1"/>
        <v>15.1</v>
      </c>
      <c r="L14" s="263">
        <f t="shared" si="0"/>
        <v>156</v>
      </c>
      <c r="M14" s="389">
        <f t="shared" si="2"/>
        <v>2355.6</v>
      </c>
    </row>
    <row r="15" spans="1:13" x14ac:dyDescent="0.25">
      <c r="A15" s="264" t="s">
        <v>403</v>
      </c>
      <c r="B15" s="265"/>
      <c r="C15" s="393" t="s">
        <v>449</v>
      </c>
      <c r="D15" s="393"/>
      <c r="E15" s="393" t="s">
        <v>196</v>
      </c>
      <c r="F15" s="394"/>
      <c r="G15" s="394"/>
      <c r="H15" s="394"/>
      <c r="I15" s="394"/>
      <c r="J15" s="394">
        <v>69.8</v>
      </c>
      <c r="K15" s="262">
        <f t="shared" si="1"/>
        <v>69.8</v>
      </c>
      <c r="L15" s="263">
        <f t="shared" si="0"/>
        <v>0</v>
      </c>
      <c r="M15" s="389">
        <f t="shared" si="2"/>
        <v>0</v>
      </c>
    </row>
    <row r="16" spans="1:13" x14ac:dyDescent="0.25">
      <c r="A16" s="264"/>
      <c r="B16" s="265"/>
      <c r="C16" s="393" t="s">
        <v>294</v>
      </c>
      <c r="D16" s="393"/>
      <c r="E16" s="393" t="s">
        <v>96</v>
      </c>
      <c r="F16" s="394"/>
      <c r="G16" s="394"/>
      <c r="H16" s="394"/>
      <c r="I16" s="394">
        <v>6</v>
      </c>
      <c r="J16" s="394"/>
      <c r="K16" s="262">
        <f t="shared" si="1"/>
        <v>6</v>
      </c>
      <c r="L16" s="263">
        <f t="shared" si="0"/>
        <v>255</v>
      </c>
      <c r="M16" s="389">
        <f t="shared" si="2"/>
        <v>1530</v>
      </c>
    </row>
    <row r="17" spans="1:13" x14ac:dyDescent="0.25">
      <c r="A17" s="264" t="s">
        <v>401</v>
      </c>
      <c r="B17" s="265"/>
      <c r="C17" s="393" t="s">
        <v>291</v>
      </c>
      <c r="D17" s="393"/>
      <c r="E17" s="393" t="s">
        <v>196</v>
      </c>
      <c r="F17" s="394"/>
      <c r="G17" s="394"/>
      <c r="H17" s="394"/>
      <c r="I17" s="394"/>
      <c r="J17" s="394">
        <v>11.9</v>
      </c>
      <c r="K17" s="262">
        <f t="shared" si="1"/>
        <v>11.9</v>
      </c>
      <c r="L17" s="263">
        <f t="shared" si="0"/>
        <v>0</v>
      </c>
      <c r="M17" s="389">
        <f t="shared" si="2"/>
        <v>0</v>
      </c>
    </row>
    <row r="18" spans="1:13" x14ac:dyDescent="0.25">
      <c r="A18" s="264"/>
      <c r="B18" s="265"/>
      <c r="C18" s="393" t="s">
        <v>309</v>
      </c>
      <c r="D18" s="393"/>
      <c r="E18" s="393" t="s">
        <v>196</v>
      </c>
      <c r="F18" s="394"/>
      <c r="G18" s="394"/>
      <c r="H18" s="394"/>
      <c r="I18" s="394"/>
      <c r="J18" s="394">
        <v>1.5</v>
      </c>
      <c r="K18" s="262">
        <f t="shared" si="1"/>
        <v>1.5</v>
      </c>
      <c r="L18" s="263">
        <f t="shared" si="0"/>
        <v>0</v>
      </c>
      <c r="M18" s="389">
        <f t="shared" si="2"/>
        <v>0</v>
      </c>
    </row>
    <row r="19" spans="1:13" x14ac:dyDescent="0.25">
      <c r="A19" s="264"/>
      <c r="B19" s="265"/>
      <c r="C19" s="393" t="s">
        <v>294</v>
      </c>
      <c r="D19" s="393"/>
      <c r="E19" s="393" t="s">
        <v>96</v>
      </c>
      <c r="F19" s="394"/>
      <c r="G19" s="394"/>
      <c r="H19" s="394"/>
      <c r="I19" s="394">
        <v>6</v>
      </c>
      <c r="J19" s="394"/>
      <c r="K19" s="262">
        <f t="shared" si="1"/>
        <v>6</v>
      </c>
      <c r="L19" s="263">
        <f t="shared" si="0"/>
        <v>255</v>
      </c>
      <c r="M19" s="389">
        <f t="shared" si="2"/>
        <v>1530</v>
      </c>
    </row>
    <row r="20" spans="1:13" ht="15.75" thickBot="1" x14ac:dyDescent="0.3">
      <c r="A20" s="264"/>
      <c r="B20" s="265"/>
      <c r="C20" s="266" t="s">
        <v>450</v>
      </c>
      <c r="D20" s="266"/>
      <c r="E20" s="266"/>
      <c r="F20" s="267">
        <f t="shared" ref="F20:K20" si="3">SUM(F5:F19)</f>
        <v>4.5999999999999996</v>
      </c>
      <c r="G20" s="267">
        <f t="shared" si="3"/>
        <v>31.299999999999997</v>
      </c>
      <c r="H20" s="267">
        <f t="shared" si="3"/>
        <v>0</v>
      </c>
      <c r="I20" s="267">
        <f t="shared" si="3"/>
        <v>12</v>
      </c>
      <c r="J20" s="267">
        <f t="shared" si="3"/>
        <v>290.89999999999998</v>
      </c>
      <c r="K20" s="267">
        <f t="shared" si="3"/>
        <v>338.79999999999995</v>
      </c>
      <c r="L20" s="263"/>
    </row>
    <row r="21" spans="1:13" ht="15.75" thickTop="1" x14ac:dyDescent="0.25">
      <c r="A21" s="264"/>
      <c r="B21" s="265"/>
      <c r="C21" s="393"/>
      <c r="D21" s="393"/>
      <c r="E21" s="393"/>
      <c r="F21" s="394"/>
      <c r="G21" s="394"/>
      <c r="H21" s="394"/>
      <c r="I21" s="394"/>
      <c r="J21" s="394"/>
      <c r="K21" s="262"/>
      <c r="L21" s="263"/>
    </row>
    <row r="22" spans="1:13" x14ac:dyDescent="0.25">
      <c r="A22" s="264"/>
      <c r="B22" s="265"/>
      <c r="C22" s="395" t="s">
        <v>310</v>
      </c>
      <c r="D22" s="393"/>
      <c r="E22" s="393"/>
      <c r="F22" s="394"/>
      <c r="G22" s="394"/>
      <c r="H22" s="394"/>
      <c r="I22" s="394"/>
      <c r="J22" s="394"/>
      <c r="K22" s="262"/>
      <c r="L22" s="263"/>
    </row>
    <row r="23" spans="1:13" x14ac:dyDescent="0.25">
      <c r="A23" s="264" t="s">
        <v>421</v>
      </c>
      <c r="B23" s="265"/>
      <c r="C23" s="393" t="s">
        <v>451</v>
      </c>
      <c r="D23" s="393"/>
      <c r="E23" s="393" t="s">
        <v>96</v>
      </c>
      <c r="F23" s="394"/>
      <c r="G23" s="394">
        <v>14.9</v>
      </c>
      <c r="H23" s="394"/>
      <c r="I23" s="394"/>
      <c r="J23" s="394"/>
      <c r="K23" s="262">
        <f t="shared" si="1"/>
        <v>14.9</v>
      </c>
      <c r="L23" s="263">
        <f t="shared" ref="L23:L31" si="4">IF(E23="","0",VLOOKUP(E23,$F$539:$G$554,2))</f>
        <v>255</v>
      </c>
      <c r="M23" s="389">
        <f t="shared" ref="M23:M31" si="5">SUM(K23*L23)</f>
        <v>3799.5</v>
      </c>
    </row>
    <row r="24" spans="1:13" x14ac:dyDescent="0.25">
      <c r="A24" s="264" t="s">
        <v>420</v>
      </c>
      <c r="B24" s="265"/>
      <c r="C24" s="393" t="s">
        <v>436</v>
      </c>
      <c r="D24" s="393"/>
      <c r="E24" s="393" t="s">
        <v>95</v>
      </c>
      <c r="F24" s="394"/>
      <c r="G24" s="394">
        <v>17.100000000000001</v>
      </c>
      <c r="H24" s="394"/>
      <c r="I24" s="394"/>
      <c r="J24" s="394"/>
      <c r="K24" s="262">
        <f t="shared" si="1"/>
        <v>17.100000000000001</v>
      </c>
      <c r="L24" s="263">
        <f t="shared" si="4"/>
        <v>156</v>
      </c>
      <c r="M24" s="389">
        <f t="shared" si="5"/>
        <v>2667.6000000000004</v>
      </c>
    </row>
    <row r="25" spans="1:13" x14ac:dyDescent="0.25">
      <c r="A25" s="264"/>
      <c r="B25" s="265"/>
      <c r="C25" s="393" t="s">
        <v>309</v>
      </c>
      <c r="D25" s="393"/>
      <c r="E25" s="393" t="s">
        <v>196</v>
      </c>
      <c r="F25" s="394"/>
      <c r="G25" s="394"/>
      <c r="H25" s="394"/>
      <c r="I25" s="394"/>
      <c r="J25" s="394">
        <v>1.2</v>
      </c>
      <c r="K25" s="262">
        <f t="shared" si="1"/>
        <v>1.2</v>
      </c>
      <c r="L25" s="263">
        <f t="shared" si="4"/>
        <v>0</v>
      </c>
      <c r="M25" s="389">
        <f t="shared" si="5"/>
        <v>0</v>
      </c>
    </row>
    <row r="26" spans="1:13" x14ac:dyDescent="0.25">
      <c r="A26" s="264" t="s">
        <v>426</v>
      </c>
      <c r="B26" s="265"/>
      <c r="C26" s="393" t="s">
        <v>452</v>
      </c>
      <c r="D26" s="393"/>
      <c r="E26" s="393" t="s">
        <v>123</v>
      </c>
      <c r="F26" s="394"/>
      <c r="G26" s="394"/>
      <c r="H26" s="394"/>
      <c r="I26" s="394"/>
      <c r="J26" s="394">
        <v>4.0999999999999996</v>
      </c>
      <c r="K26" s="262">
        <f t="shared" si="1"/>
        <v>4.0999999999999996</v>
      </c>
      <c r="L26" s="263">
        <f t="shared" si="4"/>
        <v>255</v>
      </c>
      <c r="M26" s="389">
        <f t="shared" si="5"/>
        <v>1045.5</v>
      </c>
    </row>
    <row r="27" spans="1:13" x14ac:dyDescent="0.25">
      <c r="A27" s="264" t="s">
        <v>427</v>
      </c>
      <c r="B27" s="265"/>
      <c r="C27" s="393" t="s">
        <v>453</v>
      </c>
      <c r="D27" s="393"/>
      <c r="E27" s="393" t="s">
        <v>123</v>
      </c>
      <c r="F27" s="394"/>
      <c r="G27" s="394"/>
      <c r="H27" s="394"/>
      <c r="I27" s="394"/>
      <c r="J27" s="394">
        <v>10.7</v>
      </c>
      <c r="K27" s="262">
        <f t="shared" si="1"/>
        <v>10.7</v>
      </c>
      <c r="L27" s="263">
        <f t="shared" si="4"/>
        <v>255</v>
      </c>
      <c r="M27" s="389">
        <f t="shared" si="5"/>
        <v>2728.5</v>
      </c>
    </row>
    <row r="28" spans="1:13" x14ac:dyDescent="0.25">
      <c r="A28" s="264" t="s">
        <v>425</v>
      </c>
      <c r="B28" s="265"/>
      <c r="C28" s="393" t="s">
        <v>297</v>
      </c>
      <c r="D28" s="393"/>
      <c r="E28" s="393" t="s">
        <v>298</v>
      </c>
      <c r="F28" s="394"/>
      <c r="G28" s="394">
        <v>44.2</v>
      </c>
      <c r="H28" s="394"/>
      <c r="I28" s="394"/>
      <c r="J28" s="394"/>
      <c r="K28" s="262">
        <f t="shared" si="1"/>
        <v>44.2</v>
      </c>
      <c r="L28" s="263">
        <f t="shared" si="4"/>
        <v>255</v>
      </c>
      <c r="M28" s="389">
        <f t="shared" si="5"/>
        <v>11271</v>
      </c>
    </row>
    <row r="29" spans="1:13" x14ac:dyDescent="0.25">
      <c r="A29" s="264" t="s">
        <v>418</v>
      </c>
      <c r="B29" s="265"/>
      <c r="C29" s="393" t="s">
        <v>454</v>
      </c>
      <c r="D29" s="393"/>
      <c r="E29" s="393" t="s">
        <v>196</v>
      </c>
      <c r="F29" s="394">
        <v>1.8</v>
      </c>
      <c r="G29" s="394"/>
      <c r="H29" s="394"/>
      <c r="I29" s="394"/>
      <c r="J29" s="394"/>
      <c r="K29" s="262">
        <f t="shared" si="1"/>
        <v>1.8</v>
      </c>
      <c r="L29" s="263">
        <f t="shared" si="4"/>
        <v>0</v>
      </c>
      <c r="M29" s="389">
        <f t="shared" si="5"/>
        <v>0</v>
      </c>
    </row>
    <row r="30" spans="1:13" x14ac:dyDescent="0.25">
      <c r="A30" s="264" t="s">
        <v>455</v>
      </c>
      <c r="B30" s="265"/>
      <c r="C30" s="393" t="s">
        <v>291</v>
      </c>
      <c r="D30" s="393"/>
      <c r="E30" s="393" t="s">
        <v>196</v>
      </c>
      <c r="F30" s="394"/>
      <c r="G30" s="394"/>
      <c r="H30" s="394"/>
      <c r="I30" s="394"/>
      <c r="J30" s="394">
        <v>33.1</v>
      </c>
      <c r="K30" s="262">
        <f t="shared" si="1"/>
        <v>33.1</v>
      </c>
      <c r="L30" s="263">
        <f t="shared" si="4"/>
        <v>0</v>
      </c>
      <c r="M30" s="389">
        <f t="shared" si="5"/>
        <v>0</v>
      </c>
    </row>
    <row r="31" spans="1:13" x14ac:dyDescent="0.25">
      <c r="A31" s="264" t="s">
        <v>419</v>
      </c>
      <c r="B31" s="265"/>
      <c r="C31" s="393" t="s">
        <v>456</v>
      </c>
      <c r="D31" s="393"/>
      <c r="E31" s="393" t="s">
        <v>196</v>
      </c>
      <c r="F31" s="394"/>
      <c r="G31" s="394"/>
      <c r="H31" s="394"/>
      <c r="I31" s="394"/>
      <c r="J31" s="394">
        <v>27.1</v>
      </c>
      <c r="K31" s="262">
        <f t="shared" si="1"/>
        <v>27.1</v>
      </c>
      <c r="L31" s="263">
        <f t="shared" si="4"/>
        <v>0</v>
      </c>
      <c r="M31" s="389">
        <f t="shared" si="5"/>
        <v>0</v>
      </c>
    </row>
    <row r="32" spans="1:13" ht="15.75" thickBot="1" x14ac:dyDescent="0.3">
      <c r="A32" s="264"/>
      <c r="B32" s="265"/>
      <c r="C32" s="266" t="s">
        <v>457</v>
      </c>
      <c r="D32" s="266"/>
      <c r="E32" s="266"/>
      <c r="F32" s="267">
        <f t="shared" ref="F32:K32" si="6">SUM(F23:F31)</f>
        <v>1.8</v>
      </c>
      <c r="G32" s="267">
        <f t="shared" si="6"/>
        <v>76.2</v>
      </c>
      <c r="H32" s="267">
        <f t="shared" si="6"/>
        <v>0</v>
      </c>
      <c r="I32" s="267">
        <f t="shared" si="6"/>
        <v>0</v>
      </c>
      <c r="J32" s="267">
        <f t="shared" si="6"/>
        <v>76.2</v>
      </c>
      <c r="K32" s="267">
        <f t="shared" si="6"/>
        <v>154.19999999999999</v>
      </c>
      <c r="L32" s="263"/>
    </row>
    <row r="33" spans="1:13" ht="15.75" thickTop="1" x14ac:dyDescent="0.25">
      <c r="A33" s="264"/>
      <c r="B33" s="265"/>
      <c r="C33" s="393"/>
      <c r="D33" s="393"/>
      <c r="E33" s="393"/>
      <c r="F33" s="394"/>
      <c r="G33" s="394"/>
      <c r="H33" s="394"/>
      <c r="I33" s="394"/>
      <c r="J33" s="394"/>
      <c r="K33" s="262"/>
      <c r="L33" s="263"/>
    </row>
    <row r="34" spans="1:13" x14ac:dyDescent="0.25">
      <c r="A34" s="274"/>
      <c r="B34" s="260"/>
      <c r="C34" s="422" t="s">
        <v>475</v>
      </c>
      <c r="D34" s="260"/>
      <c r="E34" s="260"/>
      <c r="F34" s="261"/>
      <c r="G34" s="261"/>
      <c r="H34" s="261"/>
      <c r="I34" s="261"/>
      <c r="J34" s="261"/>
      <c r="K34" s="262" t="s">
        <v>306</v>
      </c>
      <c r="L34" s="334"/>
    </row>
    <row r="35" spans="1:13" x14ac:dyDescent="0.25">
      <c r="A35" s="274"/>
      <c r="B35" s="260"/>
      <c r="C35" s="260" t="s">
        <v>476</v>
      </c>
      <c r="D35" s="260"/>
      <c r="E35" s="260" t="s">
        <v>95</v>
      </c>
      <c r="F35" s="261"/>
      <c r="G35" s="261"/>
      <c r="H35" s="261"/>
      <c r="I35" s="261"/>
      <c r="J35" s="261">
        <v>19.88</v>
      </c>
      <c r="K35" s="262">
        <f t="shared" ref="K35:K38" si="7">SUM(F35:J35)</f>
        <v>19.88</v>
      </c>
      <c r="L35" s="263">
        <v>52</v>
      </c>
      <c r="M35" s="249">
        <f>SUM(K35*L35)</f>
        <v>1033.76</v>
      </c>
    </row>
    <row r="36" spans="1:13" x14ac:dyDescent="0.25">
      <c r="A36" s="274"/>
      <c r="B36" s="260"/>
      <c r="C36" s="260" t="s">
        <v>477</v>
      </c>
      <c r="D36" s="260"/>
      <c r="E36" s="260" t="s">
        <v>95</v>
      </c>
      <c r="F36" s="261"/>
      <c r="G36" s="261"/>
      <c r="H36" s="261"/>
      <c r="I36" s="261"/>
      <c r="J36" s="261">
        <v>11.41</v>
      </c>
      <c r="K36" s="262">
        <f t="shared" si="7"/>
        <v>11.41</v>
      </c>
      <c r="L36" s="263">
        <v>52</v>
      </c>
      <c r="M36" s="249">
        <f t="shared" ref="M36:M38" si="8">SUM(K36*L36)</f>
        <v>593.32000000000005</v>
      </c>
    </row>
    <row r="37" spans="1:13" x14ac:dyDescent="0.25">
      <c r="A37" s="274"/>
      <c r="B37" s="260"/>
      <c r="C37" s="260" t="s">
        <v>285</v>
      </c>
      <c r="D37" s="260"/>
      <c r="E37" s="260" t="s">
        <v>123</v>
      </c>
      <c r="F37" s="261"/>
      <c r="G37" s="261"/>
      <c r="H37" s="261"/>
      <c r="I37" s="261"/>
      <c r="J37" s="261">
        <v>3.74</v>
      </c>
      <c r="K37" s="262">
        <f t="shared" si="7"/>
        <v>3.74</v>
      </c>
      <c r="L37" s="263">
        <v>156</v>
      </c>
      <c r="M37" s="249">
        <f t="shared" si="8"/>
        <v>583.44000000000005</v>
      </c>
    </row>
    <row r="38" spans="1:13" x14ac:dyDescent="0.25">
      <c r="A38" s="274"/>
      <c r="B38" s="260"/>
      <c r="C38" s="260" t="s">
        <v>285</v>
      </c>
      <c r="D38" s="260"/>
      <c r="E38" s="260" t="s">
        <v>123</v>
      </c>
      <c r="F38" s="261"/>
      <c r="G38" s="261"/>
      <c r="H38" s="261"/>
      <c r="I38" s="261"/>
      <c r="J38" s="261">
        <v>3.74</v>
      </c>
      <c r="K38" s="262">
        <f t="shared" si="7"/>
        <v>3.74</v>
      </c>
      <c r="L38" s="263">
        <v>156</v>
      </c>
      <c r="M38" s="249">
        <f t="shared" si="8"/>
        <v>583.44000000000005</v>
      </c>
    </row>
    <row r="39" spans="1:13" ht="15.75" thickBot="1" x14ac:dyDescent="0.3">
      <c r="A39" s="274"/>
      <c r="B39" s="260"/>
      <c r="C39" s="295" t="s">
        <v>478</v>
      </c>
      <c r="D39" s="295"/>
      <c r="E39" s="295"/>
      <c r="F39" s="296">
        <v>0</v>
      </c>
      <c r="G39" s="296">
        <v>0</v>
      </c>
      <c r="H39" s="296">
        <v>0</v>
      </c>
      <c r="I39" s="296">
        <v>0</v>
      </c>
      <c r="J39" s="296">
        <v>38.770000000000003</v>
      </c>
      <c r="K39" s="296">
        <v>38.770000000000003</v>
      </c>
      <c r="L39" s="263" t="s">
        <v>306</v>
      </c>
      <c r="M39" s="249" t="s">
        <v>306</v>
      </c>
    </row>
    <row r="40" spans="1:13" ht="15.75" thickTop="1" x14ac:dyDescent="0.25">
      <c r="A40" s="278"/>
      <c r="B40" s="276"/>
      <c r="C40" s="276"/>
      <c r="D40" s="276"/>
      <c r="E40" s="276"/>
      <c r="F40" s="262"/>
      <c r="G40" s="262"/>
      <c r="H40" s="262"/>
      <c r="I40" s="262"/>
      <c r="J40" s="262"/>
      <c r="K40" s="262" t="s">
        <v>306</v>
      </c>
      <c r="L40" s="263" t="s">
        <v>306</v>
      </c>
      <c r="M40" s="249" t="s">
        <v>306</v>
      </c>
    </row>
    <row r="41" spans="1:13" x14ac:dyDescent="0.25">
      <c r="A41" s="264"/>
      <c r="B41" s="265"/>
      <c r="C41" s="396" t="str">
        <f>C20</f>
        <v>Totaal Begane Grond</v>
      </c>
      <c r="D41" s="396"/>
      <c r="E41" s="396"/>
      <c r="F41" s="397">
        <f>F20</f>
        <v>4.5999999999999996</v>
      </c>
      <c r="G41" s="397">
        <f t="shared" ref="G41:I41" si="9">G20</f>
        <v>31.299999999999997</v>
      </c>
      <c r="H41" s="397">
        <f t="shared" si="9"/>
        <v>0</v>
      </c>
      <c r="I41" s="397">
        <f t="shared" si="9"/>
        <v>12</v>
      </c>
      <c r="J41" s="397">
        <v>290.89999999999998</v>
      </c>
      <c r="K41" s="397">
        <f>SUM(F41:J41)</f>
        <v>338.79999999999995</v>
      </c>
      <c r="L41" s="263"/>
    </row>
    <row r="42" spans="1:13" x14ac:dyDescent="0.25">
      <c r="A42" s="264"/>
      <c r="B42" s="265"/>
      <c r="C42" s="396" t="str">
        <f>C32</f>
        <v>Totaal 1ste verdieping</v>
      </c>
      <c r="D42" s="396"/>
      <c r="E42" s="396"/>
      <c r="F42" s="397">
        <f>F32</f>
        <v>1.8</v>
      </c>
      <c r="G42" s="397">
        <f t="shared" ref="G42:J42" si="10">G32</f>
        <v>76.2</v>
      </c>
      <c r="H42" s="397">
        <f t="shared" si="10"/>
        <v>0</v>
      </c>
      <c r="I42" s="397">
        <f t="shared" si="10"/>
        <v>0</v>
      </c>
      <c r="J42" s="397">
        <f t="shared" si="10"/>
        <v>76.2</v>
      </c>
      <c r="K42" s="397">
        <f t="shared" ref="K42:K43" si="11">SUM(F42:J42)</f>
        <v>154.19999999999999</v>
      </c>
      <c r="L42" s="263"/>
    </row>
    <row r="43" spans="1:13" x14ac:dyDescent="0.25">
      <c r="A43" s="264"/>
      <c r="B43" s="265"/>
      <c r="C43" s="367" t="str">
        <f>C39</f>
        <v>Totaal Aula bij Werf</v>
      </c>
      <c r="D43" s="396"/>
      <c r="E43" s="396"/>
      <c r="F43" s="397">
        <f>F39</f>
        <v>0</v>
      </c>
      <c r="G43" s="397">
        <f t="shared" ref="G43:J43" si="12">G39</f>
        <v>0</v>
      </c>
      <c r="H43" s="397">
        <f t="shared" si="12"/>
        <v>0</v>
      </c>
      <c r="I43" s="397">
        <f t="shared" si="12"/>
        <v>0</v>
      </c>
      <c r="J43" s="397">
        <f t="shared" si="12"/>
        <v>38.770000000000003</v>
      </c>
      <c r="K43" s="397">
        <f t="shared" si="11"/>
        <v>38.770000000000003</v>
      </c>
      <c r="L43" s="263"/>
    </row>
    <row r="44" spans="1:13" ht="15.75" thickBot="1" x14ac:dyDescent="0.3">
      <c r="A44" s="264"/>
      <c r="B44" s="265"/>
      <c r="C44" s="266" t="s">
        <v>98</v>
      </c>
      <c r="D44" s="266"/>
      <c r="E44" s="266"/>
      <c r="F44" s="267">
        <f t="shared" ref="F44:K44" si="13">SUM(F41:F42)</f>
        <v>6.3999999999999995</v>
      </c>
      <c r="G44" s="267">
        <f t="shared" si="13"/>
        <v>107.5</v>
      </c>
      <c r="H44" s="267">
        <f t="shared" si="13"/>
        <v>0</v>
      </c>
      <c r="I44" s="267">
        <f t="shared" si="13"/>
        <v>12</v>
      </c>
      <c r="J44" s="267">
        <f t="shared" si="13"/>
        <v>367.09999999999997</v>
      </c>
      <c r="K44" s="267">
        <f t="shared" si="13"/>
        <v>492.99999999999994</v>
      </c>
      <c r="L44" s="263"/>
    </row>
    <row r="45" spans="1:13" ht="15.75" thickTop="1" x14ac:dyDescent="0.25">
      <c r="A45" s="278"/>
      <c r="B45" s="276"/>
      <c r="C45" s="276"/>
      <c r="D45" s="276"/>
      <c r="E45" s="276"/>
      <c r="F45" s="262"/>
      <c r="G45" s="262"/>
      <c r="H45" s="262"/>
      <c r="I45" s="262"/>
      <c r="J45" s="262"/>
      <c r="K45" s="262" t="s">
        <v>306</v>
      </c>
      <c r="L45" s="263" t="s">
        <v>306</v>
      </c>
      <c r="M45" s="249" t="s">
        <v>306</v>
      </c>
    </row>
    <row r="46" spans="1:13" hidden="1" x14ac:dyDescent="0.25">
      <c r="A46" s="278"/>
      <c r="B46" s="276"/>
      <c r="C46" s="276"/>
      <c r="D46" s="276"/>
      <c r="E46" s="276"/>
      <c r="F46" s="262"/>
      <c r="G46" s="262"/>
      <c r="H46" s="262"/>
      <c r="I46" s="262"/>
      <c r="J46" s="262"/>
      <c r="K46" s="262">
        <f t="shared" ref="K46" si="14">SUM(F46:J46)</f>
        <v>0</v>
      </c>
      <c r="L46" s="263">
        <f>IF(E46="",0,IF(E46="H",0,VLOOKUP(E46,$F$539:$G$553,2)))</f>
        <v>0</v>
      </c>
      <c r="M46" s="249">
        <f t="shared" ref="M46" si="15">SUM(K46*L46)</f>
        <v>0</v>
      </c>
    </row>
    <row r="47" spans="1:13" hidden="1" x14ac:dyDescent="0.25">
      <c r="A47" s="278"/>
      <c r="B47" s="276"/>
      <c r="C47" s="276"/>
      <c r="D47" s="276"/>
      <c r="E47" s="276"/>
      <c r="F47" s="262"/>
      <c r="G47" s="262"/>
      <c r="H47" s="262"/>
      <c r="I47" s="262"/>
      <c r="J47" s="262"/>
      <c r="K47" s="262">
        <f t="shared" ref="K47" si="16">SUM(F47:J47)</f>
        <v>0</v>
      </c>
      <c r="L47" s="263">
        <f t="shared" ref="L47" si="17">IF(E47="",0,IF(E47="H",0,VLOOKUP(E47,$F$539:$G$553,2)))</f>
        <v>0</v>
      </c>
      <c r="M47" s="249">
        <f t="shared" ref="M47" si="18">SUM(K47*L47)</f>
        <v>0</v>
      </c>
    </row>
    <row r="48" spans="1:13" hidden="1" x14ac:dyDescent="0.25">
      <c r="A48" s="278"/>
      <c r="B48" s="276"/>
      <c r="C48" s="276"/>
      <c r="D48" s="276"/>
      <c r="E48" s="276"/>
      <c r="F48" s="262"/>
      <c r="G48" s="262"/>
      <c r="H48" s="262"/>
      <c r="I48" s="262"/>
      <c r="J48" s="262"/>
      <c r="K48" s="262">
        <f t="shared" ref="K48:K69" si="19">SUM(F48:J48)</f>
        <v>0</v>
      </c>
      <c r="L48" s="263">
        <f t="shared" ref="L48:L68" si="20">IF(E48="",0,IF(E48="H",0,VLOOKUP(E48,$F$539:$G$553,2)))</f>
        <v>0</v>
      </c>
      <c r="M48" s="249">
        <f t="shared" ref="M48:M69" si="21">SUM(K48*L48)</f>
        <v>0</v>
      </c>
    </row>
    <row r="49" spans="1:13" hidden="1" x14ac:dyDescent="0.25">
      <c r="A49" s="278"/>
      <c r="B49" s="276"/>
      <c r="C49" s="276"/>
      <c r="D49" s="276"/>
      <c r="E49" s="276"/>
      <c r="F49" s="262"/>
      <c r="G49" s="262"/>
      <c r="H49" s="262"/>
      <c r="I49" s="262"/>
      <c r="J49" s="262"/>
      <c r="K49" s="262">
        <f t="shared" si="19"/>
        <v>0</v>
      </c>
      <c r="L49" s="263">
        <f t="shared" si="20"/>
        <v>0</v>
      </c>
      <c r="M49" s="249">
        <f t="shared" si="21"/>
        <v>0</v>
      </c>
    </row>
    <row r="50" spans="1:13" hidden="1" x14ac:dyDescent="0.25">
      <c r="A50" s="278"/>
      <c r="B50" s="276"/>
      <c r="C50" s="276"/>
      <c r="D50" s="276"/>
      <c r="E50" s="276"/>
      <c r="F50" s="262"/>
      <c r="G50" s="262"/>
      <c r="H50" s="262"/>
      <c r="I50" s="262"/>
      <c r="J50" s="262"/>
      <c r="K50" s="262">
        <f t="shared" si="19"/>
        <v>0</v>
      </c>
      <c r="L50" s="263">
        <f t="shared" si="20"/>
        <v>0</v>
      </c>
      <c r="M50" s="249">
        <f t="shared" si="21"/>
        <v>0</v>
      </c>
    </row>
    <row r="51" spans="1:13" hidden="1" x14ac:dyDescent="0.25">
      <c r="A51" s="278"/>
      <c r="B51" s="276"/>
      <c r="C51" s="276"/>
      <c r="D51" s="276"/>
      <c r="E51" s="276"/>
      <c r="F51" s="262"/>
      <c r="G51" s="262"/>
      <c r="H51" s="262"/>
      <c r="I51" s="262"/>
      <c r="J51" s="262"/>
      <c r="K51" s="262">
        <f t="shared" si="19"/>
        <v>0</v>
      </c>
      <c r="L51" s="263">
        <f t="shared" si="20"/>
        <v>0</v>
      </c>
      <c r="M51" s="249">
        <f t="shared" si="21"/>
        <v>0</v>
      </c>
    </row>
    <row r="52" spans="1:13" hidden="1" x14ac:dyDescent="0.25">
      <c r="A52" s="278"/>
      <c r="B52" s="276"/>
      <c r="C52" s="276"/>
      <c r="D52" s="276"/>
      <c r="E52" s="276"/>
      <c r="F52" s="262"/>
      <c r="G52" s="262"/>
      <c r="H52" s="262"/>
      <c r="I52" s="262"/>
      <c r="J52" s="262"/>
      <c r="K52" s="262">
        <f t="shared" si="19"/>
        <v>0</v>
      </c>
      <c r="L52" s="263">
        <f t="shared" si="20"/>
        <v>0</v>
      </c>
      <c r="M52" s="249">
        <f t="shared" si="21"/>
        <v>0</v>
      </c>
    </row>
    <row r="53" spans="1:13" hidden="1" x14ac:dyDescent="0.25">
      <c r="A53" s="278"/>
      <c r="B53" s="276"/>
      <c r="C53" s="276"/>
      <c r="D53" s="276"/>
      <c r="E53" s="276"/>
      <c r="F53" s="262"/>
      <c r="G53" s="262"/>
      <c r="H53" s="262"/>
      <c r="I53" s="262"/>
      <c r="J53" s="262"/>
      <c r="K53" s="262">
        <f t="shared" si="19"/>
        <v>0</v>
      </c>
      <c r="L53" s="263">
        <f t="shared" si="20"/>
        <v>0</v>
      </c>
      <c r="M53" s="249">
        <f t="shared" si="21"/>
        <v>0</v>
      </c>
    </row>
    <row r="54" spans="1:13" hidden="1" x14ac:dyDescent="0.25">
      <c r="K54" s="249">
        <f t="shared" si="19"/>
        <v>0</v>
      </c>
      <c r="L54" s="248">
        <f t="shared" si="20"/>
        <v>0</v>
      </c>
      <c r="M54" s="249">
        <f t="shared" si="21"/>
        <v>0</v>
      </c>
    </row>
    <row r="55" spans="1:13" hidden="1" x14ac:dyDescent="0.25">
      <c r="K55" s="249">
        <f t="shared" si="19"/>
        <v>0</v>
      </c>
      <c r="L55" s="248">
        <f t="shared" si="20"/>
        <v>0</v>
      </c>
      <c r="M55" s="249">
        <f t="shared" si="21"/>
        <v>0</v>
      </c>
    </row>
    <row r="56" spans="1:13" hidden="1" x14ac:dyDescent="0.25">
      <c r="K56" s="249">
        <f t="shared" si="19"/>
        <v>0</v>
      </c>
      <c r="L56" s="248">
        <f t="shared" si="20"/>
        <v>0</v>
      </c>
      <c r="M56" s="249">
        <f t="shared" si="21"/>
        <v>0</v>
      </c>
    </row>
    <row r="57" spans="1:13" hidden="1" x14ac:dyDescent="0.25">
      <c r="K57" s="249">
        <f t="shared" si="19"/>
        <v>0</v>
      </c>
      <c r="L57" s="248">
        <f t="shared" si="20"/>
        <v>0</v>
      </c>
      <c r="M57" s="249">
        <f t="shared" si="21"/>
        <v>0</v>
      </c>
    </row>
    <row r="58" spans="1:13" hidden="1" x14ac:dyDescent="0.25">
      <c r="K58" s="249">
        <f t="shared" si="19"/>
        <v>0</v>
      </c>
      <c r="L58" s="248">
        <f t="shared" si="20"/>
        <v>0</v>
      </c>
      <c r="M58" s="249">
        <f t="shared" si="21"/>
        <v>0</v>
      </c>
    </row>
    <row r="59" spans="1:13" hidden="1" x14ac:dyDescent="0.25">
      <c r="K59" s="249">
        <f t="shared" si="19"/>
        <v>0</v>
      </c>
      <c r="L59" s="248">
        <f t="shared" si="20"/>
        <v>0</v>
      </c>
      <c r="M59" s="249">
        <f t="shared" si="21"/>
        <v>0</v>
      </c>
    </row>
    <row r="60" spans="1:13" hidden="1" x14ac:dyDescent="0.25">
      <c r="K60" s="249">
        <f t="shared" si="19"/>
        <v>0</v>
      </c>
      <c r="L60" s="248">
        <f t="shared" si="20"/>
        <v>0</v>
      </c>
      <c r="M60" s="249">
        <f t="shared" si="21"/>
        <v>0</v>
      </c>
    </row>
    <row r="61" spans="1:13" hidden="1" x14ac:dyDescent="0.25">
      <c r="K61" s="249">
        <f t="shared" si="19"/>
        <v>0</v>
      </c>
      <c r="L61" s="248">
        <f t="shared" si="20"/>
        <v>0</v>
      </c>
      <c r="M61" s="249">
        <f t="shared" si="21"/>
        <v>0</v>
      </c>
    </row>
    <row r="62" spans="1:13" hidden="1" x14ac:dyDescent="0.25">
      <c r="K62" s="249">
        <f t="shared" si="19"/>
        <v>0</v>
      </c>
      <c r="L62" s="248">
        <f t="shared" si="20"/>
        <v>0</v>
      </c>
      <c r="M62" s="249">
        <f t="shared" si="21"/>
        <v>0</v>
      </c>
    </row>
    <row r="63" spans="1:13" hidden="1" x14ac:dyDescent="0.25">
      <c r="K63" s="249">
        <f t="shared" si="19"/>
        <v>0</v>
      </c>
      <c r="L63" s="248">
        <f t="shared" si="20"/>
        <v>0</v>
      </c>
      <c r="M63" s="249">
        <f t="shared" si="21"/>
        <v>0</v>
      </c>
    </row>
    <row r="64" spans="1:13" hidden="1" x14ac:dyDescent="0.25">
      <c r="K64" s="249">
        <f t="shared" si="19"/>
        <v>0</v>
      </c>
      <c r="L64" s="248">
        <f t="shared" si="20"/>
        <v>0</v>
      </c>
      <c r="M64" s="249">
        <f t="shared" si="21"/>
        <v>0</v>
      </c>
    </row>
    <row r="65" spans="11:13" hidden="1" x14ac:dyDescent="0.25">
      <c r="K65" s="249">
        <f t="shared" si="19"/>
        <v>0</v>
      </c>
      <c r="L65" s="248">
        <f t="shared" si="20"/>
        <v>0</v>
      </c>
      <c r="M65" s="249">
        <f t="shared" si="21"/>
        <v>0</v>
      </c>
    </row>
    <row r="66" spans="11:13" hidden="1" x14ac:dyDescent="0.25">
      <c r="K66" s="249">
        <f t="shared" si="19"/>
        <v>0</v>
      </c>
      <c r="L66" s="248">
        <f t="shared" si="20"/>
        <v>0</v>
      </c>
      <c r="M66" s="249">
        <f t="shared" si="21"/>
        <v>0</v>
      </c>
    </row>
    <row r="67" spans="11:13" hidden="1" x14ac:dyDescent="0.25">
      <c r="K67" s="249">
        <f t="shared" si="19"/>
        <v>0</v>
      </c>
      <c r="L67" s="248">
        <f t="shared" si="20"/>
        <v>0</v>
      </c>
      <c r="M67" s="249">
        <f t="shared" si="21"/>
        <v>0</v>
      </c>
    </row>
    <row r="68" spans="11:13" hidden="1" x14ac:dyDescent="0.25">
      <c r="K68" s="249">
        <f t="shared" si="19"/>
        <v>0</v>
      </c>
      <c r="L68" s="248">
        <f t="shared" si="20"/>
        <v>0</v>
      </c>
      <c r="M68" s="249">
        <f t="shared" si="21"/>
        <v>0</v>
      </c>
    </row>
    <row r="69" spans="11:13" hidden="1" x14ac:dyDescent="0.25">
      <c r="K69" s="249">
        <f t="shared" si="19"/>
        <v>0</v>
      </c>
      <c r="L69" s="248">
        <f t="shared" ref="L69:L132" si="22">IF(E69="",0,IF(E69="H",0,VLOOKUP(E69,$F$539:$G$553,2)))</f>
        <v>0</v>
      </c>
      <c r="M69" s="249">
        <f t="shared" si="21"/>
        <v>0</v>
      </c>
    </row>
    <row r="70" spans="11:13" hidden="1" x14ac:dyDescent="0.25">
      <c r="K70" s="249">
        <f t="shared" ref="K70:K133" si="23">SUM(F70:J70)</f>
        <v>0</v>
      </c>
      <c r="L70" s="248">
        <f t="shared" si="22"/>
        <v>0</v>
      </c>
      <c r="M70" s="249">
        <f t="shared" ref="M70:M133" si="24">SUM(K70*L70)</f>
        <v>0</v>
      </c>
    </row>
    <row r="71" spans="11:13" hidden="1" x14ac:dyDescent="0.25">
      <c r="K71" s="249">
        <f t="shared" si="23"/>
        <v>0</v>
      </c>
      <c r="L71" s="248">
        <f t="shared" si="22"/>
        <v>0</v>
      </c>
      <c r="M71" s="249">
        <f t="shared" si="24"/>
        <v>0</v>
      </c>
    </row>
    <row r="72" spans="11:13" hidden="1" x14ac:dyDescent="0.25">
      <c r="K72" s="249">
        <f t="shared" si="23"/>
        <v>0</v>
      </c>
      <c r="L72" s="248">
        <f t="shared" si="22"/>
        <v>0</v>
      </c>
      <c r="M72" s="249">
        <f t="shared" si="24"/>
        <v>0</v>
      </c>
    </row>
    <row r="73" spans="11:13" hidden="1" x14ac:dyDescent="0.25">
      <c r="K73" s="249">
        <f t="shared" si="23"/>
        <v>0</v>
      </c>
      <c r="L73" s="248">
        <f t="shared" si="22"/>
        <v>0</v>
      </c>
      <c r="M73" s="249">
        <f t="shared" si="24"/>
        <v>0</v>
      </c>
    </row>
    <row r="74" spans="11:13" hidden="1" x14ac:dyDescent="0.25">
      <c r="K74" s="249">
        <f t="shared" si="23"/>
        <v>0</v>
      </c>
      <c r="L74" s="248">
        <f t="shared" si="22"/>
        <v>0</v>
      </c>
      <c r="M74" s="249">
        <f t="shared" si="24"/>
        <v>0</v>
      </c>
    </row>
    <row r="75" spans="11:13" hidden="1" x14ac:dyDescent="0.25">
      <c r="K75" s="249">
        <f t="shared" si="23"/>
        <v>0</v>
      </c>
      <c r="L75" s="248">
        <f t="shared" si="22"/>
        <v>0</v>
      </c>
      <c r="M75" s="249">
        <f t="shared" si="24"/>
        <v>0</v>
      </c>
    </row>
    <row r="76" spans="11:13" hidden="1" x14ac:dyDescent="0.25">
      <c r="K76" s="249">
        <f t="shared" si="23"/>
        <v>0</v>
      </c>
      <c r="L76" s="248">
        <f t="shared" si="22"/>
        <v>0</v>
      </c>
      <c r="M76" s="249">
        <f t="shared" si="24"/>
        <v>0</v>
      </c>
    </row>
    <row r="77" spans="11:13" hidden="1" x14ac:dyDescent="0.25">
      <c r="K77" s="249">
        <f t="shared" si="23"/>
        <v>0</v>
      </c>
      <c r="L77" s="248">
        <f t="shared" si="22"/>
        <v>0</v>
      </c>
      <c r="M77" s="249">
        <f t="shared" si="24"/>
        <v>0</v>
      </c>
    </row>
    <row r="78" spans="11:13" hidden="1" x14ac:dyDescent="0.25">
      <c r="K78" s="249">
        <f t="shared" si="23"/>
        <v>0</v>
      </c>
      <c r="L78" s="248">
        <f t="shared" si="22"/>
        <v>0</v>
      </c>
      <c r="M78" s="249">
        <f t="shared" si="24"/>
        <v>0</v>
      </c>
    </row>
    <row r="79" spans="11:13" hidden="1" x14ac:dyDescent="0.25">
      <c r="K79" s="249">
        <f t="shared" si="23"/>
        <v>0</v>
      </c>
      <c r="L79" s="248">
        <f t="shared" si="22"/>
        <v>0</v>
      </c>
      <c r="M79" s="249">
        <f t="shared" si="24"/>
        <v>0</v>
      </c>
    </row>
    <row r="80" spans="11:13" hidden="1" x14ac:dyDescent="0.25">
      <c r="K80" s="249">
        <f t="shared" si="23"/>
        <v>0</v>
      </c>
      <c r="L80" s="248">
        <f t="shared" si="22"/>
        <v>0</v>
      </c>
      <c r="M80" s="249">
        <f t="shared" si="24"/>
        <v>0</v>
      </c>
    </row>
    <row r="81" spans="11:13" hidden="1" x14ac:dyDescent="0.25">
      <c r="K81" s="249">
        <f t="shared" si="23"/>
        <v>0</v>
      </c>
      <c r="L81" s="248">
        <f t="shared" si="22"/>
        <v>0</v>
      </c>
      <c r="M81" s="249">
        <f t="shared" si="24"/>
        <v>0</v>
      </c>
    </row>
    <row r="82" spans="11:13" hidden="1" x14ac:dyDescent="0.25">
      <c r="K82" s="249">
        <f t="shared" si="23"/>
        <v>0</v>
      </c>
      <c r="L82" s="248">
        <f t="shared" si="22"/>
        <v>0</v>
      </c>
      <c r="M82" s="249">
        <f t="shared" si="24"/>
        <v>0</v>
      </c>
    </row>
    <row r="83" spans="11:13" hidden="1" x14ac:dyDescent="0.25">
      <c r="K83" s="249">
        <f t="shared" si="23"/>
        <v>0</v>
      </c>
      <c r="L83" s="248">
        <f t="shared" si="22"/>
        <v>0</v>
      </c>
      <c r="M83" s="249">
        <f t="shared" si="24"/>
        <v>0</v>
      </c>
    </row>
    <row r="84" spans="11:13" hidden="1" x14ac:dyDescent="0.25">
      <c r="K84" s="249">
        <f t="shared" si="23"/>
        <v>0</v>
      </c>
      <c r="L84" s="248">
        <f t="shared" si="22"/>
        <v>0</v>
      </c>
      <c r="M84" s="249">
        <f t="shared" si="24"/>
        <v>0</v>
      </c>
    </row>
    <row r="85" spans="11:13" hidden="1" x14ac:dyDescent="0.25">
      <c r="K85" s="249">
        <f t="shared" si="23"/>
        <v>0</v>
      </c>
      <c r="L85" s="248">
        <f t="shared" si="22"/>
        <v>0</v>
      </c>
      <c r="M85" s="249">
        <f t="shared" si="24"/>
        <v>0</v>
      </c>
    </row>
    <row r="86" spans="11:13" hidden="1" x14ac:dyDescent="0.25">
      <c r="K86" s="249">
        <f t="shared" si="23"/>
        <v>0</v>
      </c>
      <c r="L86" s="248">
        <f t="shared" si="22"/>
        <v>0</v>
      </c>
      <c r="M86" s="249">
        <f t="shared" si="24"/>
        <v>0</v>
      </c>
    </row>
    <row r="87" spans="11:13" hidden="1" x14ac:dyDescent="0.25">
      <c r="K87" s="249">
        <f t="shared" si="23"/>
        <v>0</v>
      </c>
      <c r="L87" s="248">
        <f t="shared" si="22"/>
        <v>0</v>
      </c>
      <c r="M87" s="249">
        <f t="shared" si="24"/>
        <v>0</v>
      </c>
    </row>
    <row r="88" spans="11:13" hidden="1" x14ac:dyDescent="0.25">
      <c r="K88" s="249">
        <f t="shared" si="23"/>
        <v>0</v>
      </c>
      <c r="L88" s="248">
        <f t="shared" si="22"/>
        <v>0</v>
      </c>
      <c r="M88" s="249">
        <f t="shared" si="24"/>
        <v>0</v>
      </c>
    </row>
    <row r="89" spans="11:13" hidden="1" x14ac:dyDescent="0.25">
      <c r="K89" s="249">
        <f t="shared" si="23"/>
        <v>0</v>
      </c>
      <c r="L89" s="248">
        <f t="shared" si="22"/>
        <v>0</v>
      </c>
      <c r="M89" s="249">
        <f t="shared" si="24"/>
        <v>0</v>
      </c>
    </row>
    <row r="90" spans="11:13" hidden="1" x14ac:dyDescent="0.25">
      <c r="K90" s="249">
        <f t="shared" si="23"/>
        <v>0</v>
      </c>
      <c r="L90" s="248">
        <f t="shared" si="22"/>
        <v>0</v>
      </c>
      <c r="M90" s="249">
        <f t="shared" si="24"/>
        <v>0</v>
      </c>
    </row>
    <row r="91" spans="11:13" hidden="1" x14ac:dyDescent="0.25">
      <c r="K91" s="249">
        <f t="shared" si="23"/>
        <v>0</v>
      </c>
      <c r="L91" s="248">
        <f t="shared" si="22"/>
        <v>0</v>
      </c>
      <c r="M91" s="249">
        <f t="shared" si="24"/>
        <v>0</v>
      </c>
    </row>
    <row r="92" spans="11:13" hidden="1" x14ac:dyDescent="0.25">
      <c r="K92" s="249">
        <f t="shared" si="23"/>
        <v>0</v>
      </c>
      <c r="L92" s="248">
        <f t="shared" si="22"/>
        <v>0</v>
      </c>
      <c r="M92" s="249">
        <f t="shared" si="24"/>
        <v>0</v>
      </c>
    </row>
    <row r="93" spans="11:13" hidden="1" x14ac:dyDescent="0.25">
      <c r="K93" s="249">
        <f t="shared" si="23"/>
        <v>0</v>
      </c>
      <c r="L93" s="248">
        <f t="shared" si="22"/>
        <v>0</v>
      </c>
      <c r="M93" s="249">
        <f t="shared" si="24"/>
        <v>0</v>
      </c>
    </row>
    <row r="94" spans="11:13" hidden="1" x14ac:dyDescent="0.25">
      <c r="K94" s="249">
        <f t="shared" si="23"/>
        <v>0</v>
      </c>
      <c r="L94" s="248">
        <f t="shared" si="22"/>
        <v>0</v>
      </c>
      <c r="M94" s="249">
        <f t="shared" si="24"/>
        <v>0</v>
      </c>
    </row>
    <row r="95" spans="11:13" hidden="1" x14ac:dyDescent="0.25">
      <c r="K95" s="249">
        <f t="shared" si="23"/>
        <v>0</v>
      </c>
      <c r="L95" s="248">
        <f t="shared" si="22"/>
        <v>0</v>
      </c>
      <c r="M95" s="249">
        <f t="shared" si="24"/>
        <v>0</v>
      </c>
    </row>
    <row r="96" spans="11:13" hidden="1" x14ac:dyDescent="0.25">
      <c r="K96" s="249">
        <f t="shared" si="23"/>
        <v>0</v>
      </c>
      <c r="L96" s="248">
        <f t="shared" si="22"/>
        <v>0</v>
      </c>
      <c r="M96" s="249">
        <f t="shared" si="24"/>
        <v>0</v>
      </c>
    </row>
    <row r="97" spans="11:13" hidden="1" x14ac:dyDescent="0.25">
      <c r="K97" s="249">
        <f t="shared" si="23"/>
        <v>0</v>
      </c>
      <c r="L97" s="248">
        <f t="shared" si="22"/>
        <v>0</v>
      </c>
      <c r="M97" s="249">
        <f t="shared" si="24"/>
        <v>0</v>
      </c>
    </row>
    <row r="98" spans="11:13" hidden="1" x14ac:dyDescent="0.25">
      <c r="K98" s="249">
        <f t="shared" si="23"/>
        <v>0</v>
      </c>
      <c r="L98" s="248">
        <f t="shared" si="22"/>
        <v>0</v>
      </c>
      <c r="M98" s="249">
        <f t="shared" si="24"/>
        <v>0</v>
      </c>
    </row>
    <row r="99" spans="11:13" hidden="1" x14ac:dyDescent="0.25">
      <c r="K99" s="249">
        <f t="shared" si="23"/>
        <v>0</v>
      </c>
      <c r="L99" s="248">
        <f t="shared" si="22"/>
        <v>0</v>
      </c>
      <c r="M99" s="249">
        <f t="shared" si="24"/>
        <v>0</v>
      </c>
    </row>
    <row r="100" spans="11:13" hidden="1" x14ac:dyDescent="0.25">
      <c r="K100" s="249">
        <f t="shared" si="23"/>
        <v>0</v>
      </c>
      <c r="L100" s="248">
        <f t="shared" si="22"/>
        <v>0</v>
      </c>
      <c r="M100" s="249">
        <f t="shared" si="24"/>
        <v>0</v>
      </c>
    </row>
    <row r="101" spans="11:13" hidden="1" x14ac:dyDescent="0.25">
      <c r="K101" s="249">
        <f t="shared" si="23"/>
        <v>0</v>
      </c>
      <c r="L101" s="248">
        <f t="shared" si="22"/>
        <v>0</v>
      </c>
      <c r="M101" s="249">
        <f t="shared" si="24"/>
        <v>0</v>
      </c>
    </row>
    <row r="102" spans="11:13" hidden="1" x14ac:dyDescent="0.25">
      <c r="K102" s="249">
        <f t="shared" si="23"/>
        <v>0</v>
      </c>
      <c r="L102" s="248">
        <f t="shared" si="22"/>
        <v>0</v>
      </c>
      <c r="M102" s="249">
        <f t="shared" si="24"/>
        <v>0</v>
      </c>
    </row>
    <row r="103" spans="11:13" hidden="1" x14ac:dyDescent="0.25">
      <c r="K103" s="249">
        <f t="shared" si="23"/>
        <v>0</v>
      </c>
      <c r="L103" s="248">
        <f t="shared" si="22"/>
        <v>0</v>
      </c>
      <c r="M103" s="249">
        <f t="shared" si="24"/>
        <v>0</v>
      </c>
    </row>
    <row r="104" spans="11:13" hidden="1" x14ac:dyDescent="0.25">
      <c r="K104" s="249">
        <f t="shared" si="23"/>
        <v>0</v>
      </c>
      <c r="L104" s="248">
        <f t="shared" si="22"/>
        <v>0</v>
      </c>
      <c r="M104" s="249">
        <f t="shared" si="24"/>
        <v>0</v>
      </c>
    </row>
    <row r="105" spans="11:13" hidden="1" x14ac:dyDescent="0.25">
      <c r="K105" s="249">
        <f t="shared" si="23"/>
        <v>0</v>
      </c>
      <c r="L105" s="248">
        <f t="shared" si="22"/>
        <v>0</v>
      </c>
      <c r="M105" s="249">
        <f t="shared" si="24"/>
        <v>0</v>
      </c>
    </row>
    <row r="106" spans="11:13" hidden="1" x14ac:dyDescent="0.25">
      <c r="K106" s="249">
        <f t="shared" si="23"/>
        <v>0</v>
      </c>
      <c r="L106" s="248">
        <f t="shared" si="22"/>
        <v>0</v>
      </c>
      <c r="M106" s="249">
        <f t="shared" si="24"/>
        <v>0</v>
      </c>
    </row>
    <row r="107" spans="11:13" hidden="1" x14ac:dyDescent="0.25">
      <c r="K107" s="249">
        <f t="shared" si="23"/>
        <v>0</v>
      </c>
      <c r="L107" s="248">
        <f t="shared" si="22"/>
        <v>0</v>
      </c>
      <c r="M107" s="249">
        <f t="shared" si="24"/>
        <v>0</v>
      </c>
    </row>
    <row r="108" spans="11:13" hidden="1" x14ac:dyDescent="0.25">
      <c r="K108" s="249">
        <f t="shared" si="23"/>
        <v>0</v>
      </c>
      <c r="L108" s="248">
        <f t="shared" si="22"/>
        <v>0</v>
      </c>
      <c r="M108" s="249">
        <f t="shared" si="24"/>
        <v>0</v>
      </c>
    </row>
    <row r="109" spans="11:13" hidden="1" x14ac:dyDescent="0.25">
      <c r="K109" s="249">
        <f t="shared" si="23"/>
        <v>0</v>
      </c>
      <c r="L109" s="248">
        <f t="shared" si="22"/>
        <v>0</v>
      </c>
      <c r="M109" s="249">
        <f t="shared" si="24"/>
        <v>0</v>
      </c>
    </row>
    <row r="110" spans="11:13" hidden="1" x14ac:dyDescent="0.25">
      <c r="K110" s="249">
        <f t="shared" si="23"/>
        <v>0</v>
      </c>
      <c r="L110" s="248">
        <f t="shared" si="22"/>
        <v>0</v>
      </c>
      <c r="M110" s="249">
        <f t="shared" si="24"/>
        <v>0</v>
      </c>
    </row>
    <row r="111" spans="11:13" hidden="1" x14ac:dyDescent="0.25">
      <c r="K111" s="249">
        <f t="shared" si="23"/>
        <v>0</v>
      </c>
      <c r="L111" s="248">
        <f t="shared" si="22"/>
        <v>0</v>
      </c>
      <c r="M111" s="249">
        <f t="shared" si="24"/>
        <v>0</v>
      </c>
    </row>
    <row r="112" spans="11:13" hidden="1" x14ac:dyDescent="0.25">
      <c r="K112" s="249">
        <f t="shared" si="23"/>
        <v>0</v>
      </c>
      <c r="L112" s="248">
        <f t="shared" si="22"/>
        <v>0</v>
      </c>
      <c r="M112" s="249">
        <f t="shared" si="24"/>
        <v>0</v>
      </c>
    </row>
    <row r="113" spans="11:13" hidden="1" x14ac:dyDescent="0.25">
      <c r="K113" s="249">
        <f t="shared" si="23"/>
        <v>0</v>
      </c>
      <c r="L113" s="248">
        <f t="shared" si="22"/>
        <v>0</v>
      </c>
      <c r="M113" s="249">
        <f t="shared" si="24"/>
        <v>0</v>
      </c>
    </row>
    <row r="114" spans="11:13" hidden="1" x14ac:dyDescent="0.25">
      <c r="K114" s="249">
        <f t="shared" si="23"/>
        <v>0</v>
      </c>
      <c r="L114" s="248">
        <f t="shared" si="22"/>
        <v>0</v>
      </c>
      <c r="M114" s="249">
        <f t="shared" si="24"/>
        <v>0</v>
      </c>
    </row>
    <row r="115" spans="11:13" hidden="1" x14ac:dyDescent="0.25">
      <c r="K115" s="249">
        <f t="shared" si="23"/>
        <v>0</v>
      </c>
      <c r="L115" s="248">
        <f t="shared" si="22"/>
        <v>0</v>
      </c>
      <c r="M115" s="249">
        <f t="shared" si="24"/>
        <v>0</v>
      </c>
    </row>
    <row r="116" spans="11:13" hidden="1" x14ac:dyDescent="0.25">
      <c r="K116" s="249">
        <f t="shared" si="23"/>
        <v>0</v>
      </c>
      <c r="L116" s="248">
        <f t="shared" si="22"/>
        <v>0</v>
      </c>
      <c r="M116" s="249">
        <f t="shared" si="24"/>
        <v>0</v>
      </c>
    </row>
    <row r="117" spans="11:13" hidden="1" x14ac:dyDescent="0.25">
      <c r="K117" s="249">
        <f t="shared" si="23"/>
        <v>0</v>
      </c>
      <c r="L117" s="248">
        <f t="shared" si="22"/>
        <v>0</v>
      </c>
      <c r="M117" s="249">
        <f t="shared" si="24"/>
        <v>0</v>
      </c>
    </row>
    <row r="118" spans="11:13" hidden="1" x14ac:dyDescent="0.25">
      <c r="K118" s="249">
        <f t="shared" si="23"/>
        <v>0</v>
      </c>
      <c r="L118" s="248">
        <f t="shared" si="22"/>
        <v>0</v>
      </c>
      <c r="M118" s="249">
        <f t="shared" si="24"/>
        <v>0</v>
      </c>
    </row>
    <row r="119" spans="11:13" hidden="1" x14ac:dyDescent="0.25">
      <c r="K119" s="249">
        <f t="shared" si="23"/>
        <v>0</v>
      </c>
      <c r="L119" s="248">
        <f t="shared" si="22"/>
        <v>0</v>
      </c>
      <c r="M119" s="249">
        <f t="shared" si="24"/>
        <v>0</v>
      </c>
    </row>
    <row r="120" spans="11:13" hidden="1" x14ac:dyDescent="0.25">
      <c r="K120" s="249">
        <f t="shared" si="23"/>
        <v>0</v>
      </c>
      <c r="L120" s="248">
        <f t="shared" si="22"/>
        <v>0</v>
      </c>
      <c r="M120" s="249">
        <f t="shared" si="24"/>
        <v>0</v>
      </c>
    </row>
    <row r="121" spans="11:13" hidden="1" x14ac:dyDescent="0.25">
      <c r="K121" s="249">
        <f t="shared" si="23"/>
        <v>0</v>
      </c>
      <c r="L121" s="248">
        <f t="shared" si="22"/>
        <v>0</v>
      </c>
      <c r="M121" s="249">
        <f t="shared" si="24"/>
        <v>0</v>
      </c>
    </row>
    <row r="122" spans="11:13" hidden="1" x14ac:dyDescent="0.25">
      <c r="K122" s="249">
        <f t="shared" si="23"/>
        <v>0</v>
      </c>
      <c r="L122" s="248">
        <f t="shared" si="22"/>
        <v>0</v>
      </c>
      <c r="M122" s="249">
        <f t="shared" si="24"/>
        <v>0</v>
      </c>
    </row>
    <row r="123" spans="11:13" hidden="1" x14ac:dyDescent="0.25">
      <c r="K123" s="249">
        <f t="shared" si="23"/>
        <v>0</v>
      </c>
      <c r="L123" s="248">
        <f t="shared" si="22"/>
        <v>0</v>
      </c>
      <c r="M123" s="249">
        <f t="shared" si="24"/>
        <v>0</v>
      </c>
    </row>
    <row r="124" spans="11:13" hidden="1" x14ac:dyDescent="0.25">
      <c r="K124" s="249">
        <f t="shared" si="23"/>
        <v>0</v>
      </c>
      <c r="L124" s="248">
        <f t="shared" si="22"/>
        <v>0</v>
      </c>
      <c r="M124" s="249">
        <f t="shared" si="24"/>
        <v>0</v>
      </c>
    </row>
    <row r="125" spans="11:13" hidden="1" x14ac:dyDescent="0.25">
      <c r="K125" s="249">
        <f t="shared" si="23"/>
        <v>0</v>
      </c>
      <c r="L125" s="248">
        <f t="shared" si="22"/>
        <v>0</v>
      </c>
      <c r="M125" s="249">
        <f t="shared" si="24"/>
        <v>0</v>
      </c>
    </row>
    <row r="126" spans="11:13" hidden="1" x14ac:dyDescent="0.25">
      <c r="K126" s="249">
        <f t="shared" si="23"/>
        <v>0</v>
      </c>
      <c r="L126" s="248">
        <f t="shared" si="22"/>
        <v>0</v>
      </c>
      <c r="M126" s="249">
        <f t="shared" si="24"/>
        <v>0</v>
      </c>
    </row>
    <row r="127" spans="11:13" hidden="1" x14ac:dyDescent="0.25">
      <c r="K127" s="249">
        <f t="shared" si="23"/>
        <v>0</v>
      </c>
      <c r="L127" s="248">
        <f t="shared" si="22"/>
        <v>0</v>
      </c>
      <c r="M127" s="249">
        <f t="shared" si="24"/>
        <v>0</v>
      </c>
    </row>
    <row r="128" spans="11:13" hidden="1" x14ac:dyDescent="0.25">
      <c r="K128" s="249">
        <f t="shared" si="23"/>
        <v>0</v>
      </c>
      <c r="L128" s="248">
        <f t="shared" si="22"/>
        <v>0</v>
      </c>
      <c r="M128" s="249">
        <f t="shared" si="24"/>
        <v>0</v>
      </c>
    </row>
    <row r="129" spans="11:13" hidden="1" x14ac:dyDescent="0.25">
      <c r="K129" s="249">
        <f t="shared" si="23"/>
        <v>0</v>
      </c>
      <c r="L129" s="248">
        <f t="shared" si="22"/>
        <v>0</v>
      </c>
      <c r="M129" s="249">
        <f t="shared" si="24"/>
        <v>0</v>
      </c>
    </row>
    <row r="130" spans="11:13" hidden="1" x14ac:dyDescent="0.25">
      <c r="K130" s="249">
        <f t="shared" si="23"/>
        <v>0</v>
      </c>
      <c r="L130" s="248">
        <f t="shared" si="22"/>
        <v>0</v>
      </c>
      <c r="M130" s="249">
        <f t="shared" si="24"/>
        <v>0</v>
      </c>
    </row>
    <row r="131" spans="11:13" hidden="1" x14ac:dyDescent="0.25">
      <c r="K131" s="249">
        <f t="shared" si="23"/>
        <v>0</v>
      </c>
      <c r="L131" s="248">
        <f t="shared" si="22"/>
        <v>0</v>
      </c>
      <c r="M131" s="249">
        <f t="shared" si="24"/>
        <v>0</v>
      </c>
    </row>
    <row r="132" spans="11:13" hidden="1" x14ac:dyDescent="0.25">
      <c r="K132" s="249">
        <f t="shared" si="23"/>
        <v>0</v>
      </c>
      <c r="L132" s="248">
        <f t="shared" si="22"/>
        <v>0</v>
      </c>
      <c r="M132" s="249">
        <f t="shared" si="24"/>
        <v>0</v>
      </c>
    </row>
    <row r="133" spans="11:13" hidden="1" x14ac:dyDescent="0.25">
      <c r="K133" s="249">
        <f t="shared" si="23"/>
        <v>0</v>
      </c>
      <c r="L133" s="248">
        <f t="shared" ref="L133:L196" si="25">IF(E133="",0,IF(E133="H",0,VLOOKUP(E133,$F$539:$G$553,2)))</f>
        <v>0</v>
      </c>
      <c r="M133" s="249">
        <f t="shared" si="24"/>
        <v>0</v>
      </c>
    </row>
    <row r="134" spans="11:13" hidden="1" x14ac:dyDescent="0.25">
      <c r="K134" s="249">
        <f t="shared" ref="K134:K197" si="26">SUM(F134:J134)</f>
        <v>0</v>
      </c>
      <c r="L134" s="248">
        <f t="shared" si="25"/>
        <v>0</v>
      </c>
      <c r="M134" s="249">
        <f t="shared" ref="M134:M197" si="27">SUM(K134*L134)</f>
        <v>0</v>
      </c>
    </row>
    <row r="135" spans="11:13" hidden="1" x14ac:dyDescent="0.25">
      <c r="K135" s="249">
        <f t="shared" si="26"/>
        <v>0</v>
      </c>
      <c r="L135" s="248">
        <f t="shared" si="25"/>
        <v>0</v>
      </c>
      <c r="M135" s="249">
        <f t="shared" si="27"/>
        <v>0</v>
      </c>
    </row>
    <row r="136" spans="11:13" hidden="1" x14ac:dyDescent="0.25">
      <c r="K136" s="249">
        <f t="shared" si="26"/>
        <v>0</v>
      </c>
      <c r="L136" s="248">
        <f t="shared" si="25"/>
        <v>0</v>
      </c>
      <c r="M136" s="249">
        <f t="shared" si="27"/>
        <v>0</v>
      </c>
    </row>
    <row r="137" spans="11:13" hidden="1" x14ac:dyDescent="0.25">
      <c r="K137" s="249">
        <f t="shared" si="26"/>
        <v>0</v>
      </c>
      <c r="L137" s="248">
        <f t="shared" si="25"/>
        <v>0</v>
      </c>
      <c r="M137" s="249">
        <f t="shared" si="27"/>
        <v>0</v>
      </c>
    </row>
    <row r="138" spans="11:13" hidden="1" x14ac:dyDescent="0.25">
      <c r="K138" s="249">
        <f t="shared" si="26"/>
        <v>0</v>
      </c>
      <c r="L138" s="248">
        <f t="shared" si="25"/>
        <v>0</v>
      </c>
      <c r="M138" s="249">
        <f t="shared" si="27"/>
        <v>0</v>
      </c>
    </row>
    <row r="139" spans="11:13" hidden="1" x14ac:dyDescent="0.25">
      <c r="K139" s="249">
        <f t="shared" si="26"/>
        <v>0</v>
      </c>
      <c r="L139" s="248">
        <f t="shared" si="25"/>
        <v>0</v>
      </c>
      <c r="M139" s="249">
        <f t="shared" si="27"/>
        <v>0</v>
      </c>
    </row>
    <row r="140" spans="11:13" hidden="1" x14ac:dyDescent="0.25">
      <c r="K140" s="249">
        <f t="shared" si="26"/>
        <v>0</v>
      </c>
      <c r="L140" s="248">
        <f t="shared" si="25"/>
        <v>0</v>
      </c>
      <c r="M140" s="249">
        <f t="shared" si="27"/>
        <v>0</v>
      </c>
    </row>
    <row r="141" spans="11:13" hidden="1" x14ac:dyDescent="0.25">
      <c r="K141" s="249">
        <f t="shared" si="26"/>
        <v>0</v>
      </c>
      <c r="L141" s="248">
        <f t="shared" si="25"/>
        <v>0</v>
      </c>
      <c r="M141" s="249">
        <f t="shared" si="27"/>
        <v>0</v>
      </c>
    </row>
    <row r="142" spans="11:13" hidden="1" x14ac:dyDescent="0.25">
      <c r="K142" s="249">
        <f t="shared" si="26"/>
        <v>0</v>
      </c>
      <c r="L142" s="248">
        <f t="shared" si="25"/>
        <v>0</v>
      </c>
      <c r="M142" s="249">
        <f t="shared" si="27"/>
        <v>0</v>
      </c>
    </row>
    <row r="143" spans="11:13" hidden="1" x14ac:dyDescent="0.25">
      <c r="K143" s="249">
        <f t="shared" si="26"/>
        <v>0</v>
      </c>
      <c r="L143" s="248">
        <f t="shared" si="25"/>
        <v>0</v>
      </c>
      <c r="M143" s="249">
        <f t="shared" si="27"/>
        <v>0</v>
      </c>
    </row>
    <row r="144" spans="11:13" hidden="1" x14ac:dyDescent="0.25">
      <c r="K144" s="249">
        <f t="shared" si="26"/>
        <v>0</v>
      </c>
      <c r="L144" s="248">
        <f t="shared" si="25"/>
        <v>0</v>
      </c>
      <c r="M144" s="249">
        <f t="shared" si="27"/>
        <v>0</v>
      </c>
    </row>
    <row r="145" spans="11:13" hidden="1" x14ac:dyDescent="0.25">
      <c r="K145" s="249">
        <f t="shared" si="26"/>
        <v>0</v>
      </c>
      <c r="L145" s="248">
        <f t="shared" si="25"/>
        <v>0</v>
      </c>
      <c r="M145" s="249">
        <f t="shared" si="27"/>
        <v>0</v>
      </c>
    </row>
    <row r="146" spans="11:13" hidden="1" x14ac:dyDescent="0.25">
      <c r="K146" s="249">
        <f t="shared" si="26"/>
        <v>0</v>
      </c>
      <c r="L146" s="248">
        <f t="shared" si="25"/>
        <v>0</v>
      </c>
      <c r="M146" s="249">
        <f t="shared" si="27"/>
        <v>0</v>
      </c>
    </row>
    <row r="147" spans="11:13" hidden="1" x14ac:dyDescent="0.25">
      <c r="K147" s="249">
        <f t="shared" si="26"/>
        <v>0</v>
      </c>
      <c r="L147" s="248">
        <f t="shared" si="25"/>
        <v>0</v>
      </c>
      <c r="M147" s="249">
        <f t="shared" si="27"/>
        <v>0</v>
      </c>
    </row>
    <row r="148" spans="11:13" hidden="1" x14ac:dyDescent="0.25">
      <c r="K148" s="249">
        <f t="shared" si="26"/>
        <v>0</v>
      </c>
      <c r="L148" s="248">
        <f t="shared" si="25"/>
        <v>0</v>
      </c>
      <c r="M148" s="249">
        <f t="shared" si="27"/>
        <v>0</v>
      </c>
    </row>
    <row r="149" spans="11:13" hidden="1" x14ac:dyDescent="0.25">
      <c r="K149" s="249">
        <f t="shared" si="26"/>
        <v>0</v>
      </c>
      <c r="L149" s="248">
        <f t="shared" si="25"/>
        <v>0</v>
      </c>
      <c r="M149" s="249">
        <f t="shared" si="27"/>
        <v>0</v>
      </c>
    </row>
    <row r="150" spans="11:13" hidden="1" x14ac:dyDescent="0.25">
      <c r="K150" s="249">
        <f t="shared" si="26"/>
        <v>0</v>
      </c>
      <c r="L150" s="248">
        <f t="shared" si="25"/>
        <v>0</v>
      </c>
      <c r="M150" s="249">
        <f t="shared" si="27"/>
        <v>0</v>
      </c>
    </row>
    <row r="151" spans="11:13" hidden="1" x14ac:dyDescent="0.25">
      <c r="K151" s="249">
        <f t="shared" si="26"/>
        <v>0</v>
      </c>
      <c r="L151" s="248">
        <f t="shared" si="25"/>
        <v>0</v>
      </c>
      <c r="M151" s="249">
        <f t="shared" si="27"/>
        <v>0</v>
      </c>
    </row>
    <row r="152" spans="11:13" hidden="1" x14ac:dyDescent="0.25">
      <c r="K152" s="249">
        <f t="shared" si="26"/>
        <v>0</v>
      </c>
      <c r="L152" s="248">
        <f t="shared" si="25"/>
        <v>0</v>
      </c>
      <c r="M152" s="249">
        <f t="shared" si="27"/>
        <v>0</v>
      </c>
    </row>
    <row r="153" spans="11:13" hidden="1" x14ac:dyDescent="0.25">
      <c r="K153" s="249">
        <f t="shared" si="26"/>
        <v>0</v>
      </c>
      <c r="L153" s="248">
        <f t="shared" si="25"/>
        <v>0</v>
      </c>
      <c r="M153" s="249">
        <f t="shared" si="27"/>
        <v>0</v>
      </c>
    </row>
    <row r="154" spans="11:13" hidden="1" x14ac:dyDescent="0.25">
      <c r="K154" s="249">
        <f t="shared" si="26"/>
        <v>0</v>
      </c>
      <c r="L154" s="248">
        <f t="shared" si="25"/>
        <v>0</v>
      </c>
      <c r="M154" s="249">
        <f t="shared" si="27"/>
        <v>0</v>
      </c>
    </row>
    <row r="155" spans="11:13" hidden="1" x14ac:dyDescent="0.25">
      <c r="K155" s="249">
        <f t="shared" si="26"/>
        <v>0</v>
      </c>
      <c r="L155" s="248">
        <f t="shared" si="25"/>
        <v>0</v>
      </c>
      <c r="M155" s="249">
        <f t="shared" si="27"/>
        <v>0</v>
      </c>
    </row>
    <row r="156" spans="11:13" hidden="1" x14ac:dyDescent="0.25">
      <c r="K156" s="249">
        <f t="shared" si="26"/>
        <v>0</v>
      </c>
      <c r="L156" s="248">
        <f t="shared" si="25"/>
        <v>0</v>
      </c>
      <c r="M156" s="249">
        <f t="shared" si="27"/>
        <v>0</v>
      </c>
    </row>
    <row r="157" spans="11:13" hidden="1" x14ac:dyDescent="0.25">
      <c r="K157" s="249">
        <f t="shared" si="26"/>
        <v>0</v>
      </c>
      <c r="L157" s="248">
        <f t="shared" si="25"/>
        <v>0</v>
      </c>
      <c r="M157" s="249">
        <f t="shared" si="27"/>
        <v>0</v>
      </c>
    </row>
    <row r="158" spans="11:13" hidden="1" x14ac:dyDescent="0.25">
      <c r="K158" s="249">
        <f t="shared" si="26"/>
        <v>0</v>
      </c>
      <c r="L158" s="248">
        <f t="shared" si="25"/>
        <v>0</v>
      </c>
      <c r="M158" s="249">
        <f t="shared" si="27"/>
        <v>0</v>
      </c>
    </row>
    <row r="159" spans="11:13" hidden="1" x14ac:dyDescent="0.25">
      <c r="K159" s="249">
        <f t="shared" si="26"/>
        <v>0</v>
      </c>
      <c r="L159" s="248">
        <f t="shared" si="25"/>
        <v>0</v>
      </c>
      <c r="M159" s="249">
        <f t="shared" si="27"/>
        <v>0</v>
      </c>
    </row>
    <row r="160" spans="11:13" hidden="1" x14ac:dyDescent="0.25">
      <c r="K160" s="249">
        <f t="shared" si="26"/>
        <v>0</v>
      </c>
      <c r="L160" s="248">
        <f t="shared" si="25"/>
        <v>0</v>
      </c>
      <c r="M160" s="249">
        <f t="shared" si="27"/>
        <v>0</v>
      </c>
    </row>
    <row r="161" spans="11:13" hidden="1" x14ac:dyDescent="0.25">
      <c r="K161" s="249">
        <f t="shared" si="26"/>
        <v>0</v>
      </c>
      <c r="L161" s="248">
        <f t="shared" si="25"/>
        <v>0</v>
      </c>
      <c r="M161" s="249">
        <f t="shared" si="27"/>
        <v>0</v>
      </c>
    </row>
    <row r="162" spans="11:13" hidden="1" x14ac:dyDescent="0.25">
      <c r="K162" s="249">
        <f t="shared" si="26"/>
        <v>0</v>
      </c>
      <c r="L162" s="248">
        <f t="shared" si="25"/>
        <v>0</v>
      </c>
      <c r="M162" s="249">
        <f t="shared" si="27"/>
        <v>0</v>
      </c>
    </row>
    <row r="163" spans="11:13" hidden="1" x14ac:dyDescent="0.25">
      <c r="K163" s="249">
        <f t="shared" si="26"/>
        <v>0</v>
      </c>
      <c r="L163" s="248">
        <f t="shared" si="25"/>
        <v>0</v>
      </c>
      <c r="M163" s="249">
        <f t="shared" si="27"/>
        <v>0</v>
      </c>
    </row>
    <row r="164" spans="11:13" hidden="1" x14ac:dyDescent="0.25">
      <c r="K164" s="249">
        <f t="shared" si="26"/>
        <v>0</v>
      </c>
      <c r="L164" s="248">
        <f t="shared" si="25"/>
        <v>0</v>
      </c>
      <c r="M164" s="249">
        <f t="shared" si="27"/>
        <v>0</v>
      </c>
    </row>
    <row r="165" spans="11:13" hidden="1" x14ac:dyDescent="0.25">
      <c r="K165" s="249">
        <f t="shared" si="26"/>
        <v>0</v>
      </c>
      <c r="L165" s="248">
        <f t="shared" si="25"/>
        <v>0</v>
      </c>
      <c r="M165" s="249">
        <f t="shared" si="27"/>
        <v>0</v>
      </c>
    </row>
    <row r="166" spans="11:13" hidden="1" x14ac:dyDescent="0.25">
      <c r="K166" s="249">
        <f t="shared" si="26"/>
        <v>0</v>
      </c>
      <c r="L166" s="248">
        <f t="shared" si="25"/>
        <v>0</v>
      </c>
      <c r="M166" s="249">
        <f t="shared" si="27"/>
        <v>0</v>
      </c>
    </row>
    <row r="167" spans="11:13" hidden="1" x14ac:dyDescent="0.25">
      <c r="K167" s="249">
        <f t="shared" si="26"/>
        <v>0</v>
      </c>
      <c r="L167" s="248">
        <f t="shared" si="25"/>
        <v>0</v>
      </c>
      <c r="M167" s="249">
        <f t="shared" si="27"/>
        <v>0</v>
      </c>
    </row>
    <row r="168" spans="11:13" hidden="1" x14ac:dyDescent="0.25">
      <c r="K168" s="249">
        <f t="shared" si="26"/>
        <v>0</v>
      </c>
      <c r="L168" s="248">
        <f t="shared" si="25"/>
        <v>0</v>
      </c>
      <c r="M168" s="249">
        <f t="shared" si="27"/>
        <v>0</v>
      </c>
    </row>
    <row r="169" spans="11:13" hidden="1" x14ac:dyDescent="0.25">
      <c r="K169" s="249">
        <f t="shared" si="26"/>
        <v>0</v>
      </c>
      <c r="L169" s="248">
        <f t="shared" si="25"/>
        <v>0</v>
      </c>
      <c r="M169" s="249">
        <f t="shared" si="27"/>
        <v>0</v>
      </c>
    </row>
    <row r="170" spans="11:13" hidden="1" x14ac:dyDescent="0.25">
      <c r="K170" s="249">
        <f t="shared" si="26"/>
        <v>0</v>
      </c>
      <c r="L170" s="248">
        <f t="shared" si="25"/>
        <v>0</v>
      </c>
      <c r="M170" s="249">
        <f t="shared" si="27"/>
        <v>0</v>
      </c>
    </row>
    <row r="171" spans="11:13" hidden="1" x14ac:dyDescent="0.25">
      <c r="K171" s="249">
        <f t="shared" si="26"/>
        <v>0</v>
      </c>
      <c r="L171" s="248">
        <f t="shared" si="25"/>
        <v>0</v>
      </c>
      <c r="M171" s="249">
        <f t="shared" si="27"/>
        <v>0</v>
      </c>
    </row>
    <row r="172" spans="11:13" hidden="1" x14ac:dyDescent="0.25">
      <c r="K172" s="249">
        <f t="shared" si="26"/>
        <v>0</v>
      </c>
      <c r="L172" s="248">
        <f t="shared" si="25"/>
        <v>0</v>
      </c>
      <c r="M172" s="249">
        <f t="shared" si="27"/>
        <v>0</v>
      </c>
    </row>
    <row r="173" spans="11:13" hidden="1" x14ac:dyDescent="0.25">
      <c r="K173" s="249">
        <f t="shared" si="26"/>
        <v>0</v>
      </c>
      <c r="L173" s="248">
        <f t="shared" si="25"/>
        <v>0</v>
      </c>
      <c r="M173" s="249">
        <f t="shared" si="27"/>
        <v>0</v>
      </c>
    </row>
    <row r="174" spans="11:13" hidden="1" x14ac:dyDescent="0.25">
      <c r="K174" s="249">
        <f t="shared" si="26"/>
        <v>0</v>
      </c>
      <c r="L174" s="248">
        <f t="shared" si="25"/>
        <v>0</v>
      </c>
      <c r="M174" s="249">
        <f t="shared" si="27"/>
        <v>0</v>
      </c>
    </row>
    <row r="175" spans="11:13" hidden="1" x14ac:dyDescent="0.25">
      <c r="K175" s="249">
        <f t="shared" si="26"/>
        <v>0</v>
      </c>
      <c r="L175" s="248">
        <f t="shared" si="25"/>
        <v>0</v>
      </c>
      <c r="M175" s="249">
        <f t="shared" si="27"/>
        <v>0</v>
      </c>
    </row>
    <row r="176" spans="11:13" hidden="1" x14ac:dyDescent="0.25">
      <c r="K176" s="249">
        <f t="shared" si="26"/>
        <v>0</v>
      </c>
      <c r="L176" s="248">
        <f t="shared" si="25"/>
        <v>0</v>
      </c>
      <c r="M176" s="249">
        <f t="shared" si="27"/>
        <v>0</v>
      </c>
    </row>
    <row r="177" spans="11:13" hidden="1" x14ac:dyDescent="0.25">
      <c r="K177" s="249">
        <f t="shared" si="26"/>
        <v>0</v>
      </c>
      <c r="L177" s="248">
        <f t="shared" si="25"/>
        <v>0</v>
      </c>
      <c r="M177" s="249">
        <f t="shared" si="27"/>
        <v>0</v>
      </c>
    </row>
    <row r="178" spans="11:13" hidden="1" x14ac:dyDescent="0.25">
      <c r="K178" s="249">
        <f t="shared" si="26"/>
        <v>0</v>
      </c>
      <c r="L178" s="248">
        <f t="shared" si="25"/>
        <v>0</v>
      </c>
      <c r="M178" s="249">
        <f t="shared" si="27"/>
        <v>0</v>
      </c>
    </row>
    <row r="179" spans="11:13" hidden="1" x14ac:dyDescent="0.25">
      <c r="K179" s="249">
        <f t="shared" si="26"/>
        <v>0</v>
      </c>
      <c r="L179" s="248">
        <f t="shared" si="25"/>
        <v>0</v>
      </c>
      <c r="M179" s="249">
        <f t="shared" si="27"/>
        <v>0</v>
      </c>
    </row>
    <row r="180" spans="11:13" hidden="1" x14ac:dyDescent="0.25">
      <c r="K180" s="249">
        <f t="shared" si="26"/>
        <v>0</v>
      </c>
      <c r="L180" s="248">
        <f t="shared" si="25"/>
        <v>0</v>
      </c>
      <c r="M180" s="249">
        <f t="shared" si="27"/>
        <v>0</v>
      </c>
    </row>
    <row r="181" spans="11:13" hidden="1" x14ac:dyDescent="0.25">
      <c r="K181" s="249">
        <f t="shared" si="26"/>
        <v>0</v>
      </c>
      <c r="L181" s="248">
        <f t="shared" si="25"/>
        <v>0</v>
      </c>
      <c r="M181" s="249">
        <f t="shared" si="27"/>
        <v>0</v>
      </c>
    </row>
    <row r="182" spans="11:13" hidden="1" x14ac:dyDescent="0.25">
      <c r="K182" s="249">
        <f t="shared" si="26"/>
        <v>0</v>
      </c>
      <c r="L182" s="248">
        <f t="shared" si="25"/>
        <v>0</v>
      </c>
      <c r="M182" s="249">
        <f t="shared" si="27"/>
        <v>0</v>
      </c>
    </row>
    <row r="183" spans="11:13" hidden="1" x14ac:dyDescent="0.25">
      <c r="K183" s="249">
        <f t="shared" si="26"/>
        <v>0</v>
      </c>
      <c r="L183" s="248">
        <f t="shared" si="25"/>
        <v>0</v>
      </c>
      <c r="M183" s="249">
        <f t="shared" si="27"/>
        <v>0</v>
      </c>
    </row>
    <row r="184" spans="11:13" hidden="1" x14ac:dyDescent="0.25">
      <c r="K184" s="249">
        <f t="shared" si="26"/>
        <v>0</v>
      </c>
      <c r="L184" s="248">
        <f t="shared" si="25"/>
        <v>0</v>
      </c>
      <c r="M184" s="249">
        <f t="shared" si="27"/>
        <v>0</v>
      </c>
    </row>
    <row r="185" spans="11:13" hidden="1" x14ac:dyDescent="0.25">
      <c r="K185" s="249">
        <f t="shared" si="26"/>
        <v>0</v>
      </c>
      <c r="L185" s="248">
        <f t="shared" si="25"/>
        <v>0</v>
      </c>
      <c r="M185" s="249">
        <f t="shared" si="27"/>
        <v>0</v>
      </c>
    </row>
    <row r="186" spans="11:13" hidden="1" x14ac:dyDescent="0.25">
      <c r="K186" s="249">
        <f t="shared" si="26"/>
        <v>0</v>
      </c>
      <c r="L186" s="248">
        <f t="shared" si="25"/>
        <v>0</v>
      </c>
      <c r="M186" s="249">
        <f t="shared" si="27"/>
        <v>0</v>
      </c>
    </row>
    <row r="187" spans="11:13" hidden="1" x14ac:dyDescent="0.25">
      <c r="K187" s="249">
        <f t="shared" si="26"/>
        <v>0</v>
      </c>
      <c r="L187" s="248">
        <f t="shared" si="25"/>
        <v>0</v>
      </c>
      <c r="M187" s="249">
        <f t="shared" si="27"/>
        <v>0</v>
      </c>
    </row>
    <row r="188" spans="11:13" hidden="1" x14ac:dyDescent="0.25">
      <c r="K188" s="249">
        <f t="shared" si="26"/>
        <v>0</v>
      </c>
      <c r="L188" s="248">
        <f t="shared" si="25"/>
        <v>0</v>
      </c>
      <c r="M188" s="249">
        <f t="shared" si="27"/>
        <v>0</v>
      </c>
    </row>
    <row r="189" spans="11:13" hidden="1" x14ac:dyDescent="0.25">
      <c r="K189" s="249">
        <f t="shared" si="26"/>
        <v>0</v>
      </c>
      <c r="L189" s="248">
        <f t="shared" si="25"/>
        <v>0</v>
      </c>
      <c r="M189" s="249">
        <f t="shared" si="27"/>
        <v>0</v>
      </c>
    </row>
    <row r="190" spans="11:13" hidden="1" x14ac:dyDescent="0.25">
      <c r="K190" s="249">
        <f t="shared" si="26"/>
        <v>0</v>
      </c>
      <c r="L190" s="248">
        <f t="shared" si="25"/>
        <v>0</v>
      </c>
      <c r="M190" s="249">
        <f t="shared" si="27"/>
        <v>0</v>
      </c>
    </row>
    <row r="191" spans="11:13" hidden="1" x14ac:dyDescent="0.25">
      <c r="K191" s="249">
        <f t="shared" si="26"/>
        <v>0</v>
      </c>
      <c r="L191" s="248">
        <f t="shared" si="25"/>
        <v>0</v>
      </c>
      <c r="M191" s="249">
        <f t="shared" si="27"/>
        <v>0</v>
      </c>
    </row>
    <row r="192" spans="11:13" hidden="1" x14ac:dyDescent="0.25">
      <c r="K192" s="249">
        <f t="shared" si="26"/>
        <v>0</v>
      </c>
      <c r="L192" s="248">
        <f t="shared" si="25"/>
        <v>0</v>
      </c>
      <c r="M192" s="249">
        <f t="shared" si="27"/>
        <v>0</v>
      </c>
    </row>
    <row r="193" spans="11:13" hidden="1" x14ac:dyDescent="0.25">
      <c r="K193" s="249">
        <f t="shared" si="26"/>
        <v>0</v>
      </c>
      <c r="L193" s="248">
        <f t="shared" si="25"/>
        <v>0</v>
      </c>
      <c r="M193" s="249">
        <f t="shared" si="27"/>
        <v>0</v>
      </c>
    </row>
    <row r="194" spans="11:13" hidden="1" x14ac:dyDescent="0.25">
      <c r="K194" s="249">
        <f t="shared" si="26"/>
        <v>0</v>
      </c>
      <c r="L194" s="248">
        <f t="shared" si="25"/>
        <v>0</v>
      </c>
      <c r="M194" s="249">
        <f t="shared" si="27"/>
        <v>0</v>
      </c>
    </row>
    <row r="195" spans="11:13" hidden="1" x14ac:dyDescent="0.25">
      <c r="K195" s="249">
        <f t="shared" si="26"/>
        <v>0</v>
      </c>
      <c r="L195" s="248">
        <f t="shared" si="25"/>
        <v>0</v>
      </c>
      <c r="M195" s="249">
        <f t="shared" si="27"/>
        <v>0</v>
      </c>
    </row>
    <row r="196" spans="11:13" hidden="1" x14ac:dyDescent="0.25">
      <c r="K196" s="249">
        <f t="shared" si="26"/>
        <v>0</v>
      </c>
      <c r="L196" s="248">
        <f t="shared" si="25"/>
        <v>0</v>
      </c>
      <c r="M196" s="249">
        <f t="shared" si="27"/>
        <v>0</v>
      </c>
    </row>
    <row r="197" spans="11:13" hidden="1" x14ac:dyDescent="0.25">
      <c r="K197" s="249">
        <f t="shared" si="26"/>
        <v>0</v>
      </c>
      <c r="L197" s="248">
        <f t="shared" ref="L197:L260" si="28">IF(E197="",0,IF(E197="H",0,VLOOKUP(E197,$F$539:$G$553,2)))</f>
        <v>0</v>
      </c>
      <c r="M197" s="249">
        <f t="shared" si="27"/>
        <v>0</v>
      </c>
    </row>
    <row r="198" spans="11:13" hidden="1" x14ac:dyDescent="0.25">
      <c r="K198" s="249">
        <f t="shared" ref="K198:K261" si="29">SUM(F198:J198)</f>
        <v>0</v>
      </c>
      <c r="L198" s="248">
        <f t="shared" si="28"/>
        <v>0</v>
      </c>
      <c r="M198" s="249">
        <f t="shared" ref="M198:M261" si="30">SUM(K198*L198)</f>
        <v>0</v>
      </c>
    </row>
    <row r="199" spans="11:13" hidden="1" x14ac:dyDescent="0.25">
      <c r="K199" s="249">
        <f t="shared" si="29"/>
        <v>0</v>
      </c>
      <c r="L199" s="248">
        <f t="shared" si="28"/>
        <v>0</v>
      </c>
      <c r="M199" s="249">
        <f t="shared" si="30"/>
        <v>0</v>
      </c>
    </row>
    <row r="200" spans="11:13" hidden="1" x14ac:dyDescent="0.25">
      <c r="K200" s="249">
        <f t="shared" si="29"/>
        <v>0</v>
      </c>
      <c r="L200" s="248">
        <f t="shared" si="28"/>
        <v>0</v>
      </c>
      <c r="M200" s="249">
        <f t="shared" si="30"/>
        <v>0</v>
      </c>
    </row>
    <row r="201" spans="11:13" hidden="1" x14ac:dyDescent="0.25">
      <c r="K201" s="249">
        <f t="shared" si="29"/>
        <v>0</v>
      </c>
      <c r="L201" s="248">
        <f t="shared" si="28"/>
        <v>0</v>
      </c>
      <c r="M201" s="249">
        <f t="shared" si="30"/>
        <v>0</v>
      </c>
    </row>
    <row r="202" spans="11:13" hidden="1" x14ac:dyDescent="0.25">
      <c r="K202" s="249">
        <f t="shared" si="29"/>
        <v>0</v>
      </c>
      <c r="L202" s="248">
        <f t="shared" si="28"/>
        <v>0</v>
      </c>
      <c r="M202" s="249">
        <f t="shared" si="30"/>
        <v>0</v>
      </c>
    </row>
    <row r="203" spans="11:13" hidden="1" x14ac:dyDescent="0.25">
      <c r="K203" s="249">
        <f t="shared" si="29"/>
        <v>0</v>
      </c>
      <c r="L203" s="248">
        <f t="shared" si="28"/>
        <v>0</v>
      </c>
      <c r="M203" s="249">
        <f t="shared" si="30"/>
        <v>0</v>
      </c>
    </row>
    <row r="204" spans="11:13" hidden="1" x14ac:dyDescent="0.25">
      <c r="K204" s="249">
        <f t="shared" si="29"/>
        <v>0</v>
      </c>
      <c r="L204" s="248">
        <f t="shared" si="28"/>
        <v>0</v>
      </c>
      <c r="M204" s="249">
        <f t="shared" si="30"/>
        <v>0</v>
      </c>
    </row>
    <row r="205" spans="11:13" hidden="1" x14ac:dyDescent="0.25">
      <c r="K205" s="249">
        <f t="shared" si="29"/>
        <v>0</v>
      </c>
      <c r="L205" s="248">
        <f t="shared" si="28"/>
        <v>0</v>
      </c>
      <c r="M205" s="249">
        <f t="shared" si="30"/>
        <v>0</v>
      </c>
    </row>
    <row r="206" spans="11:13" hidden="1" x14ac:dyDescent="0.25">
      <c r="K206" s="249">
        <f t="shared" si="29"/>
        <v>0</v>
      </c>
      <c r="L206" s="248">
        <f t="shared" si="28"/>
        <v>0</v>
      </c>
      <c r="M206" s="249">
        <f t="shared" si="30"/>
        <v>0</v>
      </c>
    </row>
    <row r="207" spans="11:13" hidden="1" x14ac:dyDescent="0.25">
      <c r="K207" s="249">
        <f t="shared" si="29"/>
        <v>0</v>
      </c>
      <c r="L207" s="248">
        <f t="shared" si="28"/>
        <v>0</v>
      </c>
      <c r="M207" s="249">
        <f t="shared" si="30"/>
        <v>0</v>
      </c>
    </row>
    <row r="208" spans="11:13" hidden="1" x14ac:dyDescent="0.25">
      <c r="K208" s="249">
        <f t="shared" si="29"/>
        <v>0</v>
      </c>
      <c r="L208" s="248">
        <f t="shared" si="28"/>
        <v>0</v>
      </c>
      <c r="M208" s="249">
        <f t="shared" si="30"/>
        <v>0</v>
      </c>
    </row>
    <row r="209" spans="11:13" hidden="1" x14ac:dyDescent="0.25">
      <c r="K209" s="249">
        <f t="shared" si="29"/>
        <v>0</v>
      </c>
      <c r="L209" s="248">
        <f t="shared" si="28"/>
        <v>0</v>
      </c>
      <c r="M209" s="249">
        <f t="shared" si="30"/>
        <v>0</v>
      </c>
    </row>
    <row r="210" spans="11:13" hidden="1" x14ac:dyDescent="0.25">
      <c r="K210" s="249">
        <f t="shared" si="29"/>
        <v>0</v>
      </c>
      <c r="L210" s="248">
        <f t="shared" si="28"/>
        <v>0</v>
      </c>
      <c r="M210" s="249">
        <f t="shared" si="30"/>
        <v>0</v>
      </c>
    </row>
    <row r="211" spans="11:13" hidden="1" x14ac:dyDescent="0.25">
      <c r="K211" s="249">
        <f t="shared" si="29"/>
        <v>0</v>
      </c>
      <c r="L211" s="248">
        <f t="shared" si="28"/>
        <v>0</v>
      </c>
      <c r="M211" s="249">
        <f t="shared" si="30"/>
        <v>0</v>
      </c>
    </row>
    <row r="212" spans="11:13" hidden="1" x14ac:dyDescent="0.25">
      <c r="K212" s="249">
        <f t="shared" si="29"/>
        <v>0</v>
      </c>
      <c r="L212" s="248">
        <f t="shared" si="28"/>
        <v>0</v>
      </c>
      <c r="M212" s="249">
        <f t="shared" si="30"/>
        <v>0</v>
      </c>
    </row>
    <row r="213" spans="11:13" hidden="1" x14ac:dyDescent="0.25">
      <c r="K213" s="249">
        <f t="shared" si="29"/>
        <v>0</v>
      </c>
      <c r="L213" s="248">
        <f t="shared" si="28"/>
        <v>0</v>
      </c>
      <c r="M213" s="249">
        <f t="shared" si="30"/>
        <v>0</v>
      </c>
    </row>
    <row r="214" spans="11:13" hidden="1" x14ac:dyDescent="0.25">
      <c r="K214" s="249">
        <f t="shared" si="29"/>
        <v>0</v>
      </c>
      <c r="L214" s="248">
        <f t="shared" si="28"/>
        <v>0</v>
      </c>
      <c r="M214" s="249">
        <f t="shared" si="30"/>
        <v>0</v>
      </c>
    </row>
    <row r="215" spans="11:13" hidden="1" x14ac:dyDescent="0.25">
      <c r="K215" s="249">
        <f t="shared" si="29"/>
        <v>0</v>
      </c>
      <c r="L215" s="248">
        <f t="shared" si="28"/>
        <v>0</v>
      </c>
      <c r="M215" s="249">
        <f t="shared" si="30"/>
        <v>0</v>
      </c>
    </row>
    <row r="216" spans="11:13" hidden="1" x14ac:dyDescent="0.25">
      <c r="K216" s="249">
        <f t="shared" si="29"/>
        <v>0</v>
      </c>
      <c r="L216" s="248">
        <f t="shared" si="28"/>
        <v>0</v>
      </c>
      <c r="M216" s="249">
        <f t="shared" si="30"/>
        <v>0</v>
      </c>
    </row>
    <row r="217" spans="11:13" hidden="1" x14ac:dyDescent="0.25">
      <c r="K217" s="249">
        <f t="shared" si="29"/>
        <v>0</v>
      </c>
      <c r="L217" s="248">
        <f t="shared" si="28"/>
        <v>0</v>
      </c>
      <c r="M217" s="249">
        <f t="shared" si="30"/>
        <v>0</v>
      </c>
    </row>
    <row r="218" spans="11:13" hidden="1" x14ac:dyDescent="0.25">
      <c r="K218" s="249">
        <f t="shared" si="29"/>
        <v>0</v>
      </c>
      <c r="L218" s="248">
        <f t="shared" si="28"/>
        <v>0</v>
      </c>
      <c r="M218" s="249">
        <f t="shared" si="30"/>
        <v>0</v>
      </c>
    </row>
    <row r="219" spans="11:13" hidden="1" x14ac:dyDescent="0.25">
      <c r="K219" s="249">
        <f t="shared" si="29"/>
        <v>0</v>
      </c>
      <c r="L219" s="248">
        <f t="shared" si="28"/>
        <v>0</v>
      </c>
      <c r="M219" s="249">
        <f t="shared" si="30"/>
        <v>0</v>
      </c>
    </row>
    <row r="220" spans="11:13" hidden="1" x14ac:dyDescent="0.25">
      <c r="K220" s="249">
        <f t="shared" si="29"/>
        <v>0</v>
      </c>
      <c r="L220" s="248">
        <f t="shared" si="28"/>
        <v>0</v>
      </c>
      <c r="M220" s="249">
        <f t="shared" si="30"/>
        <v>0</v>
      </c>
    </row>
    <row r="221" spans="11:13" hidden="1" x14ac:dyDescent="0.25">
      <c r="K221" s="249">
        <f t="shared" si="29"/>
        <v>0</v>
      </c>
      <c r="L221" s="248">
        <f t="shared" si="28"/>
        <v>0</v>
      </c>
      <c r="M221" s="249">
        <f t="shared" si="30"/>
        <v>0</v>
      </c>
    </row>
    <row r="222" spans="11:13" hidden="1" x14ac:dyDescent="0.25">
      <c r="K222" s="249">
        <f t="shared" si="29"/>
        <v>0</v>
      </c>
      <c r="L222" s="248">
        <f t="shared" si="28"/>
        <v>0</v>
      </c>
      <c r="M222" s="249">
        <f t="shared" si="30"/>
        <v>0</v>
      </c>
    </row>
    <row r="223" spans="11:13" hidden="1" x14ac:dyDescent="0.25">
      <c r="K223" s="249">
        <f t="shared" si="29"/>
        <v>0</v>
      </c>
      <c r="L223" s="248">
        <f t="shared" si="28"/>
        <v>0</v>
      </c>
      <c r="M223" s="249">
        <f t="shared" si="30"/>
        <v>0</v>
      </c>
    </row>
    <row r="224" spans="11:13" hidden="1" x14ac:dyDescent="0.25">
      <c r="K224" s="249">
        <f t="shared" si="29"/>
        <v>0</v>
      </c>
      <c r="L224" s="248">
        <f t="shared" si="28"/>
        <v>0</v>
      </c>
      <c r="M224" s="249">
        <f t="shared" si="30"/>
        <v>0</v>
      </c>
    </row>
    <row r="225" spans="11:13" hidden="1" x14ac:dyDescent="0.25">
      <c r="K225" s="249">
        <f t="shared" si="29"/>
        <v>0</v>
      </c>
      <c r="L225" s="248">
        <f t="shared" si="28"/>
        <v>0</v>
      </c>
      <c r="M225" s="249">
        <f t="shared" si="30"/>
        <v>0</v>
      </c>
    </row>
    <row r="226" spans="11:13" hidden="1" x14ac:dyDescent="0.25">
      <c r="K226" s="249">
        <f t="shared" si="29"/>
        <v>0</v>
      </c>
      <c r="L226" s="248">
        <f t="shared" si="28"/>
        <v>0</v>
      </c>
      <c r="M226" s="249">
        <f t="shared" si="30"/>
        <v>0</v>
      </c>
    </row>
    <row r="227" spans="11:13" hidden="1" x14ac:dyDescent="0.25">
      <c r="K227" s="249">
        <f t="shared" si="29"/>
        <v>0</v>
      </c>
      <c r="L227" s="248">
        <f t="shared" si="28"/>
        <v>0</v>
      </c>
      <c r="M227" s="249">
        <f t="shared" si="30"/>
        <v>0</v>
      </c>
    </row>
    <row r="228" spans="11:13" hidden="1" x14ac:dyDescent="0.25">
      <c r="K228" s="249">
        <f t="shared" si="29"/>
        <v>0</v>
      </c>
      <c r="L228" s="248">
        <f t="shared" si="28"/>
        <v>0</v>
      </c>
      <c r="M228" s="249">
        <f t="shared" si="30"/>
        <v>0</v>
      </c>
    </row>
    <row r="229" spans="11:13" hidden="1" x14ac:dyDescent="0.25">
      <c r="K229" s="249">
        <f t="shared" si="29"/>
        <v>0</v>
      </c>
      <c r="L229" s="248">
        <f t="shared" si="28"/>
        <v>0</v>
      </c>
      <c r="M229" s="249">
        <f t="shared" si="30"/>
        <v>0</v>
      </c>
    </row>
    <row r="230" spans="11:13" hidden="1" x14ac:dyDescent="0.25">
      <c r="K230" s="249">
        <f t="shared" si="29"/>
        <v>0</v>
      </c>
      <c r="L230" s="248">
        <f t="shared" si="28"/>
        <v>0</v>
      </c>
      <c r="M230" s="249">
        <f t="shared" si="30"/>
        <v>0</v>
      </c>
    </row>
    <row r="231" spans="11:13" hidden="1" x14ac:dyDescent="0.25">
      <c r="K231" s="249">
        <f t="shared" si="29"/>
        <v>0</v>
      </c>
      <c r="L231" s="248">
        <f t="shared" si="28"/>
        <v>0</v>
      </c>
      <c r="M231" s="249">
        <f t="shared" si="30"/>
        <v>0</v>
      </c>
    </row>
    <row r="232" spans="11:13" hidden="1" x14ac:dyDescent="0.25">
      <c r="K232" s="249">
        <f t="shared" si="29"/>
        <v>0</v>
      </c>
      <c r="L232" s="248">
        <f t="shared" si="28"/>
        <v>0</v>
      </c>
      <c r="M232" s="249">
        <f t="shared" si="30"/>
        <v>0</v>
      </c>
    </row>
    <row r="233" spans="11:13" hidden="1" x14ac:dyDescent="0.25">
      <c r="K233" s="249">
        <f t="shared" si="29"/>
        <v>0</v>
      </c>
      <c r="L233" s="248">
        <f t="shared" si="28"/>
        <v>0</v>
      </c>
      <c r="M233" s="249">
        <f t="shared" si="30"/>
        <v>0</v>
      </c>
    </row>
    <row r="234" spans="11:13" hidden="1" x14ac:dyDescent="0.25">
      <c r="K234" s="249">
        <f t="shared" si="29"/>
        <v>0</v>
      </c>
      <c r="L234" s="248">
        <f t="shared" si="28"/>
        <v>0</v>
      </c>
      <c r="M234" s="249">
        <f t="shared" si="30"/>
        <v>0</v>
      </c>
    </row>
    <row r="235" spans="11:13" hidden="1" x14ac:dyDescent="0.25">
      <c r="K235" s="249">
        <f t="shared" si="29"/>
        <v>0</v>
      </c>
      <c r="L235" s="248">
        <f t="shared" si="28"/>
        <v>0</v>
      </c>
      <c r="M235" s="249">
        <f t="shared" si="30"/>
        <v>0</v>
      </c>
    </row>
    <row r="236" spans="11:13" hidden="1" x14ac:dyDescent="0.25">
      <c r="K236" s="249">
        <f t="shared" si="29"/>
        <v>0</v>
      </c>
      <c r="L236" s="248">
        <f t="shared" si="28"/>
        <v>0</v>
      </c>
      <c r="M236" s="249">
        <f t="shared" si="30"/>
        <v>0</v>
      </c>
    </row>
    <row r="237" spans="11:13" hidden="1" x14ac:dyDescent="0.25">
      <c r="K237" s="249">
        <f t="shared" si="29"/>
        <v>0</v>
      </c>
      <c r="L237" s="248">
        <f t="shared" si="28"/>
        <v>0</v>
      </c>
      <c r="M237" s="249">
        <f t="shared" si="30"/>
        <v>0</v>
      </c>
    </row>
    <row r="238" spans="11:13" hidden="1" x14ac:dyDescent="0.25">
      <c r="K238" s="249">
        <f t="shared" si="29"/>
        <v>0</v>
      </c>
      <c r="L238" s="248">
        <f t="shared" si="28"/>
        <v>0</v>
      </c>
      <c r="M238" s="249">
        <f t="shared" si="30"/>
        <v>0</v>
      </c>
    </row>
    <row r="239" spans="11:13" hidden="1" x14ac:dyDescent="0.25">
      <c r="K239" s="249">
        <f t="shared" si="29"/>
        <v>0</v>
      </c>
      <c r="L239" s="248">
        <f t="shared" si="28"/>
        <v>0</v>
      </c>
      <c r="M239" s="249">
        <f t="shared" si="30"/>
        <v>0</v>
      </c>
    </row>
    <row r="240" spans="11:13" hidden="1" x14ac:dyDescent="0.25">
      <c r="K240" s="249">
        <f t="shared" si="29"/>
        <v>0</v>
      </c>
      <c r="L240" s="248">
        <f t="shared" si="28"/>
        <v>0</v>
      </c>
      <c r="M240" s="249">
        <f t="shared" si="30"/>
        <v>0</v>
      </c>
    </row>
    <row r="241" spans="11:13" hidden="1" x14ac:dyDescent="0.25">
      <c r="K241" s="249">
        <f t="shared" si="29"/>
        <v>0</v>
      </c>
      <c r="L241" s="248">
        <f t="shared" si="28"/>
        <v>0</v>
      </c>
      <c r="M241" s="249">
        <f t="shared" si="30"/>
        <v>0</v>
      </c>
    </row>
    <row r="242" spans="11:13" hidden="1" x14ac:dyDescent="0.25">
      <c r="K242" s="249">
        <f t="shared" si="29"/>
        <v>0</v>
      </c>
      <c r="L242" s="248">
        <f t="shared" si="28"/>
        <v>0</v>
      </c>
      <c r="M242" s="249">
        <f t="shared" si="30"/>
        <v>0</v>
      </c>
    </row>
    <row r="243" spans="11:13" hidden="1" x14ac:dyDescent="0.25">
      <c r="K243" s="249">
        <f t="shared" si="29"/>
        <v>0</v>
      </c>
      <c r="L243" s="248">
        <f t="shared" si="28"/>
        <v>0</v>
      </c>
      <c r="M243" s="249">
        <f t="shared" si="30"/>
        <v>0</v>
      </c>
    </row>
    <row r="244" spans="11:13" hidden="1" x14ac:dyDescent="0.25">
      <c r="K244" s="249">
        <f t="shared" si="29"/>
        <v>0</v>
      </c>
      <c r="L244" s="248">
        <f t="shared" si="28"/>
        <v>0</v>
      </c>
      <c r="M244" s="249">
        <f t="shared" si="30"/>
        <v>0</v>
      </c>
    </row>
    <row r="245" spans="11:13" hidden="1" x14ac:dyDescent="0.25">
      <c r="K245" s="249">
        <f t="shared" si="29"/>
        <v>0</v>
      </c>
      <c r="L245" s="248">
        <f t="shared" si="28"/>
        <v>0</v>
      </c>
      <c r="M245" s="249">
        <f t="shared" si="30"/>
        <v>0</v>
      </c>
    </row>
    <row r="246" spans="11:13" hidden="1" x14ac:dyDescent="0.25">
      <c r="K246" s="249">
        <f t="shared" si="29"/>
        <v>0</v>
      </c>
      <c r="L246" s="248">
        <f t="shared" si="28"/>
        <v>0</v>
      </c>
      <c r="M246" s="249">
        <f t="shared" si="30"/>
        <v>0</v>
      </c>
    </row>
    <row r="247" spans="11:13" hidden="1" x14ac:dyDescent="0.25">
      <c r="K247" s="249">
        <f t="shared" si="29"/>
        <v>0</v>
      </c>
      <c r="L247" s="248">
        <f t="shared" si="28"/>
        <v>0</v>
      </c>
      <c r="M247" s="249">
        <f t="shared" si="30"/>
        <v>0</v>
      </c>
    </row>
    <row r="248" spans="11:13" hidden="1" x14ac:dyDescent="0.25">
      <c r="K248" s="249">
        <f t="shared" si="29"/>
        <v>0</v>
      </c>
      <c r="L248" s="248">
        <f t="shared" si="28"/>
        <v>0</v>
      </c>
      <c r="M248" s="249">
        <f t="shared" si="30"/>
        <v>0</v>
      </c>
    </row>
    <row r="249" spans="11:13" hidden="1" x14ac:dyDescent="0.25">
      <c r="K249" s="249">
        <f t="shared" si="29"/>
        <v>0</v>
      </c>
      <c r="L249" s="248">
        <f t="shared" si="28"/>
        <v>0</v>
      </c>
      <c r="M249" s="249">
        <f t="shared" si="30"/>
        <v>0</v>
      </c>
    </row>
    <row r="250" spans="11:13" hidden="1" x14ac:dyDescent="0.25">
      <c r="K250" s="249">
        <f t="shared" si="29"/>
        <v>0</v>
      </c>
      <c r="L250" s="248">
        <f t="shared" si="28"/>
        <v>0</v>
      </c>
      <c r="M250" s="249">
        <f t="shared" si="30"/>
        <v>0</v>
      </c>
    </row>
    <row r="251" spans="11:13" hidden="1" x14ac:dyDescent="0.25">
      <c r="K251" s="249">
        <f t="shared" si="29"/>
        <v>0</v>
      </c>
      <c r="L251" s="248">
        <f t="shared" si="28"/>
        <v>0</v>
      </c>
      <c r="M251" s="249">
        <f t="shared" si="30"/>
        <v>0</v>
      </c>
    </row>
    <row r="252" spans="11:13" hidden="1" x14ac:dyDescent="0.25">
      <c r="K252" s="249">
        <f t="shared" si="29"/>
        <v>0</v>
      </c>
      <c r="L252" s="248">
        <f t="shared" si="28"/>
        <v>0</v>
      </c>
      <c r="M252" s="249">
        <f t="shared" si="30"/>
        <v>0</v>
      </c>
    </row>
    <row r="253" spans="11:13" hidden="1" x14ac:dyDescent="0.25">
      <c r="K253" s="249">
        <f t="shared" si="29"/>
        <v>0</v>
      </c>
      <c r="L253" s="248">
        <f t="shared" si="28"/>
        <v>0</v>
      </c>
      <c r="M253" s="249">
        <f t="shared" si="30"/>
        <v>0</v>
      </c>
    </row>
    <row r="254" spans="11:13" hidden="1" x14ac:dyDescent="0.25">
      <c r="K254" s="249">
        <f t="shared" si="29"/>
        <v>0</v>
      </c>
      <c r="L254" s="248">
        <f t="shared" si="28"/>
        <v>0</v>
      </c>
      <c r="M254" s="249">
        <f t="shared" si="30"/>
        <v>0</v>
      </c>
    </row>
    <row r="255" spans="11:13" hidden="1" x14ac:dyDescent="0.25">
      <c r="K255" s="249">
        <f t="shared" si="29"/>
        <v>0</v>
      </c>
      <c r="L255" s="248">
        <f t="shared" si="28"/>
        <v>0</v>
      </c>
      <c r="M255" s="249">
        <f t="shared" si="30"/>
        <v>0</v>
      </c>
    </row>
    <row r="256" spans="11:13" hidden="1" x14ac:dyDescent="0.25">
      <c r="K256" s="249">
        <f t="shared" si="29"/>
        <v>0</v>
      </c>
      <c r="L256" s="248">
        <f t="shared" si="28"/>
        <v>0</v>
      </c>
      <c r="M256" s="249">
        <f t="shared" si="30"/>
        <v>0</v>
      </c>
    </row>
    <row r="257" spans="11:13" hidden="1" x14ac:dyDescent="0.25">
      <c r="K257" s="249">
        <f t="shared" si="29"/>
        <v>0</v>
      </c>
      <c r="L257" s="248">
        <f t="shared" si="28"/>
        <v>0</v>
      </c>
      <c r="M257" s="249">
        <f t="shared" si="30"/>
        <v>0</v>
      </c>
    </row>
    <row r="258" spans="11:13" hidden="1" x14ac:dyDescent="0.25">
      <c r="K258" s="249">
        <f t="shared" si="29"/>
        <v>0</v>
      </c>
      <c r="L258" s="248">
        <f t="shared" si="28"/>
        <v>0</v>
      </c>
      <c r="M258" s="249">
        <f t="shared" si="30"/>
        <v>0</v>
      </c>
    </row>
    <row r="259" spans="11:13" hidden="1" x14ac:dyDescent="0.25">
      <c r="K259" s="249">
        <f t="shared" si="29"/>
        <v>0</v>
      </c>
      <c r="L259" s="248">
        <f t="shared" si="28"/>
        <v>0</v>
      </c>
      <c r="M259" s="249">
        <f t="shared" si="30"/>
        <v>0</v>
      </c>
    </row>
    <row r="260" spans="11:13" hidden="1" x14ac:dyDescent="0.25">
      <c r="K260" s="249">
        <f t="shared" si="29"/>
        <v>0</v>
      </c>
      <c r="L260" s="248">
        <f t="shared" si="28"/>
        <v>0</v>
      </c>
      <c r="M260" s="249">
        <f t="shared" si="30"/>
        <v>0</v>
      </c>
    </row>
    <row r="261" spans="11:13" hidden="1" x14ac:dyDescent="0.25">
      <c r="K261" s="249">
        <f t="shared" si="29"/>
        <v>0</v>
      </c>
      <c r="L261" s="248">
        <f t="shared" ref="L261:L324" si="31">IF(E261="",0,IF(E261="H",0,VLOOKUP(E261,$F$539:$G$553,2)))</f>
        <v>0</v>
      </c>
      <c r="M261" s="249">
        <f t="shared" si="30"/>
        <v>0</v>
      </c>
    </row>
    <row r="262" spans="11:13" hidden="1" x14ac:dyDescent="0.25">
      <c r="K262" s="249">
        <f t="shared" ref="K262:K325" si="32">SUM(F262:J262)</f>
        <v>0</v>
      </c>
      <c r="L262" s="248">
        <f t="shared" si="31"/>
        <v>0</v>
      </c>
      <c r="M262" s="249">
        <f t="shared" ref="M262:M325" si="33">SUM(K262*L262)</f>
        <v>0</v>
      </c>
    </row>
    <row r="263" spans="11:13" hidden="1" x14ac:dyDescent="0.25">
      <c r="K263" s="249">
        <f t="shared" si="32"/>
        <v>0</v>
      </c>
      <c r="L263" s="248">
        <f t="shared" si="31"/>
        <v>0</v>
      </c>
      <c r="M263" s="249">
        <f t="shared" si="33"/>
        <v>0</v>
      </c>
    </row>
    <row r="264" spans="11:13" hidden="1" x14ac:dyDescent="0.25">
      <c r="K264" s="249">
        <f t="shared" si="32"/>
        <v>0</v>
      </c>
      <c r="L264" s="248">
        <f t="shared" si="31"/>
        <v>0</v>
      </c>
      <c r="M264" s="249">
        <f t="shared" si="33"/>
        <v>0</v>
      </c>
    </row>
    <row r="265" spans="11:13" hidden="1" x14ac:dyDescent="0.25">
      <c r="K265" s="249">
        <f t="shared" si="32"/>
        <v>0</v>
      </c>
      <c r="L265" s="248">
        <f t="shared" si="31"/>
        <v>0</v>
      </c>
      <c r="M265" s="249">
        <f t="shared" si="33"/>
        <v>0</v>
      </c>
    </row>
    <row r="266" spans="11:13" hidden="1" x14ac:dyDescent="0.25">
      <c r="K266" s="249">
        <f t="shared" si="32"/>
        <v>0</v>
      </c>
      <c r="L266" s="248">
        <f t="shared" si="31"/>
        <v>0</v>
      </c>
      <c r="M266" s="249">
        <f t="shared" si="33"/>
        <v>0</v>
      </c>
    </row>
    <row r="267" spans="11:13" hidden="1" x14ac:dyDescent="0.25">
      <c r="K267" s="249">
        <f t="shared" si="32"/>
        <v>0</v>
      </c>
      <c r="L267" s="248">
        <f t="shared" si="31"/>
        <v>0</v>
      </c>
      <c r="M267" s="249">
        <f t="shared" si="33"/>
        <v>0</v>
      </c>
    </row>
    <row r="268" spans="11:13" hidden="1" x14ac:dyDescent="0.25">
      <c r="K268" s="249">
        <f t="shared" si="32"/>
        <v>0</v>
      </c>
      <c r="L268" s="248">
        <f t="shared" si="31"/>
        <v>0</v>
      </c>
      <c r="M268" s="249">
        <f t="shared" si="33"/>
        <v>0</v>
      </c>
    </row>
    <row r="269" spans="11:13" hidden="1" x14ac:dyDescent="0.25">
      <c r="K269" s="249">
        <f t="shared" si="32"/>
        <v>0</v>
      </c>
      <c r="L269" s="248">
        <f t="shared" si="31"/>
        <v>0</v>
      </c>
      <c r="M269" s="249">
        <f t="shared" si="33"/>
        <v>0</v>
      </c>
    </row>
    <row r="270" spans="11:13" hidden="1" x14ac:dyDescent="0.25">
      <c r="K270" s="249">
        <f t="shared" si="32"/>
        <v>0</v>
      </c>
      <c r="L270" s="248">
        <f t="shared" si="31"/>
        <v>0</v>
      </c>
      <c r="M270" s="249">
        <f t="shared" si="33"/>
        <v>0</v>
      </c>
    </row>
    <row r="271" spans="11:13" hidden="1" x14ac:dyDescent="0.25">
      <c r="K271" s="249">
        <f t="shared" si="32"/>
        <v>0</v>
      </c>
      <c r="L271" s="248">
        <f t="shared" si="31"/>
        <v>0</v>
      </c>
      <c r="M271" s="249">
        <f t="shared" si="33"/>
        <v>0</v>
      </c>
    </row>
    <row r="272" spans="11:13" hidden="1" x14ac:dyDescent="0.25">
      <c r="K272" s="249">
        <f t="shared" si="32"/>
        <v>0</v>
      </c>
      <c r="L272" s="248">
        <f t="shared" si="31"/>
        <v>0</v>
      </c>
      <c r="M272" s="249">
        <f t="shared" si="33"/>
        <v>0</v>
      </c>
    </row>
    <row r="273" spans="11:13" hidden="1" x14ac:dyDescent="0.25">
      <c r="K273" s="249">
        <f t="shared" si="32"/>
        <v>0</v>
      </c>
      <c r="L273" s="248">
        <f t="shared" si="31"/>
        <v>0</v>
      </c>
      <c r="M273" s="249">
        <f t="shared" si="33"/>
        <v>0</v>
      </c>
    </row>
    <row r="274" spans="11:13" hidden="1" x14ac:dyDescent="0.25">
      <c r="K274" s="249">
        <f t="shared" si="32"/>
        <v>0</v>
      </c>
      <c r="L274" s="248">
        <f t="shared" si="31"/>
        <v>0</v>
      </c>
      <c r="M274" s="249">
        <f t="shared" si="33"/>
        <v>0</v>
      </c>
    </row>
    <row r="275" spans="11:13" hidden="1" x14ac:dyDescent="0.25">
      <c r="K275" s="249">
        <f t="shared" si="32"/>
        <v>0</v>
      </c>
      <c r="L275" s="248">
        <f t="shared" si="31"/>
        <v>0</v>
      </c>
      <c r="M275" s="249">
        <f t="shared" si="33"/>
        <v>0</v>
      </c>
    </row>
    <row r="276" spans="11:13" hidden="1" x14ac:dyDescent="0.25">
      <c r="K276" s="249">
        <f t="shared" si="32"/>
        <v>0</v>
      </c>
      <c r="L276" s="248">
        <f t="shared" si="31"/>
        <v>0</v>
      </c>
      <c r="M276" s="249">
        <f t="shared" si="33"/>
        <v>0</v>
      </c>
    </row>
    <row r="277" spans="11:13" hidden="1" x14ac:dyDescent="0.25">
      <c r="K277" s="249">
        <f t="shared" si="32"/>
        <v>0</v>
      </c>
      <c r="L277" s="248">
        <f t="shared" si="31"/>
        <v>0</v>
      </c>
      <c r="M277" s="249">
        <f t="shared" si="33"/>
        <v>0</v>
      </c>
    </row>
    <row r="278" spans="11:13" hidden="1" x14ac:dyDescent="0.25">
      <c r="K278" s="249">
        <f t="shared" si="32"/>
        <v>0</v>
      </c>
      <c r="L278" s="248">
        <f t="shared" si="31"/>
        <v>0</v>
      </c>
      <c r="M278" s="249">
        <f t="shared" si="33"/>
        <v>0</v>
      </c>
    </row>
    <row r="279" spans="11:13" hidden="1" x14ac:dyDescent="0.25">
      <c r="K279" s="249">
        <f t="shared" si="32"/>
        <v>0</v>
      </c>
      <c r="L279" s="248">
        <f t="shared" si="31"/>
        <v>0</v>
      </c>
      <c r="M279" s="249">
        <f t="shared" si="33"/>
        <v>0</v>
      </c>
    </row>
    <row r="280" spans="11:13" hidden="1" x14ac:dyDescent="0.25">
      <c r="K280" s="249">
        <f t="shared" si="32"/>
        <v>0</v>
      </c>
      <c r="L280" s="248">
        <f t="shared" si="31"/>
        <v>0</v>
      </c>
      <c r="M280" s="249">
        <f t="shared" si="33"/>
        <v>0</v>
      </c>
    </row>
    <row r="281" spans="11:13" hidden="1" x14ac:dyDescent="0.25">
      <c r="K281" s="249">
        <f t="shared" si="32"/>
        <v>0</v>
      </c>
      <c r="L281" s="248">
        <f t="shared" si="31"/>
        <v>0</v>
      </c>
      <c r="M281" s="249">
        <f t="shared" si="33"/>
        <v>0</v>
      </c>
    </row>
    <row r="282" spans="11:13" hidden="1" x14ac:dyDescent="0.25">
      <c r="K282" s="249">
        <f t="shared" si="32"/>
        <v>0</v>
      </c>
      <c r="L282" s="248">
        <f t="shared" si="31"/>
        <v>0</v>
      </c>
      <c r="M282" s="249">
        <f t="shared" si="33"/>
        <v>0</v>
      </c>
    </row>
    <row r="283" spans="11:13" hidden="1" x14ac:dyDescent="0.25">
      <c r="K283" s="249">
        <f t="shared" si="32"/>
        <v>0</v>
      </c>
      <c r="L283" s="248">
        <f t="shared" si="31"/>
        <v>0</v>
      </c>
      <c r="M283" s="249">
        <f t="shared" si="33"/>
        <v>0</v>
      </c>
    </row>
    <row r="284" spans="11:13" hidden="1" x14ac:dyDescent="0.25">
      <c r="K284" s="249">
        <f t="shared" si="32"/>
        <v>0</v>
      </c>
      <c r="L284" s="248">
        <f t="shared" si="31"/>
        <v>0</v>
      </c>
      <c r="M284" s="249">
        <f t="shared" si="33"/>
        <v>0</v>
      </c>
    </row>
    <row r="285" spans="11:13" hidden="1" x14ac:dyDescent="0.25">
      <c r="K285" s="249">
        <f t="shared" si="32"/>
        <v>0</v>
      </c>
      <c r="L285" s="248">
        <f t="shared" si="31"/>
        <v>0</v>
      </c>
      <c r="M285" s="249">
        <f t="shared" si="33"/>
        <v>0</v>
      </c>
    </row>
    <row r="286" spans="11:13" hidden="1" x14ac:dyDescent="0.25">
      <c r="K286" s="249">
        <f t="shared" si="32"/>
        <v>0</v>
      </c>
      <c r="L286" s="248">
        <f t="shared" si="31"/>
        <v>0</v>
      </c>
      <c r="M286" s="249">
        <f t="shared" si="33"/>
        <v>0</v>
      </c>
    </row>
    <row r="287" spans="11:13" hidden="1" x14ac:dyDescent="0.25">
      <c r="K287" s="249">
        <f t="shared" si="32"/>
        <v>0</v>
      </c>
      <c r="L287" s="248">
        <f t="shared" si="31"/>
        <v>0</v>
      </c>
      <c r="M287" s="249">
        <f t="shared" si="33"/>
        <v>0</v>
      </c>
    </row>
    <row r="288" spans="11:13" hidden="1" x14ac:dyDescent="0.25">
      <c r="K288" s="249">
        <f t="shared" si="32"/>
        <v>0</v>
      </c>
      <c r="L288" s="248">
        <f t="shared" si="31"/>
        <v>0</v>
      </c>
      <c r="M288" s="249">
        <f t="shared" si="33"/>
        <v>0</v>
      </c>
    </row>
    <row r="289" spans="11:13" hidden="1" x14ac:dyDescent="0.25">
      <c r="K289" s="249">
        <f t="shared" si="32"/>
        <v>0</v>
      </c>
      <c r="L289" s="248">
        <f t="shared" si="31"/>
        <v>0</v>
      </c>
      <c r="M289" s="249">
        <f t="shared" si="33"/>
        <v>0</v>
      </c>
    </row>
    <row r="290" spans="11:13" hidden="1" x14ac:dyDescent="0.25">
      <c r="K290" s="249">
        <f t="shared" si="32"/>
        <v>0</v>
      </c>
      <c r="L290" s="248">
        <f t="shared" si="31"/>
        <v>0</v>
      </c>
      <c r="M290" s="249">
        <f t="shared" si="33"/>
        <v>0</v>
      </c>
    </row>
    <row r="291" spans="11:13" hidden="1" x14ac:dyDescent="0.25">
      <c r="K291" s="249">
        <f t="shared" si="32"/>
        <v>0</v>
      </c>
      <c r="L291" s="248">
        <f t="shared" si="31"/>
        <v>0</v>
      </c>
      <c r="M291" s="249">
        <f t="shared" si="33"/>
        <v>0</v>
      </c>
    </row>
    <row r="292" spans="11:13" hidden="1" x14ac:dyDescent="0.25">
      <c r="K292" s="249">
        <f t="shared" si="32"/>
        <v>0</v>
      </c>
      <c r="L292" s="248">
        <f t="shared" si="31"/>
        <v>0</v>
      </c>
      <c r="M292" s="249">
        <f t="shared" si="33"/>
        <v>0</v>
      </c>
    </row>
    <row r="293" spans="11:13" hidden="1" x14ac:dyDescent="0.25">
      <c r="K293" s="249">
        <f t="shared" si="32"/>
        <v>0</v>
      </c>
      <c r="L293" s="248">
        <f t="shared" si="31"/>
        <v>0</v>
      </c>
      <c r="M293" s="249">
        <f t="shared" si="33"/>
        <v>0</v>
      </c>
    </row>
    <row r="294" spans="11:13" hidden="1" x14ac:dyDescent="0.25">
      <c r="K294" s="249">
        <f t="shared" si="32"/>
        <v>0</v>
      </c>
      <c r="L294" s="248">
        <f t="shared" si="31"/>
        <v>0</v>
      </c>
      <c r="M294" s="249">
        <f t="shared" si="33"/>
        <v>0</v>
      </c>
    </row>
    <row r="295" spans="11:13" hidden="1" x14ac:dyDescent="0.25">
      <c r="K295" s="249">
        <f t="shared" si="32"/>
        <v>0</v>
      </c>
      <c r="L295" s="248">
        <f t="shared" si="31"/>
        <v>0</v>
      </c>
      <c r="M295" s="249">
        <f t="shared" si="33"/>
        <v>0</v>
      </c>
    </row>
    <row r="296" spans="11:13" hidden="1" x14ac:dyDescent="0.25">
      <c r="K296" s="249">
        <f t="shared" si="32"/>
        <v>0</v>
      </c>
      <c r="L296" s="248">
        <f t="shared" si="31"/>
        <v>0</v>
      </c>
      <c r="M296" s="249">
        <f t="shared" si="33"/>
        <v>0</v>
      </c>
    </row>
    <row r="297" spans="11:13" hidden="1" x14ac:dyDescent="0.25">
      <c r="K297" s="249">
        <f t="shared" si="32"/>
        <v>0</v>
      </c>
      <c r="L297" s="248">
        <f t="shared" si="31"/>
        <v>0</v>
      </c>
      <c r="M297" s="249">
        <f t="shared" si="33"/>
        <v>0</v>
      </c>
    </row>
    <row r="298" spans="11:13" hidden="1" x14ac:dyDescent="0.25">
      <c r="K298" s="249">
        <f t="shared" si="32"/>
        <v>0</v>
      </c>
      <c r="L298" s="248">
        <f t="shared" si="31"/>
        <v>0</v>
      </c>
      <c r="M298" s="249">
        <f t="shared" si="33"/>
        <v>0</v>
      </c>
    </row>
    <row r="299" spans="11:13" hidden="1" x14ac:dyDescent="0.25">
      <c r="K299" s="249">
        <f t="shared" si="32"/>
        <v>0</v>
      </c>
      <c r="L299" s="248">
        <f t="shared" si="31"/>
        <v>0</v>
      </c>
      <c r="M299" s="249">
        <f t="shared" si="33"/>
        <v>0</v>
      </c>
    </row>
    <row r="300" spans="11:13" hidden="1" x14ac:dyDescent="0.25">
      <c r="K300" s="249">
        <f t="shared" si="32"/>
        <v>0</v>
      </c>
      <c r="L300" s="248">
        <f t="shared" si="31"/>
        <v>0</v>
      </c>
      <c r="M300" s="249">
        <f t="shared" si="33"/>
        <v>0</v>
      </c>
    </row>
    <row r="301" spans="11:13" hidden="1" x14ac:dyDescent="0.25">
      <c r="K301" s="249">
        <f t="shared" si="32"/>
        <v>0</v>
      </c>
      <c r="L301" s="248">
        <f t="shared" si="31"/>
        <v>0</v>
      </c>
      <c r="M301" s="249">
        <f t="shared" si="33"/>
        <v>0</v>
      </c>
    </row>
    <row r="302" spans="11:13" hidden="1" x14ac:dyDescent="0.25">
      <c r="K302" s="249">
        <f t="shared" si="32"/>
        <v>0</v>
      </c>
      <c r="L302" s="248">
        <f t="shared" si="31"/>
        <v>0</v>
      </c>
      <c r="M302" s="249">
        <f t="shared" si="33"/>
        <v>0</v>
      </c>
    </row>
    <row r="303" spans="11:13" hidden="1" x14ac:dyDescent="0.25">
      <c r="K303" s="249">
        <f t="shared" si="32"/>
        <v>0</v>
      </c>
      <c r="L303" s="248">
        <f t="shared" si="31"/>
        <v>0</v>
      </c>
      <c r="M303" s="249">
        <f t="shared" si="33"/>
        <v>0</v>
      </c>
    </row>
    <row r="304" spans="11:13" hidden="1" x14ac:dyDescent="0.25">
      <c r="K304" s="249">
        <f t="shared" si="32"/>
        <v>0</v>
      </c>
      <c r="L304" s="248">
        <f t="shared" si="31"/>
        <v>0</v>
      </c>
      <c r="M304" s="249">
        <f t="shared" si="33"/>
        <v>0</v>
      </c>
    </row>
    <row r="305" spans="11:13" hidden="1" x14ac:dyDescent="0.25">
      <c r="K305" s="249">
        <f t="shared" si="32"/>
        <v>0</v>
      </c>
      <c r="L305" s="248">
        <f t="shared" si="31"/>
        <v>0</v>
      </c>
      <c r="M305" s="249">
        <f t="shared" si="33"/>
        <v>0</v>
      </c>
    </row>
    <row r="306" spans="11:13" hidden="1" x14ac:dyDescent="0.25">
      <c r="K306" s="249">
        <f t="shared" si="32"/>
        <v>0</v>
      </c>
      <c r="L306" s="248">
        <f t="shared" si="31"/>
        <v>0</v>
      </c>
      <c r="M306" s="249">
        <f t="shared" si="33"/>
        <v>0</v>
      </c>
    </row>
    <row r="307" spans="11:13" hidden="1" x14ac:dyDescent="0.25">
      <c r="K307" s="249">
        <f t="shared" si="32"/>
        <v>0</v>
      </c>
      <c r="L307" s="248">
        <f t="shared" si="31"/>
        <v>0</v>
      </c>
      <c r="M307" s="249">
        <f t="shared" si="33"/>
        <v>0</v>
      </c>
    </row>
    <row r="308" spans="11:13" hidden="1" x14ac:dyDescent="0.25">
      <c r="K308" s="249">
        <f t="shared" si="32"/>
        <v>0</v>
      </c>
      <c r="L308" s="248">
        <f t="shared" si="31"/>
        <v>0</v>
      </c>
      <c r="M308" s="249">
        <f t="shared" si="33"/>
        <v>0</v>
      </c>
    </row>
    <row r="309" spans="11:13" hidden="1" x14ac:dyDescent="0.25">
      <c r="K309" s="249">
        <f t="shared" si="32"/>
        <v>0</v>
      </c>
      <c r="L309" s="248">
        <f t="shared" si="31"/>
        <v>0</v>
      </c>
      <c r="M309" s="249">
        <f t="shared" si="33"/>
        <v>0</v>
      </c>
    </row>
    <row r="310" spans="11:13" hidden="1" x14ac:dyDescent="0.25">
      <c r="K310" s="249">
        <f t="shared" si="32"/>
        <v>0</v>
      </c>
      <c r="L310" s="248">
        <f t="shared" si="31"/>
        <v>0</v>
      </c>
      <c r="M310" s="249">
        <f t="shared" si="33"/>
        <v>0</v>
      </c>
    </row>
    <row r="311" spans="11:13" hidden="1" x14ac:dyDescent="0.25">
      <c r="K311" s="249">
        <f t="shared" si="32"/>
        <v>0</v>
      </c>
      <c r="L311" s="248">
        <f t="shared" si="31"/>
        <v>0</v>
      </c>
      <c r="M311" s="249">
        <f t="shared" si="33"/>
        <v>0</v>
      </c>
    </row>
    <row r="312" spans="11:13" hidden="1" x14ac:dyDescent="0.25">
      <c r="K312" s="249">
        <f t="shared" si="32"/>
        <v>0</v>
      </c>
      <c r="L312" s="248">
        <f t="shared" si="31"/>
        <v>0</v>
      </c>
      <c r="M312" s="249">
        <f t="shared" si="33"/>
        <v>0</v>
      </c>
    </row>
    <row r="313" spans="11:13" hidden="1" x14ac:dyDescent="0.25">
      <c r="K313" s="249">
        <f t="shared" si="32"/>
        <v>0</v>
      </c>
      <c r="L313" s="248">
        <f t="shared" si="31"/>
        <v>0</v>
      </c>
      <c r="M313" s="249">
        <f t="shared" si="33"/>
        <v>0</v>
      </c>
    </row>
    <row r="314" spans="11:13" hidden="1" x14ac:dyDescent="0.25">
      <c r="K314" s="249">
        <f t="shared" si="32"/>
        <v>0</v>
      </c>
      <c r="L314" s="248">
        <f t="shared" si="31"/>
        <v>0</v>
      </c>
      <c r="M314" s="249">
        <f t="shared" si="33"/>
        <v>0</v>
      </c>
    </row>
    <row r="315" spans="11:13" hidden="1" x14ac:dyDescent="0.25">
      <c r="K315" s="249">
        <f t="shared" si="32"/>
        <v>0</v>
      </c>
      <c r="L315" s="248">
        <f t="shared" si="31"/>
        <v>0</v>
      </c>
      <c r="M315" s="249">
        <f t="shared" si="33"/>
        <v>0</v>
      </c>
    </row>
    <row r="316" spans="11:13" hidden="1" x14ac:dyDescent="0.25">
      <c r="K316" s="249">
        <f t="shared" si="32"/>
        <v>0</v>
      </c>
      <c r="L316" s="248">
        <f t="shared" si="31"/>
        <v>0</v>
      </c>
      <c r="M316" s="249">
        <f t="shared" si="33"/>
        <v>0</v>
      </c>
    </row>
    <row r="317" spans="11:13" hidden="1" x14ac:dyDescent="0.25">
      <c r="K317" s="249">
        <f t="shared" si="32"/>
        <v>0</v>
      </c>
      <c r="L317" s="248">
        <f t="shared" si="31"/>
        <v>0</v>
      </c>
      <c r="M317" s="249">
        <f t="shared" si="33"/>
        <v>0</v>
      </c>
    </row>
    <row r="318" spans="11:13" hidden="1" x14ac:dyDescent="0.25">
      <c r="K318" s="249">
        <f t="shared" si="32"/>
        <v>0</v>
      </c>
      <c r="L318" s="248">
        <f t="shared" si="31"/>
        <v>0</v>
      </c>
      <c r="M318" s="249">
        <f t="shared" si="33"/>
        <v>0</v>
      </c>
    </row>
    <row r="319" spans="11:13" hidden="1" x14ac:dyDescent="0.25">
      <c r="K319" s="249">
        <f t="shared" si="32"/>
        <v>0</v>
      </c>
      <c r="L319" s="248">
        <f t="shared" si="31"/>
        <v>0</v>
      </c>
      <c r="M319" s="249">
        <f t="shared" si="33"/>
        <v>0</v>
      </c>
    </row>
    <row r="320" spans="11:13" hidden="1" x14ac:dyDescent="0.25">
      <c r="K320" s="249">
        <f t="shared" si="32"/>
        <v>0</v>
      </c>
      <c r="L320" s="248">
        <f t="shared" si="31"/>
        <v>0</v>
      </c>
      <c r="M320" s="249">
        <f t="shared" si="33"/>
        <v>0</v>
      </c>
    </row>
    <row r="321" spans="11:13" hidden="1" x14ac:dyDescent="0.25">
      <c r="K321" s="249">
        <f t="shared" si="32"/>
        <v>0</v>
      </c>
      <c r="L321" s="248">
        <f t="shared" si="31"/>
        <v>0</v>
      </c>
      <c r="M321" s="249">
        <f t="shared" si="33"/>
        <v>0</v>
      </c>
    </row>
    <row r="322" spans="11:13" hidden="1" x14ac:dyDescent="0.25">
      <c r="K322" s="249">
        <f t="shared" si="32"/>
        <v>0</v>
      </c>
      <c r="L322" s="248">
        <f t="shared" si="31"/>
        <v>0</v>
      </c>
      <c r="M322" s="249">
        <f t="shared" si="33"/>
        <v>0</v>
      </c>
    </row>
    <row r="323" spans="11:13" hidden="1" x14ac:dyDescent="0.25">
      <c r="K323" s="249">
        <f t="shared" si="32"/>
        <v>0</v>
      </c>
      <c r="L323" s="248">
        <f t="shared" si="31"/>
        <v>0</v>
      </c>
      <c r="M323" s="249">
        <f t="shared" si="33"/>
        <v>0</v>
      </c>
    </row>
    <row r="324" spans="11:13" hidden="1" x14ac:dyDescent="0.25">
      <c r="K324" s="249">
        <f t="shared" si="32"/>
        <v>0</v>
      </c>
      <c r="L324" s="248">
        <f t="shared" si="31"/>
        <v>0</v>
      </c>
      <c r="M324" s="249">
        <f t="shared" si="33"/>
        <v>0</v>
      </c>
    </row>
    <row r="325" spans="11:13" hidden="1" x14ac:dyDescent="0.25">
      <c r="K325" s="249">
        <f t="shared" si="32"/>
        <v>0</v>
      </c>
      <c r="L325" s="248">
        <f t="shared" ref="L325:L388" si="34">IF(E325="",0,IF(E325="H",0,VLOOKUP(E325,$F$539:$G$553,2)))</f>
        <v>0</v>
      </c>
      <c r="M325" s="249">
        <f t="shared" si="33"/>
        <v>0</v>
      </c>
    </row>
    <row r="326" spans="11:13" hidden="1" x14ac:dyDescent="0.25">
      <c r="K326" s="249">
        <f t="shared" ref="K326:K389" si="35">SUM(F326:J326)</f>
        <v>0</v>
      </c>
      <c r="L326" s="248">
        <f t="shared" si="34"/>
        <v>0</v>
      </c>
      <c r="M326" s="249">
        <f t="shared" ref="M326:M389" si="36">SUM(K326*L326)</f>
        <v>0</v>
      </c>
    </row>
    <row r="327" spans="11:13" hidden="1" x14ac:dyDescent="0.25">
      <c r="K327" s="249">
        <f t="shared" si="35"/>
        <v>0</v>
      </c>
      <c r="L327" s="248">
        <f t="shared" si="34"/>
        <v>0</v>
      </c>
      <c r="M327" s="249">
        <f t="shared" si="36"/>
        <v>0</v>
      </c>
    </row>
    <row r="328" spans="11:13" hidden="1" x14ac:dyDescent="0.25">
      <c r="K328" s="249">
        <f t="shared" si="35"/>
        <v>0</v>
      </c>
      <c r="L328" s="248">
        <f t="shared" si="34"/>
        <v>0</v>
      </c>
      <c r="M328" s="249">
        <f t="shared" si="36"/>
        <v>0</v>
      </c>
    </row>
    <row r="329" spans="11:13" hidden="1" x14ac:dyDescent="0.25">
      <c r="K329" s="249">
        <f t="shared" si="35"/>
        <v>0</v>
      </c>
      <c r="L329" s="248">
        <f t="shared" si="34"/>
        <v>0</v>
      </c>
      <c r="M329" s="249">
        <f t="shared" si="36"/>
        <v>0</v>
      </c>
    </row>
    <row r="330" spans="11:13" hidden="1" x14ac:dyDescent="0.25">
      <c r="K330" s="249">
        <f t="shared" si="35"/>
        <v>0</v>
      </c>
      <c r="L330" s="248">
        <f t="shared" si="34"/>
        <v>0</v>
      </c>
      <c r="M330" s="249">
        <f t="shared" si="36"/>
        <v>0</v>
      </c>
    </row>
    <row r="331" spans="11:13" hidden="1" x14ac:dyDescent="0.25">
      <c r="K331" s="249">
        <f t="shared" si="35"/>
        <v>0</v>
      </c>
      <c r="L331" s="248">
        <f t="shared" si="34"/>
        <v>0</v>
      </c>
      <c r="M331" s="249">
        <f t="shared" si="36"/>
        <v>0</v>
      </c>
    </row>
    <row r="332" spans="11:13" hidden="1" x14ac:dyDescent="0.25">
      <c r="K332" s="249">
        <f t="shared" si="35"/>
        <v>0</v>
      </c>
      <c r="L332" s="248">
        <f t="shared" si="34"/>
        <v>0</v>
      </c>
      <c r="M332" s="249">
        <f t="shared" si="36"/>
        <v>0</v>
      </c>
    </row>
    <row r="333" spans="11:13" hidden="1" x14ac:dyDescent="0.25">
      <c r="K333" s="249">
        <f t="shared" si="35"/>
        <v>0</v>
      </c>
      <c r="L333" s="248">
        <f t="shared" si="34"/>
        <v>0</v>
      </c>
      <c r="M333" s="249">
        <f t="shared" si="36"/>
        <v>0</v>
      </c>
    </row>
    <row r="334" spans="11:13" hidden="1" x14ac:dyDescent="0.25">
      <c r="K334" s="249">
        <f t="shared" si="35"/>
        <v>0</v>
      </c>
      <c r="L334" s="248">
        <f t="shared" si="34"/>
        <v>0</v>
      </c>
      <c r="M334" s="249">
        <f t="shared" si="36"/>
        <v>0</v>
      </c>
    </row>
    <row r="335" spans="11:13" hidden="1" x14ac:dyDescent="0.25">
      <c r="K335" s="249">
        <f t="shared" si="35"/>
        <v>0</v>
      </c>
      <c r="L335" s="248">
        <f t="shared" si="34"/>
        <v>0</v>
      </c>
      <c r="M335" s="249">
        <f t="shared" si="36"/>
        <v>0</v>
      </c>
    </row>
    <row r="336" spans="11:13" hidden="1" x14ac:dyDescent="0.25">
      <c r="K336" s="249">
        <f t="shared" si="35"/>
        <v>0</v>
      </c>
      <c r="L336" s="248">
        <f t="shared" si="34"/>
        <v>0</v>
      </c>
      <c r="M336" s="249">
        <f t="shared" si="36"/>
        <v>0</v>
      </c>
    </row>
    <row r="337" spans="11:13" hidden="1" x14ac:dyDescent="0.25">
      <c r="K337" s="249">
        <f t="shared" si="35"/>
        <v>0</v>
      </c>
      <c r="L337" s="248">
        <f t="shared" si="34"/>
        <v>0</v>
      </c>
      <c r="M337" s="249">
        <f t="shared" si="36"/>
        <v>0</v>
      </c>
    </row>
    <row r="338" spans="11:13" hidden="1" x14ac:dyDescent="0.25">
      <c r="K338" s="249">
        <f t="shared" si="35"/>
        <v>0</v>
      </c>
      <c r="L338" s="248">
        <f t="shared" si="34"/>
        <v>0</v>
      </c>
      <c r="M338" s="249">
        <f t="shared" si="36"/>
        <v>0</v>
      </c>
    </row>
    <row r="339" spans="11:13" hidden="1" x14ac:dyDescent="0.25">
      <c r="K339" s="249">
        <f t="shared" si="35"/>
        <v>0</v>
      </c>
      <c r="L339" s="248">
        <f t="shared" si="34"/>
        <v>0</v>
      </c>
      <c r="M339" s="249">
        <f t="shared" si="36"/>
        <v>0</v>
      </c>
    </row>
    <row r="340" spans="11:13" hidden="1" x14ac:dyDescent="0.25">
      <c r="K340" s="249">
        <f t="shared" si="35"/>
        <v>0</v>
      </c>
      <c r="L340" s="248">
        <f t="shared" si="34"/>
        <v>0</v>
      </c>
      <c r="M340" s="249">
        <f t="shared" si="36"/>
        <v>0</v>
      </c>
    </row>
    <row r="341" spans="11:13" hidden="1" x14ac:dyDescent="0.25">
      <c r="K341" s="249">
        <f t="shared" si="35"/>
        <v>0</v>
      </c>
      <c r="L341" s="248">
        <f t="shared" si="34"/>
        <v>0</v>
      </c>
      <c r="M341" s="249">
        <f t="shared" si="36"/>
        <v>0</v>
      </c>
    </row>
    <row r="342" spans="11:13" hidden="1" x14ac:dyDescent="0.25">
      <c r="K342" s="249">
        <f t="shared" si="35"/>
        <v>0</v>
      </c>
      <c r="L342" s="248">
        <f t="shared" si="34"/>
        <v>0</v>
      </c>
      <c r="M342" s="249">
        <f t="shared" si="36"/>
        <v>0</v>
      </c>
    </row>
    <row r="343" spans="11:13" hidden="1" x14ac:dyDescent="0.25">
      <c r="K343" s="249">
        <f t="shared" si="35"/>
        <v>0</v>
      </c>
      <c r="L343" s="248">
        <f t="shared" si="34"/>
        <v>0</v>
      </c>
      <c r="M343" s="249">
        <f t="shared" si="36"/>
        <v>0</v>
      </c>
    </row>
    <row r="344" spans="11:13" hidden="1" x14ac:dyDescent="0.25">
      <c r="K344" s="249">
        <f t="shared" si="35"/>
        <v>0</v>
      </c>
      <c r="L344" s="248">
        <f t="shared" si="34"/>
        <v>0</v>
      </c>
      <c r="M344" s="249">
        <f t="shared" si="36"/>
        <v>0</v>
      </c>
    </row>
    <row r="345" spans="11:13" hidden="1" x14ac:dyDescent="0.25">
      <c r="K345" s="249">
        <f t="shared" si="35"/>
        <v>0</v>
      </c>
      <c r="L345" s="248">
        <f t="shared" si="34"/>
        <v>0</v>
      </c>
      <c r="M345" s="249">
        <f t="shared" si="36"/>
        <v>0</v>
      </c>
    </row>
    <row r="346" spans="11:13" hidden="1" x14ac:dyDescent="0.25">
      <c r="K346" s="249">
        <f t="shared" si="35"/>
        <v>0</v>
      </c>
      <c r="L346" s="248">
        <f t="shared" si="34"/>
        <v>0</v>
      </c>
      <c r="M346" s="249">
        <f t="shared" si="36"/>
        <v>0</v>
      </c>
    </row>
    <row r="347" spans="11:13" hidden="1" x14ac:dyDescent="0.25">
      <c r="K347" s="249">
        <f t="shared" si="35"/>
        <v>0</v>
      </c>
      <c r="L347" s="248">
        <f t="shared" si="34"/>
        <v>0</v>
      </c>
      <c r="M347" s="249">
        <f t="shared" si="36"/>
        <v>0</v>
      </c>
    </row>
    <row r="348" spans="11:13" hidden="1" x14ac:dyDescent="0.25">
      <c r="K348" s="249">
        <f t="shared" si="35"/>
        <v>0</v>
      </c>
      <c r="L348" s="248">
        <f t="shared" si="34"/>
        <v>0</v>
      </c>
      <c r="M348" s="249">
        <f t="shared" si="36"/>
        <v>0</v>
      </c>
    </row>
    <row r="349" spans="11:13" hidden="1" x14ac:dyDescent="0.25">
      <c r="K349" s="249">
        <f t="shared" si="35"/>
        <v>0</v>
      </c>
      <c r="L349" s="248">
        <f t="shared" si="34"/>
        <v>0</v>
      </c>
      <c r="M349" s="249">
        <f t="shared" si="36"/>
        <v>0</v>
      </c>
    </row>
    <row r="350" spans="11:13" hidden="1" x14ac:dyDescent="0.25">
      <c r="K350" s="249">
        <f t="shared" si="35"/>
        <v>0</v>
      </c>
      <c r="L350" s="248">
        <f t="shared" si="34"/>
        <v>0</v>
      </c>
      <c r="M350" s="249">
        <f t="shared" si="36"/>
        <v>0</v>
      </c>
    </row>
    <row r="351" spans="11:13" hidden="1" x14ac:dyDescent="0.25">
      <c r="K351" s="249">
        <f t="shared" si="35"/>
        <v>0</v>
      </c>
      <c r="L351" s="248">
        <f t="shared" si="34"/>
        <v>0</v>
      </c>
      <c r="M351" s="249">
        <f t="shared" si="36"/>
        <v>0</v>
      </c>
    </row>
    <row r="352" spans="11:13" hidden="1" x14ac:dyDescent="0.25">
      <c r="K352" s="249">
        <f t="shared" si="35"/>
        <v>0</v>
      </c>
      <c r="L352" s="248">
        <f t="shared" si="34"/>
        <v>0</v>
      </c>
      <c r="M352" s="249">
        <f t="shared" si="36"/>
        <v>0</v>
      </c>
    </row>
    <row r="353" spans="11:13" hidden="1" x14ac:dyDescent="0.25">
      <c r="K353" s="249">
        <f t="shared" si="35"/>
        <v>0</v>
      </c>
      <c r="L353" s="248">
        <f t="shared" si="34"/>
        <v>0</v>
      </c>
      <c r="M353" s="249">
        <f t="shared" si="36"/>
        <v>0</v>
      </c>
    </row>
    <row r="354" spans="11:13" hidden="1" x14ac:dyDescent="0.25">
      <c r="K354" s="249">
        <f t="shared" si="35"/>
        <v>0</v>
      </c>
      <c r="L354" s="248">
        <f t="shared" si="34"/>
        <v>0</v>
      </c>
      <c r="M354" s="249">
        <f t="shared" si="36"/>
        <v>0</v>
      </c>
    </row>
    <row r="355" spans="11:13" hidden="1" x14ac:dyDescent="0.25">
      <c r="K355" s="249">
        <f t="shared" si="35"/>
        <v>0</v>
      </c>
      <c r="L355" s="248">
        <f t="shared" si="34"/>
        <v>0</v>
      </c>
      <c r="M355" s="249">
        <f t="shared" si="36"/>
        <v>0</v>
      </c>
    </row>
    <row r="356" spans="11:13" hidden="1" x14ac:dyDescent="0.25">
      <c r="K356" s="249">
        <f t="shared" si="35"/>
        <v>0</v>
      </c>
      <c r="L356" s="248">
        <f t="shared" si="34"/>
        <v>0</v>
      </c>
      <c r="M356" s="249">
        <f t="shared" si="36"/>
        <v>0</v>
      </c>
    </row>
    <row r="357" spans="11:13" hidden="1" x14ac:dyDescent="0.25">
      <c r="K357" s="249">
        <f t="shared" si="35"/>
        <v>0</v>
      </c>
      <c r="L357" s="248">
        <f t="shared" si="34"/>
        <v>0</v>
      </c>
      <c r="M357" s="249">
        <f t="shared" si="36"/>
        <v>0</v>
      </c>
    </row>
    <row r="358" spans="11:13" hidden="1" x14ac:dyDescent="0.25">
      <c r="K358" s="249">
        <f t="shared" si="35"/>
        <v>0</v>
      </c>
      <c r="L358" s="248">
        <f t="shared" si="34"/>
        <v>0</v>
      </c>
      <c r="M358" s="249">
        <f t="shared" si="36"/>
        <v>0</v>
      </c>
    </row>
    <row r="359" spans="11:13" hidden="1" x14ac:dyDescent="0.25">
      <c r="K359" s="249">
        <f t="shared" si="35"/>
        <v>0</v>
      </c>
      <c r="L359" s="248">
        <f t="shared" si="34"/>
        <v>0</v>
      </c>
      <c r="M359" s="249">
        <f t="shared" si="36"/>
        <v>0</v>
      </c>
    </row>
    <row r="360" spans="11:13" hidden="1" x14ac:dyDescent="0.25">
      <c r="K360" s="249">
        <f t="shared" si="35"/>
        <v>0</v>
      </c>
      <c r="L360" s="248">
        <f t="shared" si="34"/>
        <v>0</v>
      </c>
      <c r="M360" s="249">
        <f t="shared" si="36"/>
        <v>0</v>
      </c>
    </row>
    <row r="361" spans="11:13" hidden="1" x14ac:dyDescent="0.25">
      <c r="K361" s="249">
        <f t="shared" si="35"/>
        <v>0</v>
      </c>
      <c r="L361" s="248">
        <f t="shared" si="34"/>
        <v>0</v>
      </c>
      <c r="M361" s="249">
        <f t="shared" si="36"/>
        <v>0</v>
      </c>
    </row>
    <row r="362" spans="11:13" hidden="1" x14ac:dyDescent="0.25">
      <c r="K362" s="249">
        <f t="shared" si="35"/>
        <v>0</v>
      </c>
      <c r="L362" s="248">
        <f t="shared" si="34"/>
        <v>0</v>
      </c>
      <c r="M362" s="249">
        <f t="shared" si="36"/>
        <v>0</v>
      </c>
    </row>
    <row r="363" spans="11:13" hidden="1" x14ac:dyDescent="0.25">
      <c r="K363" s="249">
        <f t="shared" si="35"/>
        <v>0</v>
      </c>
      <c r="L363" s="248">
        <f t="shared" si="34"/>
        <v>0</v>
      </c>
      <c r="M363" s="249">
        <f t="shared" si="36"/>
        <v>0</v>
      </c>
    </row>
    <row r="364" spans="11:13" hidden="1" x14ac:dyDescent="0.25">
      <c r="K364" s="249">
        <f t="shared" si="35"/>
        <v>0</v>
      </c>
      <c r="L364" s="248">
        <f t="shared" si="34"/>
        <v>0</v>
      </c>
      <c r="M364" s="249">
        <f t="shared" si="36"/>
        <v>0</v>
      </c>
    </row>
    <row r="365" spans="11:13" hidden="1" x14ac:dyDescent="0.25">
      <c r="K365" s="249">
        <f t="shared" si="35"/>
        <v>0</v>
      </c>
      <c r="L365" s="248">
        <f t="shared" si="34"/>
        <v>0</v>
      </c>
      <c r="M365" s="249">
        <f t="shared" si="36"/>
        <v>0</v>
      </c>
    </row>
    <row r="366" spans="11:13" hidden="1" x14ac:dyDescent="0.25">
      <c r="K366" s="249">
        <f t="shared" si="35"/>
        <v>0</v>
      </c>
      <c r="L366" s="248">
        <f t="shared" si="34"/>
        <v>0</v>
      </c>
      <c r="M366" s="249">
        <f t="shared" si="36"/>
        <v>0</v>
      </c>
    </row>
    <row r="367" spans="11:13" hidden="1" x14ac:dyDescent="0.25">
      <c r="K367" s="249">
        <f t="shared" si="35"/>
        <v>0</v>
      </c>
      <c r="L367" s="248">
        <f t="shared" si="34"/>
        <v>0</v>
      </c>
      <c r="M367" s="249">
        <f t="shared" si="36"/>
        <v>0</v>
      </c>
    </row>
    <row r="368" spans="11:13" hidden="1" x14ac:dyDescent="0.25">
      <c r="K368" s="249">
        <f t="shared" si="35"/>
        <v>0</v>
      </c>
      <c r="L368" s="248">
        <f t="shared" si="34"/>
        <v>0</v>
      </c>
      <c r="M368" s="249">
        <f t="shared" si="36"/>
        <v>0</v>
      </c>
    </row>
    <row r="369" spans="11:13" hidden="1" x14ac:dyDescent="0.25">
      <c r="K369" s="249">
        <f t="shared" si="35"/>
        <v>0</v>
      </c>
      <c r="L369" s="248">
        <f t="shared" si="34"/>
        <v>0</v>
      </c>
      <c r="M369" s="249">
        <f t="shared" si="36"/>
        <v>0</v>
      </c>
    </row>
    <row r="370" spans="11:13" hidden="1" x14ac:dyDescent="0.25">
      <c r="K370" s="249">
        <f t="shared" si="35"/>
        <v>0</v>
      </c>
      <c r="L370" s="248">
        <f t="shared" si="34"/>
        <v>0</v>
      </c>
      <c r="M370" s="249">
        <f t="shared" si="36"/>
        <v>0</v>
      </c>
    </row>
    <row r="371" spans="11:13" hidden="1" x14ac:dyDescent="0.25">
      <c r="K371" s="249">
        <f t="shared" si="35"/>
        <v>0</v>
      </c>
      <c r="L371" s="248">
        <f t="shared" si="34"/>
        <v>0</v>
      </c>
      <c r="M371" s="249">
        <f t="shared" si="36"/>
        <v>0</v>
      </c>
    </row>
    <row r="372" spans="11:13" hidden="1" x14ac:dyDescent="0.25">
      <c r="K372" s="249">
        <f t="shared" si="35"/>
        <v>0</v>
      </c>
      <c r="L372" s="248">
        <f t="shared" si="34"/>
        <v>0</v>
      </c>
      <c r="M372" s="249">
        <f t="shared" si="36"/>
        <v>0</v>
      </c>
    </row>
    <row r="373" spans="11:13" hidden="1" x14ac:dyDescent="0.25">
      <c r="K373" s="249">
        <f t="shared" si="35"/>
        <v>0</v>
      </c>
      <c r="L373" s="248">
        <f t="shared" si="34"/>
        <v>0</v>
      </c>
      <c r="M373" s="249">
        <f t="shared" si="36"/>
        <v>0</v>
      </c>
    </row>
    <row r="374" spans="11:13" hidden="1" x14ac:dyDescent="0.25">
      <c r="K374" s="249">
        <f t="shared" si="35"/>
        <v>0</v>
      </c>
      <c r="L374" s="248">
        <f t="shared" si="34"/>
        <v>0</v>
      </c>
      <c r="M374" s="249">
        <f t="shared" si="36"/>
        <v>0</v>
      </c>
    </row>
    <row r="375" spans="11:13" hidden="1" x14ac:dyDescent="0.25">
      <c r="K375" s="249">
        <f t="shared" si="35"/>
        <v>0</v>
      </c>
      <c r="L375" s="248">
        <f t="shared" si="34"/>
        <v>0</v>
      </c>
      <c r="M375" s="249">
        <f t="shared" si="36"/>
        <v>0</v>
      </c>
    </row>
    <row r="376" spans="11:13" hidden="1" x14ac:dyDescent="0.25">
      <c r="K376" s="249">
        <f t="shared" si="35"/>
        <v>0</v>
      </c>
      <c r="L376" s="248">
        <f t="shared" si="34"/>
        <v>0</v>
      </c>
      <c r="M376" s="249">
        <f t="shared" si="36"/>
        <v>0</v>
      </c>
    </row>
    <row r="377" spans="11:13" hidden="1" x14ac:dyDescent="0.25">
      <c r="K377" s="249">
        <f t="shared" si="35"/>
        <v>0</v>
      </c>
      <c r="L377" s="248">
        <f t="shared" si="34"/>
        <v>0</v>
      </c>
      <c r="M377" s="249">
        <f t="shared" si="36"/>
        <v>0</v>
      </c>
    </row>
    <row r="378" spans="11:13" hidden="1" x14ac:dyDescent="0.25">
      <c r="K378" s="249">
        <f t="shared" si="35"/>
        <v>0</v>
      </c>
      <c r="L378" s="248">
        <f t="shared" si="34"/>
        <v>0</v>
      </c>
      <c r="M378" s="249">
        <f t="shared" si="36"/>
        <v>0</v>
      </c>
    </row>
    <row r="379" spans="11:13" hidden="1" x14ac:dyDescent="0.25">
      <c r="K379" s="249">
        <f t="shared" si="35"/>
        <v>0</v>
      </c>
      <c r="L379" s="248">
        <f t="shared" si="34"/>
        <v>0</v>
      </c>
      <c r="M379" s="249">
        <f t="shared" si="36"/>
        <v>0</v>
      </c>
    </row>
    <row r="380" spans="11:13" hidden="1" x14ac:dyDescent="0.25">
      <c r="K380" s="249">
        <f t="shared" si="35"/>
        <v>0</v>
      </c>
      <c r="L380" s="248">
        <f t="shared" si="34"/>
        <v>0</v>
      </c>
      <c r="M380" s="249">
        <f t="shared" si="36"/>
        <v>0</v>
      </c>
    </row>
    <row r="381" spans="11:13" hidden="1" x14ac:dyDescent="0.25">
      <c r="K381" s="249">
        <f t="shared" si="35"/>
        <v>0</v>
      </c>
      <c r="L381" s="248">
        <f t="shared" si="34"/>
        <v>0</v>
      </c>
      <c r="M381" s="249">
        <f t="shared" si="36"/>
        <v>0</v>
      </c>
    </row>
    <row r="382" spans="11:13" hidden="1" x14ac:dyDescent="0.25">
      <c r="K382" s="249">
        <f t="shared" si="35"/>
        <v>0</v>
      </c>
      <c r="L382" s="248">
        <f t="shared" si="34"/>
        <v>0</v>
      </c>
      <c r="M382" s="249">
        <f t="shared" si="36"/>
        <v>0</v>
      </c>
    </row>
    <row r="383" spans="11:13" hidden="1" x14ac:dyDescent="0.25">
      <c r="K383" s="249">
        <f t="shared" si="35"/>
        <v>0</v>
      </c>
      <c r="L383" s="248">
        <f t="shared" si="34"/>
        <v>0</v>
      </c>
      <c r="M383" s="249">
        <f t="shared" si="36"/>
        <v>0</v>
      </c>
    </row>
    <row r="384" spans="11:13" hidden="1" x14ac:dyDescent="0.25">
      <c r="K384" s="249">
        <f t="shared" si="35"/>
        <v>0</v>
      </c>
      <c r="L384" s="248">
        <f t="shared" si="34"/>
        <v>0</v>
      </c>
      <c r="M384" s="249">
        <f t="shared" si="36"/>
        <v>0</v>
      </c>
    </row>
    <row r="385" spans="11:13" hidden="1" x14ac:dyDescent="0.25">
      <c r="K385" s="249">
        <f t="shared" si="35"/>
        <v>0</v>
      </c>
      <c r="L385" s="248">
        <f t="shared" si="34"/>
        <v>0</v>
      </c>
      <c r="M385" s="249">
        <f t="shared" si="36"/>
        <v>0</v>
      </c>
    </row>
    <row r="386" spans="11:13" hidden="1" x14ac:dyDescent="0.25">
      <c r="K386" s="249">
        <f t="shared" si="35"/>
        <v>0</v>
      </c>
      <c r="L386" s="248">
        <f t="shared" si="34"/>
        <v>0</v>
      </c>
      <c r="M386" s="249">
        <f t="shared" si="36"/>
        <v>0</v>
      </c>
    </row>
    <row r="387" spans="11:13" hidden="1" x14ac:dyDescent="0.25">
      <c r="K387" s="249">
        <f t="shared" si="35"/>
        <v>0</v>
      </c>
      <c r="L387" s="248">
        <f t="shared" si="34"/>
        <v>0</v>
      </c>
      <c r="M387" s="249">
        <f t="shared" si="36"/>
        <v>0</v>
      </c>
    </row>
    <row r="388" spans="11:13" hidden="1" x14ac:dyDescent="0.25">
      <c r="K388" s="249">
        <f t="shared" si="35"/>
        <v>0</v>
      </c>
      <c r="L388" s="248">
        <f t="shared" si="34"/>
        <v>0</v>
      </c>
      <c r="M388" s="249">
        <f t="shared" si="36"/>
        <v>0</v>
      </c>
    </row>
    <row r="389" spans="11:13" hidden="1" x14ac:dyDescent="0.25">
      <c r="K389" s="249">
        <f t="shared" si="35"/>
        <v>0</v>
      </c>
      <c r="L389" s="248">
        <f t="shared" ref="L389:L452" si="37">IF(E389="",0,IF(E389="H",0,VLOOKUP(E389,$F$539:$G$553,2)))</f>
        <v>0</v>
      </c>
      <c r="M389" s="249">
        <f t="shared" si="36"/>
        <v>0</v>
      </c>
    </row>
    <row r="390" spans="11:13" hidden="1" x14ac:dyDescent="0.25">
      <c r="K390" s="249">
        <f t="shared" ref="K390:K453" si="38">SUM(F390:J390)</f>
        <v>0</v>
      </c>
      <c r="L390" s="248">
        <f t="shared" si="37"/>
        <v>0</v>
      </c>
      <c r="M390" s="249">
        <f t="shared" ref="M390:M453" si="39">SUM(K390*L390)</f>
        <v>0</v>
      </c>
    </row>
    <row r="391" spans="11:13" hidden="1" x14ac:dyDescent="0.25">
      <c r="K391" s="249">
        <f t="shared" si="38"/>
        <v>0</v>
      </c>
      <c r="L391" s="248">
        <f t="shared" si="37"/>
        <v>0</v>
      </c>
      <c r="M391" s="249">
        <f t="shared" si="39"/>
        <v>0</v>
      </c>
    </row>
    <row r="392" spans="11:13" hidden="1" x14ac:dyDescent="0.25">
      <c r="K392" s="249">
        <f t="shared" si="38"/>
        <v>0</v>
      </c>
      <c r="L392" s="248">
        <f t="shared" si="37"/>
        <v>0</v>
      </c>
      <c r="M392" s="249">
        <f t="shared" si="39"/>
        <v>0</v>
      </c>
    </row>
    <row r="393" spans="11:13" hidden="1" x14ac:dyDescent="0.25">
      <c r="K393" s="249">
        <f t="shared" si="38"/>
        <v>0</v>
      </c>
      <c r="L393" s="248">
        <f t="shared" si="37"/>
        <v>0</v>
      </c>
      <c r="M393" s="249">
        <f t="shared" si="39"/>
        <v>0</v>
      </c>
    </row>
    <row r="394" spans="11:13" hidden="1" x14ac:dyDescent="0.25">
      <c r="K394" s="249">
        <f t="shared" si="38"/>
        <v>0</v>
      </c>
      <c r="L394" s="248">
        <f t="shared" si="37"/>
        <v>0</v>
      </c>
      <c r="M394" s="249">
        <f t="shared" si="39"/>
        <v>0</v>
      </c>
    </row>
    <row r="395" spans="11:13" hidden="1" x14ac:dyDescent="0.25">
      <c r="K395" s="249">
        <f t="shared" si="38"/>
        <v>0</v>
      </c>
      <c r="L395" s="248">
        <f t="shared" si="37"/>
        <v>0</v>
      </c>
      <c r="M395" s="249">
        <f t="shared" si="39"/>
        <v>0</v>
      </c>
    </row>
    <row r="396" spans="11:13" hidden="1" x14ac:dyDescent="0.25">
      <c r="K396" s="249">
        <f t="shared" si="38"/>
        <v>0</v>
      </c>
      <c r="L396" s="248">
        <f t="shared" si="37"/>
        <v>0</v>
      </c>
      <c r="M396" s="249">
        <f t="shared" si="39"/>
        <v>0</v>
      </c>
    </row>
    <row r="397" spans="11:13" hidden="1" x14ac:dyDescent="0.25">
      <c r="K397" s="249">
        <f t="shared" si="38"/>
        <v>0</v>
      </c>
      <c r="L397" s="248">
        <f t="shared" si="37"/>
        <v>0</v>
      </c>
      <c r="M397" s="249">
        <f t="shared" si="39"/>
        <v>0</v>
      </c>
    </row>
    <row r="398" spans="11:13" hidden="1" x14ac:dyDescent="0.25">
      <c r="K398" s="249">
        <f t="shared" si="38"/>
        <v>0</v>
      </c>
      <c r="L398" s="248">
        <f t="shared" si="37"/>
        <v>0</v>
      </c>
      <c r="M398" s="249">
        <f t="shared" si="39"/>
        <v>0</v>
      </c>
    </row>
    <row r="399" spans="11:13" hidden="1" x14ac:dyDescent="0.25">
      <c r="K399" s="249">
        <f t="shared" si="38"/>
        <v>0</v>
      </c>
      <c r="L399" s="248">
        <f t="shared" si="37"/>
        <v>0</v>
      </c>
      <c r="M399" s="249">
        <f t="shared" si="39"/>
        <v>0</v>
      </c>
    </row>
    <row r="400" spans="11:13" hidden="1" x14ac:dyDescent="0.25">
      <c r="K400" s="249">
        <f t="shared" si="38"/>
        <v>0</v>
      </c>
      <c r="L400" s="248">
        <f t="shared" si="37"/>
        <v>0</v>
      </c>
      <c r="M400" s="249">
        <f t="shared" si="39"/>
        <v>0</v>
      </c>
    </row>
    <row r="401" spans="11:13" hidden="1" x14ac:dyDescent="0.25">
      <c r="K401" s="249">
        <f t="shared" si="38"/>
        <v>0</v>
      </c>
      <c r="L401" s="248">
        <f t="shared" si="37"/>
        <v>0</v>
      </c>
      <c r="M401" s="249">
        <f t="shared" si="39"/>
        <v>0</v>
      </c>
    </row>
    <row r="402" spans="11:13" hidden="1" x14ac:dyDescent="0.25">
      <c r="K402" s="249">
        <f t="shared" si="38"/>
        <v>0</v>
      </c>
      <c r="L402" s="248">
        <f t="shared" si="37"/>
        <v>0</v>
      </c>
      <c r="M402" s="249">
        <f t="shared" si="39"/>
        <v>0</v>
      </c>
    </row>
    <row r="403" spans="11:13" hidden="1" x14ac:dyDescent="0.25">
      <c r="K403" s="249">
        <f t="shared" si="38"/>
        <v>0</v>
      </c>
      <c r="L403" s="248">
        <f t="shared" si="37"/>
        <v>0</v>
      </c>
      <c r="M403" s="249">
        <f t="shared" si="39"/>
        <v>0</v>
      </c>
    </row>
    <row r="404" spans="11:13" hidden="1" x14ac:dyDescent="0.25">
      <c r="K404" s="249">
        <f t="shared" si="38"/>
        <v>0</v>
      </c>
      <c r="L404" s="248">
        <f t="shared" si="37"/>
        <v>0</v>
      </c>
      <c r="M404" s="249">
        <f t="shared" si="39"/>
        <v>0</v>
      </c>
    </row>
    <row r="405" spans="11:13" hidden="1" x14ac:dyDescent="0.25">
      <c r="K405" s="249">
        <f t="shared" si="38"/>
        <v>0</v>
      </c>
      <c r="L405" s="248">
        <f t="shared" si="37"/>
        <v>0</v>
      </c>
      <c r="M405" s="249">
        <f t="shared" si="39"/>
        <v>0</v>
      </c>
    </row>
    <row r="406" spans="11:13" hidden="1" x14ac:dyDescent="0.25">
      <c r="K406" s="249">
        <f t="shared" si="38"/>
        <v>0</v>
      </c>
      <c r="L406" s="248">
        <f t="shared" si="37"/>
        <v>0</v>
      </c>
      <c r="M406" s="249">
        <f t="shared" si="39"/>
        <v>0</v>
      </c>
    </row>
    <row r="407" spans="11:13" hidden="1" x14ac:dyDescent="0.25">
      <c r="K407" s="249">
        <f t="shared" si="38"/>
        <v>0</v>
      </c>
      <c r="L407" s="248">
        <f t="shared" si="37"/>
        <v>0</v>
      </c>
      <c r="M407" s="249">
        <f t="shared" si="39"/>
        <v>0</v>
      </c>
    </row>
    <row r="408" spans="11:13" hidden="1" x14ac:dyDescent="0.25">
      <c r="K408" s="249">
        <f t="shared" si="38"/>
        <v>0</v>
      </c>
      <c r="L408" s="248">
        <f t="shared" si="37"/>
        <v>0</v>
      </c>
      <c r="M408" s="249">
        <f t="shared" si="39"/>
        <v>0</v>
      </c>
    </row>
    <row r="409" spans="11:13" hidden="1" x14ac:dyDescent="0.25">
      <c r="K409" s="249">
        <f t="shared" si="38"/>
        <v>0</v>
      </c>
      <c r="L409" s="248">
        <f t="shared" si="37"/>
        <v>0</v>
      </c>
      <c r="M409" s="249">
        <f t="shared" si="39"/>
        <v>0</v>
      </c>
    </row>
    <row r="410" spans="11:13" hidden="1" x14ac:dyDescent="0.25">
      <c r="K410" s="249">
        <f t="shared" si="38"/>
        <v>0</v>
      </c>
      <c r="L410" s="248">
        <f t="shared" si="37"/>
        <v>0</v>
      </c>
      <c r="M410" s="249">
        <f t="shared" si="39"/>
        <v>0</v>
      </c>
    </row>
    <row r="411" spans="11:13" hidden="1" x14ac:dyDescent="0.25">
      <c r="K411" s="249">
        <f t="shared" si="38"/>
        <v>0</v>
      </c>
      <c r="L411" s="248">
        <f t="shared" si="37"/>
        <v>0</v>
      </c>
      <c r="M411" s="249">
        <f t="shared" si="39"/>
        <v>0</v>
      </c>
    </row>
    <row r="412" spans="11:13" hidden="1" x14ac:dyDescent="0.25">
      <c r="K412" s="249">
        <f t="shared" si="38"/>
        <v>0</v>
      </c>
      <c r="L412" s="248">
        <f t="shared" si="37"/>
        <v>0</v>
      </c>
      <c r="M412" s="249">
        <f t="shared" si="39"/>
        <v>0</v>
      </c>
    </row>
    <row r="413" spans="11:13" hidden="1" x14ac:dyDescent="0.25">
      <c r="K413" s="249">
        <f t="shared" si="38"/>
        <v>0</v>
      </c>
      <c r="L413" s="248">
        <f t="shared" si="37"/>
        <v>0</v>
      </c>
      <c r="M413" s="249">
        <f t="shared" si="39"/>
        <v>0</v>
      </c>
    </row>
    <row r="414" spans="11:13" hidden="1" x14ac:dyDescent="0.25">
      <c r="K414" s="249">
        <f t="shared" si="38"/>
        <v>0</v>
      </c>
      <c r="L414" s="248">
        <f t="shared" si="37"/>
        <v>0</v>
      </c>
      <c r="M414" s="249">
        <f t="shared" si="39"/>
        <v>0</v>
      </c>
    </row>
    <row r="415" spans="11:13" hidden="1" x14ac:dyDescent="0.25">
      <c r="K415" s="249">
        <f t="shared" si="38"/>
        <v>0</v>
      </c>
      <c r="L415" s="248">
        <f t="shared" si="37"/>
        <v>0</v>
      </c>
      <c r="M415" s="249">
        <f t="shared" si="39"/>
        <v>0</v>
      </c>
    </row>
    <row r="416" spans="11:13" hidden="1" x14ac:dyDescent="0.25">
      <c r="K416" s="249">
        <f t="shared" si="38"/>
        <v>0</v>
      </c>
      <c r="L416" s="248">
        <f t="shared" si="37"/>
        <v>0</v>
      </c>
      <c r="M416" s="249">
        <f t="shared" si="39"/>
        <v>0</v>
      </c>
    </row>
    <row r="417" spans="11:13" hidden="1" x14ac:dyDescent="0.25">
      <c r="K417" s="249">
        <f t="shared" si="38"/>
        <v>0</v>
      </c>
      <c r="L417" s="248">
        <f t="shared" si="37"/>
        <v>0</v>
      </c>
      <c r="M417" s="249">
        <f t="shared" si="39"/>
        <v>0</v>
      </c>
    </row>
    <row r="418" spans="11:13" hidden="1" x14ac:dyDescent="0.25">
      <c r="K418" s="249">
        <f t="shared" si="38"/>
        <v>0</v>
      </c>
      <c r="L418" s="248">
        <f t="shared" si="37"/>
        <v>0</v>
      </c>
      <c r="M418" s="249">
        <f t="shared" si="39"/>
        <v>0</v>
      </c>
    </row>
    <row r="419" spans="11:13" hidden="1" x14ac:dyDescent="0.25">
      <c r="K419" s="249">
        <f t="shared" si="38"/>
        <v>0</v>
      </c>
      <c r="L419" s="248">
        <f t="shared" si="37"/>
        <v>0</v>
      </c>
      <c r="M419" s="249">
        <f t="shared" si="39"/>
        <v>0</v>
      </c>
    </row>
    <row r="420" spans="11:13" hidden="1" x14ac:dyDescent="0.25">
      <c r="K420" s="249">
        <f t="shared" si="38"/>
        <v>0</v>
      </c>
      <c r="L420" s="248">
        <f t="shared" si="37"/>
        <v>0</v>
      </c>
      <c r="M420" s="249">
        <f t="shared" si="39"/>
        <v>0</v>
      </c>
    </row>
    <row r="421" spans="11:13" hidden="1" x14ac:dyDescent="0.25">
      <c r="K421" s="249">
        <f t="shared" si="38"/>
        <v>0</v>
      </c>
      <c r="L421" s="248">
        <f t="shared" si="37"/>
        <v>0</v>
      </c>
      <c r="M421" s="249">
        <f t="shared" si="39"/>
        <v>0</v>
      </c>
    </row>
    <row r="422" spans="11:13" hidden="1" x14ac:dyDescent="0.25">
      <c r="K422" s="249">
        <f t="shared" si="38"/>
        <v>0</v>
      </c>
      <c r="L422" s="248">
        <f t="shared" si="37"/>
        <v>0</v>
      </c>
      <c r="M422" s="249">
        <f t="shared" si="39"/>
        <v>0</v>
      </c>
    </row>
    <row r="423" spans="11:13" hidden="1" x14ac:dyDescent="0.25">
      <c r="K423" s="249">
        <f t="shared" si="38"/>
        <v>0</v>
      </c>
      <c r="L423" s="248">
        <f t="shared" si="37"/>
        <v>0</v>
      </c>
      <c r="M423" s="249">
        <f t="shared" si="39"/>
        <v>0</v>
      </c>
    </row>
    <row r="424" spans="11:13" hidden="1" x14ac:dyDescent="0.25">
      <c r="K424" s="249">
        <f t="shared" si="38"/>
        <v>0</v>
      </c>
      <c r="L424" s="248">
        <f t="shared" si="37"/>
        <v>0</v>
      </c>
      <c r="M424" s="249">
        <f t="shared" si="39"/>
        <v>0</v>
      </c>
    </row>
    <row r="425" spans="11:13" hidden="1" x14ac:dyDescent="0.25">
      <c r="K425" s="249">
        <f t="shared" si="38"/>
        <v>0</v>
      </c>
      <c r="L425" s="248">
        <f t="shared" si="37"/>
        <v>0</v>
      </c>
      <c r="M425" s="249">
        <f t="shared" si="39"/>
        <v>0</v>
      </c>
    </row>
    <row r="426" spans="11:13" hidden="1" x14ac:dyDescent="0.25">
      <c r="K426" s="249">
        <f t="shared" si="38"/>
        <v>0</v>
      </c>
      <c r="L426" s="248">
        <f t="shared" si="37"/>
        <v>0</v>
      </c>
      <c r="M426" s="249">
        <f t="shared" si="39"/>
        <v>0</v>
      </c>
    </row>
    <row r="427" spans="11:13" hidden="1" x14ac:dyDescent="0.25">
      <c r="K427" s="249">
        <f t="shared" si="38"/>
        <v>0</v>
      </c>
      <c r="L427" s="248">
        <f t="shared" si="37"/>
        <v>0</v>
      </c>
      <c r="M427" s="249">
        <f t="shared" si="39"/>
        <v>0</v>
      </c>
    </row>
    <row r="428" spans="11:13" hidden="1" x14ac:dyDescent="0.25">
      <c r="K428" s="249">
        <f t="shared" si="38"/>
        <v>0</v>
      </c>
      <c r="L428" s="248">
        <f t="shared" si="37"/>
        <v>0</v>
      </c>
      <c r="M428" s="249">
        <f t="shared" si="39"/>
        <v>0</v>
      </c>
    </row>
    <row r="429" spans="11:13" hidden="1" x14ac:dyDescent="0.25">
      <c r="K429" s="249">
        <f t="shared" si="38"/>
        <v>0</v>
      </c>
      <c r="L429" s="248">
        <f t="shared" si="37"/>
        <v>0</v>
      </c>
      <c r="M429" s="249">
        <f t="shared" si="39"/>
        <v>0</v>
      </c>
    </row>
    <row r="430" spans="11:13" hidden="1" x14ac:dyDescent="0.25">
      <c r="K430" s="249">
        <f t="shared" si="38"/>
        <v>0</v>
      </c>
      <c r="L430" s="248">
        <f t="shared" si="37"/>
        <v>0</v>
      </c>
      <c r="M430" s="249">
        <f t="shared" si="39"/>
        <v>0</v>
      </c>
    </row>
    <row r="431" spans="11:13" hidden="1" x14ac:dyDescent="0.25">
      <c r="K431" s="249">
        <f t="shared" si="38"/>
        <v>0</v>
      </c>
      <c r="L431" s="248">
        <f t="shared" si="37"/>
        <v>0</v>
      </c>
      <c r="M431" s="249">
        <f t="shared" si="39"/>
        <v>0</v>
      </c>
    </row>
    <row r="432" spans="11:13" hidden="1" x14ac:dyDescent="0.25">
      <c r="K432" s="249">
        <f t="shared" si="38"/>
        <v>0</v>
      </c>
      <c r="L432" s="248">
        <f t="shared" si="37"/>
        <v>0</v>
      </c>
      <c r="M432" s="249">
        <f t="shared" si="39"/>
        <v>0</v>
      </c>
    </row>
    <row r="433" spans="11:13" hidden="1" x14ac:dyDescent="0.25">
      <c r="K433" s="249">
        <f t="shared" si="38"/>
        <v>0</v>
      </c>
      <c r="L433" s="248">
        <f t="shared" si="37"/>
        <v>0</v>
      </c>
      <c r="M433" s="249">
        <f t="shared" si="39"/>
        <v>0</v>
      </c>
    </row>
    <row r="434" spans="11:13" hidden="1" x14ac:dyDescent="0.25">
      <c r="K434" s="249">
        <f t="shared" si="38"/>
        <v>0</v>
      </c>
      <c r="L434" s="248">
        <f t="shared" si="37"/>
        <v>0</v>
      </c>
      <c r="M434" s="249">
        <f t="shared" si="39"/>
        <v>0</v>
      </c>
    </row>
    <row r="435" spans="11:13" hidden="1" x14ac:dyDescent="0.25">
      <c r="K435" s="249">
        <f t="shared" si="38"/>
        <v>0</v>
      </c>
      <c r="L435" s="248">
        <f t="shared" si="37"/>
        <v>0</v>
      </c>
      <c r="M435" s="249">
        <f t="shared" si="39"/>
        <v>0</v>
      </c>
    </row>
    <row r="436" spans="11:13" hidden="1" x14ac:dyDescent="0.25">
      <c r="K436" s="249">
        <f t="shared" si="38"/>
        <v>0</v>
      </c>
      <c r="L436" s="248">
        <f t="shared" si="37"/>
        <v>0</v>
      </c>
      <c r="M436" s="249">
        <f t="shared" si="39"/>
        <v>0</v>
      </c>
    </row>
    <row r="437" spans="11:13" hidden="1" x14ac:dyDescent="0.25">
      <c r="K437" s="249">
        <f t="shared" si="38"/>
        <v>0</v>
      </c>
      <c r="L437" s="248">
        <f t="shared" si="37"/>
        <v>0</v>
      </c>
      <c r="M437" s="249">
        <f t="shared" si="39"/>
        <v>0</v>
      </c>
    </row>
    <row r="438" spans="11:13" hidden="1" x14ac:dyDescent="0.25">
      <c r="K438" s="249">
        <f t="shared" si="38"/>
        <v>0</v>
      </c>
      <c r="L438" s="248">
        <f t="shared" si="37"/>
        <v>0</v>
      </c>
      <c r="M438" s="249">
        <f t="shared" si="39"/>
        <v>0</v>
      </c>
    </row>
    <row r="439" spans="11:13" hidden="1" x14ac:dyDescent="0.25">
      <c r="K439" s="249">
        <f t="shared" si="38"/>
        <v>0</v>
      </c>
      <c r="L439" s="248">
        <f t="shared" si="37"/>
        <v>0</v>
      </c>
      <c r="M439" s="249">
        <f t="shared" si="39"/>
        <v>0</v>
      </c>
    </row>
    <row r="440" spans="11:13" hidden="1" x14ac:dyDescent="0.25">
      <c r="K440" s="249">
        <f t="shared" si="38"/>
        <v>0</v>
      </c>
      <c r="L440" s="248">
        <f t="shared" si="37"/>
        <v>0</v>
      </c>
      <c r="M440" s="249">
        <f t="shared" si="39"/>
        <v>0</v>
      </c>
    </row>
    <row r="441" spans="11:13" hidden="1" x14ac:dyDescent="0.25">
      <c r="K441" s="249">
        <f t="shared" si="38"/>
        <v>0</v>
      </c>
      <c r="L441" s="248">
        <f t="shared" si="37"/>
        <v>0</v>
      </c>
      <c r="M441" s="249">
        <f t="shared" si="39"/>
        <v>0</v>
      </c>
    </row>
    <row r="442" spans="11:13" hidden="1" x14ac:dyDescent="0.25">
      <c r="K442" s="249">
        <f t="shared" si="38"/>
        <v>0</v>
      </c>
      <c r="L442" s="248">
        <f t="shared" si="37"/>
        <v>0</v>
      </c>
      <c r="M442" s="249">
        <f t="shared" si="39"/>
        <v>0</v>
      </c>
    </row>
    <row r="443" spans="11:13" hidden="1" x14ac:dyDescent="0.25">
      <c r="K443" s="249">
        <f t="shared" si="38"/>
        <v>0</v>
      </c>
      <c r="L443" s="248">
        <f t="shared" si="37"/>
        <v>0</v>
      </c>
      <c r="M443" s="249">
        <f t="shared" si="39"/>
        <v>0</v>
      </c>
    </row>
    <row r="444" spans="11:13" hidden="1" x14ac:dyDescent="0.25">
      <c r="K444" s="249">
        <f t="shared" si="38"/>
        <v>0</v>
      </c>
      <c r="L444" s="248">
        <f t="shared" si="37"/>
        <v>0</v>
      </c>
      <c r="M444" s="249">
        <f t="shared" si="39"/>
        <v>0</v>
      </c>
    </row>
    <row r="445" spans="11:13" hidden="1" x14ac:dyDescent="0.25">
      <c r="K445" s="249">
        <f t="shared" si="38"/>
        <v>0</v>
      </c>
      <c r="L445" s="248">
        <f t="shared" si="37"/>
        <v>0</v>
      </c>
      <c r="M445" s="249">
        <f t="shared" si="39"/>
        <v>0</v>
      </c>
    </row>
    <row r="446" spans="11:13" hidden="1" x14ac:dyDescent="0.25">
      <c r="K446" s="249">
        <f t="shared" si="38"/>
        <v>0</v>
      </c>
      <c r="L446" s="248">
        <f t="shared" si="37"/>
        <v>0</v>
      </c>
      <c r="M446" s="249">
        <f t="shared" si="39"/>
        <v>0</v>
      </c>
    </row>
    <row r="447" spans="11:13" hidden="1" x14ac:dyDescent="0.25">
      <c r="K447" s="249">
        <f t="shared" si="38"/>
        <v>0</v>
      </c>
      <c r="L447" s="248">
        <f t="shared" si="37"/>
        <v>0</v>
      </c>
      <c r="M447" s="249">
        <f t="shared" si="39"/>
        <v>0</v>
      </c>
    </row>
    <row r="448" spans="11:13" hidden="1" x14ac:dyDescent="0.25">
      <c r="K448" s="249">
        <f t="shared" si="38"/>
        <v>0</v>
      </c>
      <c r="L448" s="248">
        <f t="shared" si="37"/>
        <v>0</v>
      </c>
      <c r="M448" s="249">
        <f t="shared" si="39"/>
        <v>0</v>
      </c>
    </row>
    <row r="449" spans="11:13" hidden="1" x14ac:dyDescent="0.25">
      <c r="K449" s="249">
        <f t="shared" si="38"/>
        <v>0</v>
      </c>
      <c r="L449" s="248">
        <f t="shared" si="37"/>
        <v>0</v>
      </c>
      <c r="M449" s="249">
        <f t="shared" si="39"/>
        <v>0</v>
      </c>
    </row>
    <row r="450" spans="11:13" hidden="1" x14ac:dyDescent="0.25">
      <c r="K450" s="249">
        <f t="shared" si="38"/>
        <v>0</v>
      </c>
      <c r="L450" s="248">
        <f t="shared" si="37"/>
        <v>0</v>
      </c>
      <c r="M450" s="249">
        <f t="shared" si="39"/>
        <v>0</v>
      </c>
    </row>
    <row r="451" spans="11:13" hidden="1" x14ac:dyDescent="0.25">
      <c r="K451" s="249">
        <f t="shared" si="38"/>
        <v>0</v>
      </c>
      <c r="L451" s="248">
        <f t="shared" si="37"/>
        <v>0</v>
      </c>
      <c r="M451" s="249">
        <f t="shared" si="39"/>
        <v>0</v>
      </c>
    </row>
    <row r="452" spans="11:13" hidden="1" x14ac:dyDescent="0.25">
      <c r="K452" s="249">
        <f t="shared" si="38"/>
        <v>0</v>
      </c>
      <c r="L452" s="248">
        <f t="shared" si="37"/>
        <v>0</v>
      </c>
      <c r="M452" s="249">
        <f t="shared" si="39"/>
        <v>0</v>
      </c>
    </row>
    <row r="453" spans="11:13" hidden="1" x14ac:dyDescent="0.25">
      <c r="K453" s="249">
        <f t="shared" si="38"/>
        <v>0</v>
      </c>
      <c r="L453" s="248">
        <f t="shared" ref="L453:L497" si="40">IF(E453="",0,IF(E453="H",0,VLOOKUP(E453,$F$539:$G$553,2)))</f>
        <v>0</v>
      </c>
      <c r="M453" s="249">
        <f t="shared" si="39"/>
        <v>0</v>
      </c>
    </row>
    <row r="454" spans="11:13" hidden="1" x14ac:dyDescent="0.25">
      <c r="K454" s="249">
        <f t="shared" ref="K454:K497" si="41">SUM(F454:J454)</f>
        <v>0</v>
      </c>
      <c r="L454" s="248">
        <f t="shared" si="40"/>
        <v>0</v>
      </c>
      <c r="M454" s="249">
        <f t="shared" ref="M454:M497" si="42">SUM(K454*L454)</f>
        <v>0</v>
      </c>
    </row>
    <row r="455" spans="11:13" hidden="1" x14ac:dyDescent="0.25">
      <c r="K455" s="249">
        <f t="shared" si="41"/>
        <v>0</v>
      </c>
      <c r="L455" s="248">
        <f t="shared" si="40"/>
        <v>0</v>
      </c>
      <c r="M455" s="249">
        <f t="shared" si="42"/>
        <v>0</v>
      </c>
    </row>
    <row r="456" spans="11:13" hidden="1" x14ac:dyDescent="0.25">
      <c r="K456" s="249">
        <f t="shared" si="41"/>
        <v>0</v>
      </c>
      <c r="L456" s="248">
        <f t="shared" si="40"/>
        <v>0</v>
      </c>
      <c r="M456" s="249">
        <f t="shared" si="42"/>
        <v>0</v>
      </c>
    </row>
    <row r="457" spans="11:13" hidden="1" x14ac:dyDescent="0.25">
      <c r="K457" s="249">
        <f t="shared" si="41"/>
        <v>0</v>
      </c>
      <c r="L457" s="248">
        <f t="shared" si="40"/>
        <v>0</v>
      </c>
      <c r="M457" s="249">
        <f t="shared" si="42"/>
        <v>0</v>
      </c>
    </row>
    <row r="458" spans="11:13" hidden="1" x14ac:dyDescent="0.25">
      <c r="K458" s="249">
        <f t="shared" si="41"/>
        <v>0</v>
      </c>
      <c r="L458" s="248">
        <f t="shared" si="40"/>
        <v>0</v>
      </c>
      <c r="M458" s="249">
        <f t="shared" si="42"/>
        <v>0</v>
      </c>
    </row>
    <row r="459" spans="11:13" hidden="1" x14ac:dyDescent="0.25">
      <c r="K459" s="249">
        <f t="shared" si="41"/>
        <v>0</v>
      </c>
      <c r="L459" s="248">
        <f t="shared" si="40"/>
        <v>0</v>
      </c>
      <c r="M459" s="249">
        <f t="shared" si="42"/>
        <v>0</v>
      </c>
    </row>
    <row r="460" spans="11:13" hidden="1" x14ac:dyDescent="0.25">
      <c r="K460" s="249">
        <f t="shared" si="41"/>
        <v>0</v>
      </c>
      <c r="L460" s="248">
        <f t="shared" si="40"/>
        <v>0</v>
      </c>
      <c r="M460" s="249">
        <f t="shared" si="42"/>
        <v>0</v>
      </c>
    </row>
    <row r="461" spans="11:13" hidden="1" x14ac:dyDescent="0.25">
      <c r="K461" s="249">
        <f t="shared" si="41"/>
        <v>0</v>
      </c>
      <c r="L461" s="248">
        <f t="shared" si="40"/>
        <v>0</v>
      </c>
      <c r="M461" s="249">
        <f t="shared" si="42"/>
        <v>0</v>
      </c>
    </row>
    <row r="462" spans="11:13" hidden="1" x14ac:dyDescent="0.25">
      <c r="K462" s="249">
        <f t="shared" si="41"/>
        <v>0</v>
      </c>
      <c r="L462" s="248">
        <f t="shared" si="40"/>
        <v>0</v>
      </c>
      <c r="M462" s="249">
        <f t="shared" si="42"/>
        <v>0</v>
      </c>
    </row>
    <row r="463" spans="11:13" hidden="1" x14ac:dyDescent="0.25">
      <c r="K463" s="249">
        <f t="shared" si="41"/>
        <v>0</v>
      </c>
      <c r="L463" s="248">
        <f t="shared" si="40"/>
        <v>0</v>
      </c>
      <c r="M463" s="249">
        <f t="shared" si="42"/>
        <v>0</v>
      </c>
    </row>
    <row r="464" spans="11:13" hidden="1" x14ac:dyDescent="0.25">
      <c r="K464" s="249">
        <f t="shared" si="41"/>
        <v>0</v>
      </c>
      <c r="L464" s="248">
        <f t="shared" si="40"/>
        <v>0</v>
      </c>
      <c r="M464" s="249">
        <f t="shared" si="42"/>
        <v>0</v>
      </c>
    </row>
    <row r="465" spans="11:13" hidden="1" x14ac:dyDescent="0.25">
      <c r="K465" s="249">
        <f t="shared" si="41"/>
        <v>0</v>
      </c>
      <c r="L465" s="248">
        <f t="shared" si="40"/>
        <v>0</v>
      </c>
      <c r="M465" s="249">
        <f t="shared" si="42"/>
        <v>0</v>
      </c>
    </row>
    <row r="466" spans="11:13" hidden="1" x14ac:dyDescent="0.25">
      <c r="K466" s="249">
        <f t="shared" si="41"/>
        <v>0</v>
      </c>
      <c r="L466" s="248">
        <f t="shared" si="40"/>
        <v>0</v>
      </c>
      <c r="M466" s="249">
        <f t="shared" si="42"/>
        <v>0</v>
      </c>
    </row>
    <row r="467" spans="11:13" hidden="1" x14ac:dyDescent="0.25">
      <c r="K467" s="249">
        <f t="shared" si="41"/>
        <v>0</v>
      </c>
      <c r="L467" s="248">
        <f t="shared" si="40"/>
        <v>0</v>
      </c>
      <c r="M467" s="249">
        <f t="shared" si="42"/>
        <v>0</v>
      </c>
    </row>
    <row r="468" spans="11:13" hidden="1" x14ac:dyDescent="0.25">
      <c r="K468" s="249">
        <f t="shared" si="41"/>
        <v>0</v>
      </c>
      <c r="L468" s="248">
        <f t="shared" si="40"/>
        <v>0</v>
      </c>
      <c r="M468" s="249">
        <f t="shared" si="42"/>
        <v>0</v>
      </c>
    </row>
    <row r="469" spans="11:13" hidden="1" x14ac:dyDescent="0.25">
      <c r="K469" s="249">
        <f t="shared" si="41"/>
        <v>0</v>
      </c>
      <c r="L469" s="248">
        <f t="shared" si="40"/>
        <v>0</v>
      </c>
      <c r="M469" s="249">
        <f t="shared" si="42"/>
        <v>0</v>
      </c>
    </row>
    <row r="470" spans="11:13" hidden="1" x14ac:dyDescent="0.25">
      <c r="K470" s="249">
        <f t="shared" si="41"/>
        <v>0</v>
      </c>
      <c r="L470" s="248">
        <f t="shared" si="40"/>
        <v>0</v>
      </c>
      <c r="M470" s="249">
        <f t="shared" si="42"/>
        <v>0</v>
      </c>
    </row>
    <row r="471" spans="11:13" hidden="1" x14ac:dyDescent="0.25">
      <c r="K471" s="249">
        <f t="shared" si="41"/>
        <v>0</v>
      </c>
      <c r="L471" s="248">
        <f t="shared" si="40"/>
        <v>0</v>
      </c>
      <c r="M471" s="249">
        <f t="shared" si="42"/>
        <v>0</v>
      </c>
    </row>
    <row r="472" spans="11:13" hidden="1" x14ac:dyDescent="0.25">
      <c r="K472" s="249">
        <f t="shared" si="41"/>
        <v>0</v>
      </c>
      <c r="L472" s="248">
        <f t="shared" si="40"/>
        <v>0</v>
      </c>
      <c r="M472" s="249">
        <f t="shared" si="42"/>
        <v>0</v>
      </c>
    </row>
    <row r="473" spans="11:13" hidden="1" x14ac:dyDescent="0.25">
      <c r="K473" s="249">
        <f t="shared" si="41"/>
        <v>0</v>
      </c>
      <c r="L473" s="248">
        <f t="shared" si="40"/>
        <v>0</v>
      </c>
      <c r="M473" s="249">
        <f t="shared" si="42"/>
        <v>0</v>
      </c>
    </row>
    <row r="474" spans="11:13" hidden="1" x14ac:dyDescent="0.25">
      <c r="K474" s="249">
        <f t="shared" si="41"/>
        <v>0</v>
      </c>
      <c r="L474" s="248">
        <f t="shared" si="40"/>
        <v>0</v>
      </c>
      <c r="M474" s="249">
        <f t="shared" si="42"/>
        <v>0</v>
      </c>
    </row>
    <row r="475" spans="11:13" hidden="1" x14ac:dyDescent="0.25">
      <c r="K475" s="249">
        <f t="shared" si="41"/>
        <v>0</v>
      </c>
      <c r="L475" s="248">
        <f t="shared" si="40"/>
        <v>0</v>
      </c>
      <c r="M475" s="249">
        <f t="shared" si="42"/>
        <v>0</v>
      </c>
    </row>
    <row r="476" spans="11:13" hidden="1" x14ac:dyDescent="0.25">
      <c r="K476" s="249">
        <f t="shared" si="41"/>
        <v>0</v>
      </c>
      <c r="L476" s="248">
        <f t="shared" si="40"/>
        <v>0</v>
      </c>
      <c r="M476" s="249">
        <f t="shared" si="42"/>
        <v>0</v>
      </c>
    </row>
    <row r="477" spans="11:13" hidden="1" x14ac:dyDescent="0.25">
      <c r="K477" s="249">
        <f t="shared" si="41"/>
        <v>0</v>
      </c>
      <c r="L477" s="248">
        <f t="shared" si="40"/>
        <v>0</v>
      </c>
      <c r="M477" s="249">
        <f t="shared" si="42"/>
        <v>0</v>
      </c>
    </row>
    <row r="478" spans="11:13" hidden="1" x14ac:dyDescent="0.25">
      <c r="K478" s="249">
        <f t="shared" si="41"/>
        <v>0</v>
      </c>
      <c r="L478" s="248">
        <f t="shared" si="40"/>
        <v>0</v>
      </c>
      <c r="M478" s="249">
        <f t="shared" si="42"/>
        <v>0</v>
      </c>
    </row>
    <row r="479" spans="11:13" hidden="1" x14ac:dyDescent="0.25">
      <c r="K479" s="249">
        <f t="shared" si="41"/>
        <v>0</v>
      </c>
      <c r="L479" s="248">
        <f t="shared" si="40"/>
        <v>0</v>
      </c>
      <c r="M479" s="249">
        <f t="shared" si="42"/>
        <v>0</v>
      </c>
    </row>
    <row r="480" spans="11:13" hidden="1" x14ac:dyDescent="0.25">
      <c r="K480" s="249">
        <f t="shared" si="41"/>
        <v>0</v>
      </c>
      <c r="L480" s="248">
        <f t="shared" si="40"/>
        <v>0</v>
      </c>
      <c r="M480" s="249">
        <f t="shared" si="42"/>
        <v>0</v>
      </c>
    </row>
    <row r="481" spans="11:13" hidden="1" x14ac:dyDescent="0.25">
      <c r="K481" s="249">
        <f t="shared" si="41"/>
        <v>0</v>
      </c>
      <c r="L481" s="248">
        <f t="shared" si="40"/>
        <v>0</v>
      </c>
      <c r="M481" s="249">
        <f t="shared" si="42"/>
        <v>0</v>
      </c>
    </row>
    <row r="482" spans="11:13" hidden="1" x14ac:dyDescent="0.25">
      <c r="K482" s="249">
        <f t="shared" si="41"/>
        <v>0</v>
      </c>
      <c r="L482" s="248">
        <f t="shared" si="40"/>
        <v>0</v>
      </c>
      <c r="M482" s="249">
        <f t="shared" si="42"/>
        <v>0</v>
      </c>
    </row>
    <row r="483" spans="11:13" hidden="1" x14ac:dyDescent="0.25">
      <c r="K483" s="249">
        <f t="shared" si="41"/>
        <v>0</v>
      </c>
      <c r="L483" s="248">
        <f t="shared" si="40"/>
        <v>0</v>
      </c>
      <c r="M483" s="249">
        <f t="shared" si="42"/>
        <v>0</v>
      </c>
    </row>
    <row r="484" spans="11:13" hidden="1" x14ac:dyDescent="0.25">
      <c r="K484" s="249">
        <f t="shared" si="41"/>
        <v>0</v>
      </c>
      <c r="L484" s="248">
        <f t="shared" si="40"/>
        <v>0</v>
      </c>
      <c r="M484" s="249">
        <f t="shared" si="42"/>
        <v>0</v>
      </c>
    </row>
    <row r="485" spans="11:13" hidden="1" x14ac:dyDescent="0.25">
      <c r="K485" s="249">
        <f t="shared" si="41"/>
        <v>0</v>
      </c>
      <c r="L485" s="248">
        <f t="shared" si="40"/>
        <v>0</v>
      </c>
      <c r="M485" s="249">
        <f t="shared" si="42"/>
        <v>0</v>
      </c>
    </row>
    <row r="486" spans="11:13" hidden="1" x14ac:dyDescent="0.25">
      <c r="K486" s="249">
        <f t="shared" si="41"/>
        <v>0</v>
      </c>
      <c r="L486" s="248">
        <f t="shared" si="40"/>
        <v>0</v>
      </c>
      <c r="M486" s="249">
        <f t="shared" si="42"/>
        <v>0</v>
      </c>
    </row>
    <row r="487" spans="11:13" hidden="1" x14ac:dyDescent="0.25">
      <c r="K487" s="249">
        <f t="shared" si="41"/>
        <v>0</v>
      </c>
      <c r="L487" s="248">
        <f t="shared" si="40"/>
        <v>0</v>
      </c>
      <c r="M487" s="249">
        <f t="shared" si="42"/>
        <v>0</v>
      </c>
    </row>
    <row r="488" spans="11:13" hidden="1" x14ac:dyDescent="0.25">
      <c r="K488" s="249">
        <f t="shared" si="41"/>
        <v>0</v>
      </c>
      <c r="L488" s="248">
        <f t="shared" si="40"/>
        <v>0</v>
      </c>
      <c r="M488" s="249">
        <f t="shared" si="42"/>
        <v>0</v>
      </c>
    </row>
    <row r="489" spans="11:13" hidden="1" x14ac:dyDescent="0.25">
      <c r="K489" s="249">
        <f t="shared" si="41"/>
        <v>0</v>
      </c>
      <c r="L489" s="248">
        <f t="shared" si="40"/>
        <v>0</v>
      </c>
      <c r="M489" s="249">
        <f t="shared" si="42"/>
        <v>0</v>
      </c>
    </row>
    <row r="490" spans="11:13" hidden="1" x14ac:dyDescent="0.25">
      <c r="K490" s="249">
        <f t="shared" si="41"/>
        <v>0</v>
      </c>
      <c r="L490" s="248">
        <f t="shared" si="40"/>
        <v>0</v>
      </c>
      <c r="M490" s="249">
        <f t="shared" si="42"/>
        <v>0</v>
      </c>
    </row>
    <row r="491" spans="11:13" hidden="1" x14ac:dyDescent="0.25">
      <c r="K491" s="249">
        <f t="shared" si="41"/>
        <v>0</v>
      </c>
      <c r="L491" s="248">
        <f t="shared" si="40"/>
        <v>0</v>
      </c>
      <c r="M491" s="249">
        <f t="shared" si="42"/>
        <v>0</v>
      </c>
    </row>
    <row r="492" spans="11:13" hidden="1" x14ac:dyDescent="0.25">
      <c r="K492" s="249">
        <f t="shared" si="41"/>
        <v>0</v>
      </c>
      <c r="L492" s="248">
        <f t="shared" si="40"/>
        <v>0</v>
      </c>
      <c r="M492" s="249">
        <f t="shared" si="42"/>
        <v>0</v>
      </c>
    </row>
    <row r="493" spans="11:13" hidden="1" x14ac:dyDescent="0.25">
      <c r="K493" s="249">
        <f t="shared" si="41"/>
        <v>0</v>
      </c>
      <c r="L493" s="248">
        <f t="shared" si="40"/>
        <v>0</v>
      </c>
      <c r="M493" s="249">
        <f t="shared" si="42"/>
        <v>0</v>
      </c>
    </row>
    <row r="494" spans="11:13" hidden="1" x14ac:dyDescent="0.25">
      <c r="K494" s="249">
        <f t="shared" si="41"/>
        <v>0</v>
      </c>
      <c r="L494" s="248">
        <f t="shared" si="40"/>
        <v>0</v>
      </c>
      <c r="M494" s="249">
        <f t="shared" si="42"/>
        <v>0</v>
      </c>
    </row>
    <row r="495" spans="11:13" hidden="1" x14ac:dyDescent="0.25">
      <c r="K495" s="249">
        <f t="shared" si="41"/>
        <v>0</v>
      </c>
      <c r="L495" s="248">
        <f t="shared" si="40"/>
        <v>0</v>
      </c>
      <c r="M495" s="249">
        <f t="shared" si="42"/>
        <v>0</v>
      </c>
    </row>
    <row r="496" spans="11:13" hidden="1" x14ac:dyDescent="0.25">
      <c r="K496" s="249">
        <f t="shared" si="41"/>
        <v>0</v>
      </c>
      <c r="L496" s="248">
        <f t="shared" si="40"/>
        <v>0</v>
      </c>
      <c r="M496" s="249">
        <f t="shared" si="42"/>
        <v>0</v>
      </c>
    </row>
    <row r="497" spans="3:13" hidden="1" x14ac:dyDescent="0.25">
      <c r="K497" s="249">
        <f t="shared" si="41"/>
        <v>0</v>
      </c>
      <c r="L497" s="248">
        <f t="shared" si="40"/>
        <v>0</v>
      </c>
      <c r="M497" s="249">
        <f t="shared" si="42"/>
        <v>0</v>
      </c>
    </row>
    <row r="498" spans="3:13" hidden="1" x14ac:dyDescent="0.25">
      <c r="K498" s="249" t="s">
        <v>306</v>
      </c>
      <c r="L498" s="248" t="s">
        <v>306</v>
      </c>
      <c r="M498" s="249" t="s">
        <v>306</v>
      </c>
    </row>
    <row r="499" spans="3:13" x14ac:dyDescent="0.25">
      <c r="C499" s="168" t="s">
        <v>120</v>
      </c>
      <c r="D499" s="168"/>
      <c r="E499" s="168"/>
      <c r="F499" s="234"/>
      <c r="G499" s="234"/>
      <c r="H499" s="234"/>
      <c r="I499" s="234"/>
      <c r="J499" s="234"/>
      <c r="K499" s="234"/>
      <c r="L499" s="234"/>
      <c r="M499" s="234" t="s">
        <v>119</v>
      </c>
    </row>
    <row r="500" spans="3:13" x14ac:dyDescent="0.25">
      <c r="C500" s="168" t="str">
        <f t="shared" ref="C500:C507" si="43">IF(F539="","",F539)</f>
        <v>A</v>
      </c>
      <c r="D500" s="168"/>
      <c r="E500" s="168"/>
      <c r="F500" s="234">
        <f t="shared" ref="F500:F514" si="44">SUMPRODUCT(--($E$5:$E$498=C500),--($D$5:$D$498=""),$F$5:$F$498)</f>
        <v>0</v>
      </c>
      <c r="G500" s="234">
        <f t="shared" ref="G500:G514" si="45">SUMPRODUCT(--($E$5:$E$498=C500),--($D$5:$D$498=""),$G$5:$G$498)</f>
        <v>48.4</v>
      </c>
      <c r="H500" s="234">
        <f t="shared" ref="H500:H514" si="46">SUMPRODUCT(--($E$5:$E$498=C500),--($D$5:$D$498=""),$H$5:$H$498)</f>
        <v>0</v>
      </c>
      <c r="I500" s="234">
        <f t="shared" ref="I500:I514" si="47">SUMPRODUCT(--($E$5:$E$498=C500),--($D$5:$D$498=""),$I$5:$I$498)</f>
        <v>0</v>
      </c>
      <c r="J500" s="234">
        <f t="shared" ref="J500:J514" si="48">SUMPRODUCT(--($E$5:$E$498=C500),--($D$5:$D$498=""),$J$5:$J$498)</f>
        <v>31.29</v>
      </c>
      <c r="K500" s="234">
        <f t="shared" ref="K500:K514" si="49">SUM(F500:J500)</f>
        <v>79.69</v>
      </c>
      <c r="L500" s="234"/>
      <c r="M500" s="234">
        <f t="shared" ref="M500:M511" si="50">SUMPRODUCT(--($E$5:$E$498=C500),--($D$5:$D$498=""),$M$5:$M$498)</f>
        <v>9177.48</v>
      </c>
    </row>
    <row r="501" spans="3:13" x14ac:dyDescent="0.25">
      <c r="C501" s="168" t="str">
        <f t="shared" si="43"/>
        <v>A1</v>
      </c>
      <c r="D501" s="168"/>
      <c r="E501" s="168"/>
      <c r="F501" s="234">
        <f t="shared" si="44"/>
        <v>0</v>
      </c>
      <c r="G501" s="234">
        <f t="shared" si="45"/>
        <v>0</v>
      </c>
      <c r="H501" s="234">
        <f t="shared" si="46"/>
        <v>0</v>
      </c>
      <c r="I501" s="234">
        <f t="shared" si="47"/>
        <v>0</v>
      </c>
      <c r="J501" s="234">
        <f t="shared" si="48"/>
        <v>0</v>
      </c>
      <c r="K501" s="234">
        <f t="shared" si="49"/>
        <v>0</v>
      </c>
      <c r="L501" s="234"/>
      <c r="M501" s="234">
        <f t="shared" si="50"/>
        <v>0</v>
      </c>
    </row>
    <row r="502" spans="3:13" x14ac:dyDescent="0.25">
      <c r="C502" s="168" t="str">
        <f t="shared" si="43"/>
        <v>A2</v>
      </c>
      <c r="D502" s="168"/>
      <c r="E502" s="168"/>
      <c r="F502" s="234">
        <f t="shared" si="44"/>
        <v>0</v>
      </c>
      <c r="G502" s="234">
        <f t="shared" si="45"/>
        <v>44.2</v>
      </c>
      <c r="H502" s="234">
        <f t="shared" si="46"/>
        <v>0</v>
      </c>
      <c r="I502" s="234">
        <f t="shared" si="47"/>
        <v>0</v>
      </c>
      <c r="J502" s="234">
        <f t="shared" si="48"/>
        <v>0</v>
      </c>
      <c r="K502" s="234">
        <f t="shared" si="49"/>
        <v>44.2</v>
      </c>
      <c r="L502" s="234"/>
      <c r="M502" s="234">
        <f t="shared" si="50"/>
        <v>11271</v>
      </c>
    </row>
    <row r="503" spans="3:13" x14ac:dyDescent="0.25">
      <c r="C503" s="168" t="str">
        <f t="shared" si="43"/>
        <v>B</v>
      </c>
      <c r="D503" s="168"/>
      <c r="E503" s="168"/>
      <c r="F503" s="234">
        <f t="shared" si="44"/>
        <v>4.5999999999999996</v>
      </c>
      <c r="G503" s="234">
        <f t="shared" si="45"/>
        <v>14.9</v>
      </c>
      <c r="H503" s="234">
        <f t="shared" si="46"/>
        <v>0</v>
      </c>
      <c r="I503" s="234">
        <f t="shared" si="47"/>
        <v>12</v>
      </c>
      <c r="J503" s="234">
        <f t="shared" si="48"/>
        <v>0</v>
      </c>
      <c r="K503" s="234">
        <f t="shared" si="49"/>
        <v>31.5</v>
      </c>
      <c r="L503" s="234"/>
      <c r="M503" s="234">
        <f t="shared" si="50"/>
        <v>8032.5</v>
      </c>
    </row>
    <row r="504" spans="3:13" x14ac:dyDescent="0.25">
      <c r="C504" s="168" t="str">
        <f t="shared" si="43"/>
        <v>C</v>
      </c>
      <c r="D504" s="168"/>
      <c r="E504" s="168"/>
      <c r="F504" s="234">
        <f t="shared" si="44"/>
        <v>0</v>
      </c>
      <c r="G504" s="234">
        <f t="shared" si="45"/>
        <v>0</v>
      </c>
      <c r="H504" s="234">
        <f t="shared" si="46"/>
        <v>0</v>
      </c>
      <c r="I504" s="234">
        <f t="shared" si="47"/>
        <v>0</v>
      </c>
      <c r="J504" s="234">
        <f t="shared" si="48"/>
        <v>35.08</v>
      </c>
      <c r="K504" s="234">
        <f t="shared" si="49"/>
        <v>35.08</v>
      </c>
      <c r="L504" s="234"/>
      <c r="M504" s="234">
        <f t="shared" si="50"/>
        <v>8204.880000000001</v>
      </c>
    </row>
    <row r="505" spans="3:13" x14ac:dyDescent="0.25">
      <c r="C505" s="168" t="str">
        <f t="shared" si="43"/>
        <v>D</v>
      </c>
      <c r="D505" s="168"/>
      <c r="E505" s="168"/>
      <c r="F505" s="234">
        <f t="shared" si="44"/>
        <v>0</v>
      </c>
      <c r="G505" s="234">
        <f t="shared" si="45"/>
        <v>0</v>
      </c>
      <c r="H505" s="234">
        <f t="shared" si="46"/>
        <v>0</v>
      </c>
      <c r="I505" s="234">
        <f t="shared" si="47"/>
        <v>0</v>
      </c>
      <c r="J505" s="234">
        <f t="shared" si="48"/>
        <v>21.1</v>
      </c>
      <c r="K505" s="234">
        <f t="shared" si="49"/>
        <v>21.1</v>
      </c>
      <c r="L505" s="234"/>
      <c r="M505" s="234">
        <f t="shared" si="50"/>
        <v>5380.5</v>
      </c>
    </row>
    <row r="506" spans="3:13" x14ac:dyDescent="0.25">
      <c r="C506" s="168" t="str">
        <f t="shared" si="43"/>
        <v>F</v>
      </c>
      <c r="D506" s="168"/>
      <c r="E506" s="168"/>
      <c r="F506" s="234">
        <f t="shared" si="44"/>
        <v>0</v>
      </c>
      <c r="G506" s="234">
        <f t="shared" si="45"/>
        <v>0</v>
      </c>
      <c r="H506" s="234">
        <f t="shared" si="46"/>
        <v>0</v>
      </c>
      <c r="I506" s="234">
        <f t="shared" si="47"/>
        <v>0</v>
      </c>
      <c r="J506" s="234">
        <f t="shared" si="48"/>
        <v>0</v>
      </c>
      <c r="K506" s="234">
        <f t="shared" si="49"/>
        <v>0</v>
      </c>
      <c r="L506" s="234"/>
      <c r="M506" s="234">
        <f t="shared" si="50"/>
        <v>0</v>
      </c>
    </row>
    <row r="507" spans="3:13" x14ac:dyDescent="0.25">
      <c r="C507" s="168" t="str">
        <f t="shared" si="43"/>
        <v>G</v>
      </c>
      <c r="D507" s="168"/>
      <c r="E507" s="168"/>
      <c r="F507" s="234">
        <f t="shared" si="44"/>
        <v>0</v>
      </c>
      <c r="G507" s="234">
        <f t="shared" si="45"/>
        <v>0</v>
      </c>
      <c r="H507" s="234">
        <f t="shared" si="46"/>
        <v>0</v>
      </c>
      <c r="I507" s="234">
        <f t="shared" si="47"/>
        <v>0</v>
      </c>
      <c r="J507" s="234">
        <f t="shared" si="48"/>
        <v>0</v>
      </c>
      <c r="K507" s="234">
        <f t="shared" si="49"/>
        <v>0</v>
      </c>
      <c r="L507" s="234"/>
      <c r="M507" s="234">
        <f t="shared" si="50"/>
        <v>0</v>
      </c>
    </row>
    <row r="508" spans="3:13" hidden="1" x14ac:dyDescent="0.25">
      <c r="C508" s="168" t="s">
        <v>197</v>
      </c>
      <c r="D508" s="168"/>
      <c r="E508" s="168"/>
      <c r="F508" s="234">
        <f t="shared" si="44"/>
        <v>0</v>
      </c>
      <c r="G508" s="234">
        <f t="shared" si="45"/>
        <v>0</v>
      </c>
      <c r="H508" s="234">
        <f t="shared" si="46"/>
        <v>0</v>
      </c>
      <c r="I508" s="234">
        <f t="shared" si="47"/>
        <v>0</v>
      </c>
      <c r="J508" s="234">
        <f t="shared" si="48"/>
        <v>0</v>
      </c>
      <c r="K508" s="234">
        <f t="shared" si="49"/>
        <v>0</v>
      </c>
      <c r="L508" s="234"/>
      <c r="M508" s="234">
        <f t="shared" si="50"/>
        <v>0</v>
      </c>
    </row>
    <row r="509" spans="3:13" hidden="1" x14ac:dyDescent="0.25">
      <c r="C509" s="168" t="s">
        <v>197</v>
      </c>
      <c r="D509" s="168"/>
      <c r="E509" s="168"/>
      <c r="F509" s="234">
        <f t="shared" si="44"/>
        <v>0</v>
      </c>
      <c r="G509" s="234">
        <f t="shared" si="45"/>
        <v>0</v>
      </c>
      <c r="H509" s="234">
        <f t="shared" si="46"/>
        <v>0</v>
      </c>
      <c r="I509" s="234">
        <f t="shared" si="47"/>
        <v>0</v>
      </c>
      <c r="J509" s="234">
        <f t="shared" si="48"/>
        <v>0</v>
      </c>
      <c r="K509" s="234">
        <f t="shared" si="49"/>
        <v>0</v>
      </c>
      <c r="L509" s="234"/>
      <c r="M509" s="234">
        <f t="shared" si="50"/>
        <v>0</v>
      </c>
    </row>
    <row r="510" spans="3:13" hidden="1" x14ac:dyDescent="0.25">
      <c r="C510" s="168" t="s">
        <v>197</v>
      </c>
      <c r="D510" s="168"/>
      <c r="E510" s="168"/>
      <c r="F510" s="234">
        <f t="shared" si="44"/>
        <v>0</v>
      </c>
      <c r="G510" s="234">
        <f t="shared" si="45"/>
        <v>0</v>
      </c>
      <c r="H510" s="234">
        <f t="shared" si="46"/>
        <v>0</v>
      </c>
      <c r="I510" s="234">
        <f t="shared" si="47"/>
        <v>0</v>
      </c>
      <c r="J510" s="234">
        <f t="shared" si="48"/>
        <v>0</v>
      </c>
      <c r="K510" s="234">
        <f t="shared" si="49"/>
        <v>0</v>
      </c>
      <c r="L510" s="234"/>
      <c r="M510" s="234">
        <f t="shared" si="50"/>
        <v>0</v>
      </c>
    </row>
    <row r="511" spans="3:13" hidden="1" x14ac:dyDescent="0.25">
      <c r="C511" s="168" t="s">
        <v>197</v>
      </c>
      <c r="D511" s="168"/>
      <c r="E511" s="168"/>
      <c r="F511" s="234">
        <f t="shared" si="44"/>
        <v>0</v>
      </c>
      <c r="G511" s="234">
        <f t="shared" si="45"/>
        <v>0</v>
      </c>
      <c r="H511" s="234">
        <f t="shared" si="46"/>
        <v>0</v>
      </c>
      <c r="I511" s="234">
        <f t="shared" si="47"/>
        <v>0</v>
      </c>
      <c r="J511" s="234">
        <f t="shared" si="48"/>
        <v>0</v>
      </c>
      <c r="K511" s="234">
        <f t="shared" si="49"/>
        <v>0</v>
      </c>
      <c r="L511" s="234"/>
      <c r="M511" s="234">
        <f t="shared" si="50"/>
        <v>0</v>
      </c>
    </row>
    <row r="512" spans="3:13" hidden="1" x14ac:dyDescent="0.25">
      <c r="C512" s="168" t="s">
        <v>317</v>
      </c>
      <c r="D512" s="168"/>
      <c r="E512" s="168"/>
      <c r="F512" s="234">
        <f t="shared" si="44"/>
        <v>0</v>
      </c>
      <c r="G512" s="234">
        <f t="shared" si="45"/>
        <v>0</v>
      </c>
      <c r="H512" s="234">
        <f t="shared" si="46"/>
        <v>0</v>
      </c>
      <c r="I512" s="234">
        <f t="shared" si="47"/>
        <v>0</v>
      </c>
      <c r="J512" s="234">
        <f t="shared" si="48"/>
        <v>0</v>
      </c>
      <c r="K512" s="234">
        <f t="shared" si="49"/>
        <v>0</v>
      </c>
      <c r="L512" s="234"/>
      <c r="M512" s="234"/>
    </row>
    <row r="513" spans="3:13" hidden="1" x14ac:dyDescent="0.25">
      <c r="C513" s="168" t="s">
        <v>317</v>
      </c>
      <c r="D513" s="168"/>
      <c r="E513" s="168"/>
      <c r="F513" s="234">
        <f t="shared" si="44"/>
        <v>0</v>
      </c>
      <c r="G513" s="234">
        <f t="shared" si="45"/>
        <v>0</v>
      </c>
      <c r="H513" s="234">
        <f t="shared" si="46"/>
        <v>0</v>
      </c>
      <c r="I513" s="234">
        <f t="shared" si="47"/>
        <v>0</v>
      </c>
      <c r="J513" s="234">
        <f t="shared" si="48"/>
        <v>0</v>
      </c>
      <c r="K513" s="234">
        <f t="shared" si="49"/>
        <v>0</v>
      </c>
      <c r="L513" s="234"/>
      <c r="M513" s="234">
        <f>SUMPRODUCT(--($E$5:$E$498=C513),--($D$5:$D$498=""),$M$5:$M$498)</f>
        <v>0</v>
      </c>
    </row>
    <row r="514" spans="3:13" hidden="1" x14ac:dyDescent="0.25">
      <c r="C514" s="168" t="s">
        <v>197</v>
      </c>
      <c r="D514" s="168"/>
      <c r="E514" s="168"/>
      <c r="F514" s="234">
        <f t="shared" si="44"/>
        <v>0</v>
      </c>
      <c r="G514" s="234">
        <f t="shared" si="45"/>
        <v>0</v>
      </c>
      <c r="H514" s="234">
        <f t="shared" si="46"/>
        <v>0</v>
      </c>
      <c r="I514" s="234">
        <f t="shared" si="47"/>
        <v>0</v>
      </c>
      <c r="J514" s="234">
        <f t="shared" si="48"/>
        <v>0</v>
      </c>
      <c r="K514" s="234">
        <f t="shared" si="49"/>
        <v>0</v>
      </c>
      <c r="L514" s="234"/>
      <c r="M514" s="234">
        <f>SUMPRODUCT(--($E$5:$E$498=C514),--($D$5:$D$498=""),$M$5:$M$498)</f>
        <v>0</v>
      </c>
    </row>
    <row r="515" spans="3:13" ht="15.75" thickBot="1" x14ac:dyDescent="0.3">
      <c r="C515" s="169" t="s">
        <v>126</v>
      </c>
      <c r="D515" s="169"/>
      <c r="E515" s="169"/>
      <c r="F515" s="235">
        <f t="shared" ref="F515:K515" si="51">SUM(F499:F514)</f>
        <v>4.5999999999999996</v>
      </c>
      <c r="G515" s="235">
        <f t="shared" si="51"/>
        <v>107.5</v>
      </c>
      <c r="H515" s="235">
        <f t="shared" si="51"/>
        <v>0</v>
      </c>
      <c r="I515" s="235">
        <f t="shared" si="51"/>
        <v>12</v>
      </c>
      <c r="J515" s="235">
        <f t="shared" si="51"/>
        <v>87.47</v>
      </c>
      <c r="K515" s="235">
        <f t="shared" si="51"/>
        <v>211.56999999999996</v>
      </c>
      <c r="L515" s="235"/>
      <c r="M515" s="235">
        <f>SUM(M499:M514)</f>
        <v>42066.36</v>
      </c>
    </row>
    <row r="516" spans="3:13" ht="15.75" thickTop="1" x14ac:dyDescent="0.25">
      <c r="C516" s="170"/>
      <c r="D516" s="170"/>
      <c r="E516" s="170"/>
      <c r="F516" s="234"/>
      <c r="G516" s="234"/>
      <c r="H516" s="234"/>
      <c r="I516" s="234"/>
      <c r="J516" s="234"/>
      <c r="K516" s="234"/>
      <c r="L516" s="236"/>
      <c r="M516" s="234"/>
    </row>
    <row r="517" spans="3:13" ht="15.75" thickBot="1" x14ac:dyDescent="0.3">
      <c r="C517" s="169" t="s">
        <v>127</v>
      </c>
      <c r="D517" s="169"/>
      <c r="E517" s="169"/>
      <c r="F517" s="235">
        <f>SUMPRODUCT(--($E$5:$E$498="H"),$F$5:$F$498)</f>
        <v>1.8</v>
      </c>
      <c r="G517" s="235">
        <f>SUMPRODUCT(--($E$5:$E$498="H"),G5:G498)</f>
        <v>0</v>
      </c>
      <c r="H517" s="235">
        <f>SUMPRODUCT(--($E$5:$E$498="H"),H5:H498)</f>
        <v>0</v>
      </c>
      <c r="I517" s="235">
        <f>SUMPRODUCT(--($E$5:$E$498="H"),I5:I498)</f>
        <v>0</v>
      </c>
      <c r="J517" s="235">
        <f>SUMPRODUCT(--($E$5:$E$498="H"),J5:J498)</f>
        <v>318.40000000000003</v>
      </c>
      <c r="K517" s="235">
        <f>SUM(F517:J517)</f>
        <v>320.20000000000005</v>
      </c>
      <c r="L517" s="237"/>
      <c r="M517" s="238"/>
    </row>
    <row r="518" spans="3:13" ht="15.75" thickTop="1" x14ac:dyDescent="0.25"/>
    <row r="519" spans="3:13" x14ac:dyDescent="0.25">
      <c r="C519" s="3" t="s">
        <v>268</v>
      </c>
      <c r="D519" s="3"/>
      <c r="E519" s="3"/>
      <c r="F519" s="239"/>
      <c r="G519" s="239"/>
      <c r="H519" s="239"/>
      <c r="I519" s="239"/>
      <c r="J519" s="239"/>
      <c r="K519" s="239"/>
    </row>
    <row r="520" spans="3:13" x14ac:dyDescent="0.25">
      <c r="C520" s="3" t="str">
        <f t="shared" ref="C520:C526" si="52">C500</f>
        <v>A</v>
      </c>
      <c r="D520" s="3"/>
      <c r="E520" s="3"/>
      <c r="F520" s="239">
        <f t="shared" ref="F520:F534" si="53">SUMPRODUCT(--($E$5:$E$498=C520),--($D$5:$D$498="X"),$F$5:$F$498)</f>
        <v>0</v>
      </c>
      <c r="G520" s="239">
        <f t="shared" ref="G520:G534" si="54">SUMPRODUCT(--($E$5:$E$498=C520),--($D$5:$D$498="X"),$G$5:$G$498)</f>
        <v>0</v>
      </c>
      <c r="H520" s="239">
        <f t="shared" ref="H520:H534" si="55">SUMPRODUCT(--($E$5:$E$498=C520),--($D$5:$D$498="X"),$H$5:$H$498)</f>
        <v>0</v>
      </c>
      <c r="I520" s="239">
        <f t="shared" ref="I520:I534" si="56">SUMPRODUCT(--($E$5:$E$498=C520),--($D$5:$D$498="X"),$I$5:$I$498)</f>
        <v>0</v>
      </c>
      <c r="J520" s="239">
        <f t="shared" ref="J520:J534" si="57">SUMPRODUCT(--($E$5:$E$498=C520),--($D$5:$D$498="X"),$J$5:$J$498)</f>
        <v>0</v>
      </c>
      <c r="K520" s="239">
        <f t="shared" ref="K520:K534" si="58">SUM(F520:J520)</f>
        <v>0</v>
      </c>
    </row>
    <row r="521" spans="3:13" x14ac:dyDescent="0.25">
      <c r="C521" s="3" t="str">
        <f t="shared" si="52"/>
        <v>A1</v>
      </c>
      <c r="D521" s="3"/>
      <c r="E521" s="3"/>
      <c r="F521" s="239">
        <f t="shared" si="53"/>
        <v>0</v>
      </c>
      <c r="G521" s="239">
        <f t="shared" si="54"/>
        <v>0</v>
      </c>
      <c r="H521" s="239">
        <f t="shared" si="55"/>
        <v>0</v>
      </c>
      <c r="I521" s="239">
        <f t="shared" si="56"/>
        <v>0</v>
      </c>
      <c r="J521" s="239">
        <f t="shared" si="57"/>
        <v>0</v>
      </c>
      <c r="K521" s="239">
        <f t="shared" si="58"/>
        <v>0</v>
      </c>
    </row>
    <row r="522" spans="3:13" x14ac:dyDescent="0.25">
      <c r="C522" s="3" t="str">
        <f t="shared" si="52"/>
        <v>A2</v>
      </c>
      <c r="D522" s="3"/>
      <c r="E522" s="3"/>
      <c r="F522" s="239">
        <f t="shared" si="53"/>
        <v>0</v>
      </c>
      <c r="G522" s="239">
        <f t="shared" si="54"/>
        <v>0</v>
      </c>
      <c r="H522" s="239">
        <f t="shared" si="55"/>
        <v>0</v>
      </c>
      <c r="I522" s="239">
        <f t="shared" si="56"/>
        <v>0</v>
      </c>
      <c r="J522" s="239">
        <f t="shared" si="57"/>
        <v>0</v>
      </c>
      <c r="K522" s="239">
        <f t="shared" si="58"/>
        <v>0</v>
      </c>
    </row>
    <row r="523" spans="3:13" x14ac:dyDescent="0.25">
      <c r="C523" s="3" t="str">
        <f t="shared" si="52"/>
        <v>B</v>
      </c>
      <c r="D523" s="3"/>
      <c r="E523" s="3"/>
      <c r="F523" s="239">
        <f t="shared" si="53"/>
        <v>0</v>
      </c>
      <c r="G523" s="239">
        <f t="shared" si="54"/>
        <v>0</v>
      </c>
      <c r="H523" s="239">
        <f t="shared" si="55"/>
        <v>0</v>
      </c>
      <c r="I523" s="239">
        <f t="shared" si="56"/>
        <v>0</v>
      </c>
      <c r="J523" s="239">
        <f t="shared" si="57"/>
        <v>0</v>
      </c>
      <c r="K523" s="239">
        <f t="shared" si="58"/>
        <v>0</v>
      </c>
    </row>
    <row r="524" spans="3:13" x14ac:dyDescent="0.25">
      <c r="C524" s="3" t="str">
        <f t="shared" si="52"/>
        <v>C</v>
      </c>
      <c r="D524" s="3"/>
      <c r="E524" s="3"/>
      <c r="F524" s="239">
        <f t="shared" si="53"/>
        <v>0</v>
      </c>
      <c r="G524" s="239">
        <f t="shared" si="54"/>
        <v>0</v>
      </c>
      <c r="H524" s="239">
        <f t="shared" si="55"/>
        <v>0</v>
      </c>
      <c r="I524" s="239">
        <f t="shared" si="56"/>
        <v>0</v>
      </c>
      <c r="J524" s="239">
        <f t="shared" si="57"/>
        <v>0</v>
      </c>
      <c r="K524" s="239">
        <f t="shared" si="58"/>
        <v>0</v>
      </c>
    </row>
    <row r="525" spans="3:13" x14ac:dyDescent="0.25">
      <c r="C525" s="3" t="str">
        <f t="shared" si="52"/>
        <v>D</v>
      </c>
      <c r="D525" s="3"/>
      <c r="E525" s="3"/>
      <c r="F525" s="239">
        <f t="shared" si="53"/>
        <v>0</v>
      </c>
      <c r="G525" s="239">
        <f t="shared" si="54"/>
        <v>0</v>
      </c>
      <c r="H525" s="239">
        <f t="shared" si="55"/>
        <v>0</v>
      </c>
      <c r="I525" s="239">
        <f t="shared" si="56"/>
        <v>0</v>
      </c>
      <c r="J525" s="239">
        <f t="shared" si="57"/>
        <v>0</v>
      </c>
      <c r="K525" s="239">
        <f t="shared" si="58"/>
        <v>0</v>
      </c>
    </row>
    <row r="526" spans="3:13" x14ac:dyDescent="0.25">
      <c r="C526" s="3" t="str">
        <f t="shared" si="52"/>
        <v>F</v>
      </c>
      <c r="D526" s="3"/>
      <c r="E526" s="3"/>
      <c r="F526" s="239">
        <f t="shared" si="53"/>
        <v>0</v>
      </c>
      <c r="G526" s="239">
        <f t="shared" si="54"/>
        <v>0</v>
      </c>
      <c r="H526" s="239">
        <f t="shared" si="55"/>
        <v>0</v>
      </c>
      <c r="I526" s="239">
        <f t="shared" si="56"/>
        <v>0</v>
      </c>
      <c r="J526" s="239">
        <f t="shared" si="57"/>
        <v>0</v>
      </c>
      <c r="K526" s="239">
        <f t="shared" si="58"/>
        <v>0</v>
      </c>
    </row>
    <row r="527" spans="3:13" hidden="1" x14ac:dyDescent="0.25">
      <c r="C527" s="3" t="s">
        <v>197</v>
      </c>
      <c r="D527" s="3"/>
      <c r="E527" s="3"/>
      <c r="F527" s="239">
        <f t="shared" si="53"/>
        <v>0</v>
      </c>
      <c r="G527" s="239">
        <f t="shared" si="54"/>
        <v>0</v>
      </c>
      <c r="H527" s="239">
        <f t="shared" si="55"/>
        <v>0</v>
      </c>
      <c r="I527" s="239">
        <f t="shared" si="56"/>
        <v>0</v>
      </c>
      <c r="J527" s="239">
        <f t="shared" si="57"/>
        <v>0</v>
      </c>
      <c r="K527" s="239">
        <f t="shared" si="58"/>
        <v>0</v>
      </c>
    </row>
    <row r="528" spans="3:13" hidden="1" x14ac:dyDescent="0.25">
      <c r="C528" s="3" t="s">
        <v>197</v>
      </c>
      <c r="D528" s="3"/>
      <c r="E528" s="3"/>
      <c r="F528" s="239">
        <f t="shared" si="53"/>
        <v>0</v>
      </c>
      <c r="G528" s="239">
        <f t="shared" si="54"/>
        <v>0</v>
      </c>
      <c r="H528" s="239">
        <f t="shared" si="55"/>
        <v>0</v>
      </c>
      <c r="I528" s="239">
        <f t="shared" si="56"/>
        <v>0</v>
      </c>
      <c r="J528" s="239">
        <f t="shared" si="57"/>
        <v>0</v>
      </c>
      <c r="K528" s="239">
        <f t="shared" si="58"/>
        <v>0</v>
      </c>
    </row>
    <row r="529" spans="3:13" hidden="1" x14ac:dyDescent="0.25">
      <c r="C529" s="3" t="s">
        <v>197</v>
      </c>
      <c r="D529" s="3"/>
      <c r="E529" s="3"/>
      <c r="F529" s="239">
        <f t="shared" si="53"/>
        <v>0</v>
      </c>
      <c r="G529" s="239">
        <f t="shared" si="54"/>
        <v>0</v>
      </c>
      <c r="H529" s="239">
        <f t="shared" si="55"/>
        <v>0</v>
      </c>
      <c r="I529" s="239">
        <f t="shared" si="56"/>
        <v>0</v>
      </c>
      <c r="J529" s="239">
        <f t="shared" si="57"/>
        <v>0</v>
      </c>
      <c r="K529" s="239">
        <f t="shared" si="58"/>
        <v>0</v>
      </c>
    </row>
    <row r="530" spans="3:13" hidden="1" x14ac:dyDescent="0.25">
      <c r="C530" s="3" t="s">
        <v>197</v>
      </c>
      <c r="D530" s="3"/>
      <c r="E530" s="3"/>
      <c r="F530" s="239">
        <f t="shared" si="53"/>
        <v>0</v>
      </c>
      <c r="G530" s="239">
        <f t="shared" si="54"/>
        <v>0</v>
      </c>
      <c r="H530" s="239">
        <f t="shared" si="55"/>
        <v>0</v>
      </c>
      <c r="I530" s="239">
        <f t="shared" si="56"/>
        <v>0</v>
      </c>
      <c r="J530" s="239">
        <f t="shared" si="57"/>
        <v>0</v>
      </c>
      <c r="K530" s="239">
        <f t="shared" si="58"/>
        <v>0</v>
      </c>
    </row>
    <row r="531" spans="3:13" hidden="1" x14ac:dyDescent="0.25">
      <c r="C531" s="3" t="s">
        <v>197</v>
      </c>
      <c r="D531" s="3"/>
      <c r="E531" s="3"/>
      <c r="F531" s="239">
        <f t="shared" si="53"/>
        <v>0</v>
      </c>
      <c r="G531" s="239">
        <f t="shared" si="54"/>
        <v>0</v>
      </c>
      <c r="H531" s="239">
        <f t="shared" si="55"/>
        <v>0</v>
      </c>
      <c r="I531" s="239">
        <f t="shared" si="56"/>
        <v>0</v>
      </c>
      <c r="J531" s="239">
        <f t="shared" si="57"/>
        <v>0</v>
      </c>
      <c r="K531" s="239">
        <f t="shared" si="58"/>
        <v>0</v>
      </c>
    </row>
    <row r="532" spans="3:13" hidden="1" x14ac:dyDescent="0.25">
      <c r="C532" s="3" t="s">
        <v>197</v>
      </c>
      <c r="D532" s="3"/>
      <c r="E532" s="3"/>
      <c r="F532" s="239">
        <f t="shared" si="53"/>
        <v>0</v>
      </c>
      <c r="G532" s="239">
        <f t="shared" si="54"/>
        <v>0</v>
      </c>
      <c r="H532" s="239">
        <f t="shared" si="55"/>
        <v>0</v>
      </c>
      <c r="I532" s="239">
        <f t="shared" si="56"/>
        <v>0</v>
      </c>
      <c r="J532" s="239">
        <f t="shared" si="57"/>
        <v>0</v>
      </c>
      <c r="K532" s="239">
        <f t="shared" si="58"/>
        <v>0</v>
      </c>
    </row>
    <row r="533" spans="3:13" hidden="1" x14ac:dyDescent="0.25">
      <c r="C533" s="3" t="s">
        <v>197</v>
      </c>
      <c r="D533" s="3"/>
      <c r="E533" s="3"/>
      <c r="F533" s="239">
        <f t="shared" si="53"/>
        <v>0</v>
      </c>
      <c r="G533" s="239">
        <f t="shared" si="54"/>
        <v>0</v>
      </c>
      <c r="H533" s="239">
        <f t="shared" si="55"/>
        <v>0</v>
      </c>
      <c r="I533" s="239">
        <f t="shared" si="56"/>
        <v>0</v>
      </c>
      <c r="J533" s="239">
        <f t="shared" si="57"/>
        <v>0</v>
      </c>
      <c r="K533" s="239">
        <f t="shared" si="58"/>
        <v>0</v>
      </c>
    </row>
    <row r="534" spans="3:13" hidden="1" x14ac:dyDescent="0.25">
      <c r="C534" s="3" t="s">
        <v>197</v>
      </c>
      <c r="D534" s="3"/>
      <c r="E534" s="3"/>
      <c r="F534" s="239">
        <f t="shared" si="53"/>
        <v>0</v>
      </c>
      <c r="G534" s="239">
        <f t="shared" si="54"/>
        <v>0</v>
      </c>
      <c r="H534" s="239">
        <f t="shared" si="55"/>
        <v>0</v>
      </c>
      <c r="I534" s="239">
        <f t="shared" si="56"/>
        <v>0</v>
      </c>
      <c r="J534" s="239">
        <f t="shared" si="57"/>
        <v>0</v>
      </c>
      <c r="K534" s="239">
        <f t="shared" si="58"/>
        <v>0</v>
      </c>
    </row>
    <row r="535" spans="3:13" ht="15.75" thickBot="1" x14ac:dyDescent="0.3">
      <c r="C535" s="4" t="s">
        <v>267</v>
      </c>
      <c r="D535" s="4"/>
      <c r="E535" s="4"/>
      <c r="F535" s="240">
        <f t="shared" ref="F535:K535" si="59">SUM(F520:F534)</f>
        <v>0</v>
      </c>
      <c r="G535" s="240">
        <f t="shared" si="59"/>
        <v>0</v>
      </c>
      <c r="H535" s="240">
        <f t="shared" si="59"/>
        <v>0</v>
      </c>
      <c r="I535" s="240">
        <f t="shared" si="59"/>
        <v>0</v>
      </c>
      <c r="J535" s="240">
        <f t="shared" si="59"/>
        <v>0</v>
      </c>
      <c r="K535" s="240">
        <f t="shared" si="59"/>
        <v>0</v>
      </c>
    </row>
    <row r="536" spans="3:13" ht="15.75" thickTop="1" x14ac:dyDescent="0.25">
      <c r="C536" s="254"/>
    </row>
    <row r="537" spans="3:13" x14ac:dyDescent="0.25">
      <c r="C537" s="254"/>
    </row>
    <row r="538" spans="3:13" x14ac:dyDescent="0.25">
      <c r="F538" s="268" t="s">
        <v>121</v>
      </c>
      <c r="G538" s="269" t="s">
        <v>122</v>
      </c>
      <c r="I538" s="401" t="s">
        <v>321</v>
      </c>
      <c r="J538" s="579"/>
      <c r="K538" s="580" t="s">
        <v>306</v>
      </c>
      <c r="L538" s="580"/>
      <c r="M538" s="581"/>
    </row>
    <row r="539" spans="3:13" x14ac:dyDescent="0.25">
      <c r="F539" s="390" t="s">
        <v>95</v>
      </c>
      <c r="G539" s="391">
        <v>156</v>
      </c>
      <c r="I539" s="403">
        <v>89</v>
      </c>
      <c r="J539" s="431" t="s">
        <v>322</v>
      </c>
      <c r="K539" s="432"/>
      <c r="L539" s="432"/>
      <c r="M539" s="433"/>
    </row>
    <row r="540" spans="3:13" x14ac:dyDescent="0.25">
      <c r="F540" s="390" t="s">
        <v>300</v>
      </c>
      <c r="G540" s="391">
        <v>255</v>
      </c>
      <c r="I540" s="403">
        <v>89</v>
      </c>
      <c r="J540" s="431" t="s">
        <v>323</v>
      </c>
      <c r="K540" s="432"/>
      <c r="L540" s="432"/>
      <c r="M540" s="433"/>
    </row>
    <row r="541" spans="3:13" x14ac:dyDescent="0.25">
      <c r="F541" s="390" t="s">
        <v>298</v>
      </c>
      <c r="G541" s="391">
        <v>255</v>
      </c>
      <c r="I541" s="403">
        <v>13</v>
      </c>
      <c r="J541" s="431" t="s">
        <v>324</v>
      </c>
      <c r="K541" s="432"/>
      <c r="L541" s="432"/>
      <c r="M541" s="433"/>
    </row>
    <row r="542" spans="3:13" x14ac:dyDescent="0.25">
      <c r="F542" s="390" t="s">
        <v>96</v>
      </c>
      <c r="G542" s="391">
        <v>255</v>
      </c>
      <c r="I542" s="403"/>
      <c r="J542" s="431" t="s">
        <v>325</v>
      </c>
      <c r="K542" s="432"/>
      <c r="L542" s="432"/>
      <c r="M542" s="433"/>
    </row>
    <row r="543" spans="3:13" x14ac:dyDescent="0.25">
      <c r="F543" s="390" t="s">
        <v>123</v>
      </c>
      <c r="G543" s="391">
        <v>255</v>
      </c>
      <c r="I543" s="403"/>
      <c r="J543" s="431" t="s">
        <v>326</v>
      </c>
      <c r="K543" s="432"/>
      <c r="L543" s="432"/>
      <c r="M543" s="433"/>
    </row>
    <row r="544" spans="3:13" x14ac:dyDescent="0.25">
      <c r="F544" s="390" t="s">
        <v>97</v>
      </c>
      <c r="G544" s="391">
        <v>255</v>
      </c>
      <c r="I544" s="404"/>
      <c r="J544" s="434" t="s">
        <v>327</v>
      </c>
      <c r="K544" s="435"/>
      <c r="L544" s="435"/>
      <c r="M544" s="436"/>
    </row>
    <row r="545" spans="6:7" x14ac:dyDescent="0.25">
      <c r="F545" s="390" t="s">
        <v>124</v>
      </c>
      <c r="G545" s="391">
        <v>6</v>
      </c>
    </row>
    <row r="546" spans="6:7" x14ac:dyDescent="0.25">
      <c r="F546" s="390" t="s">
        <v>125</v>
      </c>
      <c r="G546" s="391">
        <v>2</v>
      </c>
    </row>
    <row r="547" spans="6:7" x14ac:dyDescent="0.25">
      <c r="F547" s="420" t="s">
        <v>196</v>
      </c>
      <c r="G547" s="421">
        <v>0</v>
      </c>
    </row>
    <row r="548" spans="6:7" hidden="1" x14ac:dyDescent="0.25">
      <c r="F548" s="271"/>
      <c r="G548" s="272"/>
    </row>
    <row r="549" spans="6:7" hidden="1" x14ac:dyDescent="0.25">
      <c r="F549" s="255"/>
      <c r="G549" s="256"/>
    </row>
    <row r="550" spans="6:7" hidden="1" x14ac:dyDescent="0.25">
      <c r="F550" s="255"/>
      <c r="G550" s="256"/>
    </row>
    <row r="551" spans="6:7" hidden="1" x14ac:dyDescent="0.25">
      <c r="F551" s="255"/>
      <c r="G551" s="256"/>
    </row>
    <row r="552" spans="6:7" hidden="1" x14ac:dyDescent="0.25">
      <c r="F552" s="255"/>
      <c r="G552" s="256"/>
    </row>
    <row r="553" spans="6:7" hidden="1" x14ac:dyDescent="0.25">
      <c r="F553" s="257"/>
      <c r="G553" s="258"/>
    </row>
  </sheetData>
  <sheetProtection algorithmName="SHA-512" hashValue="TeIAZvWj6AZXF2nq50WsjkuMI/9fmPTtWTvA8oEFmhBlxw3wucA7WRgHTQ+OiI5OZ1/JiUrJ5pkKy6tT2r1XbA==" saltValue="If7hvBe9TnfCj2IlBQTv0Q==" spinCount="100000" sheet="1" objects="1" scenarios="1"/>
  <mergeCells count="1">
    <mergeCell ref="J538:M538"/>
  </mergeCells>
  <printOptions gridLines="1"/>
  <pageMargins left="0.70866141732283472" right="0.70866141732283472" top="0.94488188976377963" bottom="0.74803149606299213" header="0.31496062992125984" footer="0.31496062992125984"/>
  <pageSetup paperSize="9" scale="82" orientation="portrait" cellComments="asDisplayed" r:id="rId1"/>
  <headerFooter>
    <oddHeader>&amp;L&amp;G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tabColor rgb="FFF07512"/>
  </sheetPr>
  <dimension ref="A1:O127"/>
  <sheetViews>
    <sheetView showGridLines="0" showZeros="0" view="pageBreakPreview" zoomScaleNormal="100" zoomScaleSheetLayoutView="100" workbookViewId="0">
      <selection activeCell="F84" sqref="F84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5" x14ac:dyDescent="0.25"/>
    <row r="2" spans="1:13" ht="23.25" x14ac:dyDescent="0.35">
      <c r="D2" s="33" t="str">
        <f>CONCATENATE("Uitvoeringsbepaling"," ",H5,", onderdeel van ",verzamelblad!A2," ",verzamelblad!A3)</f>
        <v>Uitvoeringsbepaling 3, onderdeel van bestek 2020-SMO1800</v>
      </c>
      <c r="E2" s="6"/>
      <c r="F2" s="6"/>
      <c r="G2" s="6"/>
      <c r="H2" s="15"/>
    </row>
    <row r="3" spans="1:13" ht="15" x14ac:dyDescent="0.25">
      <c r="A3" s="10"/>
      <c r="B3" s="10"/>
      <c r="C3" s="10"/>
      <c r="D3" s="6"/>
      <c r="E3" s="6"/>
      <c r="F3" s="10"/>
      <c r="G3" s="10"/>
      <c r="H3" s="10"/>
      <c r="I3" s="8"/>
      <c r="J3" s="8"/>
      <c r="K3" s="8"/>
    </row>
    <row r="4" spans="1:13" ht="15" customHeight="1" x14ac:dyDescent="0.25">
      <c r="A4" s="94" t="s">
        <v>72</v>
      </c>
      <c r="B4" s="79" t="str">
        <f>VLOOKUP(H5,verzamelblad!A5:E54,3)</f>
        <v xml:space="preserve">Brandweerkazerne </v>
      </c>
      <c r="C4" s="79"/>
      <c r="D4" s="79"/>
      <c r="E4" s="80"/>
      <c r="F4" s="66"/>
      <c r="G4" s="180"/>
      <c r="H4" s="84"/>
      <c r="I4" s="8"/>
      <c r="J4" s="8"/>
      <c r="K4" s="8"/>
    </row>
    <row r="5" spans="1:13" ht="15" x14ac:dyDescent="0.25">
      <c r="A5" s="91" t="s">
        <v>71</v>
      </c>
      <c r="B5" s="79" t="str">
        <f>VLOOKUP(H5,verzamelblad!A5:E54,4)</f>
        <v>Verlengde Parklaan 36</v>
      </c>
      <c r="C5" s="79"/>
      <c r="D5" s="79"/>
      <c r="E5" s="81"/>
      <c r="F5" s="66"/>
      <c r="G5" s="181" t="s">
        <v>76</v>
      </c>
      <c r="H5" s="85">
        <v>3</v>
      </c>
      <c r="I5" s="8"/>
      <c r="J5" s="8"/>
      <c r="K5" s="8"/>
    </row>
    <row r="6" spans="1:13" ht="15" x14ac:dyDescent="0.25">
      <c r="A6" s="93" t="s">
        <v>73</v>
      </c>
      <c r="B6" s="82" t="str">
        <f>VLOOKUP(H5,verzamelblad!A5:E54,5)</f>
        <v xml:space="preserve"> Hattem</v>
      </c>
      <c r="C6" s="82"/>
      <c r="D6" s="82"/>
      <c r="E6" s="83"/>
      <c r="F6" s="69"/>
      <c r="G6" s="182" t="s">
        <v>77</v>
      </c>
      <c r="H6" s="86" t="str">
        <f>CONCATENATE(H5,"a")</f>
        <v>3a</v>
      </c>
      <c r="I6" s="8"/>
      <c r="J6" s="8"/>
      <c r="K6" s="8"/>
    </row>
    <row r="7" spans="1:13" ht="15" x14ac:dyDescent="0.25">
      <c r="A7" s="16"/>
      <c r="B7" s="16"/>
      <c r="C7" s="16"/>
      <c r="D7" s="16"/>
      <c r="E7" s="16"/>
      <c r="F7" s="8"/>
      <c r="G7" s="34"/>
      <c r="H7" s="35"/>
      <c r="I7" s="8"/>
      <c r="J7" s="8"/>
      <c r="K7" s="8"/>
    </row>
    <row r="8" spans="1:13" ht="15" x14ac:dyDescent="0.25">
      <c r="A8" s="94" t="s">
        <v>74</v>
      </c>
      <c r="B8" s="95"/>
      <c r="C8" s="95"/>
      <c r="D8" s="95"/>
      <c r="E8" s="87">
        <f>VLOOKUP($H$5,verzamelblad!$A$5:$EP$54,14,0)</f>
        <v>0</v>
      </c>
      <c r="F8" s="8"/>
      <c r="G8" s="8"/>
      <c r="H8" s="8"/>
      <c r="I8" s="8"/>
      <c r="J8" s="8"/>
      <c r="K8" s="8"/>
    </row>
    <row r="9" spans="1:13" ht="15" x14ac:dyDescent="0.25">
      <c r="A9" s="93" t="s">
        <v>75</v>
      </c>
      <c r="B9" s="69"/>
      <c r="C9" s="69"/>
      <c r="D9" s="69"/>
      <c r="E9" s="88">
        <f>VLOOKUP($H$5,verzamelblad!$A$5:$EP$54,6,0)</f>
        <v>104</v>
      </c>
      <c r="F9" s="8"/>
      <c r="G9" s="8"/>
      <c r="H9" s="8"/>
      <c r="I9" s="8"/>
      <c r="J9" s="8"/>
      <c r="K9" s="8"/>
    </row>
    <row r="10" spans="1:13" ht="18.75" customHeight="1" x14ac:dyDescent="0.25">
      <c r="F10" s="1" t="s">
        <v>81</v>
      </c>
      <c r="G10" s="1" t="s">
        <v>199</v>
      </c>
      <c r="H10" s="1" t="s">
        <v>212</v>
      </c>
      <c r="I10" s="1" t="s">
        <v>82</v>
      </c>
      <c r="J10" s="202"/>
      <c r="K10" s="202"/>
      <c r="L10" s="1" t="s">
        <v>83</v>
      </c>
      <c r="M10" s="1" t="s">
        <v>84</v>
      </c>
    </row>
    <row r="11" spans="1:13" ht="15" x14ac:dyDescent="0.25">
      <c r="A11" s="89" t="s">
        <v>99</v>
      </c>
      <c r="B11" s="90"/>
      <c r="C11" s="90"/>
      <c r="D11" s="102"/>
      <c r="E11" s="67"/>
      <c r="F11" s="142">
        <f>SUM(I11/12)</f>
        <v>0</v>
      </c>
      <c r="G11" s="143" t="e">
        <f>SUM(L11/12)</f>
        <v>#DIV/0!</v>
      </c>
      <c r="H11" s="120" t="e">
        <f>SUM(L11/E9)</f>
        <v>#DIV/0!</v>
      </c>
      <c r="I11" s="142">
        <f>SUM($I$14*M11)</f>
        <v>0</v>
      </c>
      <c r="J11" s="226"/>
      <c r="K11" s="142"/>
      <c r="L11" s="143" t="e">
        <f>SUM(L14*M11)</f>
        <v>#DIV/0!</v>
      </c>
      <c r="M11" s="59"/>
    </row>
    <row r="12" spans="1:13" ht="15" x14ac:dyDescent="0.25">
      <c r="A12" s="103" t="s">
        <v>100</v>
      </c>
      <c r="B12" s="104"/>
      <c r="C12" s="104"/>
      <c r="D12" s="105"/>
      <c r="E12" s="68"/>
      <c r="F12" s="144">
        <f>SUM(I12/3)</f>
        <v>0</v>
      </c>
      <c r="G12" s="145" t="e">
        <f>SUM(L12/3)</f>
        <v>#DIV/0!</v>
      </c>
      <c r="H12" s="36"/>
      <c r="I12" s="150">
        <f t="shared" ref="I12:I13" si="0">SUM($I$14*M12)</f>
        <v>0</v>
      </c>
      <c r="J12" s="227"/>
      <c r="K12" s="150"/>
      <c r="L12" s="151" t="e">
        <f>SUM(L14*M12)</f>
        <v>#DIV/0!</v>
      </c>
      <c r="M12" s="60"/>
    </row>
    <row r="13" spans="1:13" ht="15" x14ac:dyDescent="0.25">
      <c r="A13" s="106" t="s">
        <v>101</v>
      </c>
      <c r="B13" s="107"/>
      <c r="C13" s="107"/>
      <c r="D13" s="108"/>
      <c r="E13" s="70"/>
      <c r="F13" s="146">
        <f>I13</f>
        <v>0</v>
      </c>
      <c r="G13" s="147" t="e">
        <f>L13</f>
        <v>#DIV/0!</v>
      </c>
      <c r="H13" s="37"/>
      <c r="I13" s="152">
        <f t="shared" si="0"/>
        <v>0</v>
      </c>
      <c r="J13" s="228"/>
      <c r="K13" s="152"/>
      <c r="L13" s="153" t="e">
        <f>SUM(L14*M13)</f>
        <v>#DIV/0!</v>
      </c>
      <c r="M13" s="61"/>
    </row>
    <row r="14" spans="1:13" ht="15.75" thickBot="1" x14ac:dyDescent="0.3">
      <c r="A14" s="8" t="s">
        <v>78</v>
      </c>
      <c r="B14" s="8"/>
      <c r="C14" s="8"/>
      <c r="D14" s="8"/>
      <c r="E14" s="46"/>
      <c r="F14" s="148">
        <f>SUM(F11:F13)</f>
        <v>0</v>
      </c>
      <c r="G14" s="149" t="e">
        <f t="shared" ref="G14" si="1">SUM(G11:G13)</f>
        <v>#DIV/0!</v>
      </c>
      <c r="H14" s="47"/>
      <c r="I14" s="148">
        <f>E103</f>
        <v>0</v>
      </c>
      <c r="J14" s="212"/>
      <c r="K14" s="167"/>
      <c r="L14" s="149" t="e">
        <f>SUM(I14/offertetarief)</f>
        <v>#DIV/0!</v>
      </c>
      <c r="M14" s="8" t="str">
        <f>IF(SUM(M11:M13)=100%,"","Geen 100%")</f>
        <v>Geen 100%</v>
      </c>
    </row>
    <row r="15" spans="1:13" ht="15.75" thickTop="1" x14ac:dyDescent="0.25">
      <c r="F15" s="1" t="s">
        <v>85</v>
      </c>
      <c r="G15" s="1" t="s">
        <v>86</v>
      </c>
    </row>
    <row r="16" spans="1:13" ht="15" x14ac:dyDescent="0.25">
      <c r="A16" s="99" t="s">
        <v>79</v>
      </c>
      <c r="B16" s="96"/>
      <c r="C16" s="96"/>
      <c r="D16" s="96"/>
      <c r="E16" s="101"/>
      <c r="F16" s="154" t="e">
        <f>SUM((L14*directtoezicht)/E9)</f>
        <v>#DIV/0!</v>
      </c>
      <c r="G16" s="155" t="e">
        <f>IF(L14="","",SUM(L14*directtoezicht))</f>
        <v>#DIV/0!</v>
      </c>
    </row>
    <row r="17" spans="1:14" ht="15.75" customHeight="1" x14ac:dyDescent="0.25">
      <c r="M17" t="s">
        <v>91</v>
      </c>
      <c r="N17" t="s">
        <v>93</v>
      </c>
    </row>
    <row r="18" spans="1:14" ht="15.75" customHeight="1" x14ac:dyDescent="0.25">
      <c r="A18" t="s">
        <v>216</v>
      </c>
      <c r="M18" t="s">
        <v>92</v>
      </c>
      <c r="N18" t="s">
        <v>94</v>
      </c>
    </row>
    <row r="19" spans="1:14" ht="15" x14ac:dyDescent="0.25">
      <c r="A19" s="99" t="s">
        <v>213</v>
      </c>
      <c r="B19" s="96"/>
      <c r="C19" s="100"/>
      <c r="D19" s="156">
        <f ca="1">D103</f>
        <v>26925.599999999999</v>
      </c>
      <c r="E19" s="96"/>
      <c r="F19" s="97" t="s">
        <v>214</v>
      </c>
      <c r="G19" s="157">
        <f ca="1">D103/E9</f>
        <v>258.89999999999998</v>
      </c>
      <c r="H19" s="98" t="s">
        <v>215</v>
      </c>
      <c r="I19" s="158" t="e">
        <f ca="1">SUM(D19/L14)</f>
        <v>#DIV/0!</v>
      </c>
      <c r="J19" s="203"/>
      <c r="K19" s="203"/>
      <c r="M19" s="76" t="str">
        <f ca="1">INDIRECT("'" &amp; $H$6 &amp; "'!F539")</f>
        <v>A</v>
      </c>
      <c r="N19" s="56"/>
    </row>
    <row r="20" spans="1:14" ht="15" x14ac:dyDescent="0.25">
      <c r="M20" s="77" t="str">
        <f ca="1">INDIRECT("'" &amp; $H$6 &amp; "'!F540")</f>
        <v>A1</v>
      </c>
      <c r="N20" s="57"/>
    </row>
    <row r="21" spans="1:14" ht="15" x14ac:dyDescent="0.25">
      <c r="A21" t="s">
        <v>80</v>
      </c>
      <c r="B21" s="8"/>
      <c r="D21" s="1" t="s">
        <v>29</v>
      </c>
      <c r="E21" s="1" t="s">
        <v>30</v>
      </c>
      <c r="F21" s="1" t="s">
        <v>87</v>
      </c>
      <c r="G21" s="1" t="s">
        <v>88</v>
      </c>
      <c r="H21" s="1" t="s">
        <v>89</v>
      </c>
      <c r="I21" s="1" t="s">
        <v>90</v>
      </c>
      <c r="J21" s="187"/>
      <c r="K21" s="187"/>
      <c r="L21" s="186"/>
      <c r="M21" s="77" t="str">
        <f ca="1">INDIRECT("'" &amp; $H$6 &amp; "'!F541")</f>
        <v>A2</v>
      </c>
      <c r="N21" s="57"/>
    </row>
    <row r="22" spans="1:14" ht="15" x14ac:dyDescent="0.25">
      <c r="A22" s="89" t="str">
        <f>VLOOKUP($H$5,verzamelblad!$A$5:$EP$54,32,0)</f>
        <v>dieptereiniging sanitair</v>
      </c>
      <c r="B22" s="95"/>
      <c r="C22" s="67"/>
      <c r="D22" s="487" t="str">
        <f>VLOOKUP($H$5,verzamelblad!$A$5:$EP$54,33,0)</f>
        <v>m2</v>
      </c>
      <c r="E22" s="490">
        <f>'3a'!K504</f>
        <v>28</v>
      </c>
      <c r="F22" s="488"/>
      <c r="G22" s="142">
        <f t="shared" ref="G22" si="2">IF(E22="","",SUM(E22*F22))</f>
        <v>0</v>
      </c>
      <c r="H22" s="72">
        <f>VLOOKUP($H$5,verzamelblad!$A$5:$EP$54,35,0)</f>
        <v>1</v>
      </c>
      <c r="I22" s="465">
        <f>IF(H22="op afroep","",SUM(G22*H22))</f>
        <v>0</v>
      </c>
      <c r="J22" s="186"/>
      <c r="K22" s="186"/>
      <c r="L22" s="186"/>
      <c r="M22" s="77" t="str">
        <f ca="1">INDIRECT("'" &amp; $H$6 &amp; "'!F542")</f>
        <v>B</v>
      </c>
      <c r="N22" s="57"/>
    </row>
    <row r="23" spans="1:14" ht="15" x14ac:dyDescent="0.25">
      <c r="A23" s="91" t="str">
        <f>VLOOKUP($H$5,verzamelblad!$A$5:$EP$54,36,0)</f>
        <v>reinigen trespa beplating</v>
      </c>
      <c r="B23" s="92"/>
      <c r="C23" s="68"/>
      <c r="D23" s="74" t="str">
        <f>VLOOKUP($H$5,verzamelblad!$A$5:$EP$54,37,0)</f>
        <v>m2</v>
      </c>
      <c r="E23" s="489">
        <v>1</v>
      </c>
      <c r="F23" s="457"/>
      <c r="G23" s="485">
        <v>0</v>
      </c>
      <c r="H23" s="73" t="str">
        <f>VLOOKUP($H$5,verzamelblad!$A$5:$EP$54,39,0)</f>
        <v>op afroep</v>
      </c>
      <c r="I23" s="466" t="str">
        <f t="shared" ref="I23" si="3">IF(H23="op afroep","",SUM(G23*H23))</f>
        <v/>
      </c>
      <c r="J23" s="186"/>
      <c r="K23" s="186"/>
      <c r="L23" s="186"/>
      <c r="M23" s="77" t="str">
        <f ca="1">INDIRECT("'" &amp; $H$6 &amp; "'!F543")</f>
        <v>C</v>
      </c>
      <c r="N23" s="57"/>
    </row>
    <row r="24" spans="1:14" ht="15" x14ac:dyDescent="0.25">
      <c r="A24" s="91" t="s">
        <v>306</v>
      </c>
      <c r="B24" s="92"/>
      <c r="C24" s="68"/>
      <c r="D24" s="73"/>
      <c r="E24" s="73"/>
      <c r="F24" s="457"/>
      <c r="G24" s="144"/>
      <c r="H24" s="73"/>
      <c r="I24" s="466"/>
      <c r="J24" s="186"/>
      <c r="K24" s="186"/>
      <c r="L24" s="186"/>
      <c r="M24" s="77" t="str">
        <f ca="1">INDIRECT("'" &amp; $H$6 &amp; "'!F544")</f>
        <v>D</v>
      </c>
      <c r="N24" s="57"/>
    </row>
    <row r="25" spans="1:14" ht="15" x14ac:dyDescent="0.25">
      <c r="A25" s="91">
        <f>VLOOKUP($H$5,verzamelblad!$A$5:$EP$54,44,0)</f>
        <v>0</v>
      </c>
      <c r="B25" s="92"/>
      <c r="C25" s="68"/>
      <c r="D25" s="73"/>
      <c r="E25" s="73"/>
      <c r="F25" s="457"/>
      <c r="G25" s="144"/>
      <c r="H25" s="73"/>
      <c r="I25" s="466"/>
      <c r="J25" s="186"/>
      <c r="K25" s="186"/>
      <c r="L25" s="186"/>
      <c r="M25" s="77" t="str">
        <f ca="1">INDIRECT("'" &amp; $H$6 &amp; "'!F545")</f>
        <v>F</v>
      </c>
      <c r="N25" s="57"/>
    </row>
    <row r="26" spans="1:14" ht="15" x14ac:dyDescent="0.25">
      <c r="A26" s="91">
        <f>VLOOKUP($H$5,verzamelblad!$A$5:$EP$54,48,0)</f>
        <v>0</v>
      </c>
      <c r="B26" s="92"/>
      <c r="C26" s="68"/>
      <c r="D26" s="73"/>
      <c r="E26" s="73"/>
      <c r="F26" s="457"/>
      <c r="G26" s="144"/>
      <c r="H26" s="73"/>
      <c r="I26" s="466"/>
      <c r="J26" s="186"/>
      <c r="K26" s="186"/>
      <c r="L26" s="186"/>
      <c r="M26" s="77" t="str">
        <f ca="1">INDIRECT("'" &amp; $H$6 &amp; "'!F546")</f>
        <v>G</v>
      </c>
      <c r="N26" s="57"/>
    </row>
    <row r="27" spans="1:14" ht="15" x14ac:dyDescent="0.25">
      <c r="A27" s="91">
        <f>VLOOKUP($H$5,verzamelblad!$A$5:$EP$54,52,0)</f>
        <v>0</v>
      </c>
      <c r="B27" s="92"/>
      <c r="C27" s="68"/>
      <c r="D27" s="73"/>
      <c r="E27" s="73"/>
      <c r="F27" s="457"/>
      <c r="G27" s="144"/>
      <c r="H27" s="73"/>
      <c r="I27" s="466"/>
      <c r="J27" s="186"/>
      <c r="K27" s="186"/>
      <c r="L27" s="186"/>
      <c r="M27" s="77"/>
      <c r="N27" s="57"/>
    </row>
    <row r="28" spans="1:14" ht="15" x14ac:dyDescent="0.25">
      <c r="A28" s="91">
        <f>VLOOKUP($H$5,verzamelblad!$A$5:$EP$54,56,0)</f>
        <v>0</v>
      </c>
      <c r="B28" s="92"/>
      <c r="C28" s="68"/>
      <c r="D28" s="73"/>
      <c r="E28" s="73"/>
      <c r="F28" s="457"/>
      <c r="G28" s="144"/>
      <c r="H28" s="73"/>
      <c r="I28" s="466"/>
      <c r="J28" s="186"/>
      <c r="K28" s="186"/>
      <c r="L28" s="186"/>
      <c r="M28" s="77"/>
      <c r="N28" s="57"/>
    </row>
    <row r="29" spans="1:14" ht="15" x14ac:dyDescent="0.25">
      <c r="A29" s="91">
        <f>VLOOKUP($H$5,verzamelblad!$A$5:$EP$54,60,0)</f>
        <v>0</v>
      </c>
      <c r="B29" s="92"/>
      <c r="C29" s="68"/>
      <c r="D29" s="73"/>
      <c r="E29" s="73"/>
      <c r="F29" s="457"/>
      <c r="G29" s="144"/>
      <c r="H29" s="73"/>
      <c r="I29" s="466"/>
      <c r="J29" s="186"/>
      <c r="K29" s="186"/>
      <c r="L29" s="186"/>
      <c r="M29" s="77"/>
      <c r="N29" s="57"/>
    </row>
    <row r="30" spans="1:14" ht="15" x14ac:dyDescent="0.25">
      <c r="A30" s="91">
        <f>VLOOKUP($H$5,verzamelblad!$A$5:$EP$54,64,0)</f>
        <v>0</v>
      </c>
      <c r="B30" s="92"/>
      <c r="C30" s="68"/>
      <c r="D30" s="73"/>
      <c r="E30" s="73"/>
      <c r="F30" s="457"/>
      <c r="G30" s="144"/>
      <c r="H30" s="73"/>
      <c r="I30" s="466"/>
      <c r="J30" s="186"/>
      <c r="K30" s="186"/>
      <c r="L30" s="186"/>
      <c r="M30" s="77"/>
      <c r="N30" s="57"/>
    </row>
    <row r="31" spans="1:14" ht="15" x14ac:dyDescent="0.25">
      <c r="A31" s="91">
        <f>VLOOKUP($H$5,verzamelblad!$A$5:$EP$54,68,0)</f>
        <v>0</v>
      </c>
      <c r="B31" s="92"/>
      <c r="C31" s="68"/>
      <c r="D31" s="73"/>
      <c r="E31" s="73"/>
      <c r="F31" s="457"/>
      <c r="G31" s="144"/>
      <c r="H31" s="73"/>
      <c r="I31" s="466"/>
      <c r="J31" s="186"/>
      <c r="K31" s="186"/>
      <c r="L31" s="186"/>
      <c r="M31" s="77"/>
      <c r="N31" s="57"/>
    </row>
    <row r="32" spans="1:14" ht="15" x14ac:dyDescent="0.25">
      <c r="A32" s="93">
        <f>VLOOKUP($H$5,verzamelblad!$A$5:$EP$54,72,0)</f>
        <v>0</v>
      </c>
      <c r="B32" s="69"/>
      <c r="C32" s="70"/>
      <c r="D32" s="75"/>
      <c r="E32" s="75"/>
      <c r="F32" s="458"/>
      <c r="G32" s="464"/>
      <c r="H32" s="75"/>
      <c r="I32" s="467"/>
      <c r="J32" s="186"/>
      <c r="K32" s="186"/>
      <c r="L32" s="186"/>
      <c r="M32" s="77"/>
      <c r="N32" s="57"/>
    </row>
    <row r="33" spans="1:14" ht="15.75" thickBot="1" x14ac:dyDescent="0.3">
      <c r="A33" s="8" t="s">
        <v>98</v>
      </c>
      <c r="B33" s="8"/>
      <c r="C33" s="8"/>
      <c r="D33" s="8"/>
      <c r="E33" s="8"/>
      <c r="F33" s="8"/>
      <c r="G33" s="8"/>
      <c r="H33" s="8"/>
      <c r="I33" s="468">
        <f>SUM(I22:I32)</f>
        <v>0</v>
      </c>
      <c r="J33" s="186"/>
      <c r="K33" s="186"/>
      <c r="L33" s="186"/>
      <c r="M33" s="78"/>
      <c r="N33" s="58"/>
    </row>
    <row r="34" spans="1:14" ht="15.75" thickTop="1" x14ac:dyDescent="0.25">
      <c r="J34" s="186"/>
      <c r="K34" s="186"/>
      <c r="L34" s="186"/>
    </row>
    <row r="35" spans="1:14" ht="15" x14ac:dyDescent="0.25">
      <c r="A35" t="s">
        <v>102</v>
      </c>
      <c r="E35" s="1" t="s">
        <v>70</v>
      </c>
      <c r="F35" s="1" t="s">
        <v>200</v>
      </c>
      <c r="G35" s="1" t="s">
        <v>88</v>
      </c>
      <c r="H35" s="1" t="s">
        <v>89</v>
      </c>
      <c r="I35" s="1" t="s">
        <v>90</v>
      </c>
      <c r="J35" s="187"/>
      <c r="K35" s="187"/>
      <c r="L35" s="186"/>
    </row>
    <row r="36" spans="1:14" ht="15" x14ac:dyDescent="0.25">
      <c r="A36" s="94" t="str">
        <f>VLOOKUP($H$5,verzamelblad!$A$5:$EP$54,16,0)</f>
        <v>recoaten</v>
      </c>
      <c r="B36" s="95"/>
      <c r="C36" s="95"/>
      <c r="D36" s="67"/>
      <c r="E36" s="143">
        <f>'3a'!G515</f>
        <v>177.9</v>
      </c>
      <c r="F36" s="456"/>
      <c r="G36" s="142">
        <f t="shared" ref="G36:G38" si="4">IF(E36="","",SUM(E36*F36))</f>
        <v>0</v>
      </c>
      <c r="H36" s="72" t="str">
        <f>VLOOKUP($H$5,verzamelblad!$A$5:$EP$54,17,0)</f>
        <v>op afroep</v>
      </c>
      <c r="I36" s="465" t="str">
        <f>IF(H36="op afroep","",SUM(G36*H36))</f>
        <v/>
      </c>
      <c r="J36" s="186"/>
      <c r="K36" s="186"/>
      <c r="L36" s="186"/>
    </row>
    <row r="37" spans="1:14" ht="15" x14ac:dyDescent="0.25">
      <c r="A37" s="91" t="str">
        <f>VLOOKUP($H$5,verzamelblad!$A$5:$EP$54,18,0)</f>
        <v>topstrippen + topcoaten</v>
      </c>
      <c r="B37" s="92"/>
      <c r="C37" s="92"/>
      <c r="D37" s="68"/>
      <c r="E37" s="151">
        <f>'3a'!G515</f>
        <v>177.9</v>
      </c>
      <c r="F37" s="457"/>
      <c r="G37" s="144">
        <f t="shared" si="4"/>
        <v>0</v>
      </c>
      <c r="H37" s="73">
        <f>VLOOKUP($H$5,verzamelblad!$A$5:$EP$54,19,0)</f>
        <v>1</v>
      </c>
      <c r="I37" s="466">
        <f t="shared" ref="I37:I38" si="5">IF(H37="op afroep","",SUM(G37*H37))</f>
        <v>0</v>
      </c>
      <c r="J37" s="186"/>
      <c r="K37" s="186"/>
      <c r="L37" s="186"/>
    </row>
    <row r="38" spans="1:14" ht="15" x14ac:dyDescent="0.25">
      <c r="A38" s="91" t="str">
        <f>VLOOKUP($H$5,verzamelblad!$A$5:$EP$54,20,0)</f>
        <v>volsprayen</v>
      </c>
      <c r="B38" s="92"/>
      <c r="C38" s="92"/>
      <c r="D38" s="68"/>
      <c r="E38" s="151">
        <f>'3a'!G515</f>
        <v>177.9</v>
      </c>
      <c r="F38" s="457"/>
      <c r="G38" s="144">
        <f t="shared" si="4"/>
        <v>0</v>
      </c>
      <c r="H38" s="73">
        <f>VLOOKUP($H$5,verzamelblad!$A$5:$EP$54,21,0)</f>
        <v>3</v>
      </c>
      <c r="I38" s="466">
        <f t="shared" si="5"/>
        <v>0</v>
      </c>
      <c r="J38" s="186"/>
      <c r="K38" s="186"/>
      <c r="L38" s="186"/>
      <c r="M38" s="8"/>
    </row>
    <row r="39" spans="1:14" ht="15" x14ac:dyDescent="0.25">
      <c r="A39" s="91"/>
      <c r="B39" s="92"/>
      <c r="C39" s="92"/>
      <c r="D39" s="68"/>
      <c r="E39" s="151"/>
      <c r="F39" s="457"/>
      <c r="G39" s="144"/>
      <c r="H39" s="73"/>
      <c r="I39" s="466"/>
      <c r="J39" s="186"/>
      <c r="K39" s="186"/>
      <c r="L39" s="186"/>
    </row>
    <row r="40" spans="1:14" ht="15" x14ac:dyDescent="0.25">
      <c r="A40" s="91"/>
      <c r="B40" s="92"/>
      <c r="C40" s="92"/>
      <c r="D40" s="68"/>
      <c r="E40" s="151"/>
      <c r="F40" s="457"/>
      <c r="G40" s="144"/>
      <c r="H40" s="73"/>
      <c r="I40" s="466"/>
      <c r="J40" s="186"/>
      <c r="K40" s="186"/>
      <c r="L40" s="186"/>
    </row>
    <row r="41" spans="1:14" ht="15" x14ac:dyDescent="0.25">
      <c r="A41" s="91"/>
      <c r="B41" s="92"/>
      <c r="C41" s="92"/>
      <c r="D41" s="68"/>
      <c r="E41" s="151"/>
      <c r="F41" s="457"/>
      <c r="G41" s="144"/>
      <c r="H41" s="73"/>
      <c r="I41" s="466"/>
      <c r="J41" s="186"/>
      <c r="K41" s="186"/>
      <c r="L41" s="186"/>
    </row>
    <row r="42" spans="1:14" ht="15" x14ac:dyDescent="0.25">
      <c r="A42" s="91"/>
      <c r="B42" s="92"/>
      <c r="C42" s="92"/>
      <c r="D42" s="68"/>
      <c r="E42" s="160"/>
      <c r="F42" s="457"/>
      <c r="G42" s="144"/>
      <c r="H42" s="73"/>
      <c r="I42" s="466"/>
      <c r="J42" s="186"/>
      <c r="K42" s="186"/>
      <c r="L42" s="186"/>
    </row>
    <row r="43" spans="1:14" ht="15" x14ac:dyDescent="0.25">
      <c r="A43" s="93"/>
      <c r="B43" s="69"/>
      <c r="C43" s="69"/>
      <c r="D43" s="70"/>
      <c r="E43" s="161"/>
      <c r="F43" s="458"/>
      <c r="G43" s="464"/>
      <c r="H43" s="75"/>
      <c r="I43" s="467"/>
      <c r="J43" s="186"/>
      <c r="K43" s="186"/>
      <c r="L43" s="186"/>
    </row>
    <row r="44" spans="1:14" ht="15.75" thickBot="1" x14ac:dyDescent="0.3">
      <c r="A44" s="48" t="s">
        <v>98</v>
      </c>
      <c r="B44" s="46"/>
      <c r="C44" s="46"/>
      <c r="D44" s="46"/>
      <c r="E44" s="46"/>
      <c r="F44" s="46"/>
      <c r="G44" s="46"/>
      <c r="H44" s="46"/>
      <c r="I44" s="167">
        <f>SUM(I36:I43)</f>
        <v>0</v>
      </c>
      <c r="J44" s="186"/>
      <c r="K44" s="186"/>
      <c r="L44" s="186"/>
    </row>
    <row r="45" spans="1:14" ht="15.75" thickTop="1" x14ac:dyDescent="0.25">
      <c r="J45" s="186"/>
      <c r="K45" s="186"/>
      <c r="L45" s="186"/>
    </row>
    <row r="46" spans="1:14" ht="15" x14ac:dyDescent="0.25">
      <c r="A46" t="s">
        <v>103</v>
      </c>
      <c r="E46" s="1" t="s">
        <v>331</v>
      </c>
      <c r="F46" s="1" t="s">
        <v>200</v>
      </c>
      <c r="G46" s="1" t="s">
        <v>88</v>
      </c>
      <c r="H46" s="1" t="s">
        <v>89</v>
      </c>
      <c r="I46" s="1" t="s">
        <v>90</v>
      </c>
      <c r="J46" s="187"/>
      <c r="K46" s="187"/>
      <c r="L46" s="186"/>
    </row>
    <row r="47" spans="1:14" ht="15" x14ac:dyDescent="0.25">
      <c r="A47" s="94" t="str">
        <f>VLOOKUP($H$5,verzamelblad!$A$5:$EP$54,76,0)</f>
        <v>gevelglas buitenzijde enkelvoudig gemeten</v>
      </c>
      <c r="B47" s="95"/>
      <c r="C47" s="95"/>
      <c r="D47" s="67"/>
      <c r="E47" s="386">
        <f>'3a'!I539</f>
        <v>144</v>
      </c>
      <c r="F47" s="456"/>
      <c r="G47" s="473">
        <f t="shared" ref="G47:G51" si="6">IF(E47="","",SUM(E47*F47))</f>
        <v>0</v>
      </c>
      <c r="H47" s="453">
        <f>VLOOKUP($H$5,verzamelblad!$A$5:$EP$54,77,0)</f>
        <v>4</v>
      </c>
      <c r="I47" s="475">
        <f t="shared" ref="I47:I51" si="7">IF(H47="op afroep","",SUM(G47*H47))</f>
        <v>0</v>
      </c>
      <c r="J47" s="186"/>
      <c r="K47" s="186"/>
      <c r="L47" s="186"/>
    </row>
    <row r="48" spans="1:14" ht="15" x14ac:dyDescent="0.25">
      <c r="A48" s="91" t="str">
        <f>VLOOKUP($H$5,verzamelblad!$A$5:$EP$54,78,0)</f>
        <v>gevelglas binnenzijde enkelvoudig gemeten</v>
      </c>
      <c r="B48" s="92"/>
      <c r="C48" s="92"/>
      <c r="D48" s="68"/>
      <c r="E48" s="151">
        <f>'3a'!I540</f>
        <v>144</v>
      </c>
      <c r="F48" s="457"/>
      <c r="G48" s="474">
        <f t="shared" si="6"/>
        <v>0</v>
      </c>
      <c r="H48" s="454">
        <f>VLOOKUP($H$5,verzamelblad!$A$5:$EP$54,79,0)</f>
        <v>4</v>
      </c>
      <c r="I48" s="476">
        <f t="shared" si="7"/>
        <v>0</v>
      </c>
      <c r="J48" s="186"/>
      <c r="K48" s="186"/>
      <c r="L48" s="186"/>
    </row>
    <row r="49" spans="1:14" ht="15" x14ac:dyDescent="0.25">
      <c r="A49" s="91" t="str">
        <f>VLOOKUP($H$5,verzamelblad!$A$5:$EP$54,80,0)</f>
        <v>separatieglas dubbelvoudig gemeten</v>
      </c>
      <c r="B49" s="92"/>
      <c r="C49" s="92"/>
      <c r="D49" s="68"/>
      <c r="E49" s="151">
        <f>'3a'!I541</f>
        <v>74</v>
      </c>
      <c r="F49" s="457"/>
      <c r="G49" s="474">
        <f t="shared" si="6"/>
        <v>0</v>
      </c>
      <c r="H49" s="454">
        <f>VLOOKUP($H$5,verzamelblad!$A$5:$EP$54,81,0)</f>
        <v>4</v>
      </c>
      <c r="I49" s="476">
        <f t="shared" si="7"/>
        <v>0</v>
      </c>
      <c r="J49" s="186"/>
      <c r="K49" s="186"/>
      <c r="L49" s="186"/>
    </row>
    <row r="50" spans="1:14" ht="15" x14ac:dyDescent="0.25">
      <c r="A50" s="91" t="str">
        <f>VLOOKUP($H$5,verzamelblad!$A$5:$EP$54,82,0)</f>
        <v>koepelglas enkelvoudig gemeten</v>
      </c>
      <c r="B50" s="92"/>
      <c r="C50" s="92"/>
      <c r="D50" s="68"/>
      <c r="E50" s="151">
        <v>1</v>
      </c>
      <c r="F50" s="457"/>
      <c r="G50" s="513">
        <f t="shared" si="6"/>
        <v>0</v>
      </c>
      <c r="H50" s="455">
        <f>VLOOKUP($H$5,verzamelblad!$A$5:$EP$54,83,0)</f>
        <v>4</v>
      </c>
      <c r="I50" s="514">
        <f t="shared" si="7"/>
        <v>0</v>
      </c>
      <c r="J50" s="186"/>
      <c r="K50" s="186"/>
      <c r="L50" s="186"/>
    </row>
    <row r="51" spans="1:14" ht="15" x14ac:dyDescent="0.25">
      <c r="A51" s="91" t="str">
        <f>VLOOKUP($H$5,verzamelblad!$A$5:$EP$54,84,0)</f>
        <v>lichtstraten enkelvoudig</v>
      </c>
      <c r="B51" s="92"/>
      <c r="C51" s="92"/>
      <c r="D51" s="68"/>
      <c r="E51" s="151">
        <v>0</v>
      </c>
      <c r="F51" s="457"/>
      <c r="G51" s="486">
        <f t="shared" si="6"/>
        <v>0</v>
      </c>
      <c r="H51" s="452" t="str">
        <f>VLOOKUP($H$5,verzamelblad!$A$5:$EP$54,85,0)</f>
        <v>op afroep</v>
      </c>
      <c r="I51" s="466" t="str">
        <f t="shared" si="7"/>
        <v/>
      </c>
      <c r="J51" s="186"/>
      <c r="K51" s="186"/>
      <c r="L51" s="186"/>
    </row>
    <row r="52" spans="1:14" ht="60" customHeight="1" x14ac:dyDescent="0.25">
      <c r="A52" s="563" t="str">
        <f>VLOOKUP($H$5,verzamelblad!$A$5:$EP$54,92,0)</f>
        <v>beurtprijs voor het reinigen van horizontaleof verticale metalen gevelbeplating (damwand) met bijbehorend zetwerk zoals daklijsten e.d., inclusief bereikbaarheidsmiddelen</v>
      </c>
      <c r="B52" s="564"/>
      <c r="C52" s="564"/>
      <c r="D52" s="565"/>
      <c r="E52" s="160"/>
      <c r="F52" s="160"/>
      <c r="G52" s="457"/>
      <c r="H52" s="452">
        <f>VLOOKUP($H$5,verzamelblad!$A$5:$EP$54,93,0)</f>
        <v>0.5</v>
      </c>
      <c r="I52" s="466">
        <f>+H52*G52</f>
        <v>0</v>
      </c>
      <c r="J52" s="186"/>
      <c r="K52" s="186"/>
      <c r="L52" s="186"/>
    </row>
    <row r="53" spans="1:14" ht="15" x14ac:dyDescent="0.25">
      <c r="A53" s="91"/>
      <c r="B53" s="92"/>
      <c r="C53" s="92"/>
      <c r="D53" s="68"/>
      <c r="E53" s="160"/>
      <c r="F53" s="457"/>
      <c r="G53" s="144"/>
      <c r="H53" s="73"/>
      <c r="I53" s="466"/>
      <c r="J53" s="186"/>
      <c r="K53" s="186"/>
      <c r="L53" s="186"/>
    </row>
    <row r="54" spans="1:14" ht="15" x14ac:dyDescent="0.25">
      <c r="A54" s="91"/>
      <c r="B54" s="92"/>
      <c r="C54" s="92"/>
      <c r="D54" s="68"/>
      <c r="E54" s="160"/>
      <c r="F54" s="457"/>
      <c r="G54" s="144"/>
      <c r="H54" s="73"/>
      <c r="I54" s="466"/>
      <c r="J54" s="186"/>
      <c r="K54" s="186"/>
      <c r="L54" s="186"/>
    </row>
    <row r="55" spans="1:14" ht="15" x14ac:dyDescent="0.25">
      <c r="A55" s="91"/>
      <c r="B55" s="92"/>
      <c r="C55" s="92"/>
      <c r="D55" s="68"/>
      <c r="E55" s="160"/>
      <c r="F55" s="457"/>
      <c r="G55" s="144"/>
      <c r="H55" s="73"/>
      <c r="I55" s="466"/>
      <c r="J55" s="186"/>
      <c r="K55" s="186"/>
      <c r="L55" s="186"/>
    </row>
    <row r="56" spans="1:14" ht="15" x14ac:dyDescent="0.25">
      <c r="A56" s="478" t="s">
        <v>332</v>
      </c>
      <c r="B56" s="69"/>
      <c r="C56" s="69"/>
      <c r="D56" s="70"/>
      <c r="E56" s="161">
        <v>0</v>
      </c>
      <c r="F56" s="458"/>
      <c r="G56" s="464"/>
      <c r="H56" s="75">
        <f>VLOOKUP($H$5,verzamelblad!$A$5:$EP$54,95,0)</f>
        <v>0</v>
      </c>
      <c r="I56" s="467"/>
      <c r="J56" s="186"/>
      <c r="K56" s="186"/>
      <c r="L56" s="186"/>
    </row>
    <row r="57" spans="1:14" ht="15.75" thickBot="1" x14ac:dyDescent="0.3">
      <c r="A57" s="46" t="s">
        <v>98</v>
      </c>
      <c r="B57" s="46"/>
      <c r="C57" s="46"/>
      <c r="D57" s="46"/>
      <c r="E57" s="46"/>
      <c r="F57" s="46"/>
      <c r="G57" s="46"/>
      <c r="H57" s="46"/>
      <c r="I57" s="167">
        <f>SUM(I47:I56)</f>
        <v>0</v>
      </c>
      <c r="J57" s="186"/>
      <c r="K57" s="186"/>
      <c r="L57" s="515"/>
    </row>
    <row r="58" spans="1:14" ht="15.75" thickTop="1" x14ac:dyDescent="0.25">
      <c r="A58" s="387" t="s">
        <v>306</v>
      </c>
      <c r="E58" s="1"/>
      <c r="F58" s="1"/>
      <c r="G58" s="1"/>
      <c r="H58" s="1"/>
      <c r="I58" s="1"/>
      <c r="J58" s="187"/>
      <c r="K58" s="187"/>
      <c r="L58" s="186"/>
    </row>
    <row r="59" spans="1:14" ht="15" x14ac:dyDescent="0.25">
      <c r="A59" t="s">
        <v>494</v>
      </c>
      <c r="E59" s="1"/>
      <c r="F59" s="1"/>
      <c r="G59" s="1"/>
      <c r="H59" s="1"/>
      <c r="I59" s="1"/>
      <c r="J59" s="186"/>
      <c r="K59" s="186"/>
      <c r="L59" s="186"/>
      <c r="M59" s="16"/>
      <c r="N59" s="16"/>
    </row>
    <row r="60" spans="1:14" ht="15" x14ac:dyDescent="0.25">
      <c r="A60" s="570" t="s">
        <v>493</v>
      </c>
      <c r="B60" s="571"/>
      <c r="C60" s="571"/>
      <c r="D60" s="571"/>
      <c r="E60" s="571"/>
      <c r="F60" s="571"/>
      <c r="G60" s="571"/>
      <c r="H60" s="571"/>
      <c r="I60" s="572"/>
      <c r="J60" s="186"/>
      <c r="K60" s="186"/>
      <c r="L60" s="186"/>
      <c r="M60" s="16"/>
      <c r="N60" s="16"/>
    </row>
    <row r="61" spans="1:14" ht="15" hidden="1" x14ac:dyDescent="0.25">
      <c r="A61" s="560"/>
      <c r="B61" s="561"/>
      <c r="C61" s="561"/>
      <c r="D61" s="561"/>
      <c r="E61" s="561"/>
      <c r="F61" s="561"/>
      <c r="G61" s="561"/>
      <c r="H61" s="561"/>
      <c r="I61" s="562"/>
      <c r="J61" s="186"/>
      <c r="K61" s="186"/>
      <c r="L61" s="186"/>
      <c r="M61" s="16"/>
      <c r="N61" s="16"/>
    </row>
    <row r="62" spans="1:14" ht="15" hidden="1" x14ac:dyDescent="0.25">
      <c r="A62" s="560"/>
      <c r="B62" s="561"/>
      <c r="C62" s="561"/>
      <c r="D62" s="561"/>
      <c r="E62" s="561"/>
      <c r="F62" s="561"/>
      <c r="G62" s="561"/>
      <c r="H62" s="561"/>
      <c r="I62" s="562"/>
      <c r="J62" s="186"/>
      <c r="K62" s="186"/>
      <c r="L62" s="186"/>
      <c r="M62" s="16"/>
      <c r="N62" s="16"/>
    </row>
    <row r="63" spans="1:14" ht="15" hidden="1" x14ac:dyDescent="0.25">
      <c r="A63" s="560"/>
      <c r="B63" s="561"/>
      <c r="C63" s="561"/>
      <c r="D63" s="561"/>
      <c r="E63" s="561"/>
      <c r="F63" s="561"/>
      <c r="G63" s="561"/>
      <c r="H63" s="561"/>
      <c r="I63" s="562"/>
      <c r="J63" s="186"/>
      <c r="K63" s="186"/>
      <c r="L63" s="186"/>
      <c r="M63" s="16"/>
      <c r="N63" s="16"/>
    </row>
    <row r="64" spans="1:14" ht="15" hidden="1" x14ac:dyDescent="0.25">
      <c r="A64" s="560"/>
      <c r="B64" s="561"/>
      <c r="C64" s="561"/>
      <c r="D64" s="561"/>
      <c r="E64" s="561"/>
      <c r="F64" s="561"/>
      <c r="G64" s="561"/>
      <c r="H64" s="561"/>
      <c r="I64" s="562"/>
      <c r="J64" s="186"/>
      <c r="K64" s="186"/>
      <c r="L64" s="186"/>
      <c r="M64" s="16"/>
      <c r="N64" s="16"/>
    </row>
    <row r="65" spans="1:14" ht="15" hidden="1" x14ac:dyDescent="0.25">
      <c r="A65" s="560"/>
      <c r="B65" s="561"/>
      <c r="C65" s="561"/>
      <c r="D65" s="561"/>
      <c r="E65" s="561"/>
      <c r="F65" s="561"/>
      <c r="G65" s="561"/>
      <c r="H65" s="561"/>
      <c r="I65" s="562"/>
      <c r="J65" s="186"/>
      <c r="K65" s="186"/>
      <c r="L65" s="186"/>
    </row>
    <row r="66" spans="1:14" ht="15" hidden="1" x14ac:dyDescent="0.25">
      <c r="A66" s="560"/>
      <c r="B66" s="561"/>
      <c r="C66" s="561"/>
      <c r="D66" s="561"/>
      <c r="E66" s="561"/>
      <c r="F66" s="561"/>
      <c r="G66" s="561"/>
      <c r="H66" s="561"/>
      <c r="I66" s="562"/>
      <c r="J66" s="186"/>
      <c r="K66" s="186"/>
      <c r="L66" s="186"/>
    </row>
    <row r="67" spans="1:14" ht="15" hidden="1" x14ac:dyDescent="0.25">
      <c r="A67" s="560"/>
      <c r="B67" s="561"/>
      <c r="C67" s="561"/>
      <c r="D67" s="561"/>
      <c r="E67" s="561"/>
      <c r="F67" s="561"/>
      <c r="G67" s="561"/>
      <c r="H67" s="561"/>
      <c r="I67" s="562"/>
    </row>
    <row r="68" spans="1:14" ht="15" hidden="1" x14ac:dyDescent="0.25">
      <c r="A68" s="560"/>
      <c r="B68" s="561"/>
      <c r="C68" s="561"/>
      <c r="D68" s="561"/>
      <c r="E68" s="561"/>
      <c r="F68" s="561"/>
      <c r="G68" s="561"/>
      <c r="H68" s="561"/>
      <c r="I68" s="562"/>
    </row>
    <row r="69" spans="1:14" ht="15" hidden="1" x14ac:dyDescent="0.25">
      <c r="A69" s="560"/>
      <c r="B69" s="561"/>
      <c r="C69" s="561"/>
      <c r="D69" s="561"/>
      <c r="E69" s="561"/>
      <c r="F69" s="561"/>
      <c r="G69" s="561"/>
      <c r="H69" s="561"/>
      <c r="I69" s="562"/>
    </row>
    <row r="70" spans="1:14" ht="15" hidden="1" x14ac:dyDescent="0.25">
      <c r="A70" s="560"/>
      <c r="B70" s="561"/>
      <c r="C70" s="561"/>
      <c r="D70" s="561"/>
      <c r="E70" s="561"/>
      <c r="F70" s="561"/>
      <c r="G70" s="561"/>
      <c r="H70" s="561"/>
      <c r="I70" s="562"/>
    </row>
    <row r="71" spans="1:14" ht="15" hidden="1" x14ac:dyDescent="0.25">
      <c r="A71" s="560"/>
      <c r="B71" s="561"/>
      <c r="C71" s="561"/>
      <c r="D71" s="561"/>
      <c r="E71" s="561"/>
      <c r="F71" s="561"/>
      <c r="G71" s="561"/>
      <c r="H71" s="561"/>
      <c r="I71" s="562"/>
    </row>
    <row r="72" spans="1:14" ht="15" hidden="1" x14ac:dyDescent="0.25">
      <c r="A72" s="560"/>
      <c r="B72" s="561"/>
      <c r="C72" s="561"/>
      <c r="D72" s="561"/>
      <c r="E72" s="561"/>
      <c r="F72" s="561"/>
      <c r="G72" s="561"/>
      <c r="H72" s="561"/>
      <c r="I72" s="562"/>
    </row>
    <row r="73" spans="1:14" ht="15" hidden="1" x14ac:dyDescent="0.25">
      <c r="A73" s="560"/>
      <c r="B73" s="561"/>
      <c r="C73" s="561"/>
      <c r="D73" s="561"/>
      <c r="E73" s="561"/>
      <c r="F73" s="561"/>
      <c r="G73" s="561"/>
      <c r="H73" s="561"/>
      <c r="I73" s="562"/>
    </row>
    <row r="74" spans="1:14" ht="15" x14ac:dyDescent="0.25">
      <c r="A74" s="567"/>
      <c r="B74" s="568"/>
      <c r="C74" s="568"/>
      <c r="D74" s="568"/>
      <c r="E74" s="568"/>
      <c r="F74" s="568"/>
      <c r="G74" s="568"/>
      <c r="H74" s="568"/>
      <c r="I74" s="569"/>
    </row>
    <row r="75" spans="1:14" ht="15" x14ac:dyDescent="0.25"/>
    <row r="76" spans="1:14" ht="15" x14ac:dyDescent="0.25">
      <c r="A76" s="99" t="s">
        <v>104</v>
      </c>
      <c r="B76" s="96"/>
      <c r="C76" s="96"/>
      <c r="D76" s="96"/>
      <c r="E76" s="96"/>
      <c r="F76" s="96"/>
      <c r="G76" s="96"/>
      <c r="H76" s="96"/>
      <c r="I76" s="479">
        <f>SUM(I14+I33+I44+I57+I74)</f>
        <v>0</v>
      </c>
      <c r="J76" s="204"/>
      <c r="K76" s="204"/>
    </row>
    <row r="77" spans="1:14" ht="15" x14ac:dyDescent="0.25">
      <c r="A77" s="16"/>
      <c r="B77" s="16"/>
      <c r="C77" s="16"/>
      <c r="D77" s="16"/>
      <c r="E77" s="16"/>
      <c r="F77" s="16"/>
      <c r="G77" s="16"/>
      <c r="H77" s="16"/>
      <c r="I77" s="204"/>
      <c r="J77" s="204"/>
      <c r="K77" s="204"/>
      <c r="L77" s="27"/>
      <c r="M77" s="27"/>
      <c r="N77" s="27"/>
    </row>
    <row r="78" spans="1:14" ht="15" x14ac:dyDescent="0.25">
      <c r="A78" s="16"/>
      <c r="B78" s="16"/>
      <c r="C78" s="16"/>
      <c r="D78" s="16"/>
      <c r="E78" s="16"/>
      <c r="F78" s="16"/>
      <c r="G78" s="16"/>
      <c r="H78" s="16"/>
      <c r="I78" s="204"/>
      <c r="J78" s="188"/>
      <c r="K78" s="188"/>
      <c r="L78" s="186"/>
      <c r="M78" s="186"/>
      <c r="N78" s="186"/>
    </row>
    <row r="79" spans="1:14" ht="15" x14ac:dyDescent="0.25">
      <c r="A79" s="213" t="s">
        <v>280</v>
      </c>
      <c r="B79" s="28"/>
      <c r="C79" s="28"/>
      <c r="D79" s="28">
        <v>12</v>
      </c>
      <c r="E79" s="28"/>
      <c r="F79" s="28" t="s">
        <v>281</v>
      </c>
      <c r="G79" s="219"/>
      <c r="H79" s="16"/>
      <c r="I79" s="204"/>
      <c r="J79" s="188"/>
      <c r="K79" s="205"/>
      <c r="L79" s="186"/>
      <c r="M79" s="186"/>
      <c r="N79" s="186"/>
    </row>
    <row r="80" spans="1:14" ht="15" x14ac:dyDescent="0.25">
      <c r="A80" s="16"/>
      <c r="B80" s="16"/>
      <c r="C80" s="16"/>
      <c r="D80" s="16"/>
      <c r="E80" s="16"/>
      <c r="F80" s="16"/>
      <c r="G80" s="232"/>
      <c r="J80" s="186"/>
      <c r="K80" s="186"/>
      <c r="L80" s="477"/>
      <c r="M80" s="186"/>
      <c r="N80" s="186"/>
    </row>
    <row r="81" spans="1:14" ht="15" x14ac:dyDescent="0.25">
      <c r="J81" s="186"/>
      <c r="K81" s="186"/>
      <c r="L81" s="477"/>
      <c r="M81" s="186"/>
      <c r="N81" s="186"/>
    </row>
    <row r="82" spans="1:14" ht="15" x14ac:dyDescent="0.25">
      <c r="K82" s="27"/>
      <c r="L82" s="207"/>
    </row>
    <row r="83" spans="1:14" ht="15" x14ac:dyDescent="0.25">
      <c r="A83" t="s">
        <v>211</v>
      </c>
      <c r="E83" t="s">
        <v>81</v>
      </c>
      <c r="F83" s="1" t="s">
        <v>30</v>
      </c>
      <c r="I83" t="s">
        <v>90</v>
      </c>
    </row>
    <row r="84" spans="1:14" ht="15.75" thickBot="1" x14ac:dyDescent="0.3">
      <c r="A84" s="110" t="str">
        <f>verzamelblad!D3</f>
        <v>VSR</v>
      </c>
      <c r="B84" s="110"/>
      <c r="C84" s="110"/>
      <c r="D84" s="110"/>
      <c r="E84" s="167">
        <f>VLOOKUP($H$5,verzamelblad!$A$5:$EP$54,100,0)</f>
        <v>100</v>
      </c>
      <c r="F84" s="111">
        <f>VLOOKUP($H$5,verzamelblad!$A$5:$EP$54,101,0)</f>
        <v>3</v>
      </c>
      <c r="G84" s="110"/>
      <c r="H84" s="110"/>
      <c r="I84" s="167">
        <f>SUM(E84*F84)</f>
        <v>300</v>
      </c>
      <c r="J84" s="204"/>
      <c r="K84" s="204"/>
    </row>
    <row r="85" spans="1:14" ht="15.75" hidden="1" thickTop="1" x14ac:dyDescent="0.25"/>
    <row r="86" spans="1:14" ht="15.75" hidden="1" thickTop="1" x14ac:dyDescent="0.25"/>
    <row r="87" spans="1:14" ht="15.75" hidden="1" thickTop="1" x14ac:dyDescent="0.25">
      <c r="A87" t="s">
        <v>105</v>
      </c>
      <c r="D87" t="s">
        <v>194</v>
      </c>
      <c r="E87" t="s">
        <v>195</v>
      </c>
    </row>
    <row r="88" spans="1:14" ht="15.75" hidden="1" thickTop="1" x14ac:dyDescent="0.25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3733.6000000000004</v>
      </c>
      <c r="E88" t="str">
        <f>IF(N19="","",SUM(D88/N19)*uurtariefopbouw!$E$37)</f>
        <v/>
      </c>
    </row>
    <row r="89" spans="1:14" ht="15.75" hidden="1" thickTop="1" x14ac:dyDescent="0.25">
      <c r="A89" t="str">
        <f t="shared" ca="1" si="8"/>
        <v>A1</v>
      </c>
      <c r="D89">
        <f t="shared" ca="1" si="9"/>
        <v>0</v>
      </c>
      <c r="E89" t="str">
        <f>IF(N20="","",SUM(D89/N20)*uurtariefopbouw!$E$37)</f>
        <v/>
      </c>
    </row>
    <row r="90" spans="1:14" ht="15.75" hidden="1" thickTop="1" x14ac:dyDescent="0.25">
      <c r="A90" t="str">
        <f t="shared" ca="1" si="8"/>
        <v>A2</v>
      </c>
      <c r="D90">
        <f t="shared" ca="1" si="9"/>
        <v>0</v>
      </c>
      <c r="E90" t="str">
        <f>IF(N21="","",SUM(D90/N21)*uurtariefopbouw!$E$37)</f>
        <v/>
      </c>
    </row>
    <row r="91" spans="1:14" ht="15.75" hidden="1" thickTop="1" x14ac:dyDescent="0.25">
      <c r="A91" t="str">
        <f t="shared" ca="1" si="8"/>
        <v>B</v>
      </c>
      <c r="D91">
        <f t="shared" ca="1" si="9"/>
        <v>20280</v>
      </c>
      <c r="E91" t="str">
        <f>IF(N22="","",SUM(D91/N22)*uurtariefopbouw!$E$37)</f>
        <v/>
      </c>
    </row>
    <row r="92" spans="1:14" ht="15.75" hidden="1" thickTop="1" x14ac:dyDescent="0.25">
      <c r="A92" t="str">
        <f t="shared" ca="1" si="8"/>
        <v>C</v>
      </c>
      <c r="D92">
        <f t="shared" ca="1" si="9"/>
        <v>2912</v>
      </c>
      <c r="E92" t="str">
        <f>IF(N23="","",SUM(D92/N23)*uurtariefopbouw!$E$37)</f>
        <v/>
      </c>
    </row>
    <row r="93" spans="1:14" ht="15.75" hidden="1" thickTop="1" x14ac:dyDescent="0.25">
      <c r="A93" t="str">
        <f t="shared" ca="1" si="8"/>
        <v>D</v>
      </c>
      <c r="D93">
        <f t="shared" ca="1" si="9"/>
        <v>0</v>
      </c>
      <c r="E93" t="str">
        <f>IF(N24="","",SUM(D93/N24)*uurtariefopbouw!$E$37)</f>
        <v/>
      </c>
    </row>
    <row r="94" spans="1:14" ht="15.75" hidden="1" thickTop="1" x14ac:dyDescent="0.25">
      <c r="A94" t="str">
        <f t="shared" ca="1" si="8"/>
        <v>F</v>
      </c>
      <c r="D94">
        <f t="shared" ca="1" si="9"/>
        <v>0</v>
      </c>
      <c r="E94" t="str">
        <f>IF(N25="","",SUM(D94/N25)*uurtariefopbouw!$E$37)</f>
        <v/>
      </c>
    </row>
    <row r="95" spans="1:14" ht="15.75" hidden="1" thickTop="1" x14ac:dyDescent="0.25">
      <c r="A95" t="str">
        <f t="shared" ca="1" si="8"/>
        <v>G</v>
      </c>
      <c r="D95">
        <f t="shared" ca="1" si="9"/>
        <v>0</v>
      </c>
      <c r="E95" t="str">
        <f>IF(N26="","",SUM(D95/N26)*uurtariefopbouw!$E$37)</f>
        <v/>
      </c>
    </row>
    <row r="96" spans="1:14" ht="15.75" hidden="1" thickTop="1" x14ac:dyDescent="0.25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.75" hidden="1" thickTop="1" x14ac:dyDescent="0.25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.75" hidden="1" thickTop="1" x14ac:dyDescent="0.25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.75" hidden="1" thickTop="1" x14ac:dyDescent="0.25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.75" hidden="1" thickTop="1" x14ac:dyDescent="0.25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.75" hidden="1" thickTop="1" x14ac:dyDescent="0.25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.75" hidden="1" thickTop="1" x14ac:dyDescent="0.25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6.5" hidden="1" thickTop="1" thickBot="1" x14ac:dyDescent="0.3">
      <c r="A103" s="2" t="s">
        <v>198</v>
      </c>
      <c r="B103" s="2"/>
      <c r="C103" s="2"/>
      <c r="D103" s="2">
        <f ca="1">SUM(D88:D102)</f>
        <v>26925.599999999999</v>
      </c>
      <c r="E103" s="2">
        <f>SUM(E88:E102)</f>
        <v>0</v>
      </c>
    </row>
    <row r="104" spans="1:5" ht="15.75" hidden="1" thickTop="1" x14ac:dyDescent="0.25"/>
    <row r="105" spans="1:5" ht="15.75" hidden="1" thickTop="1" x14ac:dyDescent="0.25"/>
    <row r="106" spans="1:5" ht="15.75" hidden="1" thickTop="1" x14ac:dyDescent="0.25"/>
    <row r="107" spans="1:5" ht="15.75" hidden="1" thickTop="1" x14ac:dyDescent="0.25"/>
    <row r="108" spans="1:5" ht="15.75" hidden="1" thickTop="1" x14ac:dyDescent="0.25"/>
    <row r="109" spans="1:5" ht="15.75" hidden="1" thickTop="1" x14ac:dyDescent="0.25"/>
    <row r="110" spans="1:5" ht="15.75" hidden="1" thickTop="1" x14ac:dyDescent="0.25"/>
    <row r="111" spans="1:5" ht="15.75" hidden="1" thickTop="1" x14ac:dyDescent="0.25"/>
    <row r="112" spans="1:5" ht="15.75" hidden="1" thickTop="1" x14ac:dyDescent="0.25"/>
    <row r="113" ht="15.75" hidden="1" thickTop="1" x14ac:dyDescent="0.25"/>
    <row r="114" ht="15.75" hidden="1" thickTop="1" x14ac:dyDescent="0.25"/>
    <row r="115" ht="15.75" hidden="1" thickTop="1" x14ac:dyDescent="0.25"/>
    <row r="116" ht="15.75" hidden="1" thickTop="1" x14ac:dyDescent="0.25"/>
    <row r="117" ht="15.75" hidden="1" thickTop="1" x14ac:dyDescent="0.25"/>
    <row r="118" ht="15.75" hidden="1" thickTop="1" x14ac:dyDescent="0.25"/>
    <row r="119" ht="15.75" hidden="1" thickTop="1" x14ac:dyDescent="0.25"/>
    <row r="120" ht="15.75" hidden="1" thickTop="1" x14ac:dyDescent="0.25"/>
    <row r="121" ht="15.75" hidden="1" thickTop="1" x14ac:dyDescent="0.25"/>
    <row r="122" ht="15.75" hidden="1" thickTop="1" x14ac:dyDescent="0.25"/>
    <row r="123" ht="15.75" hidden="1" thickTop="1" x14ac:dyDescent="0.25"/>
    <row r="124" ht="15.75" hidden="1" thickTop="1" x14ac:dyDescent="0.25"/>
    <row r="127" ht="0" hidden="1" customHeight="1" x14ac:dyDescent="0.25"/>
  </sheetData>
  <sheetProtection algorithmName="SHA-512" hashValue="ReMEKyU74NDugjZsFi/F0OGGhhhN9IAz/Ax+JMxmKEK10iRPqm5swb+7DQhh/5wZEvpe5l62KZ2Het3uZUdr1w==" saltValue="jzArcxSWNpQDKUH2EJvRng==" spinCount="100000" sheet="1" objects="1" scenarios="1"/>
  <mergeCells count="16">
    <mergeCell ref="A74:I74"/>
    <mergeCell ref="A69:I69"/>
    <mergeCell ref="A70:I70"/>
    <mergeCell ref="A71:I71"/>
    <mergeCell ref="A72:I72"/>
    <mergeCell ref="A73:I73"/>
    <mergeCell ref="A64:I64"/>
    <mergeCell ref="A65:I65"/>
    <mergeCell ref="A66:I66"/>
    <mergeCell ref="A67:I67"/>
    <mergeCell ref="A68:I68"/>
    <mergeCell ref="A52:D52"/>
    <mergeCell ref="A60:I60"/>
    <mergeCell ref="A61:I61"/>
    <mergeCell ref="A62:I62"/>
    <mergeCell ref="A63:I63"/>
  </mergeCells>
  <conditionalFormatting sqref="M14">
    <cfRule type="cellIs" dxfId="27" priority="4" operator="equal">
      <formula>"Geen 100%"</formula>
    </cfRule>
  </conditionalFormatting>
  <conditionalFormatting sqref="G12">
    <cfRule type="containsText" dxfId="26" priority="2" operator="containsText" text="te laag">
      <formula>NOT(ISERROR(SEARCH("te laag",G12)))</formula>
    </cfRule>
  </conditionalFormatting>
  <conditionalFormatting sqref="G13">
    <cfRule type="containsText" dxfId="25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30</vt:i4>
      </vt:variant>
    </vt:vector>
  </HeadingPairs>
  <TitlesOfParts>
    <vt:vector size="53" baseType="lpstr">
      <vt:lpstr>verzamelblad</vt:lpstr>
      <vt:lpstr>basisgegevens</vt:lpstr>
      <vt:lpstr>uurtariefopbouw</vt:lpstr>
      <vt:lpstr>Sanitaire voorzieningen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Totaalblad</vt:lpstr>
      <vt:lpstr>'1'!Afdrukbereik</vt:lpstr>
      <vt:lpstr>'1a'!Afdrukbereik</vt:lpstr>
      <vt:lpstr>'2'!Afdrukbereik</vt:lpstr>
      <vt:lpstr>'2a'!Afdrukbereik</vt:lpstr>
      <vt:lpstr>'3'!Afdrukbereik</vt:lpstr>
      <vt:lpstr>'3a'!Afdrukbereik</vt:lpstr>
      <vt:lpstr>'4'!Afdrukbereik</vt:lpstr>
      <vt:lpstr>'4a'!Afdrukbereik</vt:lpstr>
      <vt:lpstr>'5'!Afdrukbereik</vt:lpstr>
      <vt:lpstr>'5a'!Afdrukbereik</vt:lpstr>
      <vt:lpstr>'6'!Afdrukbereik</vt:lpstr>
      <vt:lpstr>'6a'!Afdrukbereik</vt:lpstr>
      <vt:lpstr>'7'!Afdrukbereik</vt:lpstr>
      <vt:lpstr>'7a'!Afdrukbereik</vt:lpstr>
      <vt:lpstr>'8'!Afdrukbereik</vt:lpstr>
      <vt:lpstr>'8a'!Afdrukbereik</vt:lpstr>
      <vt:lpstr>'9'!Afdrukbereik</vt:lpstr>
      <vt:lpstr>'9a'!Afdrukbereik</vt:lpstr>
      <vt:lpstr>basisgegevens!Afdrukbereik</vt:lpstr>
      <vt:lpstr>verzamelblad!Afdrukbereik</vt:lpstr>
      <vt:lpstr>bestekcontract</vt:lpstr>
      <vt:lpstr>besteknr</vt:lpstr>
      <vt:lpstr>directtoezicht</vt:lpstr>
      <vt:lpstr>offertetarief</vt:lpstr>
      <vt:lpstr>opdrachtgever</vt:lpstr>
      <vt:lpstr>opdrachtnemer</vt:lpstr>
      <vt:lpstr>opdrachtnemerplaats</vt:lpstr>
      <vt:lpstr>plaatsopdrnmr</vt:lpstr>
      <vt:lpstr>regietarief</vt:lpstr>
      <vt:lpstr>spectarief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Coby Boessenkool</dc:creator>
  <cp:lastModifiedBy>Leonieke Westra</cp:lastModifiedBy>
  <cp:lastPrinted>2018-08-16T07:18:26Z</cp:lastPrinted>
  <dcterms:created xsi:type="dcterms:W3CDTF">2012-08-02T07:38:51Z</dcterms:created>
  <dcterms:modified xsi:type="dcterms:W3CDTF">2020-07-16T10:00:02Z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Documenten uit back-office</vt:lpwstr>
  </property>
  <property fmtid="{D5CDD505-2E9C-101B-9397-08002B2CF9AE}" pid="8" name="eSynDocGroupID">
    <vt:lpwstr>0</vt:lpwstr>
  </property>
  <property fmtid="{D5CDD505-2E9C-101B-9397-08002B2CF9AE}" pid="9" name="eSynCleanUp01/08/2018 10:30:16">
    <vt:i4>1</vt:i4>
  </property>
  <property fmtid="{D5CDD505-2E9C-101B-9397-08002B2CF9AE}" pid="10" name="eSynCleanUp01/08/2018 13:12:17">
    <vt:i4>1</vt:i4>
  </property>
  <property fmtid="{D5CDD505-2E9C-101B-9397-08002B2CF9AE}" pid="11" name="eSynCleanUp1/26/2018 1:32:57 PM">
    <vt:i4>1</vt:i4>
  </property>
  <property fmtid="{D5CDD505-2E9C-101B-9397-08002B2CF9AE}" pid="12" name="eSynCleanUp2/6/2018 10:27:05 AM">
    <vt:i4>1</vt:i4>
  </property>
  <property fmtid="{D5CDD505-2E9C-101B-9397-08002B2CF9AE}" pid="13" name="eSynCleanUp2/7/2018 8:20:47 AM">
    <vt:i4>1</vt:i4>
  </property>
  <property fmtid="{D5CDD505-2E9C-101B-9397-08002B2CF9AE}" pid="14" name="eSynCleanUp2/12/2018 1:34:20 PM">
    <vt:i4>1</vt:i4>
  </property>
  <property fmtid="{D5CDD505-2E9C-101B-9397-08002B2CF9AE}" pid="15" name="eSynCleanUp2/13/2018 3:51:02 PM">
    <vt:i4>1</vt:i4>
  </property>
  <property fmtid="{D5CDD505-2E9C-101B-9397-08002B2CF9AE}" pid="16" name="eSynCleanUp2/14/2018 10:42:55 AM">
    <vt:i4>1</vt:i4>
  </property>
  <property fmtid="{D5CDD505-2E9C-101B-9397-08002B2CF9AE}" pid="17" name="eSynCleanUp2/15/2018 8:21:23 AM">
    <vt:i4>1</vt:i4>
  </property>
  <property fmtid="{D5CDD505-2E9C-101B-9397-08002B2CF9AE}" pid="18" name="eSynCleanUp2/15/2018 9:25:40 AM">
    <vt:i4>1</vt:i4>
  </property>
  <property fmtid="{D5CDD505-2E9C-101B-9397-08002B2CF9AE}" pid="19" name="eSynCleanUp2/19/2018 10:04:55 AM">
    <vt:i4>1</vt:i4>
  </property>
  <property fmtid="{D5CDD505-2E9C-101B-9397-08002B2CF9AE}" pid="20" name="eSynCleanUp2/21/2018 10:17:34 AM">
    <vt:i4>1</vt:i4>
  </property>
  <property fmtid="{D5CDD505-2E9C-101B-9397-08002B2CF9AE}" pid="21" name="eSynCleanUp2/27/2018 11:11:42 AM">
    <vt:i4>1</vt:i4>
  </property>
  <property fmtid="{D5CDD505-2E9C-101B-9397-08002B2CF9AE}" pid="22" name="eSynCleanUp3/6/2018 11:30:37 AM">
    <vt:i4>1</vt:i4>
  </property>
  <property fmtid="{D5CDD505-2E9C-101B-9397-08002B2CF9AE}" pid="23" name="eSynCleanUp3/7/2018 12:00:51 PM">
    <vt:i4>1</vt:i4>
  </property>
  <property fmtid="{D5CDD505-2E9C-101B-9397-08002B2CF9AE}" pid="24" name="eSynCleanUp3/14/2018 12:19:06 PM">
    <vt:i4>1</vt:i4>
  </property>
  <property fmtid="{D5CDD505-2E9C-101B-9397-08002B2CF9AE}" pid="25" name="eSynCleanUp3/16/2018 9:04:03 AM">
    <vt:i4>1</vt:i4>
  </property>
  <property fmtid="{D5CDD505-2E9C-101B-9397-08002B2CF9AE}" pid="26" name="eSynCleanUp3/20/2018 3:18:15 PM">
    <vt:i4>1</vt:i4>
  </property>
  <property fmtid="{D5CDD505-2E9C-101B-9397-08002B2CF9AE}" pid="27" name="eSynCleanUp3/26/2018 10:16:25 AM">
    <vt:i4>1</vt:i4>
  </property>
  <property fmtid="{D5CDD505-2E9C-101B-9397-08002B2CF9AE}" pid="28" name="eSynCleanUp3/27/2018 3:15:01 PM">
    <vt:i4>1</vt:i4>
  </property>
  <property fmtid="{D5CDD505-2E9C-101B-9397-08002B2CF9AE}" pid="29" name="eSynCleanUp4/4/2018 9:51:22 AM">
    <vt:i4>1</vt:i4>
  </property>
  <property fmtid="{D5CDD505-2E9C-101B-9397-08002B2CF9AE}" pid="30" name="eSynCleanUp4/4/2018 9:53:56 AM">
    <vt:i4>1</vt:i4>
  </property>
  <property fmtid="{D5CDD505-2E9C-101B-9397-08002B2CF9AE}" pid="31" name="eSynCleanUp4/5/2018 8:03:45 AM">
    <vt:i4>1</vt:i4>
  </property>
  <property fmtid="{D5CDD505-2E9C-101B-9397-08002B2CF9AE}" pid="32" name="eSynCleanUp4/5/2018 8:05:41 AM">
    <vt:i4>1</vt:i4>
  </property>
  <property fmtid="{D5CDD505-2E9C-101B-9397-08002B2CF9AE}" pid="33" name="eSynCleanUp4/11/2018 10:10:48 AM">
    <vt:i4>1</vt:i4>
  </property>
  <property fmtid="{D5CDD505-2E9C-101B-9397-08002B2CF9AE}" pid="34" name="eSynDocVersionType">
    <vt:lpwstr>N</vt:lpwstr>
  </property>
  <property fmtid="{D5CDD505-2E9C-101B-9397-08002B2CF9AE}" pid="35" name="eSynCleanUp4/13/2018 11:10:02 AM">
    <vt:i4>1</vt:i4>
  </property>
  <property fmtid="{D5CDD505-2E9C-101B-9397-08002B2CF9AE}" pid="36" name="eSynCleanUp5/3/2018 12:54:18 PM">
    <vt:i4>1</vt:i4>
  </property>
  <property fmtid="{D5CDD505-2E9C-101B-9397-08002B2CF9AE}" pid="37" name="eSynCleanUp5/9/2018 11:37:09 AM">
    <vt:i4>1</vt:i4>
  </property>
  <property fmtid="{D5CDD505-2E9C-101B-9397-08002B2CF9AE}" pid="38" name="eSynCleanUp5/22/2018 3:52:07 PM">
    <vt:i4>1</vt:i4>
  </property>
  <property fmtid="{D5CDD505-2E9C-101B-9397-08002B2CF9AE}" pid="39" name="eSynCleanUp5/24/2018 11:13:07 AM">
    <vt:i4>1</vt:i4>
  </property>
  <property fmtid="{D5CDD505-2E9C-101B-9397-08002B2CF9AE}" pid="40" name="eSynCleanUp5/24/2018 3:48:35 PM">
    <vt:i4>1</vt:i4>
  </property>
  <property fmtid="{D5CDD505-2E9C-101B-9397-08002B2CF9AE}" pid="41" name="eSynCleanUp6/4/2018 9:09:07 AM">
    <vt:i4>1</vt:i4>
  </property>
  <property fmtid="{D5CDD505-2E9C-101B-9397-08002B2CF9AE}" pid="42" name="eSynCleanUp6/6/2018 8:01:35 AM">
    <vt:i4>1</vt:i4>
  </property>
  <property fmtid="{D5CDD505-2E9C-101B-9397-08002B2CF9AE}" pid="43" name="eSynCleanUp6/8/2018 7:39:28 AM">
    <vt:i4>1</vt:i4>
  </property>
  <property fmtid="{D5CDD505-2E9C-101B-9397-08002B2CF9AE}" pid="44" name="eSynCleanUp6/18/2018 2:45:43 PM">
    <vt:i4>1</vt:i4>
  </property>
  <property fmtid="{D5CDD505-2E9C-101B-9397-08002B2CF9AE}" pid="45" name="eSynCleanUp7/3/2018 11:11:43 AM">
    <vt:i4>1</vt:i4>
  </property>
  <property fmtid="{D5CDD505-2E9C-101B-9397-08002B2CF9AE}" pid="46" name="eSynCleanUp7/9/2018 7:55:00 AM">
    <vt:i4>1</vt:i4>
  </property>
  <property fmtid="{D5CDD505-2E9C-101B-9397-08002B2CF9AE}" pid="47" name="eSynCleanUp7/20/2018 8:50:50 AM">
    <vt:i4>1</vt:i4>
  </property>
  <property fmtid="{D5CDD505-2E9C-101B-9397-08002B2CF9AE}" pid="48" name="eSynCleanUp7/23/2018 9:58:38 AM">
    <vt:i4>1</vt:i4>
  </property>
  <property fmtid="{D5CDD505-2E9C-101B-9397-08002B2CF9AE}" pid="49" name="eSynCleanUp7/24/2018 8:54:05 AM">
    <vt:i4>1</vt:i4>
  </property>
  <property fmtid="{D5CDD505-2E9C-101B-9397-08002B2CF9AE}" pid="50" name="eSynCleanUp8/1/2018 11:59:36 AM">
    <vt:i4>1</vt:i4>
  </property>
  <property fmtid="{D5CDD505-2E9C-101B-9397-08002B2CF9AE}" pid="51" name="eSynCleanUp8/3/2018 10:43:31 AM">
    <vt:i4>1</vt:i4>
  </property>
  <property fmtid="{D5CDD505-2E9C-101B-9397-08002B2CF9AE}" pid="52" name="eSynCleanUp8/14/2018 9:47:40 AM">
    <vt:i4>1</vt:i4>
  </property>
  <property fmtid="{D5CDD505-2E9C-101B-9397-08002B2CF9AE}" pid="53" name="eSynCleanUp8/16/2018 7:56:59 AM">
    <vt:i4>1</vt:i4>
  </property>
  <property fmtid="{D5CDD505-2E9C-101B-9397-08002B2CF9AE}" pid="54" name="eSynCleanUp8/22/2018 8:25:04 AM">
    <vt:i4>1</vt:i4>
  </property>
  <property fmtid="{D5CDD505-2E9C-101B-9397-08002B2CF9AE}" pid="55" name="eSynCleanUp8/23/2018 2:00:22 PM">
    <vt:i4>1</vt:i4>
  </property>
  <property fmtid="{D5CDD505-2E9C-101B-9397-08002B2CF9AE}" pid="56" name="eSynCleanUp8/27/2018 8:34:30 AM">
    <vt:i4>1</vt:i4>
  </property>
  <property fmtid="{D5CDD505-2E9C-101B-9397-08002B2CF9AE}" pid="57" name="eSynCleanUp8/29/2018 2:31:01 PM">
    <vt:i4>1</vt:i4>
  </property>
  <property fmtid="{D5CDD505-2E9C-101B-9397-08002B2CF9AE}" pid="58" name="eSynDocGuid">
    <vt:lpwstr>ba8cb9d3-73f9-4d73-902a-4782255ffe85</vt:lpwstr>
  </property>
  <property fmtid="{D5CDD505-2E9C-101B-9397-08002B2CF9AE}" pid="59" name="eSynDocSubject">
    <vt:lpwstr>Uitvoeringsbepaling Hattem Novon 120918</vt:lpwstr>
  </property>
  <property fmtid="{D5CDD505-2E9C-101B-9397-08002B2CF9AE}" pid="60" name="eSynDocSummary">
    <vt:lpwstr>
    </vt:lpwstr>
  </property>
  <property fmtid="{D5CDD505-2E9C-101B-9397-08002B2CF9AE}" pid="61" name="eSynDocNewsType">
    <vt:i4>0</vt:i4>
  </property>
  <property fmtid="{D5CDD505-2E9C-101B-9397-08002B2CF9AE}" pid="62" name="eSynDocParentDocument">
    <vt:lpwstr>
    </vt:lpwstr>
  </property>
  <property fmtid="{D5CDD505-2E9C-101B-9397-08002B2CF9AE}" pid="63" name="eSynDocParentDocumentHID">
    <vt:lpwstr>
    </vt:lpwstr>
  </property>
  <property fmtid="{D5CDD505-2E9C-101B-9397-08002B2CF9AE}" pid="64" name="eSynDocParentDocumentSubject">
    <vt:lpwstr>
    </vt:lpwstr>
  </property>
  <property fmtid="{D5CDD505-2E9C-101B-9397-08002B2CF9AE}" pid="65" name="eSynDocAccountID">
    <vt:lpwstr>20e48d57-e0c7-4580-975f-ec804047c6dc</vt:lpwstr>
  </property>
  <property fmtid="{D5CDD505-2E9C-101B-9397-08002B2CF9AE}" pid="66" name="eSynDocAccount">
    <vt:lpwstr>120360</vt:lpwstr>
  </property>
  <property fmtid="{D5CDD505-2E9C-101B-9397-08002B2CF9AE}" pid="67" name="eSynDocAccountDesc">
    <vt:lpwstr>Gemeente Hattem</vt:lpwstr>
  </property>
  <property fmtid="{D5CDD505-2E9C-101B-9397-08002B2CF9AE}" pid="68" name="eSynDocContactID">
    <vt:lpwstr>
    </vt:lpwstr>
  </property>
  <property fmtid="{D5CDD505-2E9C-101B-9397-08002B2CF9AE}" pid="69" name="eSynDocContactDesc">
    <vt:lpwstr>
    </vt:lpwstr>
  </property>
  <property fmtid="{D5CDD505-2E9C-101B-9397-08002B2CF9AE}" pid="70" name="eSynDocAcctContact">
    <vt:lpwstr>
    </vt:lpwstr>
  </property>
  <property fmtid="{D5CDD505-2E9C-101B-9397-08002B2CF9AE}" pid="71" name="eSynDocOpportunityID">
    <vt:lpwstr>
    </vt:lpwstr>
  </property>
  <property fmtid="{D5CDD505-2E9C-101B-9397-08002B2CF9AE}" pid="72" name="eSynDocOpportunityDesc">
    <vt:lpwstr>
    </vt:lpwstr>
  </property>
  <property fmtid="{D5CDD505-2E9C-101B-9397-08002B2CF9AE}" pid="73" name="eSynDocResource">
    <vt:lpwstr>
    </vt:lpwstr>
  </property>
  <property fmtid="{D5CDD505-2E9C-101B-9397-08002B2CF9AE}" pid="74" name="eSynDocResourceDesc">
    <vt:lpwstr>
    </vt:lpwstr>
  </property>
  <property fmtid="{D5CDD505-2E9C-101B-9397-08002B2CF9AE}" pid="75" name="eSynDocProjectNr">
    <vt:lpwstr>
    </vt:lpwstr>
  </property>
  <property fmtid="{D5CDD505-2E9C-101B-9397-08002B2CF9AE}" pid="76" name="eSynDocProjectDesc">
    <vt:lpwstr>
    </vt:lpwstr>
  </property>
  <property fmtid="{D5CDD505-2E9C-101B-9397-08002B2CF9AE}" pid="77" name="eSynDocDivision">
    <vt:lpwstr>300</vt:lpwstr>
  </property>
  <property fmtid="{D5CDD505-2E9C-101B-9397-08002B2CF9AE}" pid="78" name="eSynDocDivisionDesc">
    <vt:lpwstr>Alpha Adviesbureau</vt:lpwstr>
  </property>
  <property fmtid="{D5CDD505-2E9C-101B-9397-08002B2CF9AE}" pid="79" name="eSynDocAssortment">
    <vt:lpwstr>
    </vt:lpwstr>
  </property>
  <property fmtid="{D5CDD505-2E9C-101B-9397-08002B2CF9AE}" pid="80" name="eSynDocItem">
    <vt:lpwstr>
    </vt:lpwstr>
  </property>
  <property fmtid="{D5CDD505-2E9C-101B-9397-08002B2CF9AE}" pid="81" name="eSynDocItemDesc">
    <vt:lpwstr>
    </vt:lpwstr>
  </property>
  <property fmtid="{D5CDD505-2E9C-101B-9397-08002B2CF9AE}" pid="82" name="eSynDocSerialNumber">
    <vt:lpwstr>
    </vt:lpwstr>
  </property>
  <property fmtid="{D5CDD505-2E9C-101B-9397-08002B2CF9AE}" pid="83" name="eSynDocSerialDesc">
    <vt:lpwstr>
    </vt:lpwstr>
  </property>
  <property fmtid="{D5CDD505-2E9C-101B-9397-08002B2CF9AE}" pid="84" name="eSynTransactionEntryKey">
    <vt:lpwstr>
    </vt:lpwstr>
  </property>
  <property fmtid="{D5CDD505-2E9C-101B-9397-08002B2CF9AE}" pid="85" name="eSynDocTransactionDesc">
    <vt:lpwstr>
    </vt:lpwstr>
  </property>
  <property fmtid="{D5CDD505-2E9C-101B-9397-08002B2CF9AE}" pid="86" name="eSynDocLanguageCode">
    <vt:lpwstr>
    </vt:lpwstr>
  </property>
  <property fmtid="{D5CDD505-2E9C-101B-9397-08002B2CF9AE}" pid="87" name="eSynDocbAttachment">
    <vt:bool>true</vt:bool>
  </property>
  <property fmtid="{D5CDD505-2E9C-101B-9397-08002B2CF9AE}" pid="88" name="eSynDocAttachmentID">
    <vt:lpwstr>{2cdc82aa-10ca-4a66-92d0-5fd41aecbd88}</vt:lpwstr>
  </property>
  <property fmtid="{D5CDD505-2E9C-101B-9397-08002B2CF9AE}" pid="89" name="eSynDocAttachFileName">
    <vt:lpwstr>Uitvoeringsbepaling Hattem Novon 120918.xlsx</vt:lpwstr>
  </property>
  <property fmtid="{D5CDD505-2E9C-101B-9397-08002B2CF9AE}" pid="90" name="eSynDocURL">
    <vt:lpwstr>http://exact-server/synergy/</vt:lpwstr>
  </property>
  <property fmtid="{D5CDD505-2E9C-101B-9397-08002B2CF9AE}" pid="91" name="eSynDocSavedToSynergy">
    <vt:bool>true</vt:bool>
  </property>
  <property fmtid="{D5CDD505-2E9C-101B-9397-08002B2CF9AE}" pid="92" name="eSynDocIsMailDocument">
    <vt:bool>false</vt:bool>
  </property>
  <property fmtid="{D5CDD505-2E9C-101B-9397-08002B2CF9AE}" pid="93" name="eSynDocTypeID">
    <vt:lpwstr>134</vt:lpwstr>
  </property>
  <property fmtid="{D5CDD505-2E9C-101B-9397-08002B2CF9AE}" pid="94" name="eSynDocSecurity">
    <vt:lpwstr>3</vt:lpwstr>
  </property>
  <property fmtid="{D5CDD505-2E9C-101B-9397-08002B2CF9AE}" pid="95" name="eSynDocHID">
    <vt:lpwstr>64904</vt:lpwstr>
  </property>
  <property fmtid="{D5CDD505-2E9C-101B-9397-08002B2CF9AE}" pid="96" name="eSynCleanUp9/5/2018 1:00:25 PM">
    <vt:i4>1</vt:i4>
  </property>
  <property fmtid="{D5CDD505-2E9C-101B-9397-08002B2CF9AE}" pid="97" name="eSynCleanUp09/12/2018 14:35:19">
    <vt:i4>1</vt:i4>
  </property>
  <property fmtid="{D5CDD505-2E9C-101B-9397-08002B2CF9AE}" pid="98" name="eSynCleanUp10/5/2018 11:33:24 AM">
    <vt:i4>1</vt:i4>
  </property>
  <property fmtid="{D5CDD505-2E9C-101B-9397-08002B2CF9AE}" pid="99" name="eSynCleanUp10/16/2018 8:07:26 AM">
    <vt:i4>1</vt:i4>
  </property>
  <property fmtid="{D5CDD505-2E9C-101B-9397-08002B2CF9AE}" pid="100" name="eSynCleanUp10/18/2018 1:55:56 PM">
    <vt:i4>1</vt:i4>
  </property>
  <property fmtid="{D5CDD505-2E9C-101B-9397-08002B2CF9AE}" pid="101" name="eSynCleanUp11/1/2018 10:20:59 AM">
    <vt:i4>1</vt:i4>
  </property>
  <property fmtid="{D5CDD505-2E9C-101B-9397-08002B2CF9AE}" pid="102" name="eSynCleanUp12/4/2018 11:38:45 AM">
    <vt:i4>1</vt:i4>
  </property>
  <property fmtid="{D5CDD505-2E9C-101B-9397-08002B2CF9AE}" pid="103" name="eSynCleanUp12/21/2018 11:51:43 AM">
    <vt:i4>1</vt:i4>
  </property>
  <property fmtid="{D5CDD505-2E9C-101B-9397-08002B2CF9AE}" pid="104" name="eSynCleanUp01/08/2019 15:07:08">
    <vt:i4>1</vt:i4>
  </property>
</Properties>
</file>