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D:\Dropbox\Probid\0. Aanbestedingen\1. Probid\Clusius College (Schoolboeken)\NvI 1 en 2\NvI-2\"/>
    </mc:Choice>
  </mc:AlternateContent>
  <xr:revisionPtr revIDLastSave="0" documentId="13_ncr:1_{9ABCDFE1-0473-4D08-8C54-A6A4EF8C443C}" xr6:coauthVersionLast="45" xr6:coauthVersionMax="45" xr10:uidLastSave="{00000000-0000-0000-0000-000000000000}"/>
  <bookViews>
    <workbookView xWindow="-120" yWindow="-120" windowWidth="29040" windowHeight="15840" tabRatio="802" activeTab="1" xr2:uid="{00000000-000D-0000-FFFF-FFFF00000000}"/>
  </bookViews>
  <sheets>
    <sheet name="Overzicht Scores" sheetId="9" r:id="rId1"/>
    <sheet name="Subgunningscriteria prijs" sheetId="12" r:id="rId2"/>
    <sheet name="Subgunningscriteria wensen"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12" l="1"/>
  <c r="O19" i="12"/>
  <c r="C21" i="12"/>
  <c r="P19" i="12" s="1"/>
  <c r="M12" i="9" s="1"/>
  <c r="S12" i="9" s="1"/>
  <c r="A19" i="12"/>
  <c r="C37" i="12"/>
  <c r="P35" i="12" s="1"/>
  <c r="M14" i="9" s="1"/>
  <c r="S14" i="9" s="1"/>
  <c r="O35" i="12"/>
  <c r="M35" i="12"/>
  <c r="A35" i="12"/>
  <c r="C29" i="12"/>
  <c r="P27" i="12"/>
  <c r="M13" i="9" s="1"/>
  <c r="S13" i="9" s="1"/>
  <c r="N27" i="12"/>
  <c r="L13" i="9"/>
  <c r="R13" i="9" s="1"/>
  <c r="O27" i="12"/>
  <c r="K13" i="9"/>
  <c r="Q13" i="9"/>
  <c r="M27" i="12"/>
  <c r="I13" i="9"/>
  <c r="O13" i="9"/>
  <c r="A27" i="12"/>
  <c r="J12" i="9"/>
  <c r="P12" i="9"/>
  <c r="K12" i="9"/>
  <c r="Q12" i="9"/>
  <c r="I12" i="9"/>
  <c r="O12" i="9"/>
  <c r="C13" i="12"/>
  <c r="N11" i="12" s="1"/>
  <c r="O11" i="12"/>
  <c r="K11" i="9" s="1"/>
  <c r="Q11" i="9" s="1"/>
  <c r="Q15" i="9" s="1"/>
  <c r="K4" i="9" s="1"/>
  <c r="Q4" i="9" s="1"/>
  <c r="M11" i="12"/>
  <c r="I11" i="9" s="1"/>
  <c r="O11" i="9" s="1"/>
  <c r="O15" i="9" s="1"/>
  <c r="I4" i="9" s="1"/>
  <c r="O4" i="9" s="1"/>
  <c r="A11" i="12"/>
  <c r="K14" i="9"/>
  <c r="Q14" i="9" s="1"/>
  <c r="J14" i="9"/>
  <c r="P14" i="9"/>
  <c r="I14" i="9"/>
  <c r="O14" i="9" s="1"/>
  <c r="M27" i="9"/>
  <c r="S27" i="9"/>
  <c r="M26" i="9"/>
  <c r="S26" i="9" s="1"/>
  <c r="M25" i="9"/>
  <c r="S25" i="9"/>
  <c r="M24" i="9"/>
  <c r="S24" i="9" s="1"/>
  <c r="M23" i="9"/>
  <c r="S23" i="9"/>
  <c r="M22" i="9"/>
  <c r="S22" i="9" s="1"/>
  <c r="M21" i="9"/>
  <c r="S21" i="9"/>
  <c r="M20" i="9"/>
  <c r="S20" i="9" s="1"/>
  <c r="S28" i="9" s="1"/>
  <c r="M5" i="9" s="1"/>
  <c r="S5" i="9" s="1"/>
  <c r="M19" i="9"/>
  <c r="S19" i="9"/>
  <c r="D15" i="9"/>
  <c r="L27" i="9"/>
  <c r="R27" i="9"/>
  <c r="H27" i="9"/>
  <c r="N27" i="9"/>
  <c r="L26" i="9"/>
  <c r="R26" i="9"/>
  <c r="H26" i="9"/>
  <c r="N26" i="9"/>
  <c r="L25" i="9"/>
  <c r="R25" i="9"/>
  <c r="H25" i="9"/>
  <c r="N25" i="9"/>
  <c r="N28" i="9" s="1"/>
  <c r="H5" i="9" s="1"/>
  <c r="N5" i="9" s="1"/>
  <c r="H24" i="9"/>
  <c r="N24" i="9"/>
  <c r="L23" i="9"/>
  <c r="R23" i="9"/>
  <c r="L24" i="9"/>
  <c r="R24" i="9" s="1"/>
  <c r="H23" i="9"/>
  <c r="N23" i="9"/>
  <c r="L22" i="9"/>
  <c r="R22" i="9" s="1"/>
  <c r="H22" i="9"/>
  <c r="N22" i="9"/>
  <c r="L21" i="9"/>
  <c r="R21" i="9" s="1"/>
  <c r="H21" i="9"/>
  <c r="N21" i="9"/>
  <c r="L20" i="9"/>
  <c r="R20" i="9" s="1"/>
  <c r="H20" i="9"/>
  <c r="N20" i="9"/>
  <c r="L19" i="9"/>
  <c r="R19" i="9" s="1"/>
  <c r="R28" i="9" s="1"/>
  <c r="L5" i="9" s="1"/>
  <c r="R5" i="9" s="1"/>
  <c r="H19" i="9"/>
  <c r="N19" i="9"/>
  <c r="B28" i="9"/>
  <c r="K28" i="8"/>
  <c r="G28" i="8"/>
  <c r="D28" i="9"/>
  <c r="K26" i="9"/>
  <c r="Q26" i="9" s="1"/>
  <c r="J26" i="9"/>
  <c r="P26" i="9"/>
  <c r="I26" i="9"/>
  <c r="O26" i="9" s="1"/>
  <c r="K25" i="9"/>
  <c r="Q25" i="9"/>
  <c r="J25" i="9"/>
  <c r="P25" i="9" s="1"/>
  <c r="I25" i="9"/>
  <c r="O25" i="9"/>
  <c r="K24" i="9"/>
  <c r="Q24" i="9" s="1"/>
  <c r="J24" i="9"/>
  <c r="P24" i="9"/>
  <c r="I24" i="9"/>
  <c r="O24" i="9" s="1"/>
  <c r="K23" i="9"/>
  <c r="Q23" i="9"/>
  <c r="J23" i="9"/>
  <c r="P23" i="9" s="1"/>
  <c r="I23" i="9"/>
  <c r="O23" i="9"/>
  <c r="K22" i="9"/>
  <c r="Q22" i="9" s="1"/>
  <c r="J22" i="9"/>
  <c r="P22" i="9"/>
  <c r="I22" i="9"/>
  <c r="O22" i="9" s="1"/>
  <c r="K21" i="9"/>
  <c r="Q21" i="9"/>
  <c r="J21" i="9"/>
  <c r="P21" i="9" s="1"/>
  <c r="I21" i="9"/>
  <c r="O21" i="9"/>
  <c r="K20" i="9"/>
  <c r="Q20" i="9" s="1"/>
  <c r="J20" i="9"/>
  <c r="P20" i="9"/>
  <c r="I20" i="9"/>
  <c r="O20" i="9" s="1"/>
  <c r="K19" i="9"/>
  <c r="Q19" i="9"/>
  <c r="Q28" i="9"/>
  <c r="K5" i="9" s="1"/>
  <c r="Q5" i="9" s="1"/>
  <c r="J19" i="9"/>
  <c r="P19" i="9"/>
  <c r="P28" i="9" s="1"/>
  <c r="J5" i="9" s="1"/>
  <c r="P5" i="9" s="1"/>
  <c r="I19" i="9"/>
  <c r="O19" i="9" s="1"/>
  <c r="O28" i="9" s="1"/>
  <c r="I5" i="9" s="1"/>
  <c r="O5" i="9" s="1"/>
  <c r="D6" i="9"/>
  <c r="K25" i="8"/>
  <c r="G25" i="8"/>
  <c r="K22" i="8"/>
  <c r="G22" i="8"/>
  <c r="K19" i="8"/>
  <c r="G19" i="8"/>
  <c r="K16" i="8"/>
  <c r="G16" i="8"/>
  <c r="G29" i="8"/>
  <c r="K13" i="8"/>
  <c r="G13" i="8"/>
  <c r="K10" i="8"/>
  <c r="G10" i="8"/>
  <c r="K7" i="8"/>
  <c r="G7" i="8"/>
  <c r="J7" i="8"/>
  <c r="I7" i="8"/>
  <c r="H7" i="8"/>
  <c r="K4" i="8"/>
  <c r="K29" i="8" s="1"/>
  <c r="G4" i="8"/>
  <c r="L27" i="12"/>
  <c r="H13" i="9"/>
  <c r="N13" i="9"/>
  <c r="L19" i="12"/>
  <c r="H12" i="9" s="1"/>
  <c r="N12" i="9" s="1"/>
  <c r="N19" i="12"/>
  <c r="L12" i="9" s="1"/>
  <c r="R12" i="9" s="1"/>
  <c r="J13" i="9"/>
  <c r="P13" i="9"/>
  <c r="J11" i="9" l="1"/>
  <c r="P11" i="9" s="1"/>
  <c r="P15" i="9" s="1"/>
  <c r="J4" i="9" s="1"/>
  <c r="P4" i="9" s="1"/>
  <c r="P6" i="9" s="1"/>
  <c r="L11" i="9"/>
  <c r="R11" i="9" s="1"/>
  <c r="L11" i="12"/>
  <c r="H11" i="9" s="1"/>
  <c r="N11" i="9" s="1"/>
  <c r="P11" i="12"/>
  <c r="M11" i="9" s="1"/>
  <c r="S11" i="9" s="1"/>
  <c r="S15" i="9" s="1"/>
  <c r="M4" i="9" s="1"/>
  <c r="S4" i="9" s="1"/>
  <c r="S6" i="9" s="1"/>
  <c r="O6" i="9"/>
  <c r="Q6" i="9"/>
  <c r="L35" i="12"/>
  <c r="H14" i="9" s="1"/>
  <c r="N14" i="9" s="1"/>
  <c r="N35" i="12"/>
  <c r="L14" i="9" s="1"/>
  <c r="R14" i="9" s="1"/>
  <c r="R15" i="9" s="1"/>
  <c r="L4" i="9" s="1"/>
  <c r="R4" i="9" s="1"/>
  <c r="R6" i="9" s="1"/>
  <c r="N15" i="9" l="1"/>
  <c r="H4" i="9" s="1"/>
  <c r="N4" i="9" s="1"/>
  <c r="N6" i="9" s="1"/>
  <c r="U6" i="9" s="1"/>
</calcChain>
</file>

<file path=xl/sharedStrings.xml><?xml version="1.0" encoding="utf-8"?>
<sst xmlns="http://schemas.openxmlformats.org/spreadsheetml/2006/main" count="247" uniqueCount="65">
  <si>
    <t>Gunningscriteria</t>
  </si>
  <si>
    <t>Omschrijving gunningcriterium</t>
  </si>
  <si>
    <t>1.  Prijs</t>
  </si>
  <si>
    <t>TOTAAL</t>
  </si>
  <si>
    <t>Max. aantal punten</t>
  </si>
  <si>
    <t>Wegingsfactor</t>
  </si>
  <si>
    <t>Ja</t>
  </si>
  <si>
    <t xml:space="preserve">Subgunningcriteria bij criterium ‘prijs’ </t>
  </si>
  <si>
    <t>Omschrijving subgunningcriterium</t>
  </si>
  <si>
    <t xml:space="preserve">1a. Percentage huur voor huurboeken </t>
  </si>
  <si>
    <t>%geg  = percentage van de gegadigde</t>
  </si>
  <si>
    <t>%bestens = beste percentage</t>
  </si>
  <si>
    <t>Formule</t>
  </si>
  <si>
    <t>Factor = De vermenigvuldigingsfactor</t>
  </si>
  <si>
    <t>Prijs</t>
  </si>
  <si>
    <t>Leveranciers</t>
  </si>
  <si>
    <t>Score</t>
  </si>
  <si>
    <t>Nr.2</t>
  </si>
  <si>
    <t>Nr.3</t>
  </si>
  <si>
    <t>Nr.4</t>
  </si>
  <si>
    <t>Toelichting</t>
  </si>
  <si>
    <t>%bestens =</t>
  </si>
  <si>
    <t>Factor =</t>
  </si>
  <si>
    <t>Subgunningcriteria?</t>
  </si>
  <si>
    <t>Eindscore</t>
  </si>
  <si>
    <t>Tussenscore</t>
  </si>
  <si>
    <t>Iddink</t>
  </si>
  <si>
    <t>Van Dijk</t>
  </si>
  <si>
    <t>1d. Berekende prijs extra te innen bedragen</t>
  </si>
  <si>
    <t>Cor</t>
  </si>
  <si>
    <t>Linda</t>
  </si>
  <si>
    <t>Klaas</t>
  </si>
  <si>
    <t>Ruben</t>
  </si>
  <si>
    <t>Wensen</t>
  </si>
  <si>
    <t xml:space="preserve">Subgunningcriteria bij criterium ‘wensen’ </t>
  </si>
  <si>
    <t>2.  Wensen</t>
  </si>
  <si>
    <t>De opdrachtgever wenst een minimale inzet met betrekking tot de operationele uitvoering. Hoe realiseert Inschrijver dit? Te beginnen met de implementatie, maar ook de jaarlijkse uitreiking en inname van boeken en opstarten/beëindiging van licenties.</t>
  </si>
  <si>
    <t>Opdrachtgever wenst zoveel mogelijk informatie ter beschikking te hebben omtrent de registratie en het gebruik van digitale leermiddelen. Op welke wijze kan de Inschrijver hier aan tegemoet komen?</t>
  </si>
  <si>
    <t>Opdrachtgever wenst continue en organisatie breed, managementinformatie tot haar beschikking te hebben. Hoe realiseert Inschrijver dit?</t>
  </si>
  <si>
    <t>In de praktijk worden er nog wel eens fouten gemaakt in ISBN nummers en digitale licenties. Hoe denkt Inschrijver dit zoveel mogelijk te kunnen ondervangen en hoe flexibel wordt er omgegaan indien er een fout door de Opdrachtgever is gemaakt?</t>
  </si>
  <si>
    <t xml:space="preserve">Opdrachtgever wil zoveel mogelijk handelingen bij Inschrijver beleggen. Hoe zal Inschrijver omgaan met borgstelling en facturering van andere zaken dan lesmateriaal. </t>
  </si>
  <si>
    <t>Wens 1 Operationele uitvoering</t>
  </si>
  <si>
    <t>Wens 2 Gebruiksduur leermiddelen</t>
  </si>
  <si>
    <t>Wens 3 Gebruikersinformatie</t>
  </si>
  <si>
    <t>Wens 4 Managementinformatie</t>
  </si>
  <si>
    <t>Wens 5 Flexibiliteit digitale omgeving</t>
  </si>
  <si>
    <t>Wens 6 Fouten en omissies</t>
  </si>
  <si>
    <t>Wens 7 Digitaal lesmateriaal</t>
  </si>
  <si>
    <t>Wens 8 Digitaal lesgeven</t>
  </si>
  <si>
    <t>Wens 9 Financiële mogelijkheden</t>
  </si>
  <si>
    <t>Kees</t>
  </si>
  <si>
    <t>Consensus</t>
  </si>
  <si>
    <t>Opdrachtgever wenst de ruimte te hebben om per vestiging jaarlijks voor minimaal één vak een geheel nieuwe papieren methode te kunnen kiezen en wenst te allen tijde kosteloos te kunnen overstappen naar een nieuwe druk van een methode en/of van een papieren versie van een methode, naar een hybride of volledig digitale versie van een methode. Op welke wijze kan de Inschrijver hier aan tegemoet komen?</t>
  </si>
  <si>
    <t>Wens 5 Flexibiliteit</t>
  </si>
  <si>
    <t xml:space="preserve">Opdrachtgever wil haar docentcorps graag flexibiliteit aanbieden. Docenten willen veranderen van werkwijze en methode. Docenten willen zowel digitaal als met folio werken en hierin jaarlijks een keuze kunnen maken. Welke mogelijkheden biedt Inschrijver in de ruimste zins des woords. </t>
  </si>
  <si>
    <t>Opdrachtgever werkt met een digitale leeromgeving die in beweging is. Hoe flexibel kan er gereageerd worden op nieuwe technologieën en wijzigingen in de digitale leeromgeving? Op welke manieren kan de toegang tot digitaal lesmateriaal gefaciliteerd worden? Zijn toetsen en matrijzen exporteerbaar en bruikbaar in toetssoftware zoals Quayn &amp; Woots. Kan al het lesmateriaal verklankt worden? Is digitaal lesmateriaal op alle gangbare devices en browsers bruikbaar en d.m.v. Single Sign On bereikbaar?</t>
  </si>
  <si>
    <t>Opdrachtgever streeft met digitaal lesmateriaal niet naar vervanging van traditionele leermiddelen, maar poogt met digitale middelen variatie in didactiek en differentiatie op basis van niveau en leerstijl te bewerkstelligen. Hiervoor is op de hoogte blijven van nieuwe mogelijkheden omtrent digitale didactiek essentieel. Op welke wijze wil en kan Inschrijver hierin tegemoet komen. Welke ondersteuning, zoals op het gebied van deskundigheid, kan Inschrijver bij digitale middelen aanbieden?</t>
  </si>
  <si>
    <t>,</t>
  </si>
  <si>
    <t xml:space="preserve">1c. Kortingspercentage koop- en werkboeken </t>
  </si>
  <si>
    <t>1b. Kortingspercentage digitale leermiddelen</t>
  </si>
  <si>
    <t xml:space="preserve">1b. Kortingspercentage voor digitale leermiddelen </t>
  </si>
  <si>
    <t>X</t>
  </si>
  <si>
    <t>Y</t>
  </si>
  <si>
    <t>Z</t>
  </si>
  <si>
    <t>1d. Berekende percentage extra te innen bedragen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</si>
</sst>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
    <numFmt numFmtId="167" formatCode="0.0000%"/>
    <numFmt numFmtId="168" formatCode="_-* #,##0.0_-;_-* #,##0.0\-;_-* &quot;-&quot;??_-;_-@_-"/>
  </numFmts>
  <fonts count="24" x14ac:knownFonts="1">
    <font>
      <sz val="10"/>
      <name val="Arial"/>
    </font>
    <font>
      <sz val="10"/>
      <name val="Arial"/>
    </font>
    <font>
      <b/>
      <i/>
      <sz val="10"/>
      <name val="Arial"/>
      <family val="2"/>
    </font>
    <font>
      <b/>
      <sz val="10"/>
      <name val="Arial"/>
      <family val="2"/>
    </font>
    <font>
      <sz val="10"/>
      <name val="Arial"/>
      <family val="2"/>
    </font>
    <font>
      <sz val="11"/>
      <name val="Calibri Light"/>
      <family val="2"/>
      <scheme val="major"/>
    </font>
    <font>
      <b/>
      <i/>
      <sz val="11"/>
      <name val="Calibri Light"/>
      <family val="2"/>
      <scheme val="major"/>
    </font>
    <font>
      <b/>
      <i/>
      <sz val="11"/>
      <color indexed="9"/>
      <name val="Calibri Light"/>
      <family val="2"/>
      <scheme val="major"/>
    </font>
    <font>
      <b/>
      <i/>
      <sz val="16"/>
      <name val="Calibri Light"/>
      <family val="2"/>
      <scheme val="major"/>
    </font>
    <font>
      <sz val="11"/>
      <color rgb="FF000000"/>
      <name val="Calibri Light"/>
      <family val="2"/>
    </font>
    <font>
      <sz val="10"/>
      <name val="Calibri Light"/>
      <family val="2"/>
      <scheme val="major"/>
    </font>
    <font>
      <i/>
      <sz val="11"/>
      <color indexed="9"/>
      <name val="Calibri Light"/>
      <family val="2"/>
      <scheme val="major"/>
    </font>
    <font>
      <sz val="11"/>
      <color rgb="FF000000"/>
      <name val="Calibri"/>
      <family val="2"/>
      <scheme val="minor"/>
    </font>
    <font>
      <sz val="11"/>
      <color theme="0" tint="-0.34998626667073579"/>
      <name val="Calibri Light"/>
      <family val="2"/>
      <scheme val="major"/>
    </font>
    <font>
      <i/>
      <sz val="11"/>
      <color theme="0" tint="-0.34998626667073579"/>
      <name val="Calibri Light"/>
      <family val="2"/>
      <scheme val="major"/>
    </font>
    <font>
      <b/>
      <i/>
      <sz val="18"/>
      <name val="Calibri Light"/>
      <family val="2"/>
      <scheme val="major"/>
    </font>
    <font>
      <b/>
      <i/>
      <sz val="10"/>
      <name val="Calibri Light"/>
      <family val="2"/>
      <scheme val="major"/>
    </font>
    <font>
      <b/>
      <sz val="11"/>
      <name val="Calibri Light"/>
      <family val="2"/>
      <scheme val="major"/>
    </font>
    <font>
      <b/>
      <i/>
      <sz val="14"/>
      <name val="Calibri Light"/>
      <family val="2"/>
      <scheme val="major"/>
    </font>
    <font>
      <i/>
      <sz val="11"/>
      <name val="Calibri Light"/>
      <family val="2"/>
      <scheme val="major"/>
    </font>
    <font>
      <b/>
      <sz val="11"/>
      <color rgb="FF000000"/>
      <name val="Calibri Light"/>
      <family val="2"/>
    </font>
    <font>
      <b/>
      <i/>
      <sz val="10"/>
      <color indexed="9"/>
      <name val="Calibri Light"/>
      <family val="2"/>
      <scheme val="major"/>
    </font>
    <font>
      <b/>
      <sz val="10"/>
      <name val="Calibri Light"/>
      <family val="2"/>
      <scheme val="major"/>
    </font>
    <font>
      <b/>
      <i/>
      <sz val="14"/>
      <color indexed="9"/>
      <name val="Calibri Light"/>
      <family val="2"/>
      <scheme val="major"/>
    </font>
  </fonts>
  <fills count="12">
    <fill>
      <patternFill patternType="none"/>
    </fill>
    <fill>
      <patternFill patternType="gray125"/>
    </fill>
    <fill>
      <patternFill patternType="solid">
        <fgColor indexed="63"/>
        <bgColor indexed="64"/>
      </patternFill>
    </fill>
    <fill>
      <patternFill patternType="solid">
        <fgColor indexed="18"/>
        <bgColor indexed="64"/>
      </patternFill>
    </fill>
    <fill>
      <patternFill patternType="solid">
        <fgColor indexed="43"/>
        <bgColor indexed="64"/>
      </patternFill>
    </fill>
    <fill>
      <patternFill patternType="solid">
        <fgColor indexed="62"/>
        <bgColor indexed="64"/>
      </patternFill>
    </fill>
    <fill>
      <patternFill patternType="solid">
        <fgColor indexed="59"/>
        <bgColor indexed="64"/>
      </patternFill>
    </fill>
    <fill>
      <patternFill patternType="solid">
        <fgColor indexed="56"/>
        <bgColor indexed="64"/>
      </patternFill>
    </fill>
    <fill>
      <patternFill patternType="solid">
        <fgColor indexed="60"/>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35">
    <border>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164"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cellStyleXfs>
  <cellXfs count="192">
    <xf numFmtId="0" fontId="0" fillId="0" borderId="0" xfId="0"/>
    <xf numFmtId="0" fontId="5" fillId="0" borderId="0" xfId="0" applyFont="1" applyProtection="1">
      <protection hidden="1"/>
    </xf>
    <xf numFmtId="1" fontId="5" fillId="0" borderId="0" xfId="0" applyNumberFormat="1" applyFont="1" applyAlignment="1" applyProtection="1">
      <alignment horizontal="center"/>
      <protection hidden="1"/>
    </xf>
    <xf numFmtId="1" fontId="6" fillId="9" borderId="0" xfId="0" applyNumberFormat="1" applyFont="1" applyFill="1" applyBorder="1" applyAlignment="1" applyProtection="1">
      <alignment horizontal="center"/>
      <protection hidden="1"/>
    </xf>
    <xf numFmtId="0" fontId="5" fillId="0" borderId="0" xfId="0" applyFont="1" applyBorder="1" applyAlignment="1" applyProtection="1">
      <alignment horizontal="center"/>
      <protection hidden="1"/>
    </xf>
    <xf numFmtId="1" fontId="7" fillId="9" borderId="0" xfId="0" applyNumberFormat="1" applyFont="1" applyFill="1" applyBorder="1" applyAlignment="1" applyProtection="1">
      <alignment horizontal="center"/>
      <protection hidden="1"/>
    </xf>
    <xf numFmtId="0" fontId="5" fillId="0" borderId="1" xfId="0" applyFont="1" applyBorder="1" applyAlignment="1" applyProtection="1">
      <alignment horizontal="center"/>
      <protection hidden="1"/>
    </xf>
    <xf numFmtId="1" fontId="5" fillId="9" borderId="0" xfId="0" applyNumberFormat="1" applyFont="1" applyFill="1" applyAlignment="1" applyProtection="1">
      <alignment horizontal="center"/>
      <protection hidden="1"/>
    </xf>
    <xf numFmtId="1" fontId="6" fillId="9" borderId="0" xfId="1" applyNumberFormat="1" applyFont="1" applyFill="1" applyBorder="1" applyAlignment="1" applyProtection="1">
      <alignment horizontal="center"/>
      <protection hidden="1"/>
    </xf>
    <xf numFmtId="0" fontId="5" fillId="0" borderId="0" xfId="0" applyFont="1" applyBorder="1" applyProtection="1">
      <protection hidden="1"/>
    </xf>
    <xf numFmtId="0" fontId="5" fillId="0" borderId="2" xfId="0" applyFont="1" applyBorder="1" applyAlignment="1" applyProtection="1">
      <alignment horizontal="center"/>
      <protection hidden="1"/>
    </xf>
    <xf numFmtId="0" fontId="5" fillId="0" borderId="3"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8" fillId="0" borderId="0" xfId="0" applyFont="1" applyProtection="1">
      <protection hidden="1"/>
    </xf>
    <xf numFmtId="0" fontId="3" fillId="0" borderId="6" xfId="0" applyFont="1" applyBorder="1" applyProtection="1">
      <protection hidden="1"/>
    </xf>
    <xf numFmtId="0" fontId="10" fillId="0" borderId="0" xfId="0" applyFont="1" applyProtection="1">
      <protection hidden="1"/>
    </xf>
    <xf numFmtId="0" fontId="6" fillId="0" borderId="0" xfId="0" applyFont="1" applyProtection="1">
      <protection hidden="1"/>
    </xf>
    <xf numFmtId="0" fontId="7" fillId="2" borderId="6" xfId="0" applyFont="1" applyFill="1" applyBorder="1" applyProtection="1">
      <protection hidden="1"/>
    </xf>
    <xf numFmtId="0" fontId="5" fillId="0" borderId="6" xfId="0" applyFont="1" applyBorder="1" applyProtection="1">
      <protection hidden="1"/>
    </xf>
    <xf numFmtId="0" fontId="5" fillId="0" borderId="7" xfId="0" applyFont="1" applyBorder="1" applyProtection="1">
      <protection hidden="1"/>
    </xf>
    <xf numFmtId="9" fontId="10" fillId="0" borderId="0" xfId="0" applyNumberFormat="1" applyFont="1" applyProtection="1">
      <protection hidden="1"/>
    </xf>
    <xf numFmtId="0" fontId="3" fillId="0" borderId="0" xfId="0" applyFont="1" applyBorder="1" applyProtection="1">
      <protection hidden="1"/>
    </xf>
    <xf numFmtId="1" fontId="11" fillId="3" borderId="8" xfId="0" applyNumberFormat="1" applyFont="1" applyFill="1" applyBorder="1" applyAlignment="1" applyProtection="1">
      <alignment horizontal="center"/>
      <protection hidden="1"/>
    </xf>
    <xf numFmtId="1" fontId="11" fillId="3" borderId="9" xfId="0" applyNumberFormat="1" applyFont="1" applyFill="1" applyBorder="1" applyAlignment="1" applyProtection="1">
      <alignment horizontal="center"/>
      <protection hidden="1"/>
    </xf>
    <xf numFmtId="1" fontId="11" fillId="3" borderId="10" xfId="0" applyNumberFormat="1" applyFont="1" applyFill="1" applyBorder="1" applyAlignment="1" applyProtection="1">
      <alignment horizontal="center"/>
      <protection hidden="1"/>
    </xf>
    <xf numFmtId="166" fontId="13" fillId="0" borderId="6" xfId="0" applyNumberFormat="1" applyFont="1" applyBorder="1" applyAlignment="1" applyProtection="1">
      <alignment horizontal="center" vertical="center"/>
      <protection hidden="1"/>
    </xf>
    <xf numFmtId="1" fontId="13" fillId="0" borderId="0" xfId="0" applyNumberFormat="1" applyFont="1" applyAlignment="1" applyProtection="1">
      <alignment horizontal="center"/>
      <protection hidden="1"/>
    </xf>
    <xf numFmtId="1" fontId="14" fillId="3" borderId="8" xfId="0" applyNumberFormat="1" applyFont="1" applyFill="1" applyBorder="1" applyAlignment="1" applyProtection="1">
      <alignment horizontal="center"/>
      <protection hidden="1"/>
    </xf>
    <xf numFmtId="1" fontId="14" fillId="3" borderId="9" xfId="0" applyNumberFormat="1" applyFont="1" applyFill="1" applyBorder="1" applyAlignment="1" applyProtection="1">
      <alignment horizontal="center"/>
      <protection hidden="1"/>
    </xf>
    <xf numFmtId="1" fontId="14" fillId="3" borderId="10" xfId="0" applyNumberFormat="1" applyFont="1" applyFill="1" applyBorder="1" applyAlignment="1" applyProtection="1">
      <alignment horizontal="center"/>
      <protection hidden="1"/>
    </xf>
    <xf numFmtId="0" fontId="13" fillId="0" borderId="6" xfId="0" applyFont="1" applyBorder="1" applyAlignment="1" applyProtection="1">
      <alignment horizontal="center" vertical="center"/>
      <protection hidden="1"/>
    </xf>
    <xf numFmtId="1" fontId="13" fillId="0" borderId="6" xfId="0" applyNumberFormat="1" applyFont="1"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1" fontId="13" fillId="0" borderId="0" xfId="0" applyNumberFormat="1" applyFont="1" applyBorder="1" applyAlignment="1" applyProtection="1">
      <alignment horizontal="center" vertical="center"/>
      <protection hidden="1"/>
    </xf>
    <xf numFmtId="0" fontId="2" fillId="0" borderId="6" xfId="0" applyFont="1" applyBorder="1" applyProtection="1">
      <protection hidden="1"/>
    </xf>
    <xf numFmtId="0" fontId="6" fillId="10" borderId="7" xfId="0" applyFont="1" applyFill="1" applyBorder="1" applyProtection="1">
      <protection hidden="1"/>
    </xf>
    <xf numFmtId="0" fontId="15" fillId="0" borderId="0" xfId="0" applyFont="1" applyProtection="1">
      <protection hidden="1"/>
    </xf>
    <xf numFmtId="0" fontId="6" fillId="9" borderId="0" xfId="0" applyFont="1" applyFill="1" applyBorder="1" applyProtection="1">
      <protection hidden="1"/>
    </xf>
    <xf numFmtId="0" fontId="5" fillId="0" borderId="6" xfId="0" applyFont="1" applyBorder="1" applyAlignment="1" applyProtection="1">
      <alignment vertical="center"/>
      <protection hidden="1"/>
    </xf>
    <xf numFmtId="0" fontId="6" fillId="10" borderId="7" xfId="0" applyFont="1" applyFill="1" applyBorder="1" applyAlignment="1" applyProtection="1">
      <alignment vertical="center"/>
      <protection hidden="1"/>
    </xf>
    <xf numFmtId="1" fontId="5" fillId="0" borderId="12" xfId="0" applyNumberFormat="1" applyFont="1" applyBorder="1" applyAlignment="1" applyProtection="1">
      <alignment horizontal="center" vertical="center"/>
      <protection hidden="1"/>
    </xf>
    <xf numFmtId="1" fontId="5" fillId="0" borderId="6"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 fontId="5" fillId="0" borderId="13" xfId="0" applyNumberFormat="1" applyFont="1" applyBorder="1" applyAlignment="1" applyProtection="1">
      <alignment horizontal="center" vertical="center"/>
      <protection hidden="1"/>
    </xf>
    <xf numFmtId="1" fontId="5" fillId="0" borderId="14" xfId="0" applyNumberFormat="1" applyFont="1" applyBorder="1" applyAlignment="1" applyProtection="1">
      <alignment horizontal="center" vertical="center"/>
      <protection hidden="1"/>
    </xf>
    <xf numFmtId="0" fontId="5" fillId="10" borderId="15" xfId="0" applyFont="1" applyFill="1" applyBorder="1" applyAlignment="1" applyProtection="1">
      <alignment vertical="center"/>
      <protection hidden="1"/>
    </xf>
    <xf numFmtId="0" fontId="5" fillId="10" borderId="16" xfId="0" applyFont="1" applyFill="1" applyBorder="1" applyAlignment="1" applyProtection="1">
      <alignment vertical="center"/>
      <protection hidden="1"/>
    </xf>
    <xf numFmtId="1" fontId="10" fillId="0" borderId="0" xfId="0" applyNumberFormat="1" applyFont="1" applyProtection="1">
      <protection hidden="1"/>
    </xf>
    <xf numFmtId="0" fontId="10" fillId="9" borderId="0" xfId="0" applyFont="1" applyFill="1" applyBorder="1" applyProtection="1">
      <protection hidden="1"/>
    </xf>
    <xf numFmtId="9" fontId="16" fillId="9" borderId="0" xfId="0" applyNumberFormat="1" applyFont="1" applyFill="1" applyBorder="1" applyAlignment="1" applyProtection="1">
      <alignment horizontal="center"/>
      <protection hidden="1"/>
    </xf>
    <xf numFmtId="0" fontId="16" fillId="9" borderId="0" xfId="0" applyFont="1" applyFill="1" applyBorder="1" applyAlignment="1" applyProtection="1">
      <alignment horizontal="center"/>
      <protection hidden="1"/>
    </xf>
    <xf numFmtId="0" fontId="10" fillId="9" borderId="0" xfId="0" applyFont="1" applyFill="1" applyProtection="1">
      <protection hidden="1"/>
    </xf>
    <xf numFmtId="1" fontId="16" fillId="9" borderId="0" xfId="0" applyNumberFormat="1" applyFont="1" applyFill="1" applyBorder="1" applyAlignment="1" applyProtection="1">
      <alignment horizontal="center"/>
      <protection hidden="1"/>
    </xf>
    <xf numFmtId="0" fontId="16" fillId="9" borderId="0" xfId="0" applyFont="1" applyFill="1" applyBorder="1" applyProtection="1">
      <protection hidden="1"/>
    </xf>
    <xf numFmtId="1" fontId="10" fillId="0" borderId="6" xfId="0" applyNumberFormat="1" applyFont="1" applyBorder="1" applyAlignment="1" applyProtection="1">
      <alignment horizontal="center"/>
      <protection hidden="1"/>
    </xf>
    <xf numFmtId="0" fontId="10" fillId="10" borderId="15" xfId="0" applyFont="1" applyFill="1" applyBorder="1" applyProtection="1">
      <protection hidden="1"/>
    </xf>
    <xf numFmtId="0" fontId="10" fillId="10" borderId="16" xfId="0" applyFont="1" applyFill="1" applyBorder="1" applyProtection="1">
      <protection hidden="1"/>
    </xf>
    <xf numFmtId="166" fontId="10" fillId="0" borderId="6" xfId="0" applyNumberFormat="1" applyFont="1" applyBorder="1" applyAlignment="1" applyProtection="1">
      <alignment horizontal="center"/>
      <protection hidden="1"/>
    </xf>
    <xf numFmtId="1" fontId="5" fillId="0" borderId="17" xfId="0" applyNumberFormat="1"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9" borderId="0" xfId="0" applyFont="1" applyFill="1" applyAlignment="1" applyProtection="1">
      <alignment horizontal="center" vertical="center"/>
      <protection hidden="1"/>
    </xf>
    <xf numFmtId="0" fontId="18" fillId="0" borderId="0" xfId="0" applyFont="1" applyProtection="1">
      <protection hidden="1"/>
    </xf>
    <xf numFmtId="0" fontId="5" fillId="0" borderId="15" xfId="0" applyFont="1" applyBorder="1" applyProtection="1">
      <protection hidden="1"/>
    </xf>
    <xf numFmtId="0" fontId="5" fillId="0" borderId="16" xfId="0" applyFont="1" applyBorder="1" applyProtection="1">
      <protection hidden="1"/>
    </xf>
    <xf numFmtId="0" fontId="6" fillId="0" borderId="0" xfId="0" applyFont="1" applyBorder="1" applyProtection="1">
      <protection hidden="1"/>
    </xf>
    <xf numFmtId="0" fontId="7" fillId="3" borderId="12"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7" fillId="3" borderId="18" xfId="0" applyFont="1" applyFill="1" applyBorder="1" applyAlignment="1" applyProtection="1">
      <alignment horizontal="center"/>
      <protection hidden="1"/>
    </xf>
    <xf numFmtId="0" fontId="7" fillId="5" borderId="12" xfId="0" applyFont="1" applyFill="1" applyBorder="1" applyAlignment="1" applyProtection="1">
      <alignment horizontal="center"/>
      <protection hidden="1"/>
    </xf>
    <xf numFmtId="0" fontId="7" fillId="5" borderId="6" xfId="0" applyFont="1" applyFill="1" applyBorder="1" applyAlignment="1" applyProtection="1">
      <alignment horizontal="center"/>
      <protection hidden="1"/>
    </xf>
    <xf numFmtId="0" fontId="7" fillId="5" borderId="18" xfId="0" applyFont="1" applyFill="1" applyBorder="1" applyAlignment="1" applyProtection="1">
      <alignment horizontal="center"/>
      <protection hidden="1"/>
    </xf>
    <xf numFmtId="10" fontId="5" fillId="4" borderId="13" xfId="4" applyNumberFormat="1" applyFont="1" applyFill="1" applyBorder="1" applyAlignment="1" applyProtection="1">
      <alignment horizontal="center"/>
      <protection locked="0"/>
    </xf>
    <xf numFmtId="167" fontId="5" fillId="4" borderId="14" xfId="4" applyNumberFormat="1" applyFont="1" applyFill="1" applyBorder="1" applyAlignment="1" applyProtection="1">
      <alignment horizontal="center"/>
      <protection locked="0"/>
    </xf>
    <xf numFmtId="10" fontId="5" fillId="4" borderId="19" xfId="4" applyNumberFormat="1" applyFont="1" applyFill="1" applyBorder="1" applyAlignment="1" applyProtection="1">
      <alignment horizontal="center"/>
      <protection locked="0"/>
    </xf>
    <xf numFmtId="164" fontId="5" fillId="0" borderId="13" xfId="0" applyNumberFormat="1" applyFont="1" applyBorder="1" applyAlignment="1" applyProtection="1">
      <alignment horizontal="center"/>
      <protection hidden="1"/>
    </xf>
    <xf numFmtId="164" fontId="5" fillId="0" borderId="14" xfId="0" applyNumberFormat="1" applyFont="1" applyBorder="1" applyAlignment="1" applyProtection="1">
      <alignment horizontal="center"/>
      <protection hidden="1"/>
    </xf>
    <xf numFmtId="164" fontId="5" fillId="0" borderId="19" xfId="0" applyNumberFormat="1" applyFont="1" applyBorder="1" applyAlignment="1" applyProtection="1">
      <alignment horizontal="center"/>
      <protection hidden="1"/>
    </xf>
    <xf numFmtId="9" fontId="5" fillId="0" borderId="0" xfId="0" applyNumberFormat="1" applyFont="1" applyProtection="1">
      <protection hidden="1"/>
    </xf>
    <xf numFmtId="10" fontId="5" fillId="4" borderId="14" xfId="4" applyNumberFormat="1" applyFont="1" applyFill="1" applyBorder="1" applyAlignment="1" applyProtection="1">
      <alignment horizontal="center"/>
      <protection locked="0"/>
    </xf>
    <xf numFmtId="0" fontId="19" fillId="0" borderId="0" xfId="0" applyFont="1" applyProtection="1">
      <protection hidden="1"/>
    </xf>
    <xf numFmtId="1" fontId="5" fillId="0" borderId="20" xfId="0" applyNumberFormat="1" applyFont="1" applyBorder="1" applyAlignment="1" applyProtection="1">
      <alignment horizontal="center" vertical="center"/>
      <protection hidden="1"/>
    </xf>
    <xf numFmtId="164" fontId="10" fillId="0" borderId="6" xfId="0" applyNumberFormat="1" applyFont="1" applyBorder="1" applyAlignment="1" applyProtection="1">
      <alignment horizontal="center"/>
      <protection hidden="1"/>
    </xf>
    <xf numFmtId="0" fontId="21" fillId="5" borderId="11" xfId="0" applyFont="1" applyFill="1" applyBorder="1" applyAlignment="1" applyProtection="1">
      <alignment horizontal="center"/>
      <protection hidden="1"/>
    </xf>
    <xf numFmtId="0" fontId="21" fillId="5" borderId="20" xfId="0" applyFont="1" applyFill="1" applyBorder="1" applyAlignment="1" applyProtection="1">
      <alignment horizontal="center"/>
      <protection hidden="1"/>
    </xf>
    <xf numFmtId="0" fontId="16" fillId="6" borderId="11" xfId="0" applyFont="1" applyFill="1" applyBorder="1" applyAlignment="1" applyProtection="1">
      <alignment horizontal="center"/>
      <protection hidden="1"/>
    </xf>
    <xf numFmtId="166" fontId="10" fillId="0" borderId="11" xfId="0" applyNumberFormat="1" applyFont="1" applyBorder="1" applyAlignment="1" applyProtection="1">
      <alignment horizontal="center"/>
      <protection hidden="1"/>
    </xf>
    <xf numFmtId="0" fontId="21" fillId="5" borderId="8" xfId="0" applyFont="1" applyFill="1" applyBorder="1" applyAlignment="1" applyProtection="1">
      <alignment horizontal="center"/>
      <protection hidden="1"/>
    </xf>
    <xf numFmtId="0" fontId="21" fillId="5" borderId="9" xfId="0" applyFont="1" applyFill="1" applyBorder="1" applyAlignment="1" applyProtection="1">
      <alignment horizontal="center"/>
      <protection hidden="1"/>
    </xf>
    <xf numFmtId="0" fontId="21" fillId="5" borderId="21" xfId="0" applyFont="1" applyFill="1" applyBorder="1" applyAlignment="1" applyProtection="1">
      <alignment horizontal="center"/>
      <protection hidden="1"/>
    </xf>
    <xf numFmtId="0" fontId="16" fillId="7" borderId="9" xfId="0" applyFont="1" applyFill="1" applyBorder="1" applyAlignment="1" applyProtection="1">
      <alignment horizontal="center"/>
      <protection hidden="1"/>
    </xf>
    <xf numFmtId="0" fontId="16" fillId="7" borderId="10" xfId="0" applyFont="1" applyFill="1" applyBorder="1" applyAlignment="1" applyProtection="1">
      <alignment horizontal="center"/>
      <protection hidden="1"/>
    </xf>
    <xf numFmtId="166" fontId="22" fillId="8" borderId="22" xfId="0" applyNumberFormat="1" applyFont="1" applyFill="1" applyBorder="1" applyAlignment="1" applyProtection="1">
      <alignment horizontal="center"/>
      <protection hidden="1"/>
    </xf>
    <xf numFmtId="166" fontId="22" fillId="8" borderId="23" xfId="0" applyNumberFormat="1" applyFont="1" applyFill="1" applyBorder="1" applyAlignment="1" applyProtection="1">
      <alignment horizontal="center"/>
      <protection hidden="1"/>
    </xf>
    <xf numFmtId="166" fontId="22" fillId="8" borderId="14" xfId="0" applyNumberFormat="1" applyFont="1" applyFill="1" applyBorder="1" applyAlignment="1" applyProtection="1">
      <alignment horizontal="center"/>
      <protection hidden="1"/>
    </xf>
    <xf numFmtId="166" fontId="22" fillId="8" borderId="24" xfId="0" applyNumberFormat="1" applyFont="1" applyFill="1" applyBorder="1" applyAlignment="1" applyProtection="1">
      <alignment horizontal="center"/>
      <protection hidden="1"/>
    </xf>
    <xf numFmtId="166" fontId="17" fillId="8" borderId="22" xfId="0" applyNumberFormat="1" applyFont="1" applyFill="1" applyBorder="1" applyAlignment="1" applyProtection="1">
      <alignment horizontal="center" vertical="center"/>
      <protection hidden="1"/>
    </xf>
    <xf numFmtId="166" fontId="17" fillId="8" borderId="23" xfId="0" applyNumberFormat="1" applyFont="1" applyFill="1" applyBorder="1" applyAlignment="1" applyProtection="1">
      <alignment horizontal="center" vertical="center"/>
      <protection hidden="1"/>
    </xf>
    <xf numFmtId="166" fontId="17" fillId="8" borderId="25" xfId="0" applyNumberFormat="1" applyFont="1" applyFill="1" applyBorder="1" applyAlignment="1" applyProtection="1">
      <alignment horizontal="center" vertical="center"/>
      <protection hidden="1"/>
    </xf>
    <xf numFmtId="168" fontId="22" fillId="8" borderId="22" xfId="1" applyNumberFormat="1" applyFont="1" applyFill="1" applyBorder="1" applyAlignment="1" applyProtection="1">
      <alignment horizontal="center"/>
      <protection hidden="1"/>
    </xf>
    <xf numFmtId="168" fontId="22" fillId="8" borderId="23" xfId="0" applyNumberFormat="1" applyFont="1" applyFill="1" applyBorder="1" applyAlignment="1" applyProtection="1">
      <alignment horizontal="center"/>
      <protection hidden="1"/>
    </xf>
    <xf numFmtId="168" fontId="5" fillId="0" borderId="14" xfId="0" applyNumberFormat="1" applyFont="1" applyBorder="1" applyAlignment="1" applyProtection="1">
      <alignment horizontal="center"/>
      <protection hidden="1"/>
    </xf>
    <xf numFmtId="0" fontId="17" fillId="9" borderId="0" xfId="0" applyFont="1" applyFill="1" applyBorder="1" applyAlignment="1" applyProtection="1">
      <alignment horizontal="center" vertical="center"/>
      <protection hidden="1"/>
    </xf>
    <xf numFmtId="0" fontId="5" fillId="9" borderId="0" xfId="0" applyFont="1" applyFill="1" applyBorder="1" applyProtection="1">
      <protection hidden="1"/>
    </xf>
    <xf numFmtId="0" fontId="13" fillId="0" borderId="2" xfId="0" applyFont="1" applyBorder="1" applyAlignment="1" applyProtection="1">
      <alignment horizontal="center" vertical="center"/>
      <protection hidden="1"/>
    </xf>
    <xf numFmtId="1" fontId="13" fillId="0" borderId="2" xfId="0" applyNumberFormat="1" applyFont="1" applyBorder="1" applyAlignment="1" applyProtection="1">
      <alignment horizontal="center" vertical="center"/>
      <protection hidden="1"/>
    </xf>
    <xf numFmtId="0" fontId="5" fillId="0" borderId="26"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6" fillId="9" borderId="0" xfId="0" applyFont="1" applyFill="1" applyBorder="1" applyAlignment="1" applyProtection="1">
      <alignment horizontal="center" vertical="center"/>
      <protection hidden="1"/>
    </xf>
    <xf numFmtId="164" fontId="14" fillId="9" borderId="0" xfId="1" applyFont="1" applyFill="1" applyBorder="1" applyAlignment="1" applyProtection="1">
      <alignment horizontal="center"/>
      <protection hidden="1"/>
    </xf>
    <xf numFmtId="1" fontId="17" fillId="0" borderId="0" xfId="0" applyNumberFormat="1" applyFont="1" applyBorder="1" applyAlignment="1" applyProtection="1">
      <alignment horizontal="center"/>
      <protection hidden="1"/>
    </xf>
    <xf numFmtId="0" fontId="17" fillId="0" borderId="0" xfId="0" applyFont="1" applyBorder="1" applyAlignment="1" applyProtection="1">
      <alignment horizontal="center" vertical="center"/>
      <protection hidden="1"/>
    </xf>
    <xf numFmtId="1" fontId="5" fillId="0" borderId="0" xfId="0" applyNumberFormat="1" applyFont="1" applyBorder="1" applyAlignment="1" applyProtection="1">
      <alignment horizontal="center"/>
      <protection hidden="1"/>
    </xf>
    <xf numFmtId="1" fontId="5" fillId="9" borderId="0" xfId="0" applyNumberFormat="1" applyFont="1" applyFill="1" applyBorder="1" applyAlignment="1" applyProtection="1">
      <alignment horizontal="center"/>
      <protection hidden="1"/>
    </xf>
    <xf numFmtId="165" fontId="5" fillId="0" borderId="6" xfId="0" applyNumberFormat="1" applyFont="1" applyFill="1" applyBorder="1" applyProtection="1">
      <protection hidden="1"/>
    </xf>
    <xf numFmtId="166" fontId="5" fillId="0" borderId="6" xfId="0" applyNumberFormat="1" applyFont="1" applyBorder="1" applyAlignment="1" applyProtection="1">
      <alignment horizontal="center" vertical="center"/>
      <protection hidden="1"/>
    </xf>
    <xf numFmtId="166" fontId="5" fillId="0" borderId="18" xfId="0" applyNumberFormat="1" applyFont="1" applyBorder="1" applyAlignment="1" applyProtection="1">
      <alignment horizontal="center" vertical="center"/>
      <protection hidden="1"/>
    </xf>
    <xf numFmtId="166" fontId="5" fillId="0" borderId="14" xfId="0" applyNumberFormat="1" applyFont="1" applyBorder="1" applyAlignment="1" applyProtection="1">
      <alignment horizontal="center" vertical="center"/>
      <protection hidden="1"/>
    </xf>
    <xf numFmtId="166" fontId="5" fillId="0" borderId="19" xfId="0" applyNumberFormat="1" applyFont="1" applyBorder="1" applyAlignment="1" applyProtection="1">
      <alignment horizontal="center" vertical="center"/>
      <protection hidden="1"/>
    </xf>
    <xf numFmtId="164" fontId="5" fillId="4" borderId="6" xfId="2" applyFont="1" applyFill="1" applyBorder="1" applyProtection="1"/>
    <xf numFmtId="0" fontId="9" fillId="0" borderId="6" xfId="0" applyFont="1" applyBorder="1" applyAlignment="1" applyProtection="1">
      <alignment vertical="top" wrapText="1"/>
    </xf>
    <xf numFmtId="0" fontId="9" fillId="0" borderId="0" xfId="0" applyFont="1" applyAlignment="1" applyProtection="1">
      <alignment vertical="top" wrapText="1"/>
    </xf>
    <xf numFmtId="166" fontId="13" fillId="9" borderId="6" xfId="3" applyNumberFormat="1" applyFont="1" applyFill="1" applyBorder="1" applyAlignment="1" applyProtection="1">
      <alignment horizontal="center" vertical="center"/>
    </xf>
    <xf numFmtId="1" fontId="13" fillId="4" borderId="6" xfId="3" applyNumberFormat="1" applyFont="1" applyFill="1" applyBorder="1" applyAlignment="1" applyProtection="1">
      <alignment horizontal="center"/>
    </xf>
    <xf numFmtId="1" fontId="5" fillId="9" borderId="0" xfId="3" applyNumberFormat="1" applyFont="1" applyFill="1" applyBorder="1" applyAlignment="1" applyProtection="1">
      <alignment horizontal="center"/>
    </xf>
    <xf numFmtId="0" fontId="12" fillId="0" borderId="11" xfId="0" applyFont="1" applyFill="1" applyBorder="1" applyAlignment="1" applyProtection="1">
      <alignment vertical="top" wrapText="1"/>
    </xf>
    <xf numFmtId="0" fontId="9" fillId="0" borderId="0" xfId="0" applyFont="1" applyAlignment="1" applyProtection="1">
      <alignment wrapText="1"/>
    </xf>
    <xf numFmtId="1" fontId="13" fillId="4" borderId="6" xfId="3" applyNumberFormat="1" applyFont="1" applyFill="1" applyBorder="1" applyAlignment="1" applyProtection="1">
      <alignment horizontal="center" vertical="center"/>
    </xf>
    <xf numFmtId="0" fontId="9" fillId="0" borderId="6" xfId="0" applyFont="1" applyBorder="1" applyAlignment="1" applyProtection="1">
      <alignment wrapText="1"/>
    </xf>
    <xf numFmtId="0" fontId="12" fillId="0" borderId="11" xfId="0" applyFont="1" applyBorder="1" applyAlignment="1" applyProtection="1">
      <alignment vertical="top" wrapText="1"/>
    </xf>
    <xf numFmtId="0" fontId="5" fillId="0" borderId="0" xfId="0" applyFont="1" applyAlignment="1" applyProtection="1">
      <alignment horizontal="justify" vertical="top"/>
    </xf>
    <xf numFmtId="0" fontId="5" fillId="9" borderId="0" xfId="0" applyFont="1" applyFill="1" applyBorder="1" applyAlignment="1" applyProtection="1">
      <alignment horizontal="justify" vertical="top"/>
    </xf>
    <xf numFmtId="1" fontId="13" fillId="4" borderId="0" xfId="3" applyNumberFormat="1" applyFont="1" applyFill="1" applyBorder="1" applyAlignment="1" applyProtection="1">
      <alignment horizontal="center"/>
    </xf>
    <xf numFmtId="1" fontId="13" fillId="4" borderId="2" xfId="3" applyNumberFormat="1" applyFont="1" applyFill="1" applyBorder="1" applyAlignment="1" applyProtection="1">
      <alignment horizontal="center"/>
    </xf>
    <xf numFmtId="0" fontId="3" fillId="9" borderId="6" xfId="0" applyFont="1" applyFill="1" applyBorder="1" applyAlignment="1" applyProtection="1">
      <alignment horizontal="center"/>
      <protection hidden="1"/>
    </xf>
    <xf numFmtId="0" fontId="17" fillId="9" borderId="6" xfId="0" applyFont="1" applyFill="1" applyBorder="1" applyAlignment="1" applyProtection="1">
      <alignment horizontal="center" vertical="center"/>
      <protection hidden="1"/>
    </xf>
    <xf numFmtId="0" fontId="20" fillId="11" borderId="6" xfId="0" applyFont="1" applyFill="1" applyBorder="1" applyAlignment="1" applyProtection="1">
      <alignment horizontal="center" vertical="center" wrapText="1"/>
      <protection locked="0"/>
    </xf>
    <xf numFmtId="0" fontId="17" fillId="11" borderId="6" xfId="0" applyFont="1" applyFill="1" applyBorder="1" applyAlignment="1" applyProtection="1">
      <alignment horizontal="center" vertical="center"/>
      <protection locked="0" hidden="1"/>
    </xf>
    <xf numFmtId="0" fontId="10" fillId="0" borderId="6" xfId="0" applyFont="1" applyBorder="1" applyAlignment="1" applyProtection="1">
      <alignment horizontal="center"/>
      <protection hidden="1"/>
    </xf>
    <xf numFmtId="165" fontId="10" fillId="0" borderId="6" xfId="0" applyNumberFormat="1" applyFont="1" applyFill="1" applyBorder="1" applyAlignment="1" applyProtection="1">
      <alignment horizontal="center"/>
      <protection hidden="1"/>
    </xf>
    <xf numFmtId="9" fontId="16" fillId="10" borderId="6" xfId="0" applyNumberFormat="1" applyFont="1" applyFill="1" applyBorder="1" applyAlignment="1" applyProtection="1">
      <alignment horizontal="center"/>
      <protection hidden="1"/>
    </xf>
    <xf numFmtId="0" fontId="16" fillId="10" borderId="6" xfId="0" applyFont="1" applyFill="1" applyBorder="1" applyAlignment="1" applyProtection="1">
      <alignment horizontal="center"/>
      <protection hidden="1"/>
    </xf>
    <xf numFmtId="165" fontId="10" fillId="0" borderId="7" xfId="0" applyNumberFormat="1" applyFont="1" applyFill="1" applyBorder="1" applyAlignment="1" applyProtection="1">
      <alignment horizontal="center"/>
      <protection hidden="1"/>
    </xf>
    <xf numFmtId="165" fontId="10" fillId="0" borderId="16" xfId="0" applyNumberFormat="1" applyFont="1" applyFill="1" applyBorder="1" applyAlignment="1" applyProtection="1">
      <alignment horizontal="center"/>
      <protection hidden="1"/>
    </xf>
    <xf numFmtId="0" fontId="10" fillId="0" borderId="7"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21" fillId="2" borderId="6" xfId="0" applyFont="1" applyFill="1" applyBorder="1" applyAlignment="1" applyProtection="1">
      <protection hidden="1"/>
    </xf>
    <xf numFmtId="9" fontId="10" fillId="0" borderId="6" xfId="0" applyNumberFormat="1" applyFont="1" applyFill="1" applyBorder="1" applyAlignment="1" applyProtection="1">
      <alignment horizontal="center"/>
      <protection hidden="1"/>
    </xf>
    <xf numFmtId="0" fontId="10" fillId="0" borderId="6" xfId="0" applyFont="1" applyFill="1" applyBorder="1" applyAlignment="1" applyProtection="1">
      <alignment horizontal="center"/>
      <protection hidden="1"/>
    </xf>
    <xf numFmtId="9" fontId="5" fillId="0" borderId="6" xfId="0" applyNumberFormat="1"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16" fillId="8" borderId="3" xfId="0" applyFont="1" applyFill="1" applyBorder="1" applyAlignment="1" applyProtection="1">
      <alignment horizontal="center" vertical="center"/>
      <protection hidden="1"/>
    </xf>
    <xf numFmtId="0" fontId="16" fillId="8" borderId="4" xfId="0" applyFont="1" applyFill="1" applyBorder="1" applyAlignment="1" applyProtection="1">
      <alignment horizontal="center" vertical="center"/>
      <protection hidden="1"/>
    </xf>
    <xf numFmtId="0" fontId="16" fillId="8" borderId="5" xfId="0" applyFont="1" applyFill="1" applyBorder="1" applyAlignment="1" applyProtection="1">
      <alignment horizontal="center" vertical="center"/>
      <protection hidden="1"/>
    </xf>
    <xf numFmtId="9" fontId="6" fillId="10" borderId="6" xfId="0" applyNumberFormat="1" applyFont="1" applyFill="1" applyBorder="1" applyAlignment="1" applyProtection="1">
      <alignment horizontal="center" vertical="center"/>
      <protection hidden="1"/>
    </xf>
    <xf numFmtId="0" fontId="6" fillId="10" borderId="6" xfId="0" applyFont="1" applyFill="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16" fillId="8" borderId="3" xfId="0" applyFont="1" applyFill="1" applyBorder="1" applyAlignment="1" applyProtection="1">
      <alignment horizontal="center"/>
      <protection hidden="1"/>
    </xf>
    <xf numFmtId="0" fontId="16" fillId="8" borderId="4" xfId="0" applyFont="1" applyFill="1" applyBorder="1" applyAlignment="1" applyProtection="1">
      <alignment horizontal="center"/>
      <protection hidden="1"/>
    </xf>
    <xf numFmtId="0" fontId="16" fillId="8" borderId="5" xfId="0" applyFont="1" applyFill="1" applyBorder="1" applyAlignment="1" applyProtection="1">
      <alignment horizontal="center"/>
      <protection hidden="1"/>
    </xf>
    <xf numFmtId="0" fontId="7" fillId="3" borderId="3" xfId="0" applyFont="1" applyFill="1" applyBorder="1" applyAlignment="1" applyProtection="1">
      <alignment horizontal="center"/>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23" fillId="2" borderId="3" xfId="0" applyFont="1" applyFill="1" applyBorder="1" applyAlignment="1" applyProtection="1">
      <alignment horizontal="center" vertical="center"/>
      <protection hidden="1"/>
    </xf>
    <xf numFmtId="0" fontId="23" fillId="2" borderId="4" xfId="0"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9" fontId="10" fillId="0" borderId="7" xfId="0" applyNumberFormat="1" applyFont="1" applyFill="1" applyBorder="1" applyAlignment="1" applyProtection="1">
      <alignment horizontal="center"/>
      <protection hidden="1"/>
    </xf>
    <xf numFmtId="9" fontId="10" fillId="0" borderId="16" xfId="0" applyNumberFormat="1" applyFont="1" applyFill="1" applyBorder="1" applyAlignment="1" applyProtection="1">
      <alignment horizontal="center"/>
      <protection hidden="1"/>
    </xf>
    <xf numFmtId="0" fontId="21" fillId="2" borderId="7" xfId="0" applyFont="1" applyFill="1" applyBorder="1" applyAlignment="1" applyProtection="1">
      <protection hidden="1"/>
    </xf>
    <xf numFmtId="0" fontId="21" fillId="2" borderId="16" xfId="0" applyFont="1" applyFill="1" applyBorder="1" applyAlignment="1" applyProtection="1">
      <protection hidden="1"/>
    </xf>
    <xf numFmtId="0" fontId="5" fillId="0" borderId="6" xfId="0" applyFont="1" applyBorder="1" applyAlignment="1" applyProtection="1">
      <protection hidden="1"/>
    </xf>
    <xf numFmtId="0" fontId="7" fillId="2" borderId="6" xfId="0" applyFont="1" applyFill="1" applyBorder="1" applyAlignment="1" applyProtection="1">
      <protection hidden="1"/>
    </xf>
    <xf numFmtId="0" fontId="6" fillId="7" borderId="29" xfId="0" applyFont="1" applyFill="1" applyBorder="1" applyAlignment="1" applyProtection="1">
      <alignment horizontal="center"/>
      <protection hidden="1"/>
    </xf>
    <xf numFmtId="0" fontId="6" fillId="7" borderId="30" xfId="0" applyFont="1" applyFill="1" applyBorder="1" applyAlignment="1" applyProtection="1">
      <alignment horizontal="center"/>
      <protection hidden="1"/>
    </xf>
    <xf numFmtId="0" fontId="6" fillId="7" borderId="31" xfId="0" applyFont="1" applyFill="1" applyBorder="1" applyAlignment="1" applyProtection="1">
      <alignment horizontal="center"/>
      <protection hidden="1"/>
    </xf>
    <xf numFmtId="0" fontId="6" fillId="8" borderId="29" xfId="0" applyFont="1" applyFill="1" applyBorder="1" applyAlignment="1" applyProtection="1">
      <alignment horizontal="center"/>
      <protection hidden="1"/>
    </xf>
    <xf numFmtId="0" fontId="6" fillId="8" borderId="30" xfId="0" applyFont="1" applyFill="1" applyBorder="1" applyAlignment="1" applyProtection="1">
      <alignment horizontal="center"/>
      <protection hidden="1"/>
    </xf>
    <xf numFmtId="0" fontId="6" fillId="8" borderId="31" xfId="0" applyFont="1" applyFill="1" applyBorder="1" applyAlignment="1" applyProtection="1">
      <alignment horizontal="center"/>
      <protection hidden="1"/>
    </xf>
    <xf numFmtId="0" fontId="5" fillId="0" borderId="7" xfId="0" applyFont="1" applyBorder="1" applyAlignment="1" applyProtection="1">
      <protection hidden="1"/>
    </xf>
    <xf numFmtId="1" fontId="19" fillId="7" borderId="29" xfId="0" applyNumberFormat="1" applyFont="1" applyFill="1" applyBorder="1" applyAlignment="1" applyProtection="1">
      <alignment horizontal="center"/>
      <protection hidden="1"/>
    </xf>
    <xf numFmtId="1" fontId="19" fillId="7" borderId="30" xfId="0" applyNumberFormat="1" applyFont="1" applyFill="1" applyBorder="1" applyAlignment="1" applyProtection="1">
      <alignment horizontal="center"/>
      <protection hidden="1"/>
    </xf>
    <xf numFmtId="1" fontId="19" fillId="7" borderId="31" xfId="0" applyNumberFormat="1" applyFont="1" applyFill="1" applyBorder="1" applyAlignment="1" applyProtection="1">
      <alignment horizontal="center"/>
      <protection hidden="1"/>
    </xf>
    <xf numFmtId="0" fontId="17" fillId="0" borderId="26" xfId="0" applyFont="1" applyBorder="1" applyAlignment="1" applyProtection="1">
      <alignment horizontal="center"/>
      <protection hidden="1"/>
    </xf>
    <xf numFmtId="0" fontId="17" fillId="0" borderId="27" xfId="0" applyFont="1" applyBorder="1" applyAlignment="1" applyProtection="1">
      <alignment horizontal="center"/>
      <protection hidden="1"/>
    </xf>
    <xf numFmtId="0" fontId="17" fillId="0" borderId="28" xfId="0" applyFont="1" applyBorder="1" applyAlignment="1" applyProtection="1">
      <alignment horizontal="center"/>
      <protection hidden="1"/>
    </xf>
    <xf numFmtId="0" fontId="6" fillId="0" borderId="32" xfId="0" applyFont="1" applyBorder="1" applyAlignment="1" applyProtection="1">
      <alignment horizontal="center"/>
      <protection hidden="1"/>
    </xf>
    <xf numFmtId="0" fontId="6" fillId="0" borderId="33" xfId="0" applyFont="1" applyBorder="1" applyAlignment="1" applyProtection="1">
      <alignment horizontal="center"/>
      <protection hidden="1"/>
    </xf>
    <xf numFmtId="0" fontId="6" fillId="0" borderId="34" xfId="0" applyFont="1" applyBorder="1" applyAlignment="1" applyProtection="1">
      <alignment horizontal="center"/>
      <protection hidden="1"/>
    </xf>
  </cellXfs>
  <cellStyles count="5">
    <cellStyle name="Komma" xfId="1" builtinId="3"/>
    <cellStyle name="Komma 2" xfId="2" xr:uid="{00000000-0005-0000-0000-000001000000}"/>
    <cellStyle name="Procent" xfId="3" builtinId="5"/>
    <cellStyle name="Procent 2" xfId="4" xr:uid="{00000000-0005-0000-0000-000003000000}"/>
    <cellStyle name="Standaard" xfId="0" builtinId="0"/>
  </cellStyles>
  <dxfs count="4">
    <dxf>
      <fill>
        <patternFill>
          <bgColor indexed="45"/>
        </patternFill>
      </fill>
    </dxf>
    <dxf>
      <fill>
        <patternFill>
          <bgColor indexed="45"/>
        </patternFill>
      </fill>
    </dxf>
    <dxf>
      <fill>
        <patternFill>
          <bgColor indexed="42"/>
        </patternFill>
      </fill>
    </dxf>
    <dxf>
      <fill>
        <patternFill>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49DD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8C438C"/>
      <rgbColor rgb="00969696"/>
      <rgbColor rgb="0094BA0B"/>
      <rgbColor rgb="00FF6565"/>
      <rgbColor rgb="00E20318"/>
      <rgbColor rgb="00CF9B0A"/>
      <rgbColor rgb="00ED8A08"/>
      <rgbColor rgb="00993366"/>
      <rgbColor rgb="00D90768"/>
      <rgbColor rgb="0003992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zoomScale="85" workbookViewId="0">
      <selection activeCell="T5" sqref="T5"/>
    </sheetView>
  </sheetViews>
  <sheetFormatPr defaultRowHeight="12.75" x14ac:dyDescent="0.2"/>
  <cols>
    <col min="1" max="1" width="42.140625" style="17" customWidth="1"/>
    <col min="2" max="5" width="9.140625" style="17"/>
    <col min="6" max="7" width="9.7109375" style="17" hidden="1" customWidth="1"/>
    <col min="8" max="8" width="9.7109375" style="17" customWidth="1"/>
    <col min="9" max="11" width="9.7109375" style="17" hidden="1" customWidth="1"/>
    <col min="12" max="13" width="9.7109375" style="17" customWidth="1"/>
    <col min="14" max="14" width="9.140625" style="17"/>
    <col min="15" max="17" width="9.140625" style="17" hidden="1" customWidth="1"/>
    <col min="18" max="20" width="9.140625" style="17"/>
    <col min="21" max="21" width="0" style="17" hidden="1" customWidth="1"/>
    <col min="22" max="16384" width="9.140625" style="17"/>
  </cols>
  <sheetData>
    <row r="1" spans="1:21" ht="24" thickBot="1" x14ac:dyDescent="0.4">
      <c r="A1" s="38" t="s">
        <v>0</v>
      </c>
    </row>
    <row r="2" spans="1:21" ht="30" customHeight="1" thickBot="1" x14ac:dyDescent="0.3">
      <c r="A2" s="1"/>
      <c r="H2" s="153" t="s">
        <v>16</v>
      </c>
      <c r="I2" s="154"/>
      <c r="J2" s="154"/>
      <c r="K2" s="154"/>
      <c r="L2" s="154"/>
      <c r="M2" s="155"/>
      <c r="N2" s="167" t="s">
        <v>24</v>
      </c>
      <c r="O2" s="168"/>
      <c r="P2" s="168"/>
      <c r="Q2" s="168"/>
      <c r="R2" s="168"/>
      <c r="S2" s="169"/>
    </row>
    <row r="3" spans="1:21" ht="30" customHeight="1" x14ac:dyDescent="0.25">
      <c r="A3" s="19" t="s">
        <v>1</v>
      </c>
      <c r="B3" s="148" t="s">
        <v>4</v>
      </c>
      <c r="C3" s="148"/>
      <c r="D3" s="148" t="s">
        <v>5</v>
      </c>
      <c r="E3" s="148"/>
      <c r="F3" s="172" t="s">
        <v>23</v>
      </c>
      <c r="G3" s="173"/>
      <c r="H3" s="88" t="s">
        <v>61</v>
      </c>
      <c r="I3" s="89" t="s">
        <v>27</v>
      </c>
      <c r="J3" s="89" t="s">
        <v>18</v>
      </c>
      <c r="K3" s="89" t="s">
        <v>19</v>
      </c>
      <c r="L3" s="89" t="s">
        <v>62</v>
      </c>
      <c r="M3" s="90" t="s">
        <v>63</v>
      </c>
      <c r="N3" s="91" t="s">
        <v>61</v>
      </c>
      <c r="O3" s="91" t="s">
        <v>27</v>
      </c>
      <c r="P3" s="91" t="s">
        <v>18</v>
      </c>
      <c r="Q3" s="91" t="s">
        <v>19</v>
      </c>
      <c r="R3" s="91" t="s">
        <v>62</v>
      </c>
      <c r="S3" s="92" t="s">
        <v>63</v>
      </c>
    </row>
    <row r="4" spans="1:21" ht="30" customHeight="1" x14ac:dyDescent="0.2">
      <c r="A4" s="40" t="s">
        <v>2</v>
      </c>
      <c r="B4" s="160">
        <v>100</v>
      </c>
      <c r="C4" s="160"/>
      <c r="D4" s="151">
        <v>0.6</v>
      </c>
      <c r="E4" s="152"/>
      <c r="F4" s="158" t="s">
        <v>6</v>
      </c>
      <c r="G4" s="159"/>
      <c r="H4" s="42">
        <f t="shared" ref="H4:M4" si="0">N15</f>
        <v>63.762993762993759</v>
      </c>
      <c r="I4" s="43">
        <f t="shared" si="0"/>
        <v>0</v>
      </c>
      <c r="J4" s="43">
        <f t="shared" si="0"/>
        <v>37.916666666666671</v>
      </c>
      <c r="K4" s="43">
        <f t="shared" si="0"/>
        <v>0</v>
      </c>
      <c r="L4" s="82">
        <f t="shared" si="0"/>
        <v>90.169413919413927</v>
      </c>
      <c r="M4" s="82">
        <f t="shared" si="0"/>
        <v>95.923423423423429</v>
      </c>
      <c r="N4" s="117">
        <f t="shared" ref="N4:S4" si="1">H4*$D$4</f>
        <v>38.257796257796251</v>
      </c>
      <c r="O4" s="117">
        <f t="shared" si="1"/>
        <v>0</v>
      </c>
      <c r="P4" s="117">
        <f t="shared" si="1"/>
        <v>22.750000000000004</v>
      </c>
      <c r="Q4" s="117">
        <f t="shared" si="1"/>
        <v>0</v>
      </c>
      <c r="R4" s="117">
        <f t="shared" si="1"/>
        <v>54.101648351648358</v>
      </c>
      <c r="S4" s="118">
        <f t="shared" si="1"/>
        <v>57.554054054054056</v>
      </c>
    </row>
    <row r="5" spans="1:21" ht="30" customHeight="1" thickBot="1" x14ac:dyDescent="0.25">
      <c r="A5" s="40" t="s">
        <v>35</v>
      </c>
      <c r="B5" s="160">
        <v>100</v>
      </c>
      <c r="C5" s="160"/>
      <c r="D5" s="151">
        <v>0.4</v>
      </c>
      <c r="E5" s="152"/>
      <c r="F5" s="158" t="s">
        <v>6</v>
      </c>
      <c r="G5" s="159"/>
      <c r="H5" s="45">
        <f t="shared" ref="H5:M5" si="2">N28</f>
        <v>58</v>
      </c>
      <c r="I5" s="46" t="e">
        <f t="shared" si="2"/>
        <v>#REF!</v>
      </c>
      <c r="J5" s="46" t="e">
        <f t="shared" si="2"/>
        <v>#REF!</v>
      </c>
      <c r="K5" s="46" t="e">
        <f t="shared" si="2"/>
        <v>#REF!</v>
      </c>
      <c r="L5" s="60">
        <f t="shared" si="2"/>
        <v>68</v>
      </c>
      <c r="M5" s="60">
        <f t="shared" si="2"/>
        <v>58</v>
      </c>
      <c r="N5" s="119">
        <f t="shared" ref="N5:S5" si="3">H5*$D$5</f>
        <v>23.200000000000003</v>
      </c>
      <c r="O5" s="119" t="e">
        <f t="shared" si="3"/>
        <v>#REF!</v>
      </c>
      <c r="P5" s="119" t="e">
        <f t="shared" si="3"/>
        <v>#REF!</v>
      </c>
      <c r="Q5" s="119" t="e">
        <f t="shared" si="3"/>
        <v>#REF!</v>
      </c>
      <c r="R5" s="119">
        <f t="shared" si="3"/>
        <v>27.200000000000003</v>
      </c>
      <c r="S5" s="120">
        <f t="shared" si="3"/>
        <v>23.200000000000003</v>
      </c>
    </row>
    <row r="6" spans="1:21" ht="30" customHeight="1" thickBot="1" x14ac:dyDescent="0.25">
      <c r="A6" s="41" t="s">
        <v>3</v>
      </c>
      <c r="B6" s="47"/>
      <c r="C6" s="48"/>
      <c r="D6" s="156">
        <f>SUM(D4:E5)</f>
        <v>1</v>
      </c>
      <c r="E6" s="157"/>
      <c r="F6" s="44"/>
      <c r="G6" s="44"/>
      <c r="H6" s="44"/>
      <c r="I6" s="44"/>
      <c r="J6" s="44"/>
      <c r="K6" s="44"/>
      <c r="L6" s="44"/>
      <c r="M6" s="44"/>
      <c r="N6" s="97">
        <f t="shared" ref="N6:S6" si="4">SUM(N4:N5)</f>
        <v>61.457796257796254</v>
      </c>
      <c r="O6" s="98" t="e">
        <f t="shared" si="4"/>
        <v>#REF!</v>
      </c>
      <c r="P6" s="98" t="e">
        <f t="shared" si="4"/>
        <v>#REF!</v>
      </c>
      <c r="Q6" s="98" t="e">
        <f t="shared" si="4"/>
        <v>#REF!</v>
      </c>
      <c r="R6" s="98">
        <f t="shared" si="4"/>
        <v>81.301648351648367</v>
      </c>
      <c r="S6" s="99">
        <f t="shared" si="4"/>
        <v>80.754054054054052</v>
      </c>
      <c r="U6" s="49" t="e">
        <f>IF(MAX(N6:R6)=0,-1,MAX(N6:R6))</f>
        <v>#REF!</v>
      </c>
    </row>
    <row r="7" spans="1:21" ht="30" customHeight="1" x14ac:dyDescent="0.25">
      <c r="A7" s="39"/>
      <c r="B7" s="50"/>
      <c r="C7" s="50"/>
      <c r="D7" s="51"/>
      <c r="E7" s="52"/>
      <c r="F7" s="53"/>
      <c r="G7" s="53"/>
      <c r="H7" s="53"/>
      <c r="I7" s="53"/>
      <c r="J7" s="53"/>
      <c r="K7" s="53"/>
      <c r="L7" s="53"/>
      <c r="M7" s="53"/>
      <c r="N7" s="54"/>
      <c r="O7" s="54"/>
      <c r="P7" s="54"/>
      <c r="Q7" s="54"/>
      <c r="R7" s="54"/>
      <c r="S7" s="55"/>
      <c r="U7" s="49"/>
    </row>
    <row r="8" spans="1:21" ht="19.5" customHeight="1" thickBot="1" x14ac:dyDescent="0.3">
      <c r="A8" s="1"/>
    </row>
    <row r="9" spans="1:21" ht="19.5" customHeight="1" thickBot="1" x14ac:dyDescent="0.3">
      <c r="A9" s="18" t="s">
        <v>7</v>
      </c>
      <c r="H9" s="161" t="s">
        <v>16</v>
      </c>
      <c r="I9" s="162"/>
      <c r="J9" s="162"/>
      <c r="K9" s="162"/>
      <c r="L9" s="162"/>
      <c r="M9" s="163"/>
      <c r="N9" s="164" t="s">
        <v>25</v>
      </c>
      <c r="O9" s="165"/>
      <c r="P9" s="165"/>
      <c r="Q9" s="165"/>
      <c r="R9" s="165"/>
      <c r="S9" s="166"/>
    </row>
    <row r="10" spans="1:21" ht="19.5" customHeight="1" x14ac:dyDescent="0.25">
      <c r="A10" s="19" t="s">
        <v>8</v>
      </c>
      <c r="B10" s="148" t="s">
        <v>4</v>
      </c>
      <c r="C10" s="148"/>
      <c r="D10" s="148" t="s">
        <v>5</v>
      </c>
      <c r="E10" s="148"/>
      <c r="H10" s="84" t="s">
        <v>61</v>
      </c>
      <c r="I10" s="84" t="s">
        <v>27</v>
      </c>
      <c r="J10" s="84" t="s">
        <v>18</v>
      </c>
      <c r="K10" s="84" t="s">
        <v>19</v>
      </c>
      <c r="L10" s="84" t="s">
        <v>62</v>
      </c>
      <c r="M10" s="84" t="s">
        <v>63</v>
      </c>
      <c r="N10" s="86" t="s">
        <v>61</v>
      </c>
      <c r="O10" s="86" t="s">
        <v>27</v>
      </c>
      <c r="P10" s="86" t="s">
        <v>18</v>
      </c>
      <c r="Q10" s="86" t="s">
        <v>19</v>
      </c>
      <c r="R10" s="86" t="s">
        <v>62</v>
      </c>
      <c r="S10" s="86" t="s">
        <v>63</v>
      </c>
    </row>
    <row r="11" spans="1:21" ht="19.5" customHeight="1" x14ac:dyDescent="0.25">
      <c r="A11" s="20" t="s">
        <v>9</v>
      </c>
      <c r="B11" s="140">
        <v>100</v>
      </c>
      <c r="C11" s="140"/>
      <c r="D11" s="149">
        <v>0.3</v>
      </c>
      <c r="E11" s="150"/>
      <c r="H11" s="83">
        <f>'Subgunningscriteria prijs'!L11</f>
        <v>94.594594594594582</v>
      </c>
      <c r="I11" s="83" t="str">
        <f>'Subgunningscriteria prijs'!M11</f>
        <v>NVT</v>
      </c>
      <c r="J11" s="83">
        <f>'Subgunningscriteria prijs'!N11</f>
        <v>100</v>
      </c>
      <c r="K11" s="83" t="str">
        <f>'Subgunningscriteria prijs'!O11</f>
        <v>NVT</v>
      </c>
      <c r="L11" s="83">
        <f>'Subgunningscriteria prijs'!N11</f>
        <v>100</v>
      </c>
      <c r="M11" s="83">
        <f>'Subgunningscriteria prijs'!P11</f>
        <v>89.189189189189179</v>
      </c>
      <c r="N11" s="59">
        <f t="shared" ref="N11:S14" si="5">IF(ISERROR(H11*$D11),0,H11*$D11)</f>
        <v>28.378378378378375</v>
      </c>
      <c r="O11" s="59">
        <f t="shared" si="5"/>
        <v>0</v>
      </c>
      <c r="P11" s="59">
        <f t="shared" si="5"/>
        <v>30</v>
      </c>
      <c r="Q11" s="59">
        <f t="shared" si="5"/>
        <v>0</v>
      </c>
      <c r="R11" s="59">
        <f t="shared" si="5"/>
        <v>30</v>
      </c>
      <c r="S11" s="59">
        <f t="shared" si="5"/>
        <v>26.756756756756754</v>
      </c>
    </row>
    <row r="12" spans="1:21" ht="19.5" customHeight="1" x14ac:dyDescent="0.25">
      <c r="A12" s="20" t="s">
        <v>60</v>
      </c>
      <c r="B12" s="140">
        <v>100</v>
      </c>
      <c r="C12" s="140"/>
      <c r="D12" s="149">
        <v>0.3</v>
      </c>
      <c r="E12" s="150"/>
      <c r="H12" s="83">
        <f>'Subgunningscriteria prijs'!L19</f>
        <v>84.615384615384613</v>
      </c>
      <c r="I12" s="83" t="e">
        <f>'Subgunningscriteria prijs'!#REF!</f>
        <v>#REF!</v>
      </c>
      <c r="J12" s="83" t="e">
        <f>'Subgunningscriteria prijs'!#REF!</f>
        <v>#REF!</v>
      </c>
      <c r="K12" s="83" t="e">
        <f>'Subgunningscriteria prijs'!#REF!</f>
        <v>#REF!</v>
      </c>
      <c r="L12" s="83">
        <f>'Subgunningscriteria prijs'!N19</f>
        <v>88.461538461538467</v>
      </c>
      <c r="M12" s="83">
        <f>'Subgunningscriteria prijs'!P19</f>
        <v>100</v>
      </c>
      <c r="N12" s="59">
        <f t="shared" si="5"/>
        <v>25.384615384615383</v>
      </c>
      <c r="O12" s="59">
        <f t="shared" si="5"/>
        <v>0</v>
      </c>
      <c r="P12" s="59">
        <f t="shared" si="5"/>
        <v>0</v>
      </c>
      <c r="Q12" s="59">
        <f t="shared" si="5"/>
        <v>0</v>
      </c>
      <c r="R12" s="59">
        <f t="shared" si="5"/>
        <v>26.53846153846154</v>
      </c>
      <c r="S12" s="59">
        <f t="shared" si="5"/>
        <v>30</v>
      </c>
    </row>
    <row r="13" spans="1:21" ht="19.5" customHeight="1" x14ac:dyDescent="0.25">
      <c r="A13" s="20" t="s">
        <v>58</v>
      </c>
      <c r="B13" s="140">
        <v>100</v>
      </c>
      <c r="C13" s="140"/>
      <c r="D13" s="149">
        <v>0.1</v>
      </c>
      <c r="E13" s="150"/>
      <c r="H13" s="83">
        <f>'Subgunningscriteria prijs'!L27</f>
        <v>100</v>
      </c>
      <c r="I13" s="83" t="str">
        <f>'Subgunningscriteria prijs'!M27</f>
        <v>NVT</v>
      </c>
      <c r="J13" s="83">
        <f>'Subgunningscriteria prijs'!N27</f>
        <v>79.166666666666671</v>
      </c>
      <c r="K13" s="83" t="str">
        <f>'Subgunningscriteria prijs'!O27</f>
        <v>NVT</v>
      </c>
      <c r="L13" s="83">
        <f>'Subgunningscriteria prijs'!N27</f>
        <v>79.166666666666671</v>
      </c>
      <c r="M13" s="83">
        <f>'Subgunningscriteria prijs'!P27</f>
        <v>91.666666666666671</v>
      </c>
      <c r="N13" s="59">
        <f t="shared" si="5"/>
        <v>10</v>
      </c>
      <c r="O13" s="59">
        <f t="shared" si="5"/>
        <v>0</v>
      </c>
      <c r="P13" s="59">
        <f t="shared" si="5"/>
        <v>7.9166666666666679</v>
      </c>
      <c r="Q13" s="59">
        <f t="shared" si="5"/>
        <v>0</v>
      </c>
      <c r="R13" s="59">
        <f t="shared" si="5"/>
        <v>7.9166666666666679</v>
      </c>
      <c r="S13" s="59">
        <f t="shared" si="5"/>
        <v>9.1666666666666679</v>
      </c>
    </row>
    <row r="14" spans="1:21" ht="19.5" customHeight="1" x14ac:dyDescent="0.25">
      <c r="A14" s="20" t="s">
        <v>28</v>
      </c>
      <c r="B14" s="146">
        <v>100</v>
      </c>
      <c r="C14" s="147"/>
      <c r="D14" s="170">
        <v>0.3</v>
      </c>
      <c r="E14" s="171"/>
      <c r="H14" s="83">
        <f>'Subgunningscriteria prijs'!L35</f>
        <v>0</v>
      </c>
      <c r="I14" s="83" t="e">
        <f>#REF!</f>
        <v>#REF!</v>
      </c>
      <c r="J14" s="83" t="e">
        <f>#REF!</f>
        <v>#REF!</v>
      </c>
      <c r="K14" s="83" t="e">
        <f>#REF!</f>
        <v>#REF!</v>
      </c>
      <c r="L14" s="83">
        <f>'Subgunningscriteria prijs'!N35</f>
        <v>85.714285714285722</v>
      </c>
      <c r="M14" s="83">
        <f>'Subgunningscriteria prijs'!P35</f>
        <v>100</v>
      </c>
      <c r="N14" s="59">
        <f t="shared" si="5"/>
        <v>0</v>
      </c>
      <c r="O14" s="59">
        <f t="shared" si="5"/>
        <v>0</v>
      </c>
      <c r="P14" s="59">
        <f t="shared" si="5"/>
        <v>0</v>
      </c>
      <c r="Q14" s="59">
        <f t="shared" si="5"/>
        <v>0</v>
      </c>
      <c r="R14" s="59">
        <f t="shared" si="5"/>
        <v>25.714285714285715</v>
      </c>
      <c r="S14" s="59">
        <f t="shared" si="5"/>
        <v>30</v>
      </c>
    </row>
    <row r="15" spans="1:21" ht="19.5" customHeight="1" thickBot="1" x14ac:dyDescent="0.3">
      <c r="A15" s="37" t="s">
        <v>3</v>
      </c>
      <c r="B15" s="57"/>
      <c r="C15" s="58"/>
      <c r="D15" s="142">
        <f>SUM(D11:G14)</f>
        <v>1</v>
      </c>
      <c r="E15" s="143"/>
      <c r="L15" s="17" t="s">
        <v>57</v>
      </c>
      <c r="N15" s="93">
        <f>SUM(N11:N14)</f>
        <v>63.762993762993759</v>
      </c>
      <c r="O15" s="94">
        <f>SUM(O11:O13)</f>
        <v>0</v>
      </c>
      <c r="P15" s="94">
        <f>SUM(P11:P13)</f>
        <v>37.916666666666671</v>
      </c>
      <c r="Q15" s="94">
        <f>SUM(Q11:Q13)</f>
        <v>0</v>
      </c>
      <c r="R15" s="95">
        <f>SUM(R11:R14)</f>
        <v>90.169413919413927</v>
      </c>
      <c r="S15" s="96">
        <f>SUM(S11:S14)</f>
        <v>95.923423423423429</v>
      </c>
    </row>
    <row r="16" spans="1:21" ht="19.5" customHeight="1" thickBot="1" x14ac:dyDescent="0.3">
      <c r="A16" s="1"/>
    </row>
    <row r="17" spans="1:19" ht="19.5" customHeight="1" thickBot="1" x14ac:dyDescent="0.3">
      <c r="A17" s="18" t="s">
        <v>34</v>
      </c>
      <c r="H17" s="161" t="s">
        <v>16</v>
      </c>
      <c r="I17" s="162"/>
      <c r="J17" s="162"/>
      <c r="K17" s="162"/>
      <c r="L17" s="162"/>
      <c r="M17" s="163"/>
      <c r="N17" s="164" t="s">
        <v>25</v>
      </c>
      <c r="O17" s="165"/>
      <c r="P17" s="165"/>
      <c r="Q17" s="165"/>
      <c r="R17" s="165"/>
      <c r="S17" s="166"/>
    </row>
    <row r="18" spans="1:19" ht="19.5" customHeight="1" x14ac:dyDescent="0.25">
      <c r="A18" s="19" t="s">
        <v>8</v>
      </c>
      <c r="B18" s="148" t="s">
        <v>4</v>
      </c>
      <c r="C18" s="148"/>
      <c r="D18" s="148" t="s">
        <v>5</v>
      </c>
      <c r="E18" s="148"/>
      <c r="H18" s="84" t="s">
        <v>61</v>
      </c>
      <c r="I18" s="84" t="s">
        <v>27</v>
      </c>
      <c r="J18" s="84" t="s">
        <v>18</v>
      </c>
      <c r="K18" s="84" t="s">
        <v>19</v>
      </c>
      <c r="L18" s="84" t="s">
        <v>62</v>
      </c>
      <c r="M18" s="85" t="s">
        <v>63</v>
      </c>
      <c r="N18" s="86" t="s">
        <v>61</v>
      </c>
      <c r="O18" s="86" t="s">
        <v>27</v>
      </c>
      <c r="P18" s="86" t="s">
        <v>18</v>
      </c>
      <c r="Q18" s="86" t="s">
        <v>19</v>
      </c>
      <c r="R18" s="86" t="s">
        <v>62</v>
      </c>
      <c r="S18" s="86" t="s">
        <v>63</v>
      </c>
    </row>
    <row r="19" spans="1:19" ht="19.5" customHeight="1" x14ac:dyDescent="0.25">
      <c r="A19" s="20" t="s">
        <v>41</v>
      </c>
      <c r="B19" s="140">
        <v>100</v>
      </c>
      <c r="C19" s="140"/>
      <c r="D19" s="141">
        <v>0.1</v>
      </c>
      <c r="E19" s="141"/>
      <c r="H19" s="56">
        <f>'Subgunningscriteria wensen'!C4</f>
        <v>60</v>
      </c>
      <c r="I19" s="56" t="e">
        <f>#REF!</f>
        <v>#REF!</v>
      </c>
      <c r="J19" s="56" t="e">
        <f>#REF!</f>
        <v>#REF!</v>
      </c>
      <c r="K19" s="56" t="e">
        <f>#REF!</f>
        <v>#REF!</v>
      </c>
      <c r="L19" s="56">
        <f>'Subgunningscriteria wensen'!D4</f>
        <v>60</v>
      </c>
      <c r="M19" s="56">
        <f>'Subgunningscriteria wensen'!E4</f>
        <v>60</v>
      </c>
      <c r="N19" s="87">
        <f t="shared" ref="N19:Q26" si="6">H19*$D19</f>
        <v>6</v>
      </c>
      <c r="O19" s="87" t="e">
        <f t="shared" si="6"/>
        <v>#REF!</v>
      </c>
      <c r="P19" s="87" t="e">
        <f t="shared" si="6"/>
        <v>#REF!</v>
      </c>
      <c r="Q19" s="87" t="e">
        <f t="shared" si="6"/>
        <v>#REF!</v>
      </c>
      <c r="R19" s="87">
        <f t="shared" ref="R19:R27" si="7">L19*$D19</f>
        <v>6</v>
      </c>
      <c r="S19" s="87">
        <f>M19*$D19</f>
        <v>6</v>
      </c>
    </row>
    <row r="20" spans="1:19" ht="19.5" customHeight="1" x14ac:dyDescent="0.25">
      <c r="A20" s="20" t="s">
        <v>42</v>
      </c>
      <c r="B20" s="140">
        <v>100</v>
      </c>
      <c r="C20" s="140"/>
      <c r="D20" s="141">
        <v>0.1</v>
      </c>
      <c r="E20" s="141"/>
      <c r="H20" s="56">
        <f>'Subgunningscriteria wensen'!C7</f>
        <v>60</v>
      </c>
      <c r="I20" s="56" t="e">
        <f>#REF!</f>
        <v>#REF!</v>
      </c>
      <c r="J20" s="56" t="e">
        <f>#REF!</f>
        <v>#REF!</v>
      </c>
      <c r="K20" s="56" t="e">
        <f>#REF!</f>
        <v>#REF!</v>
      </c>
      <c r="L20" s="56">
        <f>'Subgunningscriteria wensen'!D7</f>
        <v>60</v>
      </c>
      <c r="M20" s="56">
        <f>'Subgunningscriteria wensen'!E7</f>
        <v>40</v>
      </c>
      <c r="N20" s="59">
        <f t="shared" si="6"/>
        <v>6</v>
      </c>
      <c r="O20" s="59" t="e">
        <f t="shared" si="6"/>
        <v>#REF!</v>
      </c>
      <c r="P20" s="59" t="e">
        <f t="shared" si="6"/>
        <v>#REF!</v>
      </c>
      <c r="Q20" s="59" t="e">
        <f t="shared" si="6"/>
        <v>#REF!</v>
      </c>
      <c r="R20" s="59">
        <f t="shared" si="7"/>
        <v>6</v>
      </c>
      <c r="S20" s="59">
        <f>M20*$D20</f>
        <v>4</v>
      </c>
    </row>
    <row r="21" spans="1:19" ht="19.5" customHeight="1" x14ac:dyDescent="0.25">
      <c r="A21" s="20" t="s">
        <v>43</v>
      </c>
      <c r="B21" s="140">
        <v>100</v>
      </c>
      <c r="C21" s="140"/>
      <c r="D21" s="141">
        <v>0.1</v>
      </c>
      <c r="E21" s="141"/>
      <c r="H21" s="56">
        <f>'Subgunningscriteria wensen'!C10</f>
        <v>60</v>
      </c>
      <c r="I21" s="56" t="e">
        <f>#REF!</f>
        <v>#REF!</v>
      </c>
      <c r="J21" s="56" t="e">
        <f>#REF!</f>
        <v>#REF!</v>
      </c>
      <c r="K21" s="56" t="e">
        <f>#REF!</f>
        <v>#REF!</v>
      </c>
      <c r="L21" s="56">
        <f>'Subgunningscriteria wensen'!D10</f>
        <v>100</v>
      </c>
      <c r="M21" s="56">
        <f>'Subgunningscriteria wensen'!E10</f>
        <v>80</v>
      </c>
      <c r="N21" s="59">
        <f t="shared" si="6"/>
        <v>6</v>
      </c>
      <c r="O21" s="59" t="e">
        <f t="shared" si="6"/>
        <v>#REF!</v>
      </c>
      <c r="P21" s="59" t="e">
        <f t="shared" si="6"/>
        <v>#REF!</v>
      </c>
      <c r="Q21" s="59" t="e">
        <f t="shared" si="6"/>
        <v>#REF!</v>
      </c>
      <c r="R21" s="59">
        <f t="shared" si="7"/>
        <v>10</v>
      </c>
      <c r="S21" s="59">
        <f t="shared" ref="S21:S27" si="8">M21*$D21</f>
        <v>8</v>
      </c>
    </row>
    <row r="22" spans="1:19" ht="19.5" customHeight="1" x14ac:dyDescent="0.25">
      <c r="A22" s="20" t="s">
        <v>44</v>
      </c>
      <c r="B22" s="140">
        <v>100</v>
      </c>
      <c r="C22" s="140"/>
      <c r="D22" s="141">
        <v>0.1</v>
      </c>
      <c r="E22" s="141"/>
      <c r="H22" s="56">
        <f>'Subgunningscriteria wensen'!C13</f>
        <v>40</v>
      </c>
      <c r="I22" s="56" t="e">
        <f>#REF!</f>
        <v>#REF!</v>
      </c>
      <c r="J22" s="56" t="e">
        <f>#REF!</f>
        <v>#REF!</v>
      </c>
      <c r="K22" s="56" t="e">
        <f>#REF!</f>
        <v>#REF!</v>
      </c>
      <c r="L22" s="56">
        <f>'Subgunningscriteria wensen'!D13</f>
        <v>60</v>
      </c>
      <c r="M22" s="56">
        <f>'Subgunningscriteria wensen'!E13</f>
        <v>60</v>
      </c>
      <c r="N22" s="59">
        <f t="shared" si="6"/>
        <v>4</v>
      </c>
      <c r="O22" s="59" t="e">
        <f t="shared" si="6"/>
        <v>#REF!</v>
      </c>
      <c r="P22" s="59" t="e">
        <f t="shared" si="6"/>
        <v>#REF!</v>
      </c>
      <c r="Q22" s="59" t="e">
        <f t="shared" si="6"/>
        <v>#REF!</v>
      </c>
      <c r="R22" s="59">
        <f t="shared" si="7"/>
        <v>6</v>
      </c>
      <c r="S22" s="59">
        <f t="shared" si="8"/>
        <v>6</v>
      </c>
    </row>
    <row r="23" spans="1:19" ht="19.5" customHeight="1" x14ac:dyDescent="0.25">
      <c r="A23" s="20" t="s">
        <v>45</v>
      </c>
      <c r="B23" s="140">
        <v>100</v>
      </c>
      <c r="C23" s="140"/>
      <c r="D23" s="141">
        <v>0.1</v>
      </c>
      <c r="E23" s="141"/>
      <c r="H23" s="56">
        <f>'Subgunningscriteria wensen'!C16</f>
        <v>40</v>
      </c>
      <c r="I23" s="56" t="e">
        <f>#REF!</f>
        <v>#REF!</v>
      </c>
      <c r="J23" s="56" t="e">
        <f>#REF!</f>
        <v>#REF!</v>
      </c>
      <c r="K23" s="56" t="e">
        <f>#REF!</f>
        <v>#REF!</v>
      </c>
      <c r="L23" s="56">
        <f>'Subgunningscriteria wensen'!D16</f>
        <v>80</v>
      </c>
      <c r="M23" s="56">
        <f>'Subgunningscriteria wensen'!E16</f>
        <v>60</v>
      </c>
      <c r="N23" s="59">
        <f t="shared" si="6"/>
        <v>4</v>
      </c>
      <c r="O23" s="59" t="e">
        <f t="shared" si="6"/>
        <v>#REF!</v>
      </c>
      <c r="P23" s="59" t="e">
        <f t="shared" si="6"/>
        <v>#REF!</v>
      </c>
      <c r="Q23" s="59" t="e">
        <f t="shared" si="6"/>
        <v>#REF!</v>
      </c>
      <c r="R23" s="59">
        <f t="shared" si="7"/>
        <v>8</v>
      </c>
      <c r="S23" s="59">
        <f t="shared" si="8"/>
        <v>6</v>
      </c>
    </row>
    <row r="24" spans="1:19" ht="19.5" customHeight="1" x14ac:dyDescent="0.25">
      <c r="A24" s="20" t="s">
        <v>46</v>
      </c>
      <c r="B24" s="140">
        <v>100</v>
      </c>
      <c r="C24" s="140"/>
      <c r="D24" s="141">
        <v>0.1</v>
      </c>
      <c r="E24" s="141"/>
      <c r="H24" s="56">
        <f>'Subgunningscriteria wensen'!C19</f>
        <v>40</v>
      </c>
      <c r="I24" s="56" t="e">
        <f>#REF!</f>
        <v>#REF!</v>
      </c>
      <c r="J24" s="56" t="e">
        <f>#REF!</f>
        <v>#REF!</v>
      </c>
      <c r="K24" s="56" t="e">
        <f>#REF!</f>
        <v>#REF!</v>
      </c>
      <c r="L24" s="56">
        <f>'Subgunningscriteria wensen'!D19</f>
        <v>80</v>
      </c>
      <c r="M24" s="56">
        <f>'Subgunningscriteria wensen'!E19</f>
        <v>40</v>
      </c>
      <c r="N24" s="59">
        <f t="shared" si="6"/>
        <v>4</v>
      </c>
      <c r="O24" s="59" t="e">
        <f t="shared" si="6"/>
        <v>#REF!</v>
      </c>
      <c r="P24" s="59" t="e">
        <f t="shared" si="6"/>
        <v>#REF!</v>
      </c>
      <c r="Q24" s="59" t="e">
        <f t="shared" si="6"/>
        <v>#REF!</v>
      </c>
      <c r="R24" s="59">
        <f t="shared" si="7"/>
        <v>8</v>
      </c>
      <c r="S24" s="59">
        <f t="shared" si="8"/>
        <v>4</v>
      </c>
    </row>
    <row r="25" spans="1:19" ht="19.5" customHeight="1" x14ac:dyDescent="0.25">
      <c r="A25" s="20" t="s">
        <v>47</v>
      </c>
      <c r="B25" s="140">
        <v>100</v>
      </c>
      <c r="C25" s="140"/>
      <c r="D25" s="141">
        <v>0.2</v>
      </c>
      <c r="E25" s="141"/>
      <c r="H25" s="56">
        <f>'Subgunningscriteria wensen'!C22</f>
        <v>80</v>
      </c>
      <c r="I25" s="56" t="e">
        <f>#REF!</f>
        <v>#REF!</v>
      </c>
      <c r="J25" s="56" t="e">
        <f>#REF!</f>
        <v>#REF!</v>
      </c>
      <c r="K25" s="56" t="e">
        <f>#REF!</f>
        <v>#REF!</v>
      </c>
      <c r="L25" s="56">
        <f>'Subgunningscriteria wensen'!D22</f>
        <v>60</v>
      </c>
      <c r="M25" s="56">
        <f>'Subgunningscriteria wensen'!E22</f>
        <v>60</v>
      </c>
      <c r="N25" s="59">
        <f t="shared" si="6"/>
        <v>16</v>
      </c>
      <c r="O25" s="59" t="e">
        <f t="shared" si="6"/>
        <v>#REF!</v>
      </c>
      <c r="P25" s="59" t="e">
        <f t="shared" si="6"/>
        <v>#REF!</v>
      </c>
      <c r="Q25" s="59" t="e">
        <f t="shared" si="6"/>
        <v>#REF!</v>
      </c>
      <c r="R25" s="59">
        <f t="shared" si="7"/>
        <v>12</v>
      </c>
      <c r="S25" s="59">
        <f t="shared" si="8"/>
        <v>12</v>
      </c>
    </row>
    <row r="26" spans="1:19" ht="19.5" customHeight="1" x14ac:dyDescent="0.25">
      <c r="A26" s="20" t="s">
        <v>48</v>
      </c>
      <c r="B26" s="140">
        <v>100</v>
      </c>
      <c r="C26" s="140"/>
      <c r="D26" s="141">
        <v>0.1</v>
      </c>
      <c r="E26" s="141"/>
      <c r="H26" s="56">
        <f>'Subgunningscriteria wensen'!C25</f>
        <v>80</v>
      </c>
      <c r="I26" s="56" t="e">
        <f>#REF!</f>
        <v>#REF!</v>
      </c>
      <c r="J26" s="56" t="e">
        <f>#REF!</f>
        <v>#REF!</v>
      </c>
      <c r="K26" s="56" t="e">
        <f>#REF!</f>
        <v>#REF!</v>
      </c>
      <c r="L26" s="56">
        <f>'Subgunningscriteria wensen'!D25</f>
        <v>60</v>
      </c>
      <c r="M26" s="56">
        <f>'Subgunningscriteria wensen'!E25</f>
        <v>60</v>
      </c>
      <c r="N26" s="59">
        <f t="shared" si="6"/>
        <v>8</v>
      </c>
      <c r="O26" s="59" t="e">
        <f t="shared" si="6"/>
        <v>#REF!</v>
      </c>
      <c r="P26" s="59" t="e">
        <f t="shared" si="6"/>
        <v>#REF!</v>
      </c>
      <c r="Q26" s="59" t="e">
        <f t="shared" si="6"/>
        <v>#REF!</v>
      </c>
      <c r="R26" s="59">
        <f t="shared" si="7"/>
        <v>6</v>
      </c>
      <c r="S26" s="59">
        <f t="shared" si="8"/>
        <v>6</v>
      </c>
    </row>
    <row r="27" spans="1:19" ht="19.5" customHeight="1" x14ac:dyDescent="0.25">
      <c r="A27" s="21" t="s">
        <v>49</v>
      </c>
      <c r="B27" s="146">
        <v>100</v>
      </c>
      <c r="C27" s="147"/>
      <c r="D27" s="144">
        <v>0.1</v>
      </c>
      <c r="E27" s="145"/>
      <c r="H27" s="56">
        <f>'Subgunningscriteria wensen'!C28</f>
        <v>40</v>
      </c>
      <c r="I27" s="56"/>
      <c r="J27" s="56"/>
      <c r="K27" s="56"/>
      <c r="L27" s="56">
        <f>'Subgunningscriteria wensen'!D28</f>
        <v>60</v>
      </c>
      <c r="M27" s="56">
        <f>'Subgunningscriteria wensen'!E28</f>
        <v>60</v>
      </c>
      <c r="N27" s="59">
        <f>H27*$D27</f>
        <v>4</v>
      </c>
      <c r="O27" s="59"/>
      <c r="P27" s="59"/>
      <c r="Q27" s="59"/>
      <c r="R27" s="59">
        <f t="shared" si="7"/>
        <v>6</v>
      </c>
      <c r="S27" s="59">
        <f t="shared" si="8"/>
        <v>6</v>
      </c>
    </row>
    <row r="28" spans="1:19" ht="19.5" customHeight="1" thickBot="1" x14ac:dyDescent="0.3">
      <c r="A28" s="37" t="s">
        <v>3</v>
      </c>
      <c r="B28" s="57">
        <f>SUM(B19:C27)</f>
        <v>900</v>
      </c>
      <c r="C28" s="58"/>
      <c r="D28" s="142">
        <f>SUM(D19:E27)</f>
        <v>1</v>
      </c>
      <c r="E28" s="143"/>
      <c r="N28" s="100">
        <f>SUM(N19:N27)</f>
        <v>58</v>
      </c>
      <c r="O28" s="101" t="e">
        <f>SUM(O19:O26)</f>
        <v>#REF!</v>
      </c>
      <c r="P28" s="101" t="e">
        <f>SUM(P19:P26)</f>
        <v>#REF!</v>
      </c>
      <c r="Q28" s="101" t="e">
        <f>SUM(Q19:Q26)</f>
        <v>#REF!</v>
      </c>
      <c r="R28" s="101">
        <f>SUM(R19:R27)</f>
        <v>68</v>
      </c>
      <c r="S28" s="101">
        <f>SUM(S19:S27)</f>
        <v>58</v>
      </c>
    </row>
    <row r="29" spans="1:19" x14ac:dyDescent="0.2">
      <c r="C29" s="22"/>
    </row>
  </sheetData>
  <sheetProtection algorithmName="SHA-512" hashValue="xFMxzoX1gXcyRXIqGcAFsfveIMtsdrhqtn+2SzJRGrHS3mwrjjlEDli2GzuGIE6ECLMadN/q7+RQ3AalQodDYA==" saltValue="KP+a2guGLmC8pEM8KfFqZg==" spinCount="100000" sheet="1" selectLockedCells="1"/>
  <mergeCells count="48">
    <mergeCell ref="N17:S17"/>
    <mergeCell ref="H17:M17"/>
    <mergeCell ref="N2:S2"/>
    <mergeCell ref="N9:S9"/>
    <mergeCell ref="B14:C14"/>
    <mergeCell ref="D14:E14"/>
    <mergeCell ref="B3:C3"/>
    <mergeCell ref="D3:E3"/>
    <mergeCell ref="F3:G3"/>
    <mergeCell ref="B4:C4"/>
    <mergeCell ref="D4:E4"/>
    <mergeCell ref="H2:M2"/>
    <mergeCell ref="D6:E6"/>
    <mergeCell ref="B10:C10"/>
    <mergeCell ref="D10:E10"/>
    <mergeCell ref="F4:G4"/>
    <mergeCell ref="B5:C5"/>
    <mergeCell ref="D5:E5"/>
    <mergeCell ref="F5:G5"/>
    <mergeCell ref="H9:M9"/>
    <mergeCell ref="B11:C11"/>
    <mergeCell ref="D11:E11"/>
    <mergeCell ref="B12:C12"/>
    <mergeCell ref="D12:E12"/>
    <mergeCell ref="B13:C13"/>
    <mergeCell ref="D13:E13"/>
    <mergeCell ref="D15:E15"/>
    <mergeCell ref="B18:C18"/>
    <mergeCell ref="D18:E18"/>
    <mergeCell ref="D25:E25"/>
    <mergeCell ref="B19:C19"/>
    <mergeCell ref="D19:E19"/>
    <mergeCell ref="B20:C20"/>
    <mergeCell ref="D20:E20"/>
    <mergeCell ref="B21:C21"/>
    <mergeCell ref="D21:E21"/>
    <mergeCell ref="B22:C22"/>
    <mergeCell ref="D22:E22"/>
    <mergeCell ref="B26:C26"/>
    <mergeCell ref="D28:E28"/>
    <mergeCell ref="B23:C23"/>
    <mergeCell ref="D23:E23"/>
    <mergeCell ref="B24:C24"/>
    <mergeCell ref="D24:E24"/>
    <mergeCell ref="B25:C25"/>
    <mergeCell ref="D27:E27"/>
    <mergeCell ref="B27:C27"/>
    <mergeCell ref="D26:E26"/>
  </mergeCells>
  <conditionalFormatting sqref="N19:S27 H4:S4 H11:S14">
    <cfRule type="cellIs" dxfId="3" priority="1" stopIfTrue="1" operator="equal">
      <formula>"NVT"</formula>
    </cfRule>
  </conditionalFormatting>
  <conditionalFormatting sqref="N6:R7 S6">
    <cfRule type="cellIs" dxfId="2" priority="2" stopIfTrue="1" operator="equal">
      <formula>$U$6</formula>
    </cfRule>
  </conditionalFormatting>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9"/>
  <sheetViews>
    <sheetView tabSelected="1" zoomScale="85" workbookViewId="0">
      <selection activeCell="K11" sqref="K11"/>
    </sheetView>
  </sheetViews>
  <sheetFormatPr defaultRowHeight="15" x14ac:dyDescent="0.25"/>
  <cols>
    <col min="1" max="5" width="9.140625" style="1"/>
    <col min="6" max="6" width="9" style="1" customWidth="1"/>
    <col min="7" max="7" width="9.28515625" style="1" bestFit="1" customWidth="1"/>
    <col min="8" max="8" width="9.140625" style="1" hidden="1" customWidth="1"/>
    <col min="9" max="9" width="9.140625" style="1" customWidth="1"/>
    <col min="10" max="10" width="9.140625" style="1" hidden="1" customWidth="1"/>
    <col min="11" max="12" width="9.140625" style="1"/>
    <col min="13" max="13" width="9.140625" style="1" hidden="1" customWidth="1"/>
    <col min="14" max="14" width="9.140625" style="1" customWidth="1"/>
    <col min="15" max="15" width="9.140625" style="1" hidden="1" customWidth="1"/>
    <col min="16" max="16384" width="9.140625" style="1"/>
  </cols>
  <sheetData>
    <row r="1" spans="1:16" ht="18.75" x14ac:dyDescent="0.3">
      <c r="A1" s="63" t="s">
        <v>14</v>
      </c>
    </row>
    <row r="3" spans="1:16" x14ac:dyDescent="0.25">
      <c r="A3" s="18" t="s">
        <v>20</v>
      </c>
    </row>
    <row r="4" spans="1:16" x14ac:dyDescent="0.25">
      <c r="A4" s="21" t="s">
        <v>10</v>
      </c>
      <c r="B4" s="64"/>
      <c r="C4" s="64"/>
      <c r="D4" s="65"/>
    </row>
    <row r="5" spans="1:16" x14ac:dyDescent="0.25">
      <c r="A5" s="21" t="s">
        <v>11</v>
      </c>
      <c r="B5" s="64"/>
      <c r="C5" s="64"/>
      <c r="D5" s="65"/>
    </row>
    <row r="6" spans="1:16" x14ac:dyDescent="0.25">
      <c r="A6" s="21" t="s">
        <v>13</v>
      </c>
      <c r="B6" s="64"/>
      <c r="C6" s="64"/>
      <c r="D6" s="65"/>
    </row>
    <row r="8" spans="1:16" ht="15.75" thickBot="1" x14ac:dyDescent="0.3"/>
    <row r="9" spans="1:16" ht="20.25" customHeight="1" x14ac:dyDescent="0.25">
      <c r="A9" s="66" t="s">
        <v>9</v>
      </c>
      <c r="G9" s="176" t="s">
        <v>15</v>
      </c>
      <c r="H9" s="177"/>
      <c r="I9" s="177"/>
      <c r="J9" s="177"/>
      <c r="K9" s="178"/>
      <c r="L9" s="179" t="s">
        <v>16</v>
      </c>
      <c r="M9" s="180"/>
      <c r="N9" s="180"/>
      <c r="O9" s="180"/>
      <c r="P9" s="181"/>
    </row>
    <row r="10" spans="1:16" ht="20.25" customHeight="1" x14ac:dyDescent="0.25">
      <c r="A10" s="175" t="s">
        <v>12</v>
      </c>
      <c r="B10" s="174"/>
      <c r="C10" s="174"/>
      <c r="D10" s="174"/>
      <c r="E10" s="174"/>
      <c r="F10" s="182"/>
      <c r="G10" s="67" t="s">
        <v>61</v>
      </c>
      <c r="H10" s="68" t="s">
        <v>27</v>
      </c>
      <c r="I10" s="68" t="s">
        <v>62</v>
      </c>
      <c r="J10" s="68" t="s">
        <v>19</v>
      </c>
      <c r="K10" s="69" t="s">
        <v>63</v>
      </c>
      <c r="L10" s="70" t="s">
        <v>61</v>
      </c>
      <c r="M10" s="71" t="s">
        <v>17</v>
      </c>
      <c r="N10" s="71" t="s">
        <v>62</v>
      </c>
      <c r="O10" s="71" t="s">
        <v>19</v>
      </c>
      <c r="P10" s="72" t="s">
        <v>63</v>
      </c>
    </row>
    <row r="11" spans="1:16" ht="20.25" customHeight="1" thickBot="1" x14ac:dyDescent="0.3">
      <c r="A11" s="174" t="str">
        <f>"100 – {((%geg-%bestens)/%bestens)*100* Factor "&amp; C14 &amp;"} = score"</f>
        <v>100 – {((%geg-%bestens)/%bestens)*100* Factor 2} = score</v>
      </c>
      <c r="B11" s="174"/>
      <c r="C11" s="174"/>
      <c r="D11" s="174"/>
      <c r="E11" s="174"/>
      <c r="F11" s="182"/>
      <c r="G11" s="73">
        <v>0.38</v>
      </c>
      <c r="H11" s="74"/>
      <c r="I11" s="80">
        <v>0.37</v>
      </c>
      <c r="J11" s="74"/>
      <c r="K11" s="75">
        <v>0.39</v>
      </c>
      <c r="L11" s="76">
        <f>IF(IF(G11="","NVT",100-(((G11-$C$13)/$C$13)*100*$C$14))&lt;0,0,IF(G11="","NVT",100-(((G11-$C$13)/$C$13)*100*$C$14)))</f>
        <v>94.594594594594582</v>
      </c>
      <c r="M11" s="102" t="str">
        <f>IF(IF(H11="","NVT",100-(((H11-$C$13)/$C$13)*100*$C$14))&lt;0,0,IF(H11="","NVT",100-(((H11-$C$13)/$C$13)*100*$C$14)))</f>
        <v>NVT</v>
      </c>
      <c r="N11" s="77">
        <f>IF(IF(I11="","NVT",100-(((I11-$C$13)/$C$13)*100*$C$14))&lt;0,0,IF(I11="","NVT",100-(((I11-$C$13)/$C$13)*100*$C$14)))</f>
        <v>100</v>
      </c>
      <c r="O11" s="102" t="str">
        <f>IF(IF(J11="","NVT",100-(((J11-$C$13)/$C$13)*100*$C$14))&lt;0,0,IF(J11="","NVT",100-(((J11-$C$13)/$C$13)*100*$C$14)))</f>
        <v>NVT</v>
      </c>
      <c r="P11" s="78">
        <f>IF(IF(K11="","NVT",100-(((K11-$C$13)/$C$13)*100*$C$14))&lt;0,0,IF(K11="","NVT",100-(((K11-$C$13)/$C$13)*100*$C$14)))</f>
        <v>89.189189189189179</v>
      </c>
    </row>
    <row r="12" spans="1:16" x14ac:dyDescent="0.25">
      <c r="C12" s="79"/>
    </row>
    <row r="13" spans="1:16" x14ac:dyDescent="0.25">
      <c r="A13" s="1" t="s">
        <v>21</v>
      </c>
      <c r="C13" s="116">
        <f>MIN(G11:K11)</f>
        <v>0.37</v>
      </c>
    </row>
    <row r="14" spans="1:16" x14ac:dyDescent="0.25">
      <c r="A14" s="1" t="s">
        <v>22</v>
      </c>
      <c r="C14" s="121">
        <v>2</v>
      </c>
    </row>
    <row r="15" spans="1:16" x14ac:dyDescent="0.25">
      <c r="C15" s="79"/>
    </row>
    <row r="16" spans="1:16" ht="15.75" thickBot="1" x14ac:dyDescent="0.3">
      <c r="C16" s="79"/>
    </row>
    <row r="17" spans="1:16" ht="20.25" customHeight="1" x14ac:dyDescent="0.25">
      <c r="A17" s="18" t="s">
        <v>59</v>
      </c>
      <c r="C17" s="79"/>
      <c r="G17" s="176" t="s">
        <v>15</v>
      </c>
      <c r="H17" s="177"/>
      <c r="I17" s="177"/>
      <c r="J17" s="177"/>
      <c r="K17" s="178"/>
      <c r="L17" s="179" t="s">
        <v>16</v>
      </c>
      <c r="M17" s="180"/>
      <c r="N17" s="180"/>
      <c r="O17" s="180"/>
      <c r="P17" s="181"/>
    </row>
    <row r="18" spans="1:16" ht="20.25" customHeight="1" x14ac:dyDescent="0.25">
      <c r="A18" s="175" t="s">
        <v>12</v>
      </c>
      <c r="B18" s="174"/>
      <c r="C18" s="174"/>
      <c r="D18" s="174"/>
      <c r="E18" s="174"/>
      <c r="F18" s="174"/>
      <c r="G18" s="67" t="s">
        <v>61</v>
      </c>
      <c r="H18" s="68" t="s">
        <v>27</v>
      </c>
      <c r="I18" s="68" t="s">
        <v>62</v>
      </c>
      <c r="J18" s="68" t="s">
        <v>19</v>
      </c>
      <c r="K18" s="69" t="s">
        <v>63</v>
      </c>
      <c r="L18" s="70" t="s">
        <v>61</v>
      </c>
      <c r="M18" s="71" t="s">
        <v>17</v>
      </c>
      <c r="N18" s="71" t="s">
        <v>62</v>
      </c>
      <c r="O18" s="71" t="s">
        <v>19</v>
      </c>
      <c r="P18" s="72" t="s">
        <v>63</v>
      </c>
    </row>
    <row r="19" spans="1:16" ht="20.25" customHeight="1" thickBot="1" x14ac:dyDescent="0.3">
      <c r="A19" s="174" t="str">
        <f>"100 – {((%bestens-%geg)/%bestens)*100* Factor "&amp; C22 &amp;"} = score"</f>
        <v>100 – {((%bestens-%geg)/%bestens)*100* Factor 0,5} = score</v>
      </c>
      <c r="B19" s="174"/>
      <c r="C19" s="174"/>
      <c r="D19" s="174"/>
      <c r="E19" s="174"/>
      <c r="F19" s="174"/>
      <c r="G19" s="73">
        <v>4.4999999999999998E-2</v>
      </c>
      <c r="H19" s="74"/>
      <c r="I19" s="80">
        <v>0.05</v>
      </c>
      <c r="J19" s="74"/>
      <c r="K19" s="75">
        <v>6.5000000000000002E-2</v>
      </c>
      <c r="L19" s="76">
        <f>IF(IF(G19="","NVT",100-((($C$21-G19)/$C$21)*100*$C$22))&lt;0,0,IF(G19="","NVT",100-((($C$21-G19)/$C$21)*100*$C$22)))</f>
        <v>84.615384615384613</v>
      </c>
      <c r="M19" s="76" t="str">
        <f>IF(IF(H19="","NVT",100-((($C$21-H19)/$C$21)*100*$C$22))&lt;0,0,IF(H19="","NVT",100-((($C$21-H19)/$C$29)*100*$C$22)))</f>
        <v>NVT</v>
      </c>
      <c r="N19" s="76">
        <f>IF(IF(I19="","NVT",100-((($C$21-I19)/$C$21)*100*$C$22))&lt;0,0,IF(I19="","NVT",100-((($C$21-I19)/$C$21)*100*$C$22)))</f>
        <v>88.461538461538467</v>
      </c>
      <c r="O19" s="76" t="str">
        <f>IF(IF(J19="","NVT",100-((($C$21-J19)/$C$21)*100*$C$22))&lt;0,0,IF(J19="","NVT",100-((($C$21-J19)/$C$29)*100*$C$22)))</f>
        <v>NVT</v>
      </c>
      <c r="P19" s="76">
        <f>IF(IF(K19="","NVT",100-((($C$21-K19)/$C$21)*100*$C$22))&lt;0,0,IF(K19="","NVT",100-((($C$21-K19)/$C$21)*100*$C$22)))</f>
        <v>100</v>
      </c>
    </row>
    <row r="20" spans="1:16" x14ac:dyDescent="0.25">
      <c r="C20" s="79"/>
    </row>
    <row r="21" spans="1:16" x14ac:dyDescent="0.25">
      <c r="A21" s="1" t="s">
        <v>21</v>
      </c>
      <c r="C21" s="116">
        <f>MAX(G19:K19)</f>
        <v>6.5000000000000002E-2</v>
      </c>
    </row>
    <row r="22" spans="1:16" x14ac:dyDescent="0.25">
      <c r="A22" s="1" t="s">
        <v>22</v>
      </c>
      <c r="C22" s="121">
        <v>0.5</v>
      </c>
    </row>
    <row r="23" spans="1:16" x14ac:dyDescent="0.25">
      <c r="C23" s="79"/>
    </row>
    <row r="24" spans="1:16" ht="15.75" thickBot="1" x14ac:dyDescent="0.3">
      <c r="C24" s="79"/>
    </row>
    <row r="25" spans="1:16" ht="21" customHeight="1" x14ac:dyDescent="0.25">
      <c r="A25" s="18" t="s">
        <v>58</v>
      </c>
      <c r="C25" s="79"/>
      <c r="G25" s="176" t="s">
        <v>15</v>
      </c>
      <c r="H25" s="177"/>
      <c r="I25" s="177"/>
      <c r="J25" s="177"/>
      <c r="K25" s="178"/>
      <c r="L25" s="179" t="s">
        <v>16</v>
      </c>
      <c r="M25" s="180"/>
      <c r="N25" s="180"/>
      <c r="O25" s="180"/>
      <c r="P25" s="181"/>
    </row>
    <row r="26" spans="1:16" ht="21" customHeight="1" x14ac:dyDescent="0.25">
      <c r="A26" s="175" t="s">
        <v>12</v>
      </c>
      <c r="B26" s="174"/>
      <c r="C26" s="174"/>
      <c r="D26" s="174"/>
      <c r="E26" s="174"/>
      <c r="F26" s="174"/>
      <c r="G26" s="67" t="s">
        <v>61</v>
      </c>
      <c r="H26" s="68" t="s">
        <v>27</v>
      </c>
      <c r="I26" s="68" t="s">
        <v>62</v>
      </c>
      <c r="J26" s="68" t="s">
        <v>19</v>
      </c>
      <c r="K26" s="69" t="s">
        <v>63</v>
      </c>
      <c r="L26" s="70" t="s">
        <v>61</v>
      </c>
      <c r="M26" s="71" t="s">
        <v>17</v>
      </c>
      <c r="N26" s="71" t="s">
        <v>62</v>
      </c>
      <c r="O26" s="71" t="s">
        <v>19</v>
      </c>
      <c r="P26" s="72" t="s">
        <v>63</v>
      </c>
    </row>
    <row r="27" spans="1:16" ht="21" customHeight="1" thickBot="1" x14ac:dyDescent="0.3">
      <c r="A27" s="174" t="str">
        <f>"100 – {((%bestens-%geg)/%bestens)*100* Factor "&amp; C30 &amp;"} = score"</f>
        <v>100 – {((%bestens-%geg)/%bestens)*100* Factor 0,5} = score</v>
      </c>
      <c r="B27" s="174"/>
      <c r="C27" s="174"/>
      <c r="D27" s="174"/>
      <c r="E27" s="174"/>
      <c r="F27" s="174"/>
      <c r="G27" s="73">
        <v>0.06</v>
      </c>
      <c r="H27" s="74"/>
      <c r="I27" s="80">
        <v>3.5000000000000003E-2</v>
      </c>
      <c r="J27" s="74"/>
      <c r="K27" s="75">
        <v>0.05</v>
      </c>
      <c r="L27" s="76">
        <f>IF(IF(G27="","NVT",100-((($C$29-G27)/$C$29)*100*$C$30))&lt;0,0,IF(G27="","NVT",100-((($C$29-G27)/$C$29)*100*$C$30)))</f>
        <v>100</v>
      </c>
      <c r="M27" s="77" t="str">
        <f>IF(IF(H27="","NVT",100-((($C$29-H27)/$C$29)*100*$C$30))&lt;0,0,IF(H27="","NVT",100-((($C$29-H27)/$C$29)*100*$C$30)))</f>
        <v>NVT</v>
      </c>
      <c r="N27" s="77">
        <f>IF(IF(I27="","NVT",100-((($C$29-I27)/$C$29)*100*$C$30))&lt;0,0,IF(I27="","NVT",100-((($C$29-I27)/$C$29)*100*$C$30)))</f>
        <v>79.166666666666671</v>
      </c>
      <c r="O27" s="77" t="str">
        <f>IF(IF(J27="","NVT",100-((($C$29-J27)/$C$29)*100*$C$30))&lt;0,0,IF(J27="","NVT",100-((($C$29-J27)/$C$29)*100*$C$30)))</f>
        <v>NVT</v>
      </c>
      <c r="P27" s="78">
        <f>IF(IF(K27="","NVT",100-((($C$29-K27)/$C$29)*100*$C$30))&lt;0,0,IF(K27="","NVT",100-((($C$29-K27)/$C$29)*100*$C$30)))</f>
        <v>91.666666666666671</v>
      </c>
    </row>
    <row r="28" spans="1:16" x14ac:dyDescent="0.25">
      <c r="C28" s="79"/>
    </row>
    <row r="29" spans="1:16" x14ac:dyDescent="0.25">
      <c r="A29" s="1" t="s">
        <v>21</v>
      </c>
      <c r="C29" s="116">
        <f>MAX(G27:K27)</f>
        <v>0.06</v>
      </c>
    </row>
    <row r="30" spans="1:16" x14ac:dyDescent="0.25">
      <c r="A30" s="1" t="s">
        <v>22</v>
      </c>
      <c r="C30" s="121">
        <v>0.5</v>
      </c>
    </row>
    <row r="31" spans="1:16" x14ac:dyDescent="0.25">
      <c r="C31" s="79"/>
    </row>
    <row r="32" spans="1:16" ht="15.75" thickBot="1" x14ac:dyDescent="0.3"/>
    <row r="33" spans="1:16" ht="20.25" customHeight="1" x14ac:dyDescent="0.25">
      <c r="A33" s="18" t="s">
        <v>64</v>
      </c>
      <c r="G33" s="176" t="s">
        <v>15</v>
      </c>
      <c r="H33" s="177"/>
      <c r="I33" s="177"/>
      <c r="J33" s="177"/>
      <c r="K33" s="178"/>
      <c r="L33" s="179" t="s">
        <v>16</v>
      </c>
      <c r="M33" s="180"/>
      <c r="N33" s="180"/>
      <c r="O33" s="180"/>
      <c r="P33" s="181"/>
    </row>
    <row r="34" spans="1:16" ht="20.25" customHeight="1" x14ac:dyDescent="0.25">
      <c r="A34" s="175" t="s">
        <v>12</v>
      </c>
      <c r="B34" s="174"/>
      <c r="C34" s="174"/>
      <c r="D34" s="174"/>
      <c r="E34" s="174"/>
      <c r="F34" s="174"/>
      <c r="G34" s="67" t="s">
        <v>61</v>
      </c>
      <c r="H34" s="68" t="s">
        <v>27</v>
      </c>
      <c r="I34" s="68" t="s">
        <v>62</v>
      </c>
      <c r="J34" s="68" t="s">
        <v>19</v>
      </c>
      <c r="K34" s="69" t="s">
        <v>63</v>
      </c>
      <c r="L34" s="70" t="s">
        <v>61</v>
      </c>
      <c r="M34" s="71" t="s">
        <v>17</v>
      </c>
      <c r="N34" s="71" t="s">
        <v>62</v>
      </c>
      <c r="O34" s="71" t="s">
        <v>19</v>
      </c>
      <c r="P34" s="72" t="s">
        <v>63</v>
      </c>
    </row>
    <row r="35" spans="1:16" ht="20.25" customHeight="1" thickBot="1" x14ac:dyDescent="0.3">
      <c r="A35" s="174" t="str">
        <f>"100 – {((%geg-%bestens)/%bestens)*100* Factor "&amp; C38 &amp;"} = score"</f>
        <v>100 – {((%geg-%bestens)/%bestens)*100* Factor 0,5} = score</v>
      </c>
      <c r="B35" s="174"/>
      <c r="C35" s="174"/>
      <c r="D35" s="174"/>
      <c r="E35" s="174"/>
      <c r="F35" s="174"/>
      <c r="G35" s="73">
        <v>0.3</v>
      </c>
      <c r="H35" s="80"/>
      <c r="I35" s="80">
        <v>0.09</v>
      </c>
      <c r="J35" s="80"/>
      <c r="K35" s="75">
        <v>7.0000000000000007E-2</v>
      </c>
      <c r="L35" s="76">
        <f>IF(IF(G35="","NVT",100-(((G35-$C$37)/$C$37)*100*$C$38))&lt;0,0,IF(G35="","NVT",100-((($G$35-$C$37)/$C$37)*100*$C$38)))</f>
        <v>0</v>
      </c>
      <c r="M35" s="77" t="str">
        <f>IF(IF(H35="","NVT",100-(((H35-$C$37)/$C$37)*100*$C$38))&lt;0,0,IF(H35="","NVT",100-(((H35-$C$37)/$C$37)*100*$C$38)))</f>
        <v>NVT</v>
      </c>
      <c r="N35" s="77">
        <f>IF(IF(I35="","NVT",100-(((I35-$C$37)/$C$37)*100*$C$38))&lt;0,0,IF(I35="","NVT",100-((($I$35-$C$37)/$C$37)*100*$C$38)))</f>
        <v>85.714285714285722</v>
      </c>
      <c r="O35" s="77" t="str">
        <f>IF(IF(J35="","NVT",100-(((J35-$C$37)/$C$37)*100*$C$38))&lt;0,0,IF(J35="","NVT",100-(((J35-$C$37)/$C$37)*100*$C$38)))</f>
        <v>NVT</v>
      </c>
      <c r="P35" s="78">
        <f>IF(IF(K35="","NVT",100-(((K35-$C$37)/$C$37)*100*$C$38))&lt;0,0,IF(K35="","NVT",100-(((K35-$C$37)/$C$37)*100*$C$38)))</f>
        <v>100</v>
      </c>
    </row>
    <row r="36" spans="1:16" x14ac:dyDescent="0.25">
      <c r="C36" s="79"/>
    </row>
    <row r="37" spans="1:16" x14ac:dyDescent="0.25">
      <c r="A37" s="1" t="s">
        <v>21</v>
      </c>
      <c r="C37" s="116">
        <f>MIN(G35:K35)</f>
        <v>7.0000000000000007E-2</v>
      </c>
    </row>
    <row r="38" spans="1:16" x14ac:dyDescent="0.25">
      <c r="A38" s="1" t="s">
        <v>22</v>
      </c>
      <c r="C38" s="121">
        <v>0.5</v>
      </c>
    </row>
    <row r="39" spans="1:16" x14ac:dyDescent="0.25">
      <c r="C39" s="79"/>
    </row>
  </sheetData>
  <sheetProtection algorithmName="SHA-512" hashValue="tnQ7XQzk8624S+/XcZHQkI6GcgFPYDXNaX217I0aEbCLuRNJYBUYvOttPYGadN+wMHpXpGMizSyECYcKetxiHg==" saltValue="jZBJ+XtdDZMHcP42pn6xBg==" spinCount="100000" sheet="1" selectLockedCells="1"/>
  <mergeCells count="16">
    <mergeCell ref="A35:F35"/>
    <mergeCell ref="A26:F26"/>
    <mergeCell ref="A27:F27"/>
    <mergeCell ref="G9:K9"/>
    <mergeCell ref="L9:P9"/>
    <mergeCell ref="A10:F10"/>
    <mergeCell ref="A11:F11"/>
    <mergeCell ref="A18:F18"/>
    <mergeCell ref="A19:F19"/>
    <mergeCell ref="G17:K17"/>
    <mergeCell ref="G25:K25"/>
    <mergeCell ref="L17:P17"/>
    <mergeCell ref="L25:P25"/>
    <mergeCell ref="G33:K33"/>
    <mergeCell ref="L33:P33"/>
    <mergeCell ref="A34:F34"/>
  </mergeCells>
  <conditionalFormatting sqref="L27:P27 L11:P11 L35:P35">
    <cfRule type="cellIs" dxfId="1" priority="4" stopIfTrue="1" operator="equal">
      <formula>"NVT"</formula>
    </cfRule>
  </conditionalFormatting>
  <conditionalFormatting sqref="L19:P19">
    <cfRule type="cellIs" dxfId="0" priority="1" stopIfTrue="1" operator="equal">
      <formula>"NVT"</formula>
    </cfRule>
  </conditionalFormatting>
  <pageMargins left="0.75" right="0.75" top="1" bottom="1" header="0.5" footer="0.5"/>
  <pageSetup paperSize="9" scale="72" orientation="landscape" r:id="rId1"/>
  <headerFooter alignWithMargins="0"/>
  <ignoredErrors>
    <ignoredError sqref="N19 N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2"/>
  <sheetViews>
    <sheetView zoomScale="85" zoomScaleNormal="85" zoomScaleSheetLayoutView="85" workbookViewId="0">
      <pane ySplit="3" topLeftCell="A4" activePane="bottomLeft" state="frozen"/>
      <selection pane="bottomLeft" activeCell="C10" sqref="C10"/>
    </sheetView>
  </sheetViews>
  <sheetFormatPr defaultRowHeight="15" x14ac:dyDescent="0.25"/>
  <cols>
    <col min="1" max="1" width="128.140625" style="1" customWidth="1"/>
    <col min="2" max="2" width="1.5703125" style="1" customWidth="1"/>
    <col min="3" max="3" width="19.85546875" style="1" customWidth="1"/>
    <col min="4" max="4" width="14.85546875" style="1" customWidth="1"/>
    <col min="5" max="5" width="19.85546875" style="61" customWidth="1"/>
    <col min="6" max="6" width="6.85546875" style="62" customWidth="1"/>
    <col min="7" max="7" width="9.7109375" style="2" hidden="1" customWidth="1"/>
    <col min="8" max="10" width="9.140625" style="2" hidden="1" customWidth="1"/>
    <col min="11" max="11" width="9.7109375" style="2" hidden="1" customWidth="1"/>
    <col min="12" max="12" width="1.42578125" style="2" hidden="1" customWidth="1"/>
    <col min="13" max="17" width="0" style="1" hidden="1" customWidth="1"/>
    <col min="18" max="18" width="1.42578125" style="1" hidden="1" customWidth="1"/>
    <col min="19" max="23" width="0" style="1" hidden="1" customWidth="1"/>
    <col min="24" max="24" width="9.140625" style="1" hidden="1" customWidth="1"/>
    <col min="25" max="16384" width="9.140625" style="1"/>
  </cols>
  <sheetData>
    <row r="1" spans="1:23" ht="21.75" thickBot="1" x14ac:dyDescent="0.4">
      <c r="A1" s="15" t="s">
        <v>33</v>
      </c>
      <c r="B1" s="15"/>
      <c r="C1" s="15"/>
      <c r="D1" s="15"/>
    </row>
    <row r="2" spans="1:23" ht="15.75" thickBot="1" x14ac:dyDescent="0.3">
      <c r="C2" s="189" t="s">
        <v>51</v>
      </c>
      <c r="D2" s="190"/>
      <c r="E2" s="191"/>
      <c r="G2" s="183" t="s">
        <v>15</v>
      </c>
      <c r="H2" s="184"/>
      <c r="I2" s="184"/>
      <c r="J2" s="184"/>
      <c r="K2" s="185"/>
      <c r="L2" s="3"/>
      <c r="M2" s="186" t="s">
        <v>26</v>
      </c>
      <c r="N2" s="187"/>
      <c r="O2" s="187"/>
      <c r="P2" s="187"/>
      <c r="Q2" s="188"/>
      <c r="R2" s="4"/>
      <c r="S2" s="186" t="s">
        <v>27</v>
      </c>
      <c r="T2" s="187"/>
      <c r="U2" s="187"/>
      <c r="V2" s="187"/>
      <c r="W2" s="188"/>
    </row>
    <row r="3" spans="1:23" ht="15.75" thickBot="1" x14ac:dyDescent="0.3">
      <c r="A3" s="16" t="s">
        <v>41</v>
      </c>
      <c r="B3" s="23"/>
      <c r="C3" s="136" t="s">
        <v>61</v>
      </c>
      <c r="D3" s="136" t="s">
        <v>62</v>
      </c>
      <c r="E3" s="137" t="s">
        <v>63</v>
      </c>
      <c r="G3" s="24" t="s">
        <v>26</v>
      </c>
      <c r="H3" s="25" t="s">
        <v>17</v>
      </c>
      <c r="I3" s="25" t="s">
        <v>18</v>
      </c>
      <c r="J3" s="25" t="s">
        <v>19</v>
      </c>
      <c r="K3" s="26" t="s">
        <v>27</v>
      </c>
      <c r="L3" s="5"/>
      <c r="M3" s="10" t="s">
        <v>29</v>
      </c>
      <c r="N3" s="10" t="s">
        <v>30</v>
      </c>
      <c r="O3" s="10" t="s">
        <v>31</v>
      </c>
      <c r="P3" s="10" t="s">
        <v>32</v>
      </c>
      <c r="Q3" s="10" t="s">
        <v>50</v>
      </c>
      <c r="R3" s="4"/>
      <c r="S3" s="10" t="s">
        <v>29</v>
      </c>
      <c r="T3" s="10" t="s">
        <v>30</v>
      </c>
      <c r="U3" s="10" t="s">
        <v>31</v>
      </c>
      <c r="V3" s="10" t="s">
        <v>32</v>
      </c>
      <c r="W3" s="10" t="s">
        <v>50</v>
      </c>
    </row>
    <row r="4" spans="1:23" ht="30.75" thickBot="1" x14ac:dyDescent="0.3">
      <c r="A4" s="122" t="s">
        <v>36</v>
      </c>
      <c r="B4" s="123"/>
      <c r="C4" s="138">
        <v>60</v>
      </c>
      <c r="D4" s="138">
        <v>60</v>
      </c>
      <c r="E4" s="139">
        <v>60</v>
      </c>
      <c r="G4" s="124">
        <f>AVERAGE(M4:Q4)</f>
        <v>48</v>
      </c>
      <c r="H4" s="125"/>
      <c r="I4" s="125"/>
      <c r="J4" s="125"/>
      <c r="K4" s="27">
        <f>AVERAGE(S4:W4)</f>
        <v>60</v>
      </c>
      <c r="L4" s="126"/>
      <c r="M4" s="11">
        <v>40</v>
      </c>
      <c r="N4" s="12">
        <v>40</v>
      </c>
      <c r="O4" s="12">
        <v>60</v>
      </c>
      <c r="P4" s="12">
        <v>60</v>
      </c>
      <c r="Q4" s="13">
        <v>40</v>
      </c>
      <c r="R4" s="14"/>
      <c r="S4" s="11">
        <v>60</v>
      </c>
      <c r="T4" s="12">
        <v>60</v>
      </c>
      <c r="U4" s="12">
        <v>80</v>
      </c>
      <c r="V4" s="12">
        <v>60</v>
      </c>
      <c r="W4" s="13">
        <v>40</v>
      </c>
    </row>
    <row r="5" spans="1:23" ht="15.75" thickBot="1" x14ac:dyDescent="0.3">
      <c r="C5" s="104"/>
      <c r="D5" s="104"/>
      <c r="E5" s="103"/>
      <c r="G5" s="28"/>
      <c r="H5" s="28"/>
      <c r="I5" s="28"/>
      <c r="J5" s="28"/>
      <c r="K5" s="28"/>
      <c r="L5" s="7"/>
      <c r="M5" s="4"/>
      <c r="N5" s="4"/>
      <c r="O5" s="4"/>
      <c r="P5" s="4"/>
      <c r="Q5" s="4"/>
      <c r="R5" s="4"/>
      <c r="S5" s="4"/>
      <c r="T5" s="4"/>
      <c r="U5" s="4"/>
      <c r="V5" s="4"/>
      <c r="W5" s="6"/>
    </row>
    <row r="6" spans="1:23" ht="15.75" thickBot="1" x14ac:dyDescent="0.3">
      <c r="A6" s="16" t="s">
        <v>42</v>
      </c>
      <c r="B6" s="23"/>
      <c r="C6" s="136" t="s">
        <v>61</v>
      </c>
      <c r="D6" s="136" t="s">
        <v>62</v>
      </c>
      <c r="E6" s="137" t="s">
        <v>63</v>
      </c>
      <c r="G6" s="29" t="s">
        <v>26</v>
      </c>
      <c r="H6" s="30" t="s">
        <v>17</v>
      </c>
      <c r="I6" s="30" t="s">
        <v>18</v>
      </c>
      <c r="J6" s="30" t="s">
        <v>19</v>
      </c>
      <c r="K6" s="31" t="s">
        <v>27</v>
      </c>
      <c r="L6" s="5"/>
      <c r="M6" s="4"/>
      <c r="N6" s="4"/>
      <c r="O6" s="4"/>
      <c r="P6" s="4"/>
      <c r="Q6" s="4"/>
      <c r="R6" s="4"/>
      <c r="S6" s="4"/>
      <c r="T6" s="4"/>
      <c r="U6" s="4"/>
      <c r="V6" s="4"/>
      <c r="W6" s="6"/>
    </row>
    <row r="7" spans="1:23" ht="60.75" thickBot="1" x14ac:dyDescent="0.3">
      <c r="A7" s="127" t="s">
        <v>52</v>
      </c>
      <c r="B7" s="128"/>
      <c r="C7" s="138">
        <v>60</v>
      </c>
      <c r="D7" s="138">
        <v>60</v>
      </c>
      <c r="E7" s="139">
        <v>40</v>
      </c>
      <c r="G7" s="32">
        <f>AVERAGE(M7:Q7)</f>
        <v>60</v>
      </c>
      <c r="H7" s="129">
        <f>M7</f>
        <v>60</v>
      </c>
      <c r="I7" s="129">
        <f>N7</f>
        <v>80</v>
      </c>
      <c r="J7" s="129">
        <f>O7</f>
        <v>60</v>
      </c>
      <c r="K7" s="33">
        <f>AVERAGE(S7:W7)</f>
        <v>64</v>
      </c>
      <c r="L7" s="126"/>
      <c r="M7" s="11">
        <v>60</v>
      </c>
      <c r="N7" s="12">
        <v>80</v>
      </c>
      <c r="O7" s="12">
        <v>60</v>
      </c>
      <c r="P7" s="12">
        <v>60</v>
      </c>
      <c r="Q7" s="13">
        <v>40</v>
      </c>
      <c r="R7" s="14"/>
      <c r="S7" s="11">
        <v>60</v>
      </c>
      <c r="T7" s="12">
        <v>60</v>
      </c>
      <c r="U7" s="12">
        <v>80</v>
      </c>
      <c r="V7" s="12">
        <v>60</v>
      </c>
      <c r="W7" s="13">
        <v>60</v>
      </c>
    </row>
    <row r="8" spans="1:23" ht="15.75" thickBot="1" x14ac:dyDescent="0.3">
      <c r="C8" s="104"/>
      <c r="D8" s="104"/>
      <c r="E8" s="103"/>
      <c r="G8" s="28"/>
      <c r="H8" s="28"/>
      <c r="I8" s="28"/>
      <c r="J8" s="28"/>
      <c r="K8" s="28"/>
      <c r="L8" s="7"/>
      <c r="M8" s="4"/>
      <c r="N8" s="4"/>
      <c r="O8" s="4"/>
      <c r="P8" s="4"/>
      <c r="Q8" s="4"/>
      <c r="R8" s="4"/>
      <c r="S8" s="4"/>
      <c r="T8" s="4"/>
      <c r="U8" s="4"/>
      <c r="V8" s="4"/>
      <c r="W8" s="6"/>
    </row>
    <row r="9" spans="1:23" ht="15.75" thickBot="1" x14ac:dyDescent="0.3">
      <c r="A9" s="16" t="s">
        <v>43</v>
      </c>
      <c r="B9" s="23"/>
      <c r="C9" s="136" t="s">
        <v>61</v>
      </c>
      <c r="D9" s="136" t="s">
        <v>62</v>
      </c>
      <c r="E9" s="137" t="s">
        <v>63</v>
      </c>
      <c r="G9" s="29" t="s">
        <v>26</v>
      </c>
      <c r="H9" s="30" t="s">
        <v>17</v>
      </c>
      <c r="I9" s="30" t="s">
        <v>18</v>
      </c>
      <c r="J9" s="30" t="s">
        <v>19</v>
      </c>
      <c r="K9" s="31" t="s">
        <v>27</v>
      </c>
      <c r="L9" s="5"/>
      <c r="M9" s="4"/>
      <c r="N9" s="4"/>
      <c r="O9" s="4"/>
      <c r="P9" s="4"/>
      <c r="Q9" s="4"/>
      <c r="R9" s="4"/>
      <c r="S9" s="4"/>
      <c r="T9" s="4"/>
      <c r="U9" s="4"/>
      <c r="V9" s="4"/>
      <c r="W9" s="6"/>
    </row>
    <row r="10" spans="1:23" ht="30.75" thickBot="1" x14ac:dyDescent="0.3">
      <c r="A10" s="130" t="s">
        <v>37</v>
      </c>
      <c r="B10" s="128"/>
      <c r="C10" s="138">
        <v>60</v>
      </c>
      <c r="D10" s="138">
        <v>100</v>
      </c>
      <c r="E10" s="139">
        <v>80</v>
      </c>
      <c r="G10" s="32">
        <f>AVERAGE(M10:Q10)</f>
        <v>56</v>
      </c>
      <c r="H10" s="129"/>
      <c r="I10" s="129"/>
      <c r="J10" s="129"/>
      <c r="K10" s="33">
        <f>AVERAGE(S10:W10)</f>
        <v>52</v>
      </c>
      <c r="L10" s="126"/>
      <c r="M10" s="11">
        <v>60</v>
      </c>
      <c r="N10" s="12">
        <v>60</v>
      </c>
      <c r="O10" s="12">
        <v>40</v>
      </c>
      <c r="P10" s="12">
        <v>60</v>
      </c>
      <c r="Q10" s="13">
        <v>60</v>
      </c>
      <c r="R10" s="14"/>
      <c r="S10" s="11">
        <v>40</v>
      </c>
      <c r="T10" s="12">
        <v>40</v>
      </c>
      <c r="U10" s="12">
        <v>60</v>
      </c>
      <c r="V10" s="12">
        <v>60</v>
      </c>
      <c r="W10" s="13">
        <v>60</v>
      </c>
    </row>
    <row r="11" spans="1:23" ht="15.75" thickBot="1" x14ac:dyDescent="0.3">
      <c r="C11" s="104"/>
      <c r="D11" s="104"/>
      <c r="E11" s="103"/>
      <c r="G11" s="28"/>
      <c r="H11" s="28"/>
      <c r="I11" s="28"/>
      <c r="J11" s="28"/>
      <c r="K11" s="28"/>
      <c r="L11" s="7"/>
      <c r="M11" s="4"/>
      <c r="N11" s="4"/>
      <c r="O11" s="4"/>
      <c r="P11" s="4"/>
      <c r="Q11" s="4"/>
      <c r="R11" s="4"/>
      <c r="S11" s="4"/>
      <c r="T11" s="4"/>
      <c r="U11" s="4"/>
      <c r="V11" s="4"/>
      <c r="W11" s="6"/>
    </row>
    <row r="12" spans="1:23" ht="15.75" thickBot="1" x14ac:dyDescent="0.3">
      <c r="A12" s="16" t="s">
        <v>44</v>
      </c>
      <c r="B12" s="23"/>
      <c r="C12" s="136" t="s">
        <v>61</v>
      </c>
      <c r="D12" s="136" t="s">
        <v>62</v>
      </c>
      <c r="E12" s="137" t="s">
        <v>63</v>
      </c>
      <c r="G12" s="29" t="s">
        <v>26</v>
      </c>
      <c r="H12" s="30" t="s">
        <v>17</v>
      </c>
      <c r="I12" s="30" t="s">
        <v>18</v>
      </c>
      <c r="J12" s="30" t="s">
        <v>19</v>
      </c>
      <c r="K12" s="31" t="s">
        <v>27</v>
      </c>
      <c r="L12" s="5"/>
      <c r="M12" s="4"/>
      <c r="N12" s="4"/>
      <c r="O12" s="4"/>
      <c r="P12" s="4"/>
      <c r="Q12" s="4"/>
      <c r="R12" s="4"/>
      <c r="S12" s="4"/>
      <c r="T12" s="4"/>
      <c r="U12" s="4"/>
      <c r="V12" s="4"/>
      <c r="W12" s="6"/>
    </row>
    <row r="13" spans="1:23" ht="15.75" thickBot="1" x14ac:dyDescent="0.3">
      <c r="A13" s="122" t="s">
        <v>38</v>
      </c>
      <c r="B13" s="123"/>
      <c r="C13" s="138">
        <v>40</v>
      </c>
      <c r="D13" s="138">
        <v>60</v>
      </c>
      <c r="E13" s="139">
        <v>60</v>
      </c>
      <c r="G13" s="32">
        <f>AVERAGE(M13:Q13)</f>
        <v>44</v>
      </c>
      <c r="H13" s="129"/>
      <c r="I13" s="129"/>
      <c r="J13" s="129"/>
      <c r="K13" s="33">
        <f>AVERAGE(S13:W13)</f>
        <v>64</v>
      </c>
      <c r="L13" s="126"/>
      <c r="M13" s="11">
        <v>40</v>
      </c>
      <c r="N13" s="12">
        <v>40</v>
      </c>
      <c r="O13" s="12">
        <v>40</v>
      </c>
      <c r="P13" s="12">
        <v>60</v>
      </c>
      <c r="Q13" s="13">
        <v>40</v>
      </c>
      <c r="R13" s="14"/>
      <c r="S13" s="11">
        <v>60</v>
      </c>
      <c r="T13" s="12">
        <v>60</v>
      </c>
      <c r="U13" s="12">
        <v>60</v>
      </c>
      <c r="V13" s="12">
        <v>80</v>
      </c>
      <c r="W13" s="13">
        <v>60</v>
      </c>
    </row>
    <row r="14" spans="1:23" ht="15.75" thickBot="1" x14ac:dyDescent="0.3">
      <c r="A14" s="81"/>
      <c r="C14" s="104"/>
      <c r="D14" s="104"/>
      <c r="E14" s="103"/>
      <c r="G14" s="28"/>
      <c r="H14" s="28"/>
      <c r="I14" s="28"/>
      <c r="J14" s="28"/>
      <c r="K14" s="28"/>
      <c r="L14" s="7"/>
      <c r="M14" s="4"/>
      <c r="N14" s="4"/>
      <c r="O14" s="4"/>
      <c r="P14" s="4"/>
      <c r="Q14" s="4"/>
      <c r="R14" s="4"/>
      <c r="S14" s="4"/>
      <c r="T14" s="4"/>
      <c r="U14" s="4"/>
      <c r="V14" s="4"/>
      <c r="W14" s="6"/>
    </row>
    <row r="15" spans="1:23" ht="15.75" thickBot="1" x14ac:dyDescent="0.3">
      <c r="A15" s="36" t="s">
        <v>53</v>
      </c>
      <c r="B15" s="23"/>
      <c r="C15" s="136" t="s">
        <v>61</v>
      </c>
      <c r="D15" s="136" t="s">
        <v>62</v>
      </c>
      <c r="E15" s="137" t="s">
        <v>63</v>
      </c>
      <c r="G15" s="29" t="s">
        <v>26</v>
      </c>
      <c r="H15" s="30" t="s">
        <v>17</v>
      </c>
      <c r="I15" s="30" t="s">
        <v>18</v>
      </c>
      <c r="J15" s="30" t="s">
        <v>19</v>
      </c>
      <c r="K15" s="31" t="s">
        <v>27</v>
      </c>
      <c r="L15" s="5"/>
      <c r="M15" s="4"/>
      <c r="N15" s="4"/>
      <c r="O15" s="4"/>
      <c r="P15" s="4"/>
      <c r="Q15" s="4"/>
      <c r="R15" s="4"/>
      <c r="S15" s="4"/>
      <c r="T15" s="4"/>
      <c r="U15" s="4"/>
      <c r="V15" s="4"/>
      <c r="W15" s="6"/>
    </row>
    <row r="16" spans="1:23" ht="45.75" thickBot="1" x14ac:dyDescent="0.3">
      <c r="A16" s="131" t="s">
        <v>54</v>
      </c>
      <c r="B16" s="128"/>
      <c r="C16" s="138">
        <v>40</v>
      </c>
      <c r="D16" s="138">
        <v>80</v>
      </c>
      <c r="E16" s="139">
        <v>60</v>
      </c>
      <c r="G16" s="32">
        <f>AVERAGE(M16:Q16)</f>
        <v>0</v>
      </c>
      <c r="H16" s="129"/>
      <c r="I16" s="129"/>
      <c r="J16" s="129"/>
      <c r="K16" s="33">
        <f>AVERAGE(S16:W16)</f>
        <v>0</v>
      </c>
      <c r="L16" s="126"/>
      <c r="M16" s="11">
        <v>0</v>
      </c>
      <c r="N16" s="12">
        <v>0</v>
      </c>
      <c r="O16" s="12">
        <v>0</v>
      </c>
      <c r="P16" s="12">
        <v>0</v>
      </c>
      <c r="Q16" s="13">
        <v>0</v>
      </c>
      <c r="R16" s="14"/>
      <c r="S16" s="11">
        <v>0</v>
      </c>
      <c r="T16" s="12">
        <v>0</v>
      </c>
      <c r="U16" s="12">
        <v>0</v>
      </c>
      <c r="V16" s="12">
        <v>0</v>
      </c>
      <c r="W16" s="13">
        <v>0</v>
      </c>
    </row>
    <row r="17" spans="1:25" ht="15.75" thickBot="1" x14ac:dyDescent="0.3">
      <c r="C17" s="104"/>
      <c r="D17" s="104"/>
      <c r="E17" s="103"/>
      <c r="G17" s="28"/>
      <c r="H17" s="28"/>
      <c r="I17" s="28"/>
      <c r="J17" s="28"/>
      <c r="K17" s="28"/>
      <c r="L17" s="7"/>
      <c r="M17" s="4"/>
      <c r="N17" s="4"/>
      <c r="O17" s="4"/>
      <c r="P17" s="4"/>
      <c r="Q17" s="4"/>
      <c r="R17" s="4"/>
      <c r="S17" s="4"/>
      <c r="T17" s="4"/>
      <c r="U17" s="4"/>
      <c r="V17" s="4"/>
      <c r="W17" s="6"/>
    </row>
    <row r="18" spans="1:25" ht="15.75" thickBot="1" x14ac:dyDescent="0.3">
      <c r="A18" s="16" t="s">
        <v>46</v>
      </c>
      <c r="B18" s="23"/>
      <c r="C18" s="136" t="s">
        <v>61</v>
      </c>
      <c r="D18" s="136" t="s">
        <v>62</v>
      </c>
      <c r="E18" s="137" t="s">
        <v>63</v>
      </c>
      <c r="G18" s="29" t="s">
        <v>26</v>
      </c>
      <c r="H18" s="30" t="s">
        <v>17</v>
      </c>
      <c r="I18" s="30" t="s">
        <v>18</v>
      </c>
      <c r="J18" s="30" t="s">
        <v>19</v>
      </c>
      <c r="K18" s="31" t="s">
        <v>27</v>
      </c>
      <c r="L18" s="5"/>
      <c r="M18" s="4"/>
      <c r="N18" s="4"/>
      <c r="O18" s="4"/>
      <c r="P18" s="4"/>
      <c r="Q18" s="4"/>
      <c r="R18" s="4"/>
      <c r="S18" s="4"/>
      <c r="T18" s="4"/>
      <c r="U18" s="4"/>
      <c r="V18" s="4"/>
      <c r="W18" s="6"/>
    </row>
    <row r="19" spans="1:25" ht="30.75" thickBot="1" x14ac:dyDescent="0.3">
      <c r="A19" s="130" t="s">
        <v>39</v>
      </c>
      <c r="B19" s="128"/>
      <c r="C19" s="138">
        <v>40</v>
      </c>
      <c r="D19" s="138">
        <v>80</v>
      </c>
      <c r="E19" s="139">
        <v>40</v>
      </c>
      <c r="G19" s="32">
        <f>AVERAGE(M19:Q19)</f>
        <v>60</v>
      </c>
      <c r="H19" s="125"/>
      <c r="I19" s="125"/>
      <c r="J19" s="125"/>
      <c r="K19" s="33">
        <f>AVERAGE(S19:W19)</f>
        <v>68</v>
      </c>
      <c r="L19" s="126"/>
      <c r="M19" s="11">
        <v>60</v>
      </c>
      <c r="N19" s="12">
        <v>60</v>
      </c>
      <c r="O19" s="12">
        <v>60</v>
      </c>
      <c r="P19" s="12">
        <v>60</v>
      </c>
      <c r="Q19" s="13">
        <v>60</v>
      </c>
      <c r="R19" s="14"/>
      <c r="S19" s="11">
        <v>60</v>
      </c>
      <c r="T19" s="12">
        <v>60</v>
      </c>
      <c r="U19" s="12">
        <v>80</v>
      </c>
      <c r="V19" s="12">
        <v>80</v>
      </c>
      <c r="W19" s="13">
        <v>60</v>
      </c>
    </row>
    <row r="20" spans="1:25" ht="15.75" thickBot="1" x14ac:dyDescent="0.3">
      <c r="C20" s="104"/>
      <c r="D20" s="104"/>
      <c r="E20" s="103"/>
      <c r="G20" s="28"/>
      <c r="H20" s="28"/>
      <c r="I20" s="28"/>
      <c r="J20" s="28"/>
      <c r="K20" s="28"/>
      <c r="L20" s="7"/>
      <c r="M20" s="4"/>
      <c r="N20" s="4"/>
      <c r="O20" s="4"/>
      <c r="P20" s="4"/>
      <c r="Q20" s="4"/>
      <c r="R20" s="4"/>
      <c r="S20" s="4"/>
      <c r="T20" s="4"/>
      <c r="U20" s="4"/>
      <c r="V20" s="4"/>
      <c r="W20" s="6"/>
    </row>
    <row r="21" spans="1:25" ht="15.75" thickBot="1" x14ac:dyDescent="0.3">
      <c r="A21" s="16" t="s">
        <v>47</v>
      </c>
      <c r="B21" s="23"/>
      <c r="C21" s="136" t="s">
        <v>61</v>
      </c>
      <c r="D21" s="136" t="s">
        <v>62</v>
      </c>
      <c r="E21" s="137" t="s">
        <v>63</v>
      </c>
      <c r="G21" s="29" t="s">
        <v>26</v>
      </c>
      <c r="H21" s="30" t="s">
        <v>17</v>
      </c>
      <c r="I21" s="30" t="s">
        <v>18</v>
      </c>
      <c r="J21" s="30" t="s">
        <v>19</v>
      </c>
      <c r="K21" s="31" t="s">
        <v>27</v>
      </c>
      <c r="L21" s="5"/>
      <c r="M21" s="4"/>
      <c r="N21" s="4"/>
      <c r="O21" s="4"/>
      <c r="P21" s="4"/>
      <c r="Q21" s="4"/>
      <c r="R21" s="4"/>
      <c r="S21" s="4"/>
      <c r="T21" s="4"/>
      <c r="U21" s="4"/>
      <c r="V21" s="4"/>
      <c r="W21" s="6"/>
    </row>
    <row r="22" spans="1:25" ht="60.75" thickBot="1" x14ac:dyDescent="0.3">
      <c r="A22" s="131" t="s">
        <v>55</v>
      </c>
      <c r="B22" s="128"/>
      <c r="C22" s="138">
        <v>80</v>
      </c>
      <c r="D22" s="138">
        <v>60</v>
      </c>
      <c r="E22" s="139">
        <v>60</v>
      </c>
      <c r="G22" s="32">
        <f>AVERAGE(M22:Q22)</f>
        <v>84</v>
      </c>
      <c r="H22" s="125"/>
      <c r="I22" s="125"/>
      <c r="J22" s="125"/>
      <c r="K22" s="33">
        <f>AVERAGE(S22:W22)</f>
        <v>52</v>
      </c>
      <c r="L22" s="126"/>
      <c r="M22" s="11">
        <v>80</v>
      </c>
      <c r="N22" s="12">
        <v>80</v>
      </c>
      <c r="O22" s="12">
        <v>100</v>
      </c>
      <c r="P22" s="12">
        <v>60</v>
      </c>
      <c r="Q22" s="13">
        <v>100</v>
      </c>
      <c r="R22" s="14"/>
      <c r="S22" s="11">
        <v>60</v>
      </c>
      <c r="T22" s="12">
        <v>40</v>
      </c>
      <c r="U22" s="12">
        <v>40</v>
      </c>
      <c r="V22" s="12">
        <v>60</v>
      </c>
      <c r="W22" s="13">
        <v>60</v>
      </c>
    </row>
    <row r="23" spans="1:25" ht="15.75" thickBot="1" x14ac:dyDescent="0.3">
      <c r="C23" s="104"/>
      <c r="D23" s="104"/>
      <c r="E23" s="103"/>
      <c r="G23" s="28"/>
      <c r="H23" s="28"/>
      <c r="I23" s="28"/>
      <c r="J23" s="28"/>
      <c r="K23" s="28"/>
      <c r="L23" s="7"/>
      <c r="M23" s="4"/>
      <c r="N23" s="4"/>
      <c r="O23" s="4"/>
      <c r="P23" s="4"/>
      <c r="Q23" s="4"/>
      <c r="R23" s="4"/>
      <c r="S23" s="4"/>
      <c r="T23" s="4"/>
      <c r="U23" s="4"/>
      <c r="V23" s="4"/>
      <c r="W23" s="6"/>
    </row>
    <row r="24" spans="1:25" ht="15.75" thickBot="1" x14ac:dyDescent="0.3">
      <c r="A24" s="16" t="s">
        <v>48</v>
      </c>
      <c r="B24" s="23"/>
      <c r="C24" s="136" t="s">
        <v>61</v>
      </c>
      <c r="D24" s="136" t="s">
        <v>62</v>
      </c>
      <c r="E24" s="137" t="s">
        <v>63</v>
      </c>
      <c r="G24" s="29" t="s">
        <v>26</v>
      </c>
      <c r="H24" s="30" t="s">
        <v>17</v>
      </c>
      <c r="I24" s="30" t="s">
        <v>18</v>
      </c>
      <c r="J24" s="30" t="s">
        <v>19</v>
      </c>
      <c r="K24" s="31" t="s">
        <v>27</v>
      </c>
      <c r="L24" s="5"/>
      <c r="M24" s="4"/>
      <c r="N24" s="4"/>
      <c r="O24" s="4"/>
      <c r="P24" s="4"/>
      <c r="Q24" s="4"/>
      <c r="R24" s="4"/>
      <c r="S24" s="4"/>
      <c r="T24" s="4"/>
      <c r="U24" s="4"/>
      <c r="V24" s="4"/>
      <c r="W24" s="6"/>
    </row>
    <row r="25" spans="1:25" ht="60.75" thickBot="1" x14ac:dyDescent="0.3">
      <c r="A25" s="131" t="s">
        <v>56</v>
      </c>
      <c r="B25" s="123"/>
      <c r="C25" s="138">
        <v>80</v>
      </c>
      <c r="D25" s="138">
        <v>60</v>
      </c>
      <c r="E25" s="139">
        <v>60</v>
      </c>
      <c r="G25" s="32">
        <f>AVERAGE(M25:Q25)</f>
        <v>76</v>
      </c>
      <c r="H25" s="125"/>
      <c r="I25" s="125"/>
      <c r="J25" s="125"/>
      <c r="K25" s="33">
        <f>AVERAGE(S25:W25)</f>
        <v>72</v>
      </c>
      <c r="L25" s="126"/>
      <c r="M25" s="11">
        <v>80</v>
      </c>
      <c r="N25" s="12">
        <v>80</v>
      </c>
      <c r="O25" s="12">
        <v>80</v>
      </c>
      <c r="P25" s="12">
        <v>60</v>
      </c>
      <c r="Q25" s="13">
        <v>80</v>
      </c>
      <c r="R25" s="14"/>
      <c r="S25" s="11">
        <v>80</v>
      </c>
      <c r="T25" s="12">
        <v>80</v>
      </c>
      <c r="U25" s="12">
        <v>80</v>
      </c>
      <c r="V25" s="12">
        <v>60</v>
      </c>
      <c r="W25" s="13">
        <v>60</v>
      </c>
    </row>
    <row r="26" spans="1:25" ht="15.75" thickBot="1" x14ac:dyDescent="0.3">
      <c r="A26" s="132"/>
      <c r="B26" s="132"/>
      <c r="C26" s="133"/>
      <c r="D26" s="133"/>
      <c r="E26" s="103"/>
      <c r="G26" s="34"/>
      <c r="H26" s="134"/>
      <c r="I26" s="134"/>
      <c r="J26" s="134"/>
      <c r="K26" s="35"/>
      <c r="L26" s="126"/>
      <c r="M26" s="14"/>
      <c r="N26" s="14"/>
      <c r="O26" s="14"/>
      <c r="P26" s="14"/>
      <c r="Q26" s="14"/>
      <c r="R26" s="14"/>
      <c r="S26" s="14"/>
      <c r="T26" s="14"/>
      <c r="U26" s="14"/>
      <c r="V26" s="14"/>
      <c r="W26" s="14"/>
    </row>
    <row r="27" spans="1:25" ht="15.75" customHeight="1" thickBot="1" x14ac:dyDescent="0.3">
      <c r="A27" s="16" t="s">
        <v>49</v>
      </c>
      <c r="B27" s="23"/>
      <c r="C27" s="136" t="s">
        <v>61</v>
      </c>
      <c r="D27" s="136" t="s">
        <v>62</v>
      </c>
      <c r="E27" s="137" t="s">
        <v>63</v>
      </c>
      <c r="G27" s="29" t="s">
        <v>26</v>
      </c>
      <c r="H27" s="30"/>
      <c r="I27" s="30"/>
      <c r="J27" s="30"/>
      <c r="K27" s="31" t="s">
        <v>27</v>
      </c>
      <c r="L27" s="126"/>
      <c r="M27" s="14"/>
      <c r="N27" s="14"/>
      <c r="O27" s="14"/>
      <c r="P27" s="14"/>
      <c r="Q27" s="14"/>
      <c r="R27" s="14"/>
      <c r="S27" s="14"/>
      <c r="T27" s="14"/>
      <c r="U27" s="14"/>
      <c r="V27" s="14"/>
      <c r="W27" s="14"/>
    </row>
    <row r="28" spans="1:25" ht="30" x14ac:dyDescent="0.25">
      <c r="A28" s="122" t="s">
        <v>40</v>
      </c>
      <c r="B28" s="123"/>
      <c r="C28" s="138">
        <v>40</v>
      </c>
      <c r="D28" s="138">
        <v>60</v>
      </c>
      <c r="E28" s="139">
        <v>60</v>
      </c>
      <c r="G28" s="105">
        <f>AVERAGE(M28:Q28)</f>
        <v>56</v>
      </c>
      <c r="H28" s="135"/>
      <c r="I28" s="135"/>
      <c r="J28" s="135"/>
      <c r="K28" s="106">
        <f>AVERAGE(S28:W28)</f>
        <v>52</v>
      </c>
      <c r="L28" s="126"/>
      <c r="M28" s="107">
        <v>60</v>
      </c>
      <c r="N28" s="108">
        <v>60</v>
      </c>
      <c r="O28" s="108">
        <v>40</v>
      </c>
      <c r="P28" s="108">
        <v>60</v>
      </c>
      <c r="Q28" s="109">
        <v>60</v>
      </c>
      <c r="R28" s="14"/>
      <c r="S28" s="107">
        <v>60</v>
      </c>
      <c r="T28" s="108">
        <v>60</v>
      </c>
      <c r="U28" s="108">
        <v>40</v>
      </c>
      <c r="V28" s="108">
        <v>40</v>
      </c>
      <c r="W28" s="109">
        <v>60</v>
      </c>
    </row>
    <row r="29" spans="1:25" x14ac:dyDescent="0.25">
      <c r="E29" s="110"/>
      <c r="F29" s="110"/>
      <c r="G29" s="111">
        <f>AVERAGE(G4,G7,G10,G13,G16,G19,G22,G25,G28)</f>
        <v>53.777777777777779</v>
      </c>
      <c r="H29" s="111"/>
      <c r="I29" s="111"/>
      <c r="J29" s="111"/>
      <c r="K29" s="111">
        <f>AVERAGE(K4,K7,K10,K13,K16,K19,K22,K25,K28)</f>
        <v>53.777777777777779</v>
      </c>
      <c r="L29" s="8"/>
      <c r="M29" s="112"/>
      <c r="N29" s="112"/>
      <c r="O29" s="112"/>
      <c r="P29" s="112"/>
      <c r="Q29" s="112"/>
      <c r="R29" s="112"/>
      <c r="S29" s="112"/>
      <c r="T29" s="112"/>
      <c r="U29" s="112"/>
      <c r="V29" s="112"/>
      <c r="W29" s="112"/>
      <c r="X29" s="9"/>
      <c r="Y29" s="9"/>
    </row>
    <row r="30" spans="1:25" x14ac:dyDescent="0.25">
      <c r="E30" s="113"/>
      <c r="F30" s="103"/>
      <c r="G30" s="114"/>
      <c r="H30" s="114"/>
      <c r="I30" s="114"/>
      <c r="J30" s="114"/>
      <c r="K30" s="114"/>
      <c r="L30" s="115"/>
      <c r="M30" s="9"/>
      <c r="N30" s="9"/>
      <c r="O30" s="9"/>
      <c r="P30" s="9"/>
      <c r="Q30" s="9"/>
      <c r="R30" s="9"/>
      <c r="S30" s="9"/>
      <c r="T30" s="9"/>
      <c r="U30" s="9"/>
      <c r="V30" s="9"/>
      <c r="W30" s="9"/>
      <c r="X30" s="9"/>
      <c r="Y30" s="9"/>
    </row>
    <row r="31" spans="1:25" x14ac:dyDescent="0.25">
      <c r="E31" s="113"/>
      <c r="F31" s="103"/>
      <c r="G31" s="114"/>
      <c r="H31" s="114"/>
      <c r="I31" s="114"/>
      <c r="J31" s="114"/>
      <c r="K31" s="114"/>
      <c r="L31" s="115"/>
      <c r="M31" s="9"/>
      <c r="N31" s="9"/>
      <c r="O31" s="9"/>
      <c r="P31" s="9"/>
      <c r="Q31" s="9"/>
      <c r="R31" s="9"/>
      <c r="S31" s="9"/>
      <c r="T31" s="9"/>
      <c r="U31" s="9"/>
      <c r="V31" s="9"/>
      <c r="W31" s="9"/>
      <c r="X31" s="9"/>
      <c r="Y31" s="9"/>
    </row>
    <row r="32" spans="1:25" x14ac:dyDescent="0.25">
      <c r="L32" s="7"/>
    </row>
  </sheetData>
  <sheetProtection algorithmName="SHA-512" hashValue="RuK+I2dLP68NxdmXuu1362suQt+gdfIwDhenvPYDQ+2smlk6cbh9evEXh42Gds+UL4SShCwUokp3okVGTnSEaQ==" saltValue="gyrhbif/lrhXN9SMqLaqSQ==" spinCount="100000" sheet="1" selectLockedCells="1"/>
  <mergeCells count="4">
    <mergeCell ref="G2:K2"/>
    <mergeCell ref="M2:Q2"/>
    <mergeCell ref="S2:W2"/>
    <mergeCell ref="C2:E2"/>
  </mergeCells>
  <pageMargins left="0.76" right="0.75" top="0.47" bottom="0.41" header="0.23" footer="0.21"/>
  <pageSetup paperSize="9" scale="73" fitToWidth="0" orientation="landscape" r:id="rId1"/>
  <headerFooter alignWithMargins="0">
    <oddFooter>&amp;L&amp;D&amp;R&amp;P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20F20D0306FF45BECAF361B6C3AD02" ma:contentTypeVersion="10" ma:contentTypeDescription="Create a new document." ma:contentTypeScope="" ma:versionID="911761424a49e9d55848ab7834189a01">
  <xsd:schema xmlns:xsd="http://www.w3.org/2001/XMLSchema" xmlns:xs="http://www.w3.org/2001/XMLSchema" xmlns:p="http://schemas.microsoft.com/office/2006/metadata/properties" xmlns:ns3="fe3e8704-858a-407c-9c3d-33e7e3ebee74" targetNamespace="http://schemas.microsoft.com/office/2006/metadata/properties" ma:root="true" ma:fieldsID="96f59b9c89519724a075e8de9fad8d44" ns3:_="">
    <xsd:import namespace="fe3e8704-858a-407c-9c3d-33e7e3ebee7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e8704-858a-407c-9c3d-33e7e3ebee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6C93F-0545-49C6-AB40-5750B976E756}">
  <ds:schemaRefs>
    <ds:schemaRef ds:uri="http://schemas.microsoft.com/sharepoint/v3/contenttype/forms"/>
  </ds:schemaRefs>
</ds:datastoreItem>
</file>

<file path=customXml/itemProps2.xml><?xml version="1.0" encoding="utf-8"?>
<ds:datastoreItem xmlns:ds="http://schemas.openxmlformats.org/officeDocument/2006/customXml" ds:itemID="{409C3186-FEA4-4835-88B6-6F84828838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e8704-858a-407c-9c3d-33e7e3ebee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Overzicht Scores</vt:lpstr>
      <vt:lpstr>Subgunningscriteria prijs</vt:lpstr>
      <vt:lpstr>Subgunningscriteria wensen</vt:lpstr>
    </vt:vector>
  </TitlesOfParts>
  <Company>AOC Clusius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JEM</dc:creator>
  <cp:lastModifiedBy>Richard Kloosterman</cp:lastModifiedBy>
  <cp:lastPrinted>2020-11-24T09:37:41Z</cp:lastPrinted>
  <dcterms:created xsi:type="dcterms:W3CDTF">2008-09-17T07:43:54Z</dcterms:created>
  <dcterms:modified xsi:type="dcterms:W3CDTF">2020-11-27T12:20:47Z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0x0101006F20F20D0306FF45BECAF361B6C3AD02</vt:lpwstr>
  </property>
</Properties>
</file>