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p2\home\DOP6\Desktop\"/>
    </mc:Choice>
  </mc:AlternateContent>
  <bookViews>
    <workbookView xWindow="-110" yWindow="-110" windowWidth="23260" windowHeight="1258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  <c r="F12" i="1" l="1"/>
  <c r="E10" i="1"/>
  <c r="E9" i="1"/>
  <c r="I5" i="1"/>
  <c r="G3" i="1"/>
  <c r="E2" i="1"/>
  <c r="D3" i="1" s="1"/>
  <c r="E11" i="1" l="1"/>
  <c r="F11" i="1" s="1"/>
  <c r="I11" i="1" s="1"/>
  <c r="B11" i="1"/>
  <c r="B14" i="1" s="1"/>
  <c r="C3" i="1"/>
  <c r="I12" i="1" l="1"/>
  <c r="B12" i="1"/>
  <c r="E7" i="1"/>
  <c r="F7" i="1" s="1"/>
  <c r="I7" i="1" s="1"/>
  <c r="E4" i="1"/>
  <c r="F4" i="1" s="1"/>
  <c r="I4" i="1" s="1"/>
  <c r="E3" i="1"/>
  <c r="E12" i="1" l="1"/>
  <c r="F16" i="1" s="1"/>
  <c r="H12" i="1" s="1"/>
  <c r="H13" i="1" s="1"/>
</calcChain>
</file>

<file path=xl/sharedStrings.xml><?xml version="1.0" encoding="utf-8"?>
<sst xmlns="http://schemas.openxmlformats.org/spreadsheetml/2006/main" count="25" uniqueCount="20">
  <si>
    <t>Referentie MKI</t>
  </si>
  <si>
    <t>MKI Inschrijver standaard Abri</t>
  </si>
  <si>
    <t>MKI Inschrijver Stadsring / Stationsplein Abri (glasdak)</t>
  </si>
  <si>
    <t>Reductie</t>
  </si>
  <si>
    <t>Sore (reductie/max reductie%)</t>
  </si>
  <si>
    <t>Weging</t>
  </si>
  <si>
    <t>Score in punten</t>
  </si>
  <si>
    <t>Voldoet aan eis t.a.v. beton</t>
  </si>
  <si>
    <t>Aantal</t>
  </si>
  <si>
    <t>Percentage</t>
  </si>
  <si>
    <t>Fundering (alleen betonplaat inclusief wapening, geen doorvoeren etc.)</t>
  </si>
  <si>
    <t>MKI beton in de fundering exclusief wapening / m3. Indien niet aan eis van ≤ €25/m3 wordt voldaan, volgt uitsluiting)</t>
  </si>
  <si>
    <t>nvt</t>
  </si>
  <si>
    <t>Constructie</t>
  </si>
  <si>
    <t>Dak  (alleen dakplaat met eventuele ondersteuningen/ribben oid, niet de coating, bevestigingsmiddelen etc.)</t>
  </si>
  <si>
    <t>Dak  (alleen glazen dakplaat met eventuele ondersteuningen/ribben oid, niet de coating, bevestigingsmiddelen etc.)</t>
  </si>
  <si>
    <t>Dak totaal</t>
  </si>
  <si>
    <t xml:space="preserve">TOTAAL </t>
  </si>
  <si>
    <t>EINDSCORE</t>
  </si>
  <si>
    <r>
      <t xml:space="preserve">In te vullen door inschrijver (nu in </t>
    </r>
    <r>
      <rPr>
        <sz val="11"/>
        <color rgb="FFFF0000"/>
        <rFont val="Calibri"/>
        <family val="2"/>
        <scheme val="minor"/>
      </rPr>
      <t>rood</t>
    </r>
    <r>
      <rPr>
        <sz val="11"/>
        <color theme="1"/>
        <rFont val="Calibri"/>
        <family val="2"/>
        <scheme val="minor"/>
      </rPr>
      <t xml:space="preserve"> een willekeurig en fictief voorbeeld)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</si>
</sst>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164" fontId="0" fillId="0" borderId="1" xfId="1" applyNumberFormat="1" applyFont="1" applyFill="1" applyBorder="1" applyAlignment="1">
      <alignment vertical="top" wrapText="1"/>
    </xf>
    <xf numFmtId="9" fontId="0" fillId="0" borderId="1" xfId="3" applyFont="1" applyBorder="1" applyAlignment="1">
      <alignment horizontal="center" vertical="top"/>
    </xf>
    <xf numFmtId="9" fontId="0" fillId="0" borderId="1" xfId="0" applyNumberFormat="1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44" fontId="0" fillId="0" borderId="1" xfId="2" applyFont="1" applyFill="1" applyBorder="1" applyAlignment="1">
      <alignment vertical="top" wrapText="1"/>
    </xf>
    <xf numFmtId="44" fontId="3" fillId="2" borderId="1" xfId="2" applyFont="1" applyFill="1" applyBorder="1" applyAlignment="1" applyProtection="1">
      <alignment horizontal="center" vertical="top"/>
      <protection locked="0"/>
    </xf>
    <xf numFmtId="165" fontId="0" fillId="0" borderId="1" xfId="3" applyNumberFormat="1" applyFont="1" applyBorder="1" applyAlignment="1">
      <alignment horizontal="center" vertical="top"/>
    </xf>
    <xf numFmtId="9" fontId="0" fillId="3" borderId="1" xfId="0" applyNumberFormat="1" applyFill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44" fontId="1" fillId="0" borderId="1" xfId="2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4" fontId="5" fillId="0" borderId="1" xfId="2" applyFont="1" applyFill="1" applyBorder="1" applyAlignment="1">
      <alignment vertical="top" wrapText="1"/>
    </xf>
    <xf numFmtId="44" fontId="3" fillId="0" borderId="1" xfId="2" applyFont="1" applyFill="1" applyBorder="1" applyAlignment="1">
      <alignment horizontal="center" vertical="top"/>
    </xf>
    <xf numFmtId="44" fontId="7" fillId="0" borderId="1" xfId="0" applyNumberFormat="1" applyFont="1" applyBorder="1" applyAlignment="1">
      <alignment vertical="top" wrapText="1"/>
    </xf>
    <xf numFmtId="9" fontId="7" fillId="0" borderId="1" xfId="3" applyFont="1" applyBorder="1" applyAlignment="1">
      <alignment horizontal="center" vertical="top"/>
    </xf>
    <xf numFmtId="165" fontId="4" fillId="0" borderId="1" xfId="3" applyNumberFormat="1" applyFont="1" applyBorder="1" applyAlignment="1">
      <alignment horizontal="center" vertical="top"/>
    </xf>
    <xf numFmtId="43" fontId="5" fillId="0" borderId="1" xfId="1" applyFont="1" applyFill="1" applyBorder="1" applyAlignment="1">
      <alignment horizontal="center" vertical="top"/>
    </xf>
    <xf numFmtId="165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0" fillId="0" borderId="0" xfId="0" applyAlignment="1">
      <alignment vertical="top" wrapText="1"/>
    </xf>
    <xf numFmtId="44" fontId="5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2" borderId="0" xfId="0" applyFill="1" applyAlignment="1">
      <alignment vertical="top" wrapText="1"/>
    </xf>
    <xf numFmtId="165" fontId="2" fillId="0" borderId="0" xfId="3" applyNumberFormat="1" applyFont="1" applyBorder="1" applyAlignment="1">
      <alignment horizontal="center" vertical="top"/>
    </xf>
    <xf numFmtId="166" fontId="7" fillId="0" borderId="2" xfId="2" applyNumberFormat="1" applyFont="1" applyBorder="1" applyAlignment="1">
      <alignment horizontal="center" vertical="top"/>
    </xf>
    <xf numFmtId="166" fontId="7" fillId="0" borderId="3" xfId="2" applyNumberFormat="1" applyFont="1" applyBorder="1" applyAlignment="1">
      <alignment horizontal="center" vertical="top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L5" sqref="L5 H12"/>
    </sheetView>
  </sheetViews>
  <sheetFormatPr defaultRowHeight="14.5" x14ac:dyDescent="0.35"/>
  <cols>
    <col min="1" max="1" width="36.81640625" customWidth="1"/>
    <col min="2" max="2" width="13.36328125" customWidth="1"/>
    <col min="3" max="3" width="14.54296875" customWidth="1"/>
    <col min="4" max="4" width="14.453125" customWidth="1"/>
    <col min="5" max="5" width="13.81640625" customWidth="1"/>
    <col min="6" max="6" width="15.36328125" customWidth="1"/>
    <col min="7" max="7" width="8.90625" hidden="1" customWidth="1"/>
    <col min="8" max="9" width="15.6328125" customWidth="1"/>
  </cols>
  <sheetData>
    <row r="1" spans="1:9" ht="58" x14ac:dyDescent="0.35">
      <c r="A1" s="1"/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3" t="s">
        <v>5</v>
      </c>
      <c r="H1" s="2" t="s">
        <v>6</v>
      </c>
      <c r="I1" s="4" t="s">
        <v>7</v>
      </c>
    </row>
    <row r="2" spans="1:9" x14ac:dyDescent="0.35">
      <c r="A2" s="1" t="s">
        <v>8</v>
      </c>
      <c r="B2" s="1"/>
      <c r="C2" s="3">
        <v>119</v>
      </c>
      <c r="D2" s="3">
        <v>21</v>
      </c>
      <c r="E2" s="5">
        <f>+C2+D2</f>
        <v>140</v>
      </c>
      <c r="F2" s="6"/>
      <c r="G2" s="3"/>
      <c r="H2" s="7">
        <v>10</v>
      </c>
      <c r="I2" s="2"/>
    </row>
    <row r="3" spans="1:9" x14ac:dyDescent="0.35">
      <c r="A3" s="1" t="s">
        <v>9</v>
      </c>
      <c r="B3" s="1"/>
      <c r="C3" s="8">
        <f>+C2/E2</f>
        <v>0.85</v>
      </c>
      <c r="D3" s="8">
        <f>+D2/E2</f>
        <v>0.15</v>
      </c>
      <c r="E3" s="8">
        <f>+C3+D3</f>
        <v>1</v>
      </c>
      <c r="F3" s="9">
        <v>0.75</v>
      </c>
      <c r="G3" s="10">
        <f>+G4+G7+G11</f>
        <v>1</v>
      </c>
      <c r="H3" s="11"/>
      <c r="I3" s="2"/>
    </row>
    <row r="4" spans="1:9" ht="29" x14ac:dyDescent="0.35">
      <c r="A4" s="12" t="s">
        <v>10</v>
      </c>
      <c r="B4" s="13">
        <v>69.72</v>
      </c>
      <c r="C4" s="14">
        <v>30</v>
      </c>
      <c r="D4" s="14">
        <v>32</v>
      </c>
      <c r="E4" s="8">
        <f>1-((C4*C$3)+(D4*D$3))/B4</f>
        <v>0.56540447504302926</v>
      </c>
      <c r="F4" s="15">
        <f>+E4/F$3</f>
        <v>0.75387263339070565</v>
      </c>
      <c r="G4" s="16">
        <v>0.3</v>
      </c>
      <c r="H4" s="11"/>
      <c r="I4" s="17">
        <f>+G4*F4</f>
        <v>0.22616179001721168</v>
      </c>
    </row>
    <row r="5" spans="1:9" ht="43.5" x14ac:dyDescent="0.35">
      <c r="A5" s="1" t="s">
        <v>11</v>
      </c>
      <c r="B5" s="13">
        <v>25</v>
      </c>
      <c r="C5" s="14">
        <v>15</v>
      </c>
      <c r="D5" s="14">
        <v>15</v>
      </c>
      <c r="E5" s="18" t="s">
        <v>12</v>
      </c>
      <c r="F5" s="18" t="s">
        <v>12</v>
      </c>
      <c r="G5" s="2"/>
      <c r="H5" s="11"/>
      <c r="I5" s="19" t="str">
        <f>IF(L5=0,"Voldoet","Uitsluiting")</f>
        <v>Voldoet</v>
      </c>
    </row>
    <row r="6" spans="1:9" x14ac:dyDescent="0.35">
      <c r="A6" s="1"/>
      <c r="B6" s="1"/>
      <c r="C6" s="3"/>
      <c r="D6" s="3"/>
      <c r="E6" s="3"/>
      <c r="F6" s="3"/>
      <c r="G6" s="3"/>
      <c r="H6" s="11"/>
      <c r="I6" s="3"/>
    </row>
    <row r="7" spans="1:9" x14ac:dyDescent="0.35">
      <c r="A7" s="12" t="s">
        <v>13</v>
      </c>
      <c r="B7" s="13">
        <v>204.24</v>
      </c>
      <c r="C7" s="14">
        <v>145</v>
      </c>
      <c r="D7" s="14">
        <v>120</v>
      </c>
      <c r="E7" s="8">
        <f>1-((C7*C$3)+(D7*D$3))/B7</f>
        <v>0.30841167254210733</v>
      </c>
      <c r="F7" s="15">
        <f>+E7/F$3</f>
        <v>0.41121556338947646</v>
      </c>
      <c r="G7" s="16">
        <v>0.4</v>
      </c>
      <c r="H7" s="11"/>
      <c r="I7" s="17">
        <f>+G7*F7</f>
        <v>0.16448622535579061</v>
      </c>
    </row>
    <row r="8" spans="1:9" x14ac:dyDescent="0.35">
      <c r="A8" s="1"/>
      <c r="B8" s="1"/>
      <c r="C8" s="3"/>
      <c r="D8" s="3"/>
      <c r="E8" s="3"/>
      <c r="F8" s="3"/>
      <c r="G8" s="3"/>
      <c r="H8" s="11"/>
      <c r="I8" s="3"/>
    </row>
    <row r="9" spans="1:9" ht="43.5" x14ac:dyDescent="0.35">
      <c r="A9" s="1" t="s">
        <v>14</v>
      </c>
      <c r="B9" s="13">
        <v>79.92</v>
      </c>
      <c r="C9" s="14">
        <v>40</v>
      </c>
      <c r="D9" s="18" t="s">
        <v>12</v>
      </c>
      <c r="E9" s="8">
        <f>1-(C9/B9)</f>
        <v>0.49949949949949946</v>
      </c>
      <c r="F9" s="18" t="s">
        <v>12</v>
      </c>
      <c r="G9" s="10"/>
      <c r="H9" s="11"/>
      <c r="I9" s="10"/>
    </row>
    <row r="10" spans="1:9" ht="43.5" x14ac:dyDescent="0.35">
      <c r="A10" s="1" t="s">
        <v>15</v>
      </c>
      <c r="B10" s="13">
        <v>116.64</v>
      </c>
      <c r="C10" s="18" t="s">
        <v>12</v>
      </c>
      <c r="D10" s="14">
        <v>60</v>
      </c>
      <c r="E10" s="8">
        <f>1-(D10/B10)</f>
        <v>0.48559670781893005</v>
      </c>
      <c r="F10" s="18" t="s">
        <v>12</v>
      </c>
      <c r="G10" s="10"/>
      <c r="H10" s="11"/>
      <c r="I10" s="10"/>
    </row>
    <row r="11" spans="1:9" x14ac:dyDescent="0.35">
      <c r="A11" s="12" t="s">
        <v>16</v>
      </c>
      <c r="B11" s="20">
        <f>+((B10*D2)+(B9*C2))/(E2)</f>
        <v>85.427999999999997</v>
      </c>
      <c r="C11" s="21"/>
      <c r="D11" s="21"/>
      <c r="E11" s="8">
        <f>+(E9*C3)+(E10*D3)</f>
        <v>0.49741408074741406</v>
      </c>
      <c r="F11" s="15">
        <f>+E11/F$3</f>
        <v>0.66321877432988541</v>
      </c>
      <c r="G11" s="16">
        <v>0.3</v>
      </c>
      <c r="H11" s="11"/>
      <c r="I11" s="17">
        <f>+G11*F11</f>
        <v>0.19896563229896561</v>
      </c>
    </row>
    <row r="12" spans="1:9" x14ac:dyDescent="0.35">
      <c r="A12" s="1" t="s">
        <v>17</v>
      </c>
      <c r="B12" s="22">
        <f>+B4+B7+(B9*C3)+(B10*D3)</f>
        <v>359.38800000000003</v>
      </c>
      <c r="C12" s="38">
        <f>+((C4+C7+C9)*C3)+((D4+D7+D10)*D3)</f>
        <v>214.55</v>
      </c>
      <c r="D12" s="39"/>
      <c r="E12" s="23">
        <f>1-(C12/B12)</f>
        <v>0.40301289970728016</v>
      </c>
      <c r="F12" s="24">
        <f>IF(F16&gt;100, 100%,F16)</f>
        <v>0.53735053294304025</v>
      </c>
      <c r="G12" s="3"/>
      <c r="H12" s="25">
        <f>+F12*H2</f>
        <v>5.3735053294304027</v>
      </c>
      <c r="I12" s="26">
        <f>+I11+I7+I4</f>
        <v>0.58961364767196789</v>
      </c>
    </row>
    <row r="13" spans="1:9" x14ac:dyDescent="0.35">
      <c r="A13" s="27" t="s">
        <v>18</v>
      </c>
      <c r="B13" s="28"/>
      <c r="C13" s="29"/>
      <c r="D13" s="29"/>
      <c r="E13" s="29"/>
      <c r="F13" s="29"/>
      <c r="G13" s="29"/>
      <c r="H13" s="30">
        <f>IF(L5=0, H12,"Uitsluiting")</f>
        <v>5.3735053294304027</v>
      </c>
      <c r="I13" s="31"/>
    </row>
    <row r="14" spans="1:9" x14ac:dyDescent="0.35">
      <c r="A14" s="32"/>
      <c r="B14" s="33">
        <f>+B11+B7+B4</f>
        <v>359.38800000000003</v>
      </c>
      <c r="C14" s="34"/>
      <c r="D14" s="34"/>
      <c r="E14" s="34"/>
      <c r="F14" s="34"/>
      <c r="G14" s="34"/>
      <c r="H14" s="6"/>
      <c r="I14" s="34"/>
    </row>
    <row r="15" spans="1:9" x14ac:dyDescent="0.35">
      <c r="A15" s="32"/>
      <c r="B15" s="32"/>
      <c r="C15" s="35"/>
      <c r="D15" s="35"/>
      <c r="E15" s="34"/>
      <c r="F15" s="34"/>
      <c r="G15" s="34"/>
      <c r="H15" s="6"/>
      <c r="I15" s="34"/>
    </row>
    <row r="16" spans="1:9" ht="29" x14ac:dyDescent="0.35">
      <c r="A16" s="36" t="s">
        <v>19</v>
      </c>
      <c r="B16" s="32"/>
      <c r="C16" s="34"/>
      <c r="D16" s="34"/>
      <c r="E16" s="34"/>
      <c r="F16" s="37">
        <f>+E12/F$3</f>
        <v>0.53735053294304025</v>
      </c>
      <c r="G16" s="34"/>
      <c r="H16" s="6"/>
      <c r="I16" s="34"/>
    </row>
  </sheetData>
  <sheetProtection algorithmName="SHA-512" hashValue="D/sFjcZOqyVyCc8i1XwriciJ51L2BQtoOzzbWZ/9KsTIpSge0B6d6jTilSmPNeKTb+QtsqEdrg9HdxSu0wjIsQ==" saltValue="SzM0GzYnAOOaFdTv+nOdKg==" spinCount="100000" sheet="1" objects="1" scenarios="1"/>
  <mergeCells count="1">
    <mergeCell ref="C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Schik W.J. (Wouter)</dc:creator>
  <cp:lastModifiedBy>Doppenberg, Irene</cp:lastModifiedBy>
  <dcterms:created xsi:type="dcterms:W3CDTF">2020-05-08T10:35:53Z</dcterms:created>
  <dcterms:modified xsi:type="dcterms:W3CDTF">2020-05-11T08:37:29Z</dcterms:modified>
</cp:coreProperties>
</file>