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Treasury\Aanbesteding bank\Voorbereiding aanbesteding 2020\Publicatie Tenderned\"/>
    </mc:Choice>
  </mc:AlternateContent>
  <workbookProtection workbookAlgorithmName="SHA-512" workbookHashValue="OYS0QXjSP9BShuAr1IIpT8KNqMxy56Ck+Jjil0RDzyHKgZM9V0MPKoajuw5VWGNdSqhmYICYYtdCY5kIBkmv5g==" workbookSaltValue="VgWWr/41flj2s8jcKZk4jg==" workbookSpinCount="100000" lockStructure="1"/>
  <bookViews>
    <workbookView xWindow="0" yWindow="0" windowWidth="19200" windowHeight="11460"/>
  </bookViews>
  <sheets>
    <sheet name="PRIJSINVULFORMULIER" sheetId="1" r:id="rId1"/>
    <sheet name="Drop down menu" sheetId="2" state="hidden" r:id="rId2"/>
    <sheet name="Berekenen kosten rentecondities" sheetId="3" state="hidden" r:id="rId3"/>
  </sheets>
  <definedNames>
    <definedName name="_xlnm.Print_Area" localSheetId="0">PRIJSINVULFORMULIER!$B$2:$G$73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5" i="3" l="1"/>
  <c r="C24" i="3"/>
  <c r="C23" i="3"/>
  <c r="C22" i="3"/>
  <c r="Q11" i="3" l="1"/>
  <c r="H12" i="3"/>
  <c r="H13" i="3"/>
  <c r="H14" i="3"/>
  <c r="H11" i="3"/>
  <c r="G11" i="3"/>
  <c r="G13" i="3"/>
  <c r="G14" i="3"/>
  <c r="G12" i="3"/>
  <c r="E12" i="3"/>
  <c r="E13" i="3"/>
  <c r="E14" i="3"/>
  <c r="E11" i="3"/>
  <c r="F2" i="2" l="1"/>
  <c r="G2" i="2" s="1"/>
  <c r="K11" i="3" s="1"/>
  <c r="N12" i="3"/>
  <c r="O12" i="3" s="1"/>
  <c r="Q12" i="3"/>
  <c r="N13" i="3"/>
  <c r="O13" i="3" s="1"/>
  <c r="Q13" i="3" s="1"/>
  <c r="N14" i="3"/>
  <c r="O14" i="3" s="1"/>
  <c r="Q14" i="3"/>
  <c r="B5" i="3"/>
  <c r="N11" i="3"/>
  <c r="O11" i="3" s="1"/>
  <c r="P11" i="3" s="1"/>
  <c r="D12" i="3"/>
  <c r="S12" i="3" s="1"/>
  <c r="I12" i="3"/>
  <c r="D13" i="3"/>
  <c r="S13" i="3" s="1"/>
  <c r="I13" i="3"/>
  <c r="D14" i="3"/>
  <c r="I14" i="3"/>
  <c r="D11" i="3"/>
  <c r="I11" i="3"/>
  <c r="F14" i="3"/>
  <c r="F13" i="3"/>
  <c r="F12" i="3"/>
  <c r="F11" i="3"/>
  <c r="F4" i="2"/>
  <c r="G4" i="2" s="1"/>
  <c r="J13" i="3" s="1"/>
  <c r="F3" i="2"/>
  <c r="G3" i="2" s="1"/>
  <c r="L12" i="3" s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P12" i="3" l="1"/>
  <c r="R12" i="3" s="1"/>
  <c r="W12" i="3" s="1"/>
  <c r="G29" i="1"/>
  <c r="P14" i="3"/>
  <c r="R14" i="3" s="1"/>
  <c r="R11" i="3"/>
  <c r="V12" i="3"/>
  <c r="P13" i="3"/>
  <c r="R13" i="3" s="1"/>
  <c r="U11" i="3"/>
  <c r="L11" i="3"/>
  <c r="V11" i="3" s="1"/>
  <c r="L14" i="3"/>
  <c r="V14" i="3" s="1"/>
  <c r="L13" i="3"/>
  <c r="T11" i="3"/>
  <c r="K13" i="3"/>
  <c r="T13" i="3" s="1"/>
  <c r="K12" i="3"/>
  <c r="T12" i="3" s="1"/>
  <c r="K14" i="3"/>
  <c r="T14" i="3" s="1"/>
  <c r="J14" i="3"/>
  <c r="S14" i="3" s="1"/>
  <c r="J12" i="3"/>
  <c r="J11" i="3"/>
  <c r="S11" i="3" s="1"/>
  <c r="W11" i="3" l="1"/>
  <c r="W13" i="3"/>
  <c r="V13" i="3"/>
  <c r="S15" i="3"/>
  <c r="W14" i="3"/>
  <c r="U13" i="3"/>
  <c r="T15" i="3"/>
  <c r="U14" i="3"/>
  <c r="U12" i="3"/>
  <c r="W15" i="3" l="1"/>
  <c r="V15" i="3"/>
  <c r="U15" i="3"/>
  <c r="X15" i="3" l="1"/>
  <c r="G50" i="1" s="1"/>
  <c r="G71" i="1" s="1"/>
</calcChain>
</file>

<file path=xl/sharedStrings.xml><?xml version="1.0" encoding="utf-8"?>
<sst xmlns="http://schemas.openxmlformats.org/spreadsheetml/2006/main" count="133" uniqueCount="121">
  <si>
    <t>Aantallen</t>
  </si>
  <si>
    <t>Bedrag per jaar</t>
  </si>
  <si>
    <t>Algemeen</t>
  </si>
  <si>
    <t>Aantal Zakelijke Rekeningen</t>
  </si>
  <si>
    <t>Aantal gebruikers online bankieren</t>
  </si>
  <si>
    <t>Aantal overige betaalautomaten</t>
  </si>
  <si>
    <t>Afschrijvingen</t>
  </si>
  <si>
    <t>SEPA Batch Betaling - transacties</t>
  </si>
  <si>
    <t>SEPA Batch Betaling - batches</t>
  </si>
  <si>
    <t>SEPA Overboeking Debet</t>
  </si>
  <si>
    <t>Spoedoverboeking</t>
  </si>
  <si>
    <t>SEPA Machtigingen</t>
  </si>
  <si>
    <t>Betaalautomaat - PIN-betalingen</t>
  </si>
  <si>
    <t>Uitgaande betalingen Non-EU</t>
  </si>
  <si>
    <t>Bijschrijvingen</t>
  </si>
  <si>
    <t>Betaalautomaat Maestro Credit</t>
  </si>
  <si>
    <t>SEPA Overboeking Credit</t>
  </si>
  <si>
    <t>Inkomende betalingen - spoedoverboeking</t>
  </si>
  <si>
    <t>SEPA Incasso - transacties</t>
  </si>
  <si>
    <t>SEPA Incasso - batches</t>
  </si>
  <si>
    <t xml:space="preserve">iDEAL Betaling Credit </t>
  </si>
  <si>
    <t>Betaalautomaat V-Pay Credit</t>
  </si>
  <si>
    <t>Stortingen Waardetransport</t>
  </si>
  <si>
    <t>Machtigingen</t>
  </si>
  <si>
    <t>Niet Uitgevoerde SEPA Machtiging Algemeen</t>
  </si>
  <si>
    <t>Rapportage</t>
  </si>
  <si>
    <t>XML camt.053 - transacties</t>
  </si>
  <si>
    <t>Salarisbetalingen - transacties</t>
  </si>
  <si>
    <t>Aantal parkeer-betaalautomaten</t>
  </si>
  <si>
    <t>Referentierente</t>
  </si>
  <si>
    <t>Creditrente</t>
  </si>
  <si>
    <t>Debetrente</t>
  </si>
  <si>
    <t>Toelichting tarifering:</t>
  </si>
  <si>
    <t>1: TARIFERING</t>
  </si>
  <si>
    <t>2: RENTECONDITIES</t>
  </si>
  <si>
    <t>Renteconventies</t>
  </si>
  <si>
    <t>Debet</t>
  </si>
  <si>
    <t>(Bereidstellings) provisie</t>
  </si>
  <si>
    <t>Vaste prijs per maand in €
(excl. btw)</t>
  </si>
  <si>
    <t>Variabele prijs per stuk in €
(excl. btw)</t>
  </si>
  <si>
    <t>Welke opslag (+) /afslag (-) in basispunten hanteert u ten opzichte van de referentierente?</t>
  </si>
  <si>
    <r>
      <rPr>
        <b/>
        <sz val="9"/>
        <color theme="1"/>
        <rFont val="Lucida Sans Unicode"/>
        <family val="2"/>
      </rPr>
      <t>A) Binnen de kredietlimiet</t>
    </r>
    <r>
      <rPr>
        <sz val="9"/>
        <color theme="1"/>
        <rFont val="Lucida Sans Unicode"/>
        <family val="2"/>
      </rPr>
      <t>: welke opslag (+) /afslag (-) in basispunten hanteert u ten opzichte van de referentierente?</t>
    </r>
  </si>
  <si>
    <t>Toelichting rentecondities:</t>
  </si>
  <si>
    <t>3: TOTAAL INSCHRIJVING</t>
  </si>
  <si>
    <t xml:space="preserve">- De gemeente maakt zelf afspraken met de creditcard leverancier over de tarieven voor het verwerken van creditcard transacties. </t>
  </si>
  <si>
    <t>- De in bovenstaande tabel ingevulde opslagen, afslagen, percentages, en provisies zijn vast en gelden voor de gehele contractperiode.</t>
  </si>
  <si>
    <r>
      <t xml:space="preserve">De referentierente voor debet- en creditsaldi in rekening courant, de kredietlimiet en de intradaglimiet dient </t>
    </r>
    <r>
      <rPr>
        <u/>
        <sz val="9"/>
        <color theme="1"/>
        <rFont val="Lucida Sans Unicode"/>
        <family val="2"/>
      </rPr>
      <t>1-maands Euribor</t>
    </r>
    <r>
      <rPr>
        <sz val="9"/>
        <color theme="1"/>
        <rFont val="Lucida Sans Unicode"/>
        <family val="2"/>
      </rPr>
      <t xml:space="preserve"> te zijn.</t>
    </r>
  </si>
  <si>
    <t>- De aantallen zijn indicatief en per jaar. Inschrijvers kunnen hieraan geen rechten ontlenen en er geldt géén afnameverplichting.</t>
  </si>
  <si>
    <t>RENTECONVENTIES</t>
  </si>
  <si>
    <t>actual/actual</t>
  </si>
  <si>
    <t>actual/360</t>
  </si>
  <si>
    <t>30/360</t>
  </si>
  <si>
    <t>heel 2020</t>
  </si>
  <si>
    <t>Saldo</t>
  </si>
  <si>
    <t>- rente- c.q. provisieberekening op basis van een geconsolideerd rekening-courant saldo van het rekeningstelsel;</t>
  </si>
  <si>
    <t>actual/365</t>
  </si>
  <si>
    <t>Perioden</t>
  </si>
  <si>
    <t>Dagen</t>
  </si>
  <si>
    <t>Welke renteconventie (act/act, act/360, act/365 of 30/360) wordt door u gehanteerd voor de debet- en creditsaldi in rekening courant ?
(NB: gebruik drop down menu)</t>
  </si>
  <si>
    <t>Welke renteconventie (act/act, act/360, act/365 of 30/360) wordt door u gehanteerd boven de kredietlimiet tot de intradaglimiet?
(NB: gebruik drop down menu)</t>
  </si>
  <si>
    <t>- geconsolideerde rekening-courant saldo van het rekeningstelsel (vanuit gemeenteperspectief):</t>
  </si>
  <si>
    <t>volledige opname limieten</t>
  </si>
  <si>
    <t>Diensten</t>
  </si>
  <si>
    <t>NB: De perioden en saldi zijn uitsluitend bedoeld voor de kostenvergelijking en zijn geen verwachtingen van daadwerkelijke saldi.</t>
  </si>
  <si>
    <t>Per dienst één veld invullen (variabel OF vast)</t>
  </si>
  <si>
    <t>- Inschrijver vult alleen de gekleurde cellen in, in Euro's en afgerond op vier cijfers achter de komma.</t>
  </si>
  <si>
    <t>Credit</t>
  </si>
  <si>
    <t>Debet (tot kredietlimiet)</t>
  </si>
  <si>
    <t>Kosten rentecompensatie</t>
  </si>
  <si>
    <t>Debet tot lim</t>
  </si>
  <si>
    <t>Scenario</t>
  </si>
  <si>
    <t>periode start</t>
  </si>
  <si>
    <t>periode eind</t>
  </si>
  <si>
    <t>Euribor</t>
  </si>
  <si>
    <t>Intrdaglimiet</t>
  </si>
  <si>
    <t>resterende dagen</t>
  </si>
  <si>
    <t>Provisie(%) &lt;= limiet</t>
  </si>
  <si>
    <t>Provisie &gt; limiet</t>
  </si>
  <si>
    <t>Opslag debet &lt; limeit</t>
  </si>
  <si>
    <t>DCC Credit</t>
  </si>
  <si>
    <t>DCC Debet boven limeit</t>
  </si>
  <si>
    <t>DCC  Debet tot limiet</t>
  </si>
  <si>
    <t>Provisie &lt;limiet</t>
  </si>
  <si>
    <t>Debet &lt; limiet</t>
  </si>
  <si>
    <t>Debet &gt; Limiet</t>
  </si>
  <si>
    <t>Ja</t>
  </si>
  <si>
    <t>Nee</t>
  </si>
  <si>
    <r>
      <rPr>
        <b/>
        <sz val="9"/>
        <color theme="1"/>
        <rFont val="Lucida Sans Unicode"/>
        <family val="2"/>
      </rPr>
      <t>B) Boven de kredietlimiet tot de intradaglimiet</t>
    </r>
    <r>
      <rPr>
        <sz val="9"/>
        <color theme="1"/>
        <rFont val="Lucida Sans Unicode"/>
        <family val="2"/>
      </rPr>
      <t>: welke (excedent)rente hanteert u hiervoor in basispunten?</t>
    </r>
  </si>
  <si>
    <t>Debet &gt; Limiet (excedentrente)</t>
  </si>
  <si>
    <t>Afslag credit</t>
  </si>
  <si>
    <r>
      <rPr>
        <b/>
        <sz val="9"/>
        <color theme="1"/>
        <rFont val="Lucida Sans Unicode"/>
        <family val="2"/>
      </rPr>
      <t xml:space="preserve">A) </t>
    </r>
    <r>
      <rPr>
        <sz val="9"/>
        <color theme="1"/>
        <rFont val="Lucida Sans Unicode"/>
        <family val="2"/>
      </rPr>
      <t xml:space="preserve">Welke (bereidstellings)provisie in basispunten op jaarbasis hanteert u over het niet-opgenomen deel van de </t>
    </r>
    <r>
      <rPr>
        <b/>
        <sz val="9"/>
        <color theme="1"/>
        <rFont val="Lucida Sans Unicode"/>
        <family val="2"/>
      </rPr>
      <t>kredietlimiet (zie toelichting (1) ) ?</t>
    </r>
  </si>
  <si>
    <r>
      <rPr>
        <b/>
        <sz val="9"/>
        <color theme="1"/>
        <rFont val="Lucida Sans Unicode"/>
        <family val="2"/>
      </rPr>
      <t xml:space="preserve">B) </t>
    </r>
    <r>
      <rPr>
        <sz val="9"/>
        <color theme="1"/>
        <rFont val="Lucida Sans Unicode"/>
        <family val="2"/>
      </rPr>
      <t xml:space="preserve">Welke (bereidstellings)provisie in basispunten op jaarbasis hanteert u over het niet-opgenomen deel van de </t>
    </r>
    <r>
      <rPr>
        <b/>
        <sz val="9"/>
        <color theme="1"/>
        <rFont val="Lucida Sans Unicode"/>
        <family val="2"/>
      </rPr>
      <t>intradaglimiet (zie toelichting (2) )</t>
    </r>
    <r>
      <rPr>
        <sz val="9"/>
        <color theme="1"/>
        <rFont val="Lucida Sans Unicode"/>
        <family val="2"/>
      </rPr>
      <t xml:space="preserve"> boven de kredietlimiet ?</t>
    </r>
  </si>
  <si>
    <t>Excedentrente &gt;limiet</t>
  </si>
  <si>
    <t>Totaal</t>
  </si>
  <si>
    <t>Automatische berekening totale kosten rentecondities na invullen bovenstaande tabel o.b.v. onderstaand scenario:</t>
  </si>
  <si>
    <t>NB 1: Voor een juiste werking van de berekeningen dient Excel op 'automatisch calculeren' te worden ingesteld.</t>
  </si>
  <si>
    <t>Totaal kosten tarifering per jaar (excl. btw)</t>
  </si>
  <si>
    <t>Totaal kosten rentecondities per jaar o.b.v. onderstaand scenario (+ = kosten / - = opbrengst)</t>
  </si>
  <si>
    <t>Voor de creditrente:  wordt de totale creditrente vastgezet op 0% als de som van de opslag en de 1-maands Euribor negatief is ? (NB: gebruik drop down menu)</t>
  </si>
  <si>
    <t>Totale kosten (tarifering + rentecondities) per jaar vanuit berekening (excl. btw)</t>
  </si>
  <si>
    <t>Prijsinvulformulier aanbesteding betalingsverkeer</t>
  </si>
  <si>
    <t>kredietruimte</t>
  </si>
  <si>
    <t>2e halfjaar</t>
  </si>
  <si>
    <t>jan-juni</t>
  </si>
  <si>
    <t>De saldi in kolom M en de bijbehorende aantal dagen zijn gebaseerd op de werkelijke standn 2019 (en 2018) conform opgave BNG in bestanden.</t>
  </si>
  <si>
    <t>IBAN Acceptgiro Credit</t>
  </si>
  <si>
    <t>1- maands Euribor (in basispunten)
per 1 juli 2020
(ingevuld door de  gemeente ten behoeve van scenario)</t>
  </si>
  <si>
    <r>
      <rPr>
        <b/>
        <sz val="9"/>
        <color theme="1"/>
        <rFont val="Lucida Sans Unicode"/>
        <family val="2"/>
      </rPr>
      <t>- (1)</t>
    </r>
    <r>
      <rPr>
        <sz val="9"/>
        <color theme="1"/>
        <rFont val="Lucida Sans Unicode"/>
        <family val="2"/>
      </rPr>
      <t xml:space="preserve"> Conform Eis D14 € 25 miljoen.</t>
    </r>
  </si>
  <si>
    <r>
      <rPr>
        <b/>
        <sz val="9"/>
        <color theme="1"/>
        <rFont val="Lucida Sans Unicode"/>
        <family val="2"/>
      </rPr>
      <t>- (2)</t>
    </r>
    <r>
      <rPr>
        <sz val="9"/>
        <color theme="1"/>
        <rFont val="Lucida Sans Unicode"/>
        <family val="2"/>
      </rPr>
      <t xml:space="preserve"> Conform Eis D15 € 75 miljoen. </t>
    </r>
  </si>
  <si>
    <t>- De totale limiet bedraagt vanuit Eisen D14 en D15 € 100 miljoen.</t>
  </si>
  <si>
    <t>Ter vergelijking van de inschrijvingen worden de kosten van de rentecondities voor het jaar 2021 berekend voor het volgende scenario:</t>
  </si>
  <si>
    <t>- de stand van de 1-maands Euribor per 1 juli 2020 wordt gebruikt om de kosten voor het hele jaar te berekenen</t>
  </si>
  <si>
    <t>5 dagen overschrijding kredietlimiet met € 15 mln</t>
  </si>
  <si>
    <r>
      <t xml:space="preserve">   &gt; gedurende 6 maanden </t>
    </r>
    <r>
      <rPr>
        <sz val="9"/>
        <rFont val="Lucida Sans Unicode"/>
        <family val="2"/>
      </rPr>
      <t xml:space="preserve"> ee</t>
    </r>
    <r>
      <rPr>
        <sz val="9"/>
        <color theme="1"/>
        <rFont val="Lucida Sans Unicode"/>
        <family val="2"/>
      </rPr>
      <t xml:space="preserve">n </t>
    </r>
    <r>
      <rPr>
        <b/>
        <sz val="9"/>
        <color theme="1"/>
        <rFont val="Lucida Sans Unicode"/>
        <family val="2"/>
      </rPr>
      <t>credit</t>
    </r>
    <r>
      <rPr>
        <sz val="9"/>
        <color theme="1"/>
        <rFont val="Lucida Sans Unicode"/>
        <family val="2"/>
      </rPr>
      <t>saldo van € 5 miljoen</t>
    </r>
  </si>
  <si>
    <r>
      <t xml:space="preserve">   &gt; gedurende 5 maanden</t>
    </r>
    <r>
      <rPr>
        <sz val="9"/>
        <rFont val="Lucida Sans Unicode"/>
        <family val="2"/>
      </rPr>
      <t xml:space="preserve">  </t>
    </r>
    <r>
      <rPr>
        <sz val="9"/>
        <color theme="1"/>
        <rFont val="Lucida Sans Unicode"/>
        <family val="2"/>
      </rPr>
      <t xml:space="preserve">een </t>
    </r>
    <r>
      <rPr>
        <b/>
        <sz val="9"/>
        <color theme="1"/>
        <rFont val="Lucida Sans Unicode"/>
        <family val="2"/>
      </rPr>
      <t>debet</t>
    </r>
    <r>
      <rPr>
        <sz val="9"/>
        <color theme="1"/>
        <rFont val="Lucida Sans Unicode"/>
        <family val="2"/>
      </rPr>
      <t>saldo van € 7 miljoen</t>
    </r>
  </si>
  <si>
    <r>
      <t xml:space="preserve">   &gt; gedurende 1 maand</t>
    </r>
    <r>
      <rPr>
        <sz val="9"/>
        <rFont val="Lucida Sans Unicode"/>
        <family val="2"/>
      </rPr>
      <t xml:space="preserve"> </t>
    </r>
    <r>
      <rPr>
        <sz val="9"/>
        <color theme="1"/>
        <rFont val="Lucida Sans Unicode"/>
        <family val="2"/>
      </rPr>
      <t>een saldo van € 0</t>
    </r>
  </si>
  <si>
    <t xml:space="preserve">   &gt; in de periode van 1 maand wordt op 5 werkdagen de kasgeldlimiet met € 15 miljoen overschreden.  </t>
  </si>
  <si>
    <t>NB 2: De opmaak van dit prijsinvulformulier mag door de inschrijver niet gewijzigd worden.</t>
  </si>
  <si>
    <t>januari tot juni</t>
  </si>
  <si>
    <t>juli tot en met december</t>
  </si>
  <si>
    <t>juni (-5 dagen)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</si>
</sst>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 * #,##0.00_ ;_ * \-#,##0.00_ ;_ * &quot;-&quot;??_ ;_ @_ "/>
    <numFmt numFmtId="164" formatCode="&quot;€&quot;\ #,##0.00"/>
    <numFmt numFmtId="165" formatCode="_ * #,##0_ ;_ * \-#,##0_ ;_ * &quot;-&quot;??_ ;_ @_ "/>
    <numFmt numFmtId="166" formatCode="&quot;€&quot;\ #,##0.0000"/>
    <numFmt numFmtId="167" formatCode="0.0"/>
    <numFmt numFmtId="168" formatCode="[$-409]dd\-mmm\-yy;@"/>
    <numFmt numFmtId="169" formatCode="[$]d\ mmm\ yyyy;@" x16r2:formatCode16="[$-en-NL,1]d\ mmm\ yyyy;@"/>
    <numFmt numFmtId="170" formatCode="0.000%"/>
  </numFmts>
  <fonts count="12" x14ac:knownFonts="1">
    <font>
      <sz val="9"/>
      <color theme="1"/>
      <name val="Lucida Sans Unicode"/>
      <family val="2"/>
    </font>
    <font>
      <sz val="9"/>
      <color theme="1"/>
      <name val="Lucida Sans Unicode"/>
      <family val="2"/>
    </font>
    <font>
      <sz val="8"/>
      <color theme="1"/>
      <name val="Lucida Sans Unicode"/>
      <family val="2"/>
    </font>
    <font>
      <b/>
      <sz val="10"/>
      <color theme="1"/>
      <name val="Lucida Sans Unicode"/>
      <family val="2"/>
    </font>
    <font>
      <sz val="10"/>
      <color rgb="FF000000"/>
      <name val="Arial"/>
      <family val="2"/>
    </font>
    <font>
      <sz val="8"/>
      <name val="Lucida Sans Unicode"/>
      <family val="2"/>
    </font>
    <font>
      <b/>
      <sz val="9"/>
      <color theme="1"/>
      <name val="Lucida Sans Unicode"/>
      <family val="2"/>
    </font>
    <font>
      <u/>
      <sz val="9"/>
      <color theme="1"/>
      <name val="Lucida Sans Unicode"/>
      <family val="2"/>
    </font>
    <font>
      <sz val="9"/>
      <name val="Lucida Sans Unicode"/>
      <family val="2"/>
    </font>
    <font>
      <sz val="9"/>
      <color rgb="FFFF0000"/>
      <name val="Lucida Sans Unicode"/>
      <family val="2"/>
    </font>
    <font>
      <i/>
      <sz val="9"/>
      <color theme="1"/>
      <name val="Lucida Sans Unicode"/>
      <family val="2"/>
    </font>
    <font>
      <b/>
      <i/>
      <sz val="9"/>
      <color rgb="FFFF0000"/>
      <name val="Lucida Sans Unicode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0" fillId="2" borderId="0" xfId="0" applyFill="1"/>
    <xf numFmtId="0" fontId="2" fillId="2" borderId="0" xfId="0" applyFont="1" applyFill="1" applyBorder="1" applyAlignment="1">
      <alignment horizontal="left" vertical="top" wrapText="1"/>
    </xf>
    <xf numFmtId="0" fontId="0" fillId="2" borderId="0" xfId="0" applyFill="1" applyAlignment="1">
      <alignment horizontal="right" vertical="center"/>
    </xf>
    <xf numFmtId="0" fontId="6" fillId="2" borderId="0" xfId="0" applyFont="1" applyFill="1"/>
    <xf numFmtId="0" fontId="3" fillId="2" borderId="0" xfId="0" applyFont="1" applyFill="1"/>
    <xf numFmtId="0" fontId="0" fillId="2" borderId="0" xfId="0" applyFill="1" applyBorder="1"/>
    <xf numFmtId="0" fontId="5" fillId="2" borderId="0" xfId="0" applyFont="1" applyFill="1" applyBorder="1" applyAlignment="1">
      <alignment horizontal="left" vertical="top" wrapText="1"/>
    </xf>
    <xf numFmtId="0" fontId="0" fillId="2" borderId="0" xfId="0" quotePrefix="1" applyFill="1"/>
    <xf numFmtId="0" fontId="0" fillId="2" borderId="9" xfId="0" applyFont="1" applyFill="1" applyBorder="1" applyAlignment="1">
      <alignment horizontal="center" vertical="center" wrapText="1"/>
    </xf>
    <xf numFmtId="0" fontId="0" fillId="2" borderId="1" xfId="0" applyFill="1" applyBorder="1"/>
    <xf numFmtId="3" fontId="0" fillId="2" borderId="1" xfId="0" applyNumberFormat="1" applyFill="1" applyBorder="1"/>
    <xf numFmtId="164" fontId="0" fillId="2" borderId="1" xfId="0" applyNumberFormat="1" applyFill="1" applyBorder="1"/>
    <xf numFmtId="3" fontId="0" fillId="0" borderId="1" xfId="0" applyNumberFormat="1" applyFill="1" applyBorder="1" applyAlignment="1">
      <alignment horizontal="right"/>
    </xf>
    <xf numFmtId="165" fontId="0" fillId="2" borderId="1" xfId="1" applyNumberFormat="1" applyFont="1" applyFill="1" applyBorder="1"/>
    <xf numFmtId="0" fontId="0" fillId="2" borderId="1" xfId="0" applyFill="1" applyBorder="1" applyAlignment="1">
      <alignment horizontal="center"/>
    </xf>
    <xf numFmtId="0" fontId="6" fillId="2" borderId="2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horizontal="right" vertical="center" wrapText="1"/>
    </xf>
    <xf numFmtId="0" fontId="3" fillId="2" borderId="8" xfId="0" applyFont="1" applyFill="1" applyBorder="1" applyAlignment="1">
      <alignment horizontal="right" vertical="center" wrapText="1"/>
    </xf>
    <xf numFmtId="164" fontId="6" fillId="2" borderId="1" xfId="0" applyNumberFormat="1" applyFont="1" applyFill="1" applyBorder="1" applyAlignment="1">
      <alignment horizontal="right" vertical="center"/>
    </xf>
    <xf numFmtId="0" fontId="0" fillId="2" borderId="5" xfId="0" applyFill="1" applyBorder="1"/>
    <xf numFmtId="0" fontId="0" fillId="2" borderId="12" xfId="0" applyFill="1" applyBorder="1"/>
    <xf numFmtId="0" fontId="0" fillId="2" borderId="1" xfId="0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" fontId="0" fillId="0" borderId="0" xfId="0" applyNumberFormat="1"/>
    <xf numFmtId="0" fontId="0" fillId="0" borderId="0" xfId="0" applyAlignment="1">
      <alignment horizontal="right"/>
    </xf>
    <xf numFmtId="0" fontId="9" fillId="0" borderId="0" xfId="0" applyFont="1"/>
    <xf numFmtId="166" fontId="2" fillId="3" borderId="1" xfId="0" applyNumberFormat="1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2" borderId="8" xfId="0" applyFill="1" applyBorder="1"/>
    <xf numFmtId="3" fontId="3" fillId="2" borderId="10" xfId="0" applyNumberFormat="1" applyFont="1" applyFill="1" applyBorder="1" applyAlignment="1">
      <alignment vertical="center" wrapText="1"/>
    </xf>
    <xf numFmtId="0" fontId="6" fillId="0" borderId="0" xfId="0" applyFont="1"/>
    <xf numFmtId="168" fontId="0" fillId="0" borderId="0" xfId="0" applyNumberFormat="1"/>
    <xf numFmtId="169" fontId="0" fillId="0" borderId="0" xfId="0" applyNumberFormat="1"/>
    <xf numFmtId="0" fontId="6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right" vertical="center" wrapText="1"/>
    </xf>
    <xf numFmtId="164" fontId="6" fillId="2" borderId="0" xfId="0" applyNumberFormat="1" applyFont="1" applyFill="1" applyBorder="1" applyAlignment="1">
      <alignment horizontal="right" vertical="center"/>
    </xf>
    <xf numFmtId="0" fontId="11" fillId="2" borderId="0" xfId="0" applyFont="1" applyFill="1"/>
    <xf numFmtId="0" fontId="0" fillId="3" borderId="14" xfId="0" applyFill="1" applyBorder="1" applyAlignment="1" applyProtection="1">
      <alignment horizontal="center" vertical="center"/>
      <protection locked="0"/>
    </xf>
    <xf numFmtId="14" fontId="0" fillId="2" borderId="0" xfId="0" applyNumberFormat="1" applyFill="1" applyAlignment="1">
      <alignment horizontal="center"/>
    </xf>
    <xf numFmtId="0" fontId="6" fillId="2" borderId="9" xfId="0" applyFont="1" applyFill="1" applyBorder="1" applyAlignment="1">
      <alignment vertical="top"/>
    </xf>
    <xf numFmtId="0" fontId="6" fillId="2" borderId="15" xfId="0" applyFont="1" applyFill="1" applyBorder="1" applyAlignment="1">
      <alignment vertical="top" wrapText="1"/>
    </xf>
    <xf numFmtId="0" fontId="6" fillId="2" borderId="1" xfId="0" applyFont="1" applyFill="1" applyBorder="1" applyAlignment="1">
      <alignment vertical="top"/>
    </xf>
    <xf numFmtId="0" fontId="6" fillId="2" borderId="14" xfId="0" applyFont="1" applyFill="1" applyBorder="1" applyAlignment="1">
      <alignment vertical="top"/>
    </xf>
    <xf numFmtId="0" fontId="6" fillId="2" borderId="15" xfId="0" applyFont="1" applyFill="1" applyBorder="1" applyAlignment="1">
      <alignment vertical="top"/>
    </xf>
    <xf numFmtId="0" fontId="6" fillId="2" borderId="14" xfId="0" applyFont="1" applyFill="1" applyBorder="1" applyAlignment="1">
      <alignment vertical="top" wrapText="1"/>
    </xf>
    <xf numFmtId="0" fontId="3" fillId="2" borderId="0" xfId="0" applyFont="1" applyFill="1" applyBorder="1" applyAlignment="1">
      <alignment horizontal="left" vertical="center" wrapText="1"/>
    </xf>
    <xf numFmtId="0" fontId="6" fillId="2" borderId="11" xfId="0" applyFont="1" applyFill="1" applyBorder="1"/>
    <xf numFmtId="0" fontId="0" fillId="2" borderId="16" xfId="0" quotePrefix="1" applyFill="1" applyBorder="1"/>
    <xf numFmtId="0" fontId="0" fillId="2" borderId="6" xfId="0" applyFill="1" applyBorder="1"/>
    <xf numFmtId="0" fontId="0" fillId="2" borderId="16" xfId="0" applyFill="1" applyBorder="1"/>
    <xf numFmtId="0" fontId="0" fillId="2" borderId="0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center" vertical="center" wrapText="1"/>
    </xf>
    <xf numFmtId="0" fontId="0" fillId="2" borderId="12" xfId="0" applyFill="1" applyBorder="1" applyAlignment="1" applyProtection="1">
      <alignment horizontal="center" vertical="center"/>
    </xf>
    <xf numFmtId="0" fontId="0" fillId="2" borderId="7" xfId="0" applyFill="1" applyBorder="1" applyAlignment="1" applyProtection="1">
      <alignment horizontal="center" vertical="center"/>
    </xf>
    <xf numFmtId="164" fontId="0" fillId="2" borderId="1" xfId="0" applyNumberFormat="1" applyFill="1" applyBorder="1" applyAlignment="1">
      <alignment wrapText="1"/>
    </xf>
    <xf numFmtId="0" fontId="6" fillId="2" borderId="15" xfId="0" applyFont="1" applyFill="1" applyBorder="1" applyAlignment="1">
      <alignment horizontal="left" vertical="center"/>
    </xf>
    <xf numFmtId="14" fontId="0" fillId="0" borderId="0" xfId="0" applyNumberFormat="1"/>
    <xf numFmtId="4" fontId="0" fillId="0" borderId="0" xfId="0" applyNumberFormat="1"/>
    <xf numFmtId="170" fontId="0" fillId="0" borderId="0" xfId="0" applyNumberFormat="1"/>
    <xf numFmtId="167" fontId="6" fillId="0" borderId="1" xfId="3" applyNumberFormat="1" applyFont="1" applyFill="1" applyBorder="1" applyAlignment="1">
      <alignment horizontal="center" vertical="center"/>
    </xf>
    <xf numFmtId="0" fontId="0" fillId="2" borderId="9" xfId="0" applyFill="1" applyBorder="1"/>
    <xf numFmtId="165" fontId="0" fillId="0" borderId="0" xfId="1" applyNumberFormat="1" applyFont="1"/>
    <xf numFmtId="0" fontId="0" fillId="3" borderId="8" xfId="0" applyFill="1" applyBorder="1" applyAlignment="1" applyProtection="1">
      <alignment horizontal="center" vertical="center"/>
      <protection locked="0"/>
    </xf>
    <xf numFmtId="3" fontId="0" fillId="4" borderId="1" xfId="0" applyNumberFormat="1" applyFill="1" applyBorder="1"/>
    <xf numFmtId="166" fontId="2" fillId="4" borderId="1" xfId="0" applyNumberFormat="1" applyFont="1" applyFill="1" applyBorder="1" applyAlignment="1" applyProtection="1">
      <alignment horizontal="right" vertical="top" wrapText="1"/>
    </xf>
    <xf numFmtId="2" fontId="0" fillId="0" borderId="0" xfId="0" applyNumberFormat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left" vertical="center" wrapText="1"/>
    </xf>
    <xf numFmtId="0" fontId="0" fillId="2" borderId="12" xfId="0" applyFont="1" applyFill="1" applyBorder="1" applyAlignment="1">
      <alignment horizontal="left" vertical="center" wrapText="1"/>
    </xf>
    <xf numFmtId="0" fontId="0" fillId="2" borderId="0" xfId="0" applyFont="1" applyFill="1" applyBorder="1" applyAlignment="1">
      <alignment horizontal="left" vertical="center" wrapText="1"/>
    </xf>
    <xf numFmtId="0" fontId="0" fillId="2" borderId="6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0" fontId="0" fillId="2" borderId="10" xfId="0" applyFill="1" applyBorder="1" applyAlignment="1">
      <alignment horizontal="center" vertical="top" wrapText="1"/>
    </xf>
    <xf numFmtId="0" fontId="0" fillId="2" borderId="8" xfId="0" applyFill="1" applyBorder="1" applyAlignment="1">
      <alignment horizontal="center" vertical="top" wrapText="1"/>
    </xf>
    <xf numFmtId="0" fontId="0" fillId="2" borderId="0" xfId="0" quotePrefix="1" applyFont="1" applyFill="1" applyAlignment="1">
      <alignment horizontal="left" vertical="top" wrapText="1"/>
    </xf>
    <xf numFmtId="0" fontId="8" fillId="2" borderId="0" xfId="0" quotePrefix="1" applyFont="1" applyFill="1" applyBorder="1" applyAlignment="1">
      <alignment horizontal="left" vertical="top" wrapText="1"/>
    </xf>
    <xf numFmtId="167" fontId="6" fillId="0" borderId="10" xfId="3" applyNumberFormat="1" applyFont="1" applyFill="1" applyBorder="1" applyAlignment="1">
      <alignment horizontal="center" vertical="center"/>
    </xf>
    <xf numFmtId="167" fontId="6" fillId="0" borderId="4" xfId="3" applyNumberFormat="1" applyFont="1" applyFill="1" applyBorder="1" applyAlignment="1">
      <alignment horizontal="center" vertical="center"/>
    </xf>
    <xf numFmtId="0" fontId="0" fillId="2" borderId="13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10" fillId="2" borderId="13" xfId="0" quotePrefix="1" applyFont="1" applyFill="1" applyBorder="1" applyAlignment="1">
      <alignment horizontal="left" vertical="top" wrapText="1"/>
    </xf>
    <xf numFmtId="0" fontId="10" fillId="2" borderId="3" xfId="0" quotePrefix="1" applyFont="1" applyFill="1" applyBorder="1" applyAlignment="1">
      <alignment horizontal="left" vertical="top" wrapText="1"/>
    </xf>
    <xf numFmtId="0" fontId="10" fillId="2" borderId="7" xfId="0" quotePrefix="1" applyFont="1" applyFill="1" applyBorder="1" applyAlignment="1">
      <alignment horizontal="left" vertical="top" wrapText="1"/>
    </xf>
    <xf numFmtId="0" fontId="0" fillId="2" borderId="0" xfId="0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0" fillId="2" borderId="7" xfId="0" applyFill="1" applyBorder="1" applyAlignment="1">
      <alignment horizontal="left" vertical="top" wrapText="1"/>
    </xf>
    <xf numFmtId="0" fontId="8" fillId="2" borderId="16" xfId="0" applyFont="1" applyFill="1" applyBorder="1" applyAlignment="1">
      <alignment vertical="top" wrapText="1"/>
    </xf>
    <xf numFmtId="0" fontId="8" fillId="2" borderId="0" xfId="0" applyFont="1" applyFill="1" applyBorder="1" applyAlignment="1">
      <alignment vertical="top" wrapText="1"/>
    </xf>
    <xf numFmtId="0" fontId="8" fillId="2" borderId="6" xfId="0" applyFont="1" applyFill="1" applyBorder="1" applyAlignment="1">
      <alignment vertical="top" wrapText="1"/>
    </xf>
    <xf numFmtId="0" fontId="0" fillId="2" borderId="16" xfId="0" quotePrefix="1" applyFill="1" applyBorder="1" applyAlignment="1">
      <alignment wrapText="1"/>
    </xf>
    <xf numFmtId="0" fontId="0" fillId="2" borderId="0" xfId="0" applyFill="1" applyBorder="1" applyAlignment="1">
      <alignment wrapText="1"/>
    </xf>
    <xf numFmtId="0" fontId="0" fillId="2" borderId="6" xfId="0" applyFill="1" applyBorder="1" applyAlignment="1">
      <alignment wrapText="1"/>
    </xf>
    <xf numFmtId="167" fontId="0" fillId="3" borderId="13" xfId="0" applyNumberFormat="1" applyFill="1" applyBorder="1" applyAlignment="1" applyProtection="1">
      <alignment horizontal="center" vertical="center"/>
      <protection locked="0"/>
    </xf>
    <xf numFmtId="167" fontId="0" fillId="3" borderId="7" xfId="0" applyNumberFormat="1" applyFill="1" applyBorder="1" applyAlignment="1" applyProtection="1">
      <alignment horizontal="center" vertical="center"/>
      <protection locked="0"/>
    </xf>
    <xf numFmtId="167" fontId="0" fillId="3" borderId="2" xfId="0" applyNumberFormat="1" applyFill="1" applyBorder="1" applyAlignment="1" applyProtection="1">
      <alignment horizontal="center" vertical="center"/>
      <protection locked="0"/>
    </xf>
    <xf numFmtId="167" fontId="0" fillId="3" borderId="8" xfId="0" applyNumberFormat="1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>
      <alignment horizontal="left" vertical="top" wrapText="1"/>
    </xf>
    <xf numFmtId="167" fontId="0" fillId="3" borderId="11" xfId="0" applyNumberFormat="1" applyFill="1" applyBorder="1" applyAlignment="1" applyProtection="1">
      <alignment horizontal="center" vertical="center"/>
      <protection locked="0"/>
    </xf>
    <xf numFmtId="167" fontId="0" fillId="3" borderId="12" xfId="0" applyNumberFormat="1" applyFill="1" applyBorder="1" applyAlignment="1" applyProtection="1">
      <alignment horizontal="center" vertical="center"/>
      <protection locked="0"/>
    </xf>
  </cellXfs>
  <cellStyles count="4">
    <cellStyle name="Komma" xfId="1" builtinId="3"/>
    <cellStyle name="Procent" xfId="3" builtinId="5"/>
    <cellStyle name="Standaard" xfId="0" builtinId="0"/>
    <cellStyle name="Standaard 2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2:K74"/>
  <sheetViews>
    <sheetView tabSelected="1" topLeftCell="A30" workbookViewId="0">
      <selection activeCell="F46" sqref="F46:G46"/>
    </sheetView>
  </sheetViews>
  <sheetFormatPr defaultColWidth="9" defaultRowHeight="13.5" x14ac:dyDescent="0.25"/>
  <cols>
    <col min="1" max="1" width="1.25" style="1" customWidth="1"/>
    <col min="2" max="2" width="19.625" style="1" customWidth="1"/>
    <col min="3" max="3" width="42.125" style="1" customWidth="1"/>
    <col min="4" max="4" width="12.625" style="1" customWidth="1"/>
    <col min="5" max="5" width="13.375" style="1" customWidth="1"/>
    <col min="6" max="6" width="14" style="1" customWidth="1"/>
    <col min="7" max="7" width="15" style="1" customWidth="1"/>
    <col min="8" max="8" width="10.375" style="1" customWidth="1"/>
    <col min="9" max="16384" width="9" style="1"/>
  </cols>
  <sheetData>
    <row r="2" spans="1:7" x14ac:dyDescent="0.25">
      <c r="A2" s="42"/>
      <c r="B2" s="5" t="s">
        <v>100</v>
      </c>
    </row>
    <row r="3" spans="1:7" ht="29.45" customHeight="1" x14ac:dyDescent="0.25">
      <c r="B3" s="49" t="s">
        <v>33</v>
      </c>
      <c r="C3" s="2"/>
      <c r="D3" s="2"/>
      <c r="E3" s="72" t="s">
        <v>64</v>
      </c>
      <c r="F3" s="73"/>
    </row>
    <row r="4" spans="1:7" ht="40.5" x14ac:dyDescent="0.25">
      <c r="B4" s="74" t="s">
        <v>62</v>
      </c>
      <c r="C4" s="75"/>
      <c r="D4" s="24" t="s">
        <v>0</v>
      </c>
      <c r="E4" s="9" t="s">
        <v>39</v>
      </c>
      <c r="F4" s="9" t="s">
        <v>38</v>
      </c>
      <c r="G4" s="25" t="s">
        <v>1</v>
      </c>
    </row>
    <row r="5" spans="1:7" x14ac:dyDescent="0.25">
      <c r="B5" s="70" t="s">
        <v>2</v>
      </c>
      <c r="C5" s="10" t="s">
        <v>68</v>
      </c>
      <c r="D5" s="67"/>
      <c r="E5" s="68"/>
      <c r="F5" s="29"/>
      <c r="G5" s="58">
        <f>IF(E5&gt;0,E5*D5,F5*12)</f>
        <v>0</v>
      </c>
    </row>
    <row r="6" spans="1:7" x14ac:dyDescent="0.25">
      <c r="B6" s="70"/>
      <c r="C6" s="10" t="s">
        <v>3</v>
      </c>
      <c r="D6" s="11">
        <v>25</v>
      </c>
      <c r="E6" s="29"/>
      <c r="F6" s="29"/>
      <c r="G6" s="12">
        <f>IF(E6&gt;0,E6*D6,F6*12)</f>
        <v>0</v>
      </c>
    </row>
    <row r="7" spans="1:7" x14ac:dyDescent="0.25">
      <c r="B7" s="70"/>
      <c r="C7" s="10" t="s">
        <v>4</v>
      </c>
      <c r="D7" s="11">
        <v>60</v>
      </c>
      <c r="E7" s="29"/>
      <c r="F7" s="29"/>
      <c r="G7" s="12">
        <f t="shared" ref="G7:G28" si="0">IF(E7&gt;0,E7*D7,F7*12)</f>
        <v>0</v>
      </c>
    </row>
    <row r="8" spans="1:7" x14ac:dyDescent="0.25">
      <c r="B8" s="70"/>
      <c r="C8" s="10" t="s">
        <v>28</v>
      </c>
      <c r="D8" s="11">
        <v>180</v>
      </c>
      <c r="E8" s="29"/>
      <c r="F8" s="29"/>
      <c r="G8" s="12">
        <f t="shared" si="0"/>
        <v>0</v>
      </c>
    </row>
    <row r="9" spans="1:7" x14ac:dyDescent="0.25">
      <c r="B9" s="70"/>
      <c r="C9" s="10" t="s">
        <v>5</v>
      </c>
      <c r="D9" s="13">
        <v>20</v>
      </c>
      <c r="E9" s="29"/>
      <c r="F9" s="29"/>
      <c r="G9" s="12">
        <f t="shared" si="0"/>
        <v>0</v>
      </c>
    </row>
    <row r="10" spans="1:7" x14ac:dyDescent="0.25">
      <c r="B10" s="70" t="s">
        <v>6</v>
      </c>
      <c r="C10" s="10" t="s">
        <v>7</v>
      </c>
      <c r="D10" s="14">
        <v>270000</v>
      </c>
      <c r="E10" s="29"/>
      <c r="F10" s="29"/>
      <c r="G10" s="12">
        <f t="shared" si="0"/>
        <v>0</v>
      </c>
    </row>
    <row r="11" spans="1:7" x14ac:dyDescent="0.25">
      <c r="B11" s="70"/>
      <c r="C11" s="10" t="s">
        <v>8</v>
      </c>
      <c r="D11" s="14">
        <v>2000</v>
      </c>
      <c r="E11" s="29"/>
      <c r="F11" s="29"/>
      <c r="G11" s="12">
        <f t="shared" si="0"/>
        <v>0</v>
      </c>
    </row>
    <row r="12" spans="1:7" x14ac:dyDescent="0.25">
      <c r="B12" s="70"/>
      <c r="C12" s="10" t="s">
        <v>9</v>
      </c>
      <c r="D12" s="14">
        <v>1000</v>
      </c>
      <c r="E12" s="29"/>
      <c r="F12" s="29"/>
      <c r="G12" s="12">
        <f t="shared" si="0"/>
        <v>0</v>
      </c>
    </row>
    <row r="13" spans="1:7" x14ac:dyDescent="0.25">
      <c r="B13" s="70"/>
      <c r="C13" s="10" t="s">
        <v>27</v>
      </c>
      <c r="D13" s="14">
        <v>25000</v>
      </c>
      <c r="E13" s="29"/>
      <c r="F13" s="29"/>
      <c r="G13" s="12">
        <f t="shared" si="0"/>
        <v>0</v>
      </c>
    </row>
    <row r="14" spans="1:7" x14ac:dyDescent="0.25">
      <c r="B14" s="70"/>
      <c r="C14" s="10" t="s">
        <v>10</v>
      </c>
      <c r="D14" s="14">
        <v>100</v>
      </c>
      <c r="E14" s="29"/>
      <c r="F14" s="29"/>
      <c r="G14" s="12">
        <f t="shared" si="0"/>
        <v>0</v>
      </c>
    </row>
    <row r="15" spans="1:7" x14ac:dyDescent="0.25">
      <c r="B15" s="70"/>
      <c r="C15" s="10" t="s">
        <v>11</v>
      </c>
      <c r="D15" s="14">
        <v>2500</v>
      </c>
      <c r="E15" s="29"/>
      <c r="F15" s="29"/>
      <c r="G15" s="12">
        <f t="shared" si="0"/>
        <v>0</v>
      </c>
    </row>
    <row r="16" spans="1:7" x14ac:dyDescent="0.25">
      <c r="B16" s="70"/>
      <c r="C16" s="10" t="s">
        <v>12</v>
      </c>
      <c r="D16" s="14">
        <v>60</v>
      </c>
      <c r="E16" s="29"/>
      <c r="F16" s="29"/>
      <c r="G16" s="12">
        <f t="shared" si="0"/>
        <v>0</v>
      </c>
    </row>
    <row r="17" spans="1:11" x14ac:dyDescent="0.25">
      <c r="B17" s="70"/>
      <c r="C17" s="10" t="s">
        <v>13</v>
      </c>
      <c r="D17" s="14">
        <v>5</v>
      </c>
      <c r="E17" s="29"/>
      <c r="F17" s="29"/>
      <c r="G17" s="12">
        <f t="shared" si="0"/>
        <v>0</v>
      </c>
    </row>
    <row r="18" spans="1:11" x14ac:dyDescent="0.25">
      <c r="B18" s="71" t="s">
        <v>14</v>
      </c>
      <c r="C18" s="10" t="s">
        <v>15</v>
      </c>
      <c r="D18" s="14">
        <v>1500000</v>
      </c>
      <c r="E18" s="29"/>
      <c r="F18" s="29"/>
      <c r="G18" s="12">
        <f t="shared" si="0"/>
        <v>0</v>
      </c>
    </row>
    <row r="19" spans="1:11" x14ac:dyDescent="0.25">
      <c r="B19" s="71"/>
      <c r="C19" s="10" t="s">
        <v>16</v>
      </c>
      <c r="D19" s="14">
        <v>65000</v>
      </c>
      <c r="E19" s="29"/>
      <c r="F19" s="29"/>
      <c r="G19" s="12">
        <f t="shared" si="0"/>
        <v>0</v>
      </c>
    </row>
    <row r="20" spans="1:11" x14ac:dyDescent="0.25">
      <c r="B20" s="71"/>
      <c r="C20" s="10" t="s">
        <v>105</v>
      </c>
      <c r="D20" s="14">
        <v>200</v>
      </c>
      <c r="E20" s="29"/>
      <c r="F20" s="29"/>
      <c r="G20" s="12">
        <f t="shared" si="0"/>
        <v>0</v>
      </c>
    </row>
    <row r="21" spans="1:11" x14ac:dyDescent="0.25">
      <c r="B21" s="71"/>
      <c r="C21" s="10" t="s">
        <v>17</v>
      </c>
      <c r="D21" s="14">
        <v>25</v>
      </c>
      <c r="E21" s="29"/>
      <c r="F21" s="29"/>
      <c r="G21" s="12">
        <f t="shared" si="0"/>
        <v>0</v>
      </c>
    </row>
    <row r="22" spans="1:11" x14ac:dyDescent="0.25">
      <c r="B22" s="71"/>
      <c r="C22" s="10" t="s">
        <v>18</v>
      </c>
      <c r="D22" s="14">
        <v>600000</v>
      </c>
      <c r="E22" s="29"/>
      <c r="F22" s="29"/>
      <c r="G22" s="12">
        <f t="shared" si="0"/>
        <v>0</v>
      </c>
    </row>
    <row r="23" spans="1:11" x14ac:dyDescent="0.25">
      <c r="B23" s="71"/>
      <c r="C23" s="10" t="s">
        <v>19</v>
      </c>
      <c r="D23" s="14">
        <v>250</v>
      </c>
      <c r="E23" s="29"/>
      <c r="F23" s="29"/>
      <c r="G23" s="12">
        <f t="shared" si="0"/>
        <v>0</v>
      </c>
    </row>
    <row r="24" spans="1:11" x14ac:dyDescent="0.25">
      <c r="B24" s="71"/>
      <c r="C24" s="10" t="s">
        <v>20</v>
      </c>
      <c r="D24" s="14">
        <v>40000</v>
      </c>
      <c r="E24" s="29"/>
      <c r="F24" s="29"/>
      <c r="G24" s="12">
        <f t="shared" si="0"/>
        <v>0</v>
      </c>
    </row>
    <row r="25" spans="1:11" x14ac:dyDescent="0.25">
      <c r="B25" s="71"/>
      <c r="C25" s="10" t="s">
        <v>21</v>
      </c>
      <c r="D25" s="14">
        <v>75000</v>
      </c>
      <c r="E25" s="29"/>
      <c r="F25" s="29"/>
      <c r="G25" s="12">
        <f t="shared" si="0"/>
        <v>0</v>
      </c>
    </row>
    <row r="26" spans="1:11" x14ac:dyDescent="0.25">
      <c r="B26" s="71"/>
      <c r="C26" s="10" t="s">
        <v>22</v>
      </c>
      <c r="D26" s="14">
        <v>1750</v>
      </c>
      <c r="E26" s="29"/>
      <c r="F26" s="29"/>
      <c r="G26" s="12">
        <f t="shared" si="0"/>
        <v>0</v>
      </c>
    </row>
    <row r="27" spans="1:11" x14ac:dyDescent="0.25">
      <c r="B27" s="15" t="s">
        <v>23</v>
      </c>
      <c r="C27" s="10" t="s">
        <v>24</v>
      </c>
      <c r="D27" s="14">
        <v>4000</v>
      </c>
      <c r="E27" s="29"/>
      <c r="F27" s="29"/>
      <c r="G27" s="12">
        <f t="shared" si="0"/>
        <v>0</v>
      </c>
    </row>
    <row r="28" spans="1:11" x14ac:dyDescent="0.25">
      <c r="B28" s="15" t="s">
        <v>25</v>
      </c>
      <c r="C28" s="10" t="s">
        <v>26</v>
      </c>
      <c r="D28" s="14">
        <v>232000</v>
      </c>
      <c r="E28" s="29"/>
      <c r="F28" s="29"/>
      <c r="G28" s="12">
        <f t="shared" si="0"/>
        <v>0</v>
      </c>
    </row>
    <row r="29" spans="1:11" x14ac:dyDescent="0.25">
      <c r="A29" s="3"/>
      <c r="B29" s="16" t="s">
        <v>96</v>
      </c>
      <c r="C29" s="17"/>
      <c r="D29" s="32"/>
      <c r="E29" s="18"/>
      <c r="F29" s="19"/>
      <c r="G29" s="20">
        <f>SUM(G5:G28)</f>
        <v>0</v>
      </c>
      <c r="H29" s="3"/>
      <c r="I29" s="3"/>
      <c r="J29" s="3"/>
      <c r="K29" s="3"/>
    </row>
    <row r="31" spans="1:11" x14ac:dyDescent="0.25">
      <c r="B31" s="4" t="s">
        <v>32</v>
      </c>
    </row>
    <row r="32" spans="1:11" x14ac:dyDescent="0.25">
      <c r="B32" s="84" t="s">
        <v>47</v>
      </c>
      <c r="C32" s="84"/>
      <c r="D32" s="84"/>
      <c r="E32" s="84"/>
      <c r="F32" s="84"/>
      <c r="G32" s="84"/>
    </row>
    <row r="33" spans="2:7" x14ac:dyDescent="0.25">
      <c r="B33" s="85" t="s">
        <v>44</v>
      </c>
      <c r="C33" s="85"/>
      <c r="D33" s="85"/>
      <c r="E33" s="85"/>
      <c r="F33" s="85"/>
      <c r="G33" s="85"/>
    </row>
    <row r="34" spans="2:7" x14ac:dyDescent="0.25">
      <c r="B34" s="8" t="s">
        <v>65</v>
      </c>
      <c r="C34" s="7"/>
      <c r="D34" s="7"/>
      <c r="E34" s="7"/>
    </row>
    <row r="36" spans="2:7" x14ac:dyDescent="0.25">
      <c r="B36" s="5" t="s">
        <v>34</v>
      </c>
    </row>
    <row r="37" spans="2:7" x14ac:dyDescent="0.25">
      <c r="B37" s="5"/>
    </row>
    <row r="38" spans="2:7" ht="55.5" customHeight="1" x14ac:dyDescent="0.25">
      <c r="B38" s="80" t="s">
        <v>29</v>
      </c>
      <c r="C38" s="76" t="s">
        <v>46</v>
      </c>
      <c r="D38" s="76"/>
      <c r="E38" s="77"/>
      <c r="F38" s="82" t="s">
        <v>106</v>
      </c>
      <c r="G38" s="83"/>
    </row>
    <row r="39" spans="2:7" ht="18.95" customHeight="1" x14ac:dyDescent="0.25">
      <c r="B39" s="81"/>
      <c r="C39" s="78"/>
      <c r="D39" s="78"/>
      <c r="E39" s="79"/>
      <c r="F39" s="86">
        <v>-51.2</v>
      </c>
      <c r="G39" s="87"/>
    </row>
    <row r="40" spans="2:7" ht="32.25" customHeight="1" x14ac:dyDescent="0.25">
      <c r="B40" s="59"/>
      <c r="C40" s="88" t="s">
        <v>98</v>
      </c>
      <c r="D40" s="89"/>
      <c r="E40" s="90"/>
      <c r="F40" s="66" t="s">
        <v>85</v>
      </c>
      <c r="G40" s="63"/>
    </row>
    <row r="41" spans="2:7" ht="27" customHeight="1" x14ac:dyDescent="0.25">
      <c r="B41" s="64"/>
      <c r="C41" s="6"/>
      <c r="D41" s="6"/>
      <c r="E41" s="52"/>
      <c r="F41" s="55" t="s">
        <v>67</v>
      </c>
      <c r="G41" s="23" t="s">
        <v>66</v>
      </c>
    </row>
    <row r="42" spans="2:7" ht="39.6" customHeight="1" x14ac:dyDescent="0.25">
      <c r="B42" s="43" t="s">
        <v>35</v>
      </c>
      <c r="C42" s="94" t="s">
        <v>58</v>
      </c>
      <c r="D42" s="94"/>
      <c r="E42" s="94"/>
      <c r="F42" s="30" t="s">
        <v>50</v>
      </c>
      <c r="G42" s="41" t="s">
        <v>50</v>
      </c>
    </row>
    <row r="43" spans="2:7" ht="24" customHeight="1" x14ac:dyDescent="0.25">
      <c r="B43" s="43"/>
      <c r="C43" s="54"/>
      <c r="D43" s="54"/>
      <c r="E43" s="54"/>
      <c r="F43" s="55" t="s">
        <v>36</v>
      </c>
      <c r="G43" s="56"/>
    </row>
    <row r="44" spans="2:7" ht="41.25" customHeight="1" x14ac:dyDescent="0.25">
      <c r="B44" s="44"/>
      <c r="C44" s="95" t="s">
        <v>59</v>
      </c>
      <c r="D44" s="95"/>
      <c r="E44" s="95"/>
      <c r="F44" s="30" t="s">
        <v>50</v>
      </c>
      <c r="G44" s="57"/>
    </row>
    <row r="45" spans="2:7" ht="30" customHeight="1" x14ac:dyDescent="0.25">
      <c r="B45" s="45" t="s">
        <v>30</v>
      </c>
      <c r="C45" s="95" t="s">
        <v>40</v>
      </c>
      <c r="D45" s="95"/>
      <c r="E45" s="96"/>
      <c r="F45" s="103"/>
      <c r="G45" s="104"/>
    </row>
    <row r="46" spans="2:7" ht="29.25" customHeight="1" x14ac:dyDescent="0.25">
      <c r="B46" s="46" t="s">
        <v>31</v>
      </c>
      <c r="C46" s="94" t="s">
        <v>41</v>
      </c>
      <c r="D46" s="94"/>
      <c r="E46" s="107"/>
      <c r="F46" s="105"/>
      <c r="G46" s="106"/>
    </row>
    <row r="47" spans="2:7" ht="30" customHeight="1" x14ac:dyDescent="0.25">
      <c r="B47" s="47"/>
      <c r="C47" s="95" t="s">
        <v>87</v>
      </c>
      <c r="D47" s="95"/>
      <c r="E47" s="96"/>
      <c r="F47" s="105"/>
      <c r="G47" s="106"/>
    </row>
    <row r="48" spans="2:7" ht="30.75" customHeight="1" x14ac:dyDescent="0.25">
      <c r="B48" s="48" t="s">
        <v>37</v>
      </c>
      <c r="C48" s="94" t="s">
        <v>90</v>
      </c>
      <c r="D48" s="94"/>
      <c r="E48" s="107"/>
      <c r="F48" s="105"/>
      <c r="G48" s="106"/>
    </row>
    <row r="49" spans="2:7" ht="36.6" customHeight="1" x14ac:dyDescent="0.25">
      <c r="B49" s="47"/>
      <c r="C49" s="94" t="s">
        <v>91</v>
      </c>
      <c r="D49" s="94"/>
      <c r="E49" s="107"/>
      <c r="F49" s="108"/>
      <c r="G49" s="109"/>
    </row>
    <row r="50" spans="2:7" x14ac:dyDescent="0.25">
      <c r="B50" s="16" t="s">
        <v>97</v>
      </c>
      <c r="C50" s="17"/>
      <c r="D50" s="17"/>
      <c r="E50" s="18"/>
      <c r="F50" s="31"/>
      <c r="G50" s="20">
        <f>'Berekenen kosten rentecondities'!X15</f>
        <v>-16910.222222222223</v>
      </c>
    </row>
    <row r="52" spans="2:7" x14ac:dyDescent="0.25">
      <c r="B52" s="4" t="s">
        <v>42</v>
      </c>
    </row>
    <row r="53" spans="2:7" x14ac:dyDescent="0.25">
      <c r="B53" s="8" t="s">
        <v>45</v>
      </c>
    </row>
    <row r="54" spans="2:7" x14ac:dyDescent="0.25">
      <c r="B54" s="8" t="s">
        <v>107</v>
      </c>
    </row>
    <row r="55" spans="2:7" x14ac:dyDescent="0.25">
      <c r="B55" s="8" t="s">
        <v>108</v>
      </c>
    </row>
    <row r="56" spans="2:7" x14ac:dyDescent="0.25">
      <c r="B56" s="8" t="s">
        <v>109</v>
      </c>
    </row>
    <row r="58" spans="2:7" x14ac:dyDescent="0.25">
      <c r="B58" s="50" t="s">
        <v>94</v>
      </c>
      <c r="C58" s="21"/>
      <c r="D58" s="21"/>
      <c r="E58" s="21"/>
      <c r="F58" s="21"/>
      <c r="G58" s="22"/>
    </row>
    <row r="59" spans="2:7" x14ac:dyDescent="0.25">
      <c r="B59" s="97" t="s">
        <v>110</v>
      </c>
      <c r="C59" s="98"/>
      <c r="D59" s="98"/>
      <c r="E59" s="98"/>
      <c r="F59" s="98"/>
      <c r="G59" s="99"/>
    </row>
    <row r="60" spans="2:7" x14ac:dyDescent="0.25">
      <c r="B60" s="51" t="s">
        <v>111</v>
      </c>
      <c r="C60" s="6"/>
      <c r="D60" s="6"/>
      <c r="E60" s="6"/>
      <c r="F60" s="6"/>
      <c r="G60" s="52"/>
    </row>
    <row r="61" spans="2:7" x14ac:dyDescent="0.25">
      <c r="B61" s="51" t="s">
        <v>54</v>
      </c>
      <c r="C61" s="6"/>
      <c r="D61" s="6"/>
      <c r="E61" s="6"/>
      <c r="F61" s="6"/>
      <c r="G61" s="52"/>
    </row>
    <row r="62" spans="2:7" x14ac:dyDescent="0.25">
      <c r="B62" s="51" t="s">
        <v>60</v>
      </c>
      <c r="C62" s="6"/>
      <c r="D62" s="6"/>
      <c r="E62" s="6"/>
      <c r="F62" s="6"/>
      <c r="G62" s="52"/>
    </row>
    <row r="63" spans="2:7" x14ac:dyDescent="0.25">
      <c r="B63" s="53" t="s">
        <v>113</v>
      </c>
      <c r="C63" s="6"/>
      <c r="D63" s="6"/>
      <c r="E63" s="6"/>
      <c r="F63" s="6"/>
      <c r="G63" s="52"/>
    </row>
    <row r="64" spans="2:7" x14ac:dyDescent="0.25">
      <c r="B64" s="53" t="s">
        <v>114</v>
      </c>
      <c r="C64" s="6"/>
      <c r="D64" s="6"/>
      <c r="E64" s="6"/>
      <c r="F64" s="6"/>
      <c r="G64" s="52"/>
    </row>
    <row r="65" spans="2:7" x14ac:dyDescent="0.25">
      <c r="B65" s="53" t="s">
        <v>115</v>
      </c>
      <c r="C65" s="6"/>
      <c r="D65" s="6"/>
      <c r="E65" s="6"/>
      <c r="F65" s="6"/>
      <c r="G65" s="52"/>
    </row>
    <row r="66" spans="2:7" x14ac:dyDescent="0.25">
      <c r="B66" s="100" t="s">
        <v>116</v>
      </c>
      <c r="C66" s="101"/>
      <c r="D66" s="101"/>
      <c r="E66" s="101"/>
      <c r="F66" s="101"/>
      <c r="G66" s="102"/>
    </row>
    <row r="67" spans="2:7" x14ac:dyDescent="0.25">
      <c r="B67" s="91" t="s">
        <v>63</v>
      </c>
      <c r="C67" s="92"/>
      <c r="D67" s="92"/>
      <c r="E67" s="92"/>
      <c r="F67" s="92"/>
      <c r="G67" s="93"/>
    </row>
    <row r="69" spans="2:7" x14ac:dyDescent="0.25">
      <c r="B69" s="5" t="s">
        <v>43</v>
      </c>
    </row>
    <row r="71" spans="2:7" ht="15.6" customHeight="1" x14ac:dyDescent="0.25">
      <c r="B71" s="16" t="s">
        <v>99</v>
      </c>
      <c r="C71" s="17"/>
      <c r="D71" s="17"/>
      <c r="E71" s="18"/>
      <c r="F71" s="31"/>
      <c r="G71" s="20">
        <f>G50+G29</f>
        <v>-16910.222222222223</v>
      </c>
    </row>
    <row r="72" spans="2:7" x14ac:dyDescent="0.25">
      <c r="B72" s="36"/>
      <c r="C72" s="37"/>
      <c r="D72" s="37"/>
      <c r="E72" s="38"/>
      <c r="F72" s="6"/>
      <c r="G72" s="39"/>
    </row>
    <row r="73" spans="2:7" x14ac:dyDescent="0.25">
      <c r="B73" s="40" t="s">
        <v>95</v>
      </c>
    </row>
    <row r="74" spans="2:7" x14ac:dyDescent="0.25">
      <c r="B74" s="40" t="s">
        <v>117</v>
      </c>
    </row>
  </sheetData>
  <sheetProtection algorithmName="SHA-512" hashValue="JBuAffqReE4nzToG4nRo6xoKufd4ZMI2Q81dtUHpVFWKQJ/RNwnCj/twIBLkQc16pl2aaWfCogCcW0PMpDabqg==" saltValue="aDdv2X1G8eOFAoFC6uYFvQ==" spinCount="100000" sheet="1" selectLockedCells="1"/>
  <mergeCells count="27">
    <mergeCell ref="C40:E40"/>
    <mergeCell ref="B67:G67"/>
    <mergeCell ref="C42:E42"/>
    <mergeCell ref="C44:E44"/>
    <mergeCell ref="C45:E45"/>
    <mergeCell ref="B59:G59"/>
    <mergeCell ref="B66:G66"/>
    <mergeCell ref="F45:G45"/>
    <mergeCell ref="F46:G46"/>
    <mergeCell ref="F47:G47"/>
    <mergeCell ref="C46:E46"/>
    <mergeCell ref="C47:E47"/>
    <mergeCell ref="C48:E48"/>
    <mergeCell ref="C49:E49"/>
    <mergeCell ref="F48:G48"/>
    <mergeCell ref="F49:G49"/>
    <mergeCell ref="C38:E39"/>
    <mergeCell ref="B38:B39"/>
    <mergeCell ref="F38:G38"/>
    <mergeCell ref="B32:G32"/>
    <mergeCell ref="B33:G33"/>
    <mergeCell ref="F39:G39"/>
    <mergeCell ref="B5:B9"/>
    <mergeCell ref="B18:B26"/>
    <mergeCell ref="B10:B17"/>
    <mergeCell ref="E3:F3"/>
    <mergeCell ref="B4:C4"/>
  </mergeCells>
  <pageMargins left="2.0078740157480315" right="0.23622047244094491" top="0.74803149606299213" bottom="0.74803149606299213" header="0.31496062992125984" footer="0.31496062992125984"/>
  <pageSetup paperSize="8" scale="95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'Drop down menu'!$B$2:$B$5</xm:f>
          </x14:formula1>
          <xm:sqref>F44 F42:G42</xm:sqref>
        </x14:dataValidation>
        <x14:dataValidation type="list" allowBlank="1" showInputMessage="1" showErrorMessage="1">
          <x14:formula1>
            <xm:f>'Drop down menu'!$B$7:$B$8</xm:f>
          </x14:formula1>
          <xm:sqref>F40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G8"/>
  <sheetViews>
    <sheetView workbookViewId="0">
      <selection activeCell="B4" sqref="B4"/>
    </sheetView>
  </sheetViews>
  <sheetFormatPr defaultRowHeight="13.5" x14ac:dyDescent="0.25"/>
  <cols>
    <col min="1" max="1" width="18" customWidth="1"/>
    <col min="2" max="2" width="31.875" bestFit="1" customWidth="1"/>
    <col min="3" max="3" width="7.5" customWidth="1"/>
    <col min="4" max="4" width="11" customWidth="1"/>
    <col min="5" max="5" width="11.25" bestFit="1" customWidth="1"/>
    <col min="6" max="6" width="10.5" customWidth="1"/>
    <col min="7" max="7" width="14.75" customWidth="1"/>
  </cols>
  <sheetData>
    <row r="2" spans="1:7" x14ac:dyDescent="0.25">
      <c r="A2" t="s">
        <v>48</v>
      </c>
      <c r="B2" t="s">
        <v>49</v>
      </c>
      <c r="C2">
        <v>1</v>
      </c>
      <c r="E2" t="s">
        <v>69</v>
      </c>
      <c r="F2" t="str">
        <f>PRIJSINVULFORMULIER!F42</f>
        <v>actual/360</v>
      </c>
      <c r="G2">
        <f>INDEX($C$2:$C$5,MATCH(F2,$B$2:$B$5,0),)</f>
        <v>2</v>
      </c>
    </row>
    <row r="3" spans="1:7" x14ac:dyDescent="0.25">
      <c r="B3" t="s">
        <v>50</v>
      </c>
      <c r="C3">
        <v>2</v>
      </c>
      <c r="E3" t="s">
        <v>36</v>
      </c>
      <c r="F3" t="str">
        <f>PRIJSINVULFORMULIER!F44</f>
        <v>actual/360</v>
      </c>
      <c r="G3">
        <f t="shared" ref="G3:G4" si="0">INDEX($C$2:$C$5,MATCH(F3,$B$2:$B$5,0),)</f>
        <v>2</v>
      </c>
    </row>
    <row r="4" spans="1:7" x14ac:dyDescent="0.25">
      <c r="B4" t="s">
        <v>55</v>
      </c>
      <c r="C4">
        <v>3</v>
      </c>
      <c r="E4" t="s">
        <v>66</v>
      </c>
      <c r="F4" t="str">
        <f>PRIJSINVULFORMULIER!G42</f>
        <v>actual/360</v>
      </c>
      <c r="G4">
        <f t="shared" si="0"/>
        <v>2</v>
      </c>
    </row>
    <row r="5" spans="1:7" x14ac:dyDescent="0.25">
      <c r="B5" t="s">
        <v>51</v>
      </c>
      <c r="C5">
        <v>4</v>
      </c>
    </row>
    <row r="7" spans="1:7" x14ac:dyDescent="0.25">
      <c r="B7" t="s">
        <v>85</v>
      </c>
      <c r="C7" s="28">
        <v>0</v>
      </c>
    </row>
    <row r="8" spans="1:7" x14ac:dyDescent="0.25">
      <c r="B8" t="s">
        <v>86</v>
      </c>
      <c r="C8">
        <v>1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X25"/>
  <sheetViews>
    <sheetView zoomScale="90" zoomScaleNormal="90" workbookViewId="0">
      <selection activeCell="B5" sqref="B5"/>
    </sheetView>
  </sheetViews>
  <sheetFormatPr defaultRowHeight="13.5" x14ac:dyDescent="0.25"/>
  <cols>
    <col min="1" max="1" width="48.125" customWidth="1"/>
    <col min="2" max="2" width="11.75" customWidth="1"/>
    <col min="3" max="3" width="15" bestFit="1" customWidth="1"/>
    <col min="4" max="4" width="11.875" bestFit="1" customWidth="1"/>
    <col min="5" max="5" width="16.5" customWidth="1"/>
    <col min="6" max="6" width="15.875" bestFit="1" customWidth="1"/>
    <col min="7" max="7" width="16.875" bestFit="1" customWidth="1"/>
    <col min="8" max="8" width="12.25" bestFit="1" customWidth="1"/>
    <col min="9" max="9" width="15.75" customWidth="1"/>
    <col min="10" max="10" width="13.5" bestFit="1" customWidth="1"/>
    <col min="11" max="11" width="16.25" bestFit="1" customWidth="1"/>
    <col min="12" max="12" width="18.375" bestFit="1" customWidth="1"/>
    <col min="13" max="13" width="17.25" bestFit="1" customWidth="1"/>
    <col min="14" max="14" width="17.25" customWidth="1"/>
    <col min="15" max="15" width="17.25" bestFit="1" customWidth="1"/>
    <col min="16" max="17" width="17.25" customWidth="1"/>
    <col min="18" max="18" width="15" bestFit="1" customWidth="1"/>
    <col min="20" max="20" width="12.25" bestFit="1" customWidth="1"/>
    <col min="21" max="21" width="13.125" bestFit="1" customWidth="1"/>
    <col min="22" max="22" width="24" bestFit="1" customWidth="1"/>
    <col min="23" max="23" width="13.75" bestFit="1" customWidth="1"/>
    <col min="24" max="24" width="10.75" bestFit="1" customWidth="1"/>
  </cols>
  <sheetData>
    <row r="1" spans="1:24" x14ac:dyDescent="0.25">
      <c r="A1" s="33" t="s">
        <v>56</v>
      </c>
      <c r="B1" s="27" t="s">
        <v>57</v>
      </c>
    </row>
    <row r="2" spans="1:24" x14ac:dyDescent="0.25">
      <c r="A2" t="s">
        <v>52</v>
      </c>
      <c r="B2" s="26">
        <v>366</v>
      </c>
      <c r="D2" s="35"/>
      <c r="E2" s="35"/>
      <c r="F2" s="35"/>
    </row>
    <row r="3" spans="1:24" x14ac:dyDescent="0.25">
      <c r="A3" t="s">
        <v>118</v>
      </c>
      <c r="B3" s="26">
        <v>152</v>
      </c>
      <c r="D3" s="35"/>
      <c r="E3" s="35"/>
      <c r="F3" s="35"/>
    </row>
    <row r="4" spans="1:24" x14ac:dyDescent="0.25">
      <c r="A4" t="s">
        <v>119</v>
      </c>
      <c r="B4" s="26">
        <v>184</v>
      </c>
      <c r="D4" s="60"/>
      <c r="E4" s="60"/>
      <c r="F4" s="60"/>
    </row>
    <row r="5" spans="1:24" x14ac:dyDescent="0.25">
      <c r="A5" t="s">
        <v>120</v>
      </c>
      <c r="B5" s="26">
        <f>B2-B3-B4-B6</f>
        <v>25</v>
      </c>
      <c r="D5" s="60"/>
      <c r="E5" s="60"/>
      <c r="F5" s="60"/>
    </row>
    <row r="6" spans="1:24" x14ac:dyDescent="0.25">
      <c r="A6" t="s">
        <v>61</v>
      </c>
      <c r="B6" s="26">
        <v>5</v>
      </c>
    </row>
    <row r="7" spans="1:24" x14ac:dyDescent="0.25">
      <c r="B7" s="26"/>
    </row>
    <row r="8" spans="1:24" x14ac:dyDescent="0.25">
      <c r="A8" s="28"/>
      <c r="B8" t="s">
        <v>74</v>
      </c>
      <c r="C8" s="61">
        <v>-100000000</v>
      </c>
      <c r="D8" t="s">
        <v>101</v>
      </c>
      <c r="E8" s="61">
        <v>-25000000</v>
      </c>
      <c r="F8" s="61"/>
    </row>
    <row r="9" spans="1:24" x14ac:dyDescent="0.25">
      <c r="A9" s="34"/>
    </row>
    <row r="10" spans="1:24" x14ac:dyDescent="0.25">
      <c r="A10" t="s">
        <v>70</v>
      </c>
      <c r="B10" s="27" t="s">
        <v>71</v>
      </c>
      <c r="C10" s="27" t="s">
        <v>72</v>
      </c>
      <c r="D10" s="27" t="s">
        <v>73</v>
      </c>
      <c r="E10" s="27" t="s">
        <v>89</v>
      </c>
      <c r="F10" s="27" t="s">
        <v>76</v>
      </c>
      <c r="G10" s="27" t="s">
        <v>78</v>
      </c>
      <c r="H10" s="27" t="s">
        <v>77</v>
      </c>
      <c r="I10" s="27" t="s">
        <v>92</v>
      </c>
      <c r="J10" s="27" t="s">
        <v>79</v>
      </c>
      <c r="K10" s="27" t="s">
        <v>81</v>
      </c>
      <c r="L10" s="27" t="s">
        <v>80</v>
      </c>
      <c r="M10" s="27" t="s">
        <v>53</v>
      </c>
      <c r="N10" s="27" t="s">
        <v>66</v>
      </c>
      <c r="O10" s="27" t="s">
        <v>83</v>
      </c>
      <c r="P10" s="27" t="s">
        <v>82</v>
      </c>
      <c r="Q10" s="27" t="s">
        <v>84</v>
      </c>
      <c r="R10" s="27" t="s">
        <v>77</v>
      </c>
      <c r="S10" s="27" t="s">
        <v>66</v>
      </c>
      <c r="T10" s="27" t="s">
        <v>83</v>
      </c>
      <c r="U10" s="27" t="s">
        <v>82</v>
      </c>
      <c r="V10" s="27" t="s">
        <v>88</v>
      </c>
      <c r="W10" s="27" t="s">
        <v>77</v>
      </c>
      <c r="X10" s="27" t="s">
        <v>93</v>
      </c>
    </row>
    <row r="11" spans="1:24" x14ac:dyDescent="0.25">
      <c r="A11" t="s">
        <v>102</v>
      </c>
      <c r="B11" s="60">
        <v>44013</v>
      </c>
      <c r="C11" s="60">
        <v>44197</v>
      </c>
      <c r="D11" s="62">
        <f>PRIJSINVULFORMULIER!$F$39/10000</f>
        <v>-5.1200000000000004E-3</v>
      </c>
      <c r="E11" s="62">
        <f>PRIJSINVULFORMULIER!$F$45/10000</f>
        <v>0</v>
      </c>
      <c r="F11" s="62">
        <f>PRIJSINVULFORMULIER!$F$48/10000</f>
        <v>0</v>
      </c>
      <c r="G11" s="62">
        <f>PRIJSINVULFORMULIER!$F$46/10000</f>
        <v>0</v>
      </c>
      <c r="H11" s="62">
        <f>PRIJSINVULFORMULIER!$F$49/10000</f>
        <v>0</v>
      </c>
      <c r="I11" s="62">
        <f>PRIJSINVULFORMULIER!$F$47/10000</f>
        <v>0</v>
      </c>
      <c r="J11">
        <f>'Drop down menu'!$G$4</f>
        <v>2</v>
      </c>
      <c r="K11">
        <f>'Drop down menu'!$G$2</f>
        <v>2</v>
      </c>
      <c r="L11">
        <f>'Drop down menu'!$G$3</f>
        <v>2</v>
      </c>
      <c r="M11" s="61">
        <v>5000000</v>
      </c>
      <c r="N11" s="61">
        <f>IF(M11&gt;0,M11,0)</f>
        <v>5000000</v>
      </c>
      <c r="O11" s="65">
        <f>IF(N11&gt;0,0,IF(M11&gt;$E$8,M11,$E$8))</f>
        <v>0</v>
      </c>
      <c r="P11" s="61">
        <f>$E$8-O11</f>
        <v>-25000000</v>
      </c>
      <c r="Q11" s="61">
        <f>IF(M11&gt;0,0,IF(M11&lt;$E$8,M11-O11,0))</f>
        <v>0</v>
      </c>
      <c r="R11" s="61">
        <f>$C$8-O11-Q11-P11</f>
        <v>-75000000</v>
      </c>
      <c r="S11" s="61">
        <f>IF((D11+E11)&lt;0,INDEX('Drop down menu'!$C$7:$C$8,MATCH(PRIJSINVULFORMULIER!$F$40,'Drop down menu'!$B$7:$B$8,0),),1)*IF(M11&lt;0,0,M11*(D11+E11)*YEARFRAC(B11,C11,J11))</f>
        <v>0</v>
      </c>
      <c r="T11" s="61">
        <f>YEARFRAC($B11,$C11,K11)*O11*(D11+G11)</f>
        <v>0</v>
      </c>
      <c r="U11" s="61">
        <f>YEARFRAC($B11,$C11,$K11)*P11*(F11)</f>
        <v>0</v>
      </c>
      <c r="V11" s="61">
        <f>YEARFRAC($B11,$C11,$L11)*Q11*I11</f>
        <v>0</v>
      </c>
      <c r="W11" s="61">
        <f>YEARFRAC($B11,$C11,$L11)*R11*(H11)</f>
        <v>0</v>
      </c>
    </row>
    <row r="12" spans="1:24" x14ac:dyDescent="0.25">
      <c r="A12" t="s">
        <v>103</v>
      </c>
      <c r="B12" s="60">
        <v>43831</v>
      </c>
      <c r="C12" s="60">
        <v>43983</v>
      </c>
      <c r="D12" s="62">
        <f>PRIJSINVULFORMULIER!$F$39/10000</f>
        <v>-5.1200000000000004E-3</v>
      </c>
      <c r="E12" s="62">
        <f>PRIJSINVULFORMULIER!$F$45/10000</f>
        <v>0</v>
      </c>
      <c r="F12" s="62">
        <f>PRIJSINVULFORMULIER!$F$48/10000</f>
        <v>0</v>
      </c>
      <c r="G12" s="62">
        <f>PRIJSINVULFORMULIER!$F$46/10000</f>
        <v>0</v>
      </c>
      <c r="H12" s="62">
        <f>PRIJSINVULFORMULIER!$F$49/10000</f>
        <v>0</v>
      </c>
      <c r="I12" s="62">
        <f>PRIJSINVULFORMULIER!$F$47/10000</f>
        <v>0</v>
      </c>
      <c r="J12">
        <f>'Drop down menu'!$G$4</f>
        <v>2</v>
      </c>
      <c r="K12">
        <f>'Drop down menu'!$G$2</f>
        <v>2</v>
      </c>
      <c r="L12">
        <f>'Drop down menu'!$G$3</f>
        <v>2</v>
      </c>
      <c r="M12" s="61">
        <v>-7000000</v>
      </c>
      <c r="N12" s="61">
        <f t="shared" ref="N12" si="0">IF(M12&gt;0,M12,0)</f>
        <v>0</v>
      </c>
      <c r="O12" s="65">
        <f>IF(N12&gt;0,0,IF(M12&gt;$E$8,M12,$E$8))</f>
        <v>-7000000</v>
      </c>
      <c r="P12" s="61">
        <f t="shared" ref="P12:P14" si="1">$E$8-O12</f>
        <v>-18000000</v>
      </c>
      <c r="Q12" s="61">
        <f t="shared" ref="Q12" si="2">IF(M12&gt;0,0,IF(M12&lt;$E$8,M12-O12,0))</f>
        <v>0</v>
      </c>
      <c r="R12" s="61">
        <f t="shared" ref="R12:R14" si="3">$C$8-O12-Q12-P12</f>
        <v>-75000000</v>
      </c>
      <c r="S12" s="61">
        <f>IF((D12+E12)&lt;0,INDEX('Drop down menu'!$C$7:$C$8,MATCH(PRIJSINVULFORMULIER!$F$40,'Drop down menu'!$B$7:$B$8,0),),1)*IF(M12&lt;0,0,M12*(D12+E12)*YEARFRAC(B12,C12,J12))</f>
        <v>0</v>
      </c>
      <c r="T12" s="61">
        <f>YEARFRAC($B12,$C12,K12)*O12*(D12+G12)</f>
        <v>15132.444444444445</v>
      </c>
      <c r="U12" s="61">
        <f>YEARFRAC($B12,$C12,$K12)*P12*(F12)</f>
        <v>0</v>
      </c>
      <c r="V12" s="61">
        <f t="shared" ref="V12:V14" si="4">YEARFRAC($B12,$C12,$L12)*Q12*I12</f>
        <v>0</v>
      </c>
      <c r="W12" s="61">
        <f>YEARFRAC($B12,$C12,$L12)*R12*(H12)</f>
        <v>0</v>
      </c>
    </row>
    <row r="13" spans="1:24" x14ac:dyDescent="0.25">
      <c r="A13" t="s">
        <v>112</v>
      </c>
      <c r="B13" s="60">
        <v>43983</v>
      </c>
      <c r="C13" s="60">
        <v>43988</v>
      </c>
      <c r="D13" s="62">
        <f>PRIJSINVULFORMULIER!$F$39/10000</f>
        <v>-5.1200000000000004E-3</v>
      </c>
      <c r="E13" s="62">
        <f>PRIJSINVULFORMULIER!$F$45/10000</f>
        <v>0</v>
      </c>
      <c r="F13" s="62">
        <f>PRIJSINVULFORMULIER!$F$48/10000</f>
        <v>0</v>
      </c>
      <c r="G13" s="62">
        <f>PRIJSINVULFORMULIER!$F$46/10000</f>
        <v>0</v>
      </c>
      <c r="H13" s="62">
        <f>PRIJSINVULFORMULIER!$F$49/10000</f>
        <v>0</v>
      </c>
      <c r="I13" s="62">
        <f>PRIJSINVULFORMULIER!$F$47/10000</f>
        <v>0</v>
      </c>
      <c r="J13">
        <f>'Drop down menu'!$G$4</f>
        <v>2</v>
      </c>
      <c r="K13">
        <f>'Drop down menu'!$G$2</f>
        <v>2</v>
      </c>
      <c r="L13">
        <f>'Drop down menu'!$G$3</f>
        <v>2</v>
      </c>
      <c r="M13" s="61">
        <v>-40000000</v>
      </c>
      <c r="N13" s="61">
        <f>IF(M13&gt;0,M13,0)</f>
        <v>0</v>
      </c>
      <c r="O13" s="65">
        <f>IF(N13&gt;0,0,IF(M13&gt;$E$8,M13,$E$8))</f>
        <v>-25000000</v>
      </c>
      <c r="P13" s="61">
        <f t="shared" si="1"/>
        <v>0</v>
      </c>
      <c r="Q13" s="61">
        <f>IF(M13&gt;0,0,IF(M13&lt;$E$8,M13-O13,0))</f>
        <v>-15000000</v>
      </c>
      <c r="R13" s="61">
        <f t="shared" si="3"/>
        <v>-60000000</v>
      </c>
      <c r="S13" s="61">
        <f>IF((D13+E13)&lt;0,INDEX('Drop down menu'!$C$7:$C$8,MATCH(PRIJSINVULFORMULIER!$F$40,'Drop down menu'!$B$7:$B$8,0),),1)*IF(M13&lt;0,0,M13*(D13+E13)*YEARFRAC(B13,C13,J13))</f>
        <v>0</v>
      </c>
      <c r="T13" s="61">
        <f t="shared" ref="T13:T14" si="5">YEARFRAC($B13,$C13,K13)*O13*(D13+G13)</f>
        <v>1777.7777777777778</v>
      </c>
      <c r="U13" s="61">
        <f t="shared" ref="U13" si="6">YEARFRAC($B13,$C13,$K13)*P13*(F13)</f>
        <v>0</v>
      </c>
      <c r="V13" s="61">
        <f t="shared" si="4"/>
        <v>0</v>
      </c>
      <c r="W13" s="61">
        <f t="shared" ref="W13" si="7">YEARFRAC($B13,$C13,$L13)*R13*(H13)</f>
        <v>0</v>
      </c>
    </row>
    <row r="14" spans="1:24" x14ac:dyDescent="0.25">
      <c r="A14" t="s">
        <v>75</v>
      </c>
      <c r="B14" s="60">
        <v>43988</v>
      </c>
      <c r="C14" s="60">
        <v>44013</v>
      </c>
      <c r="D14" s="62">
        <f>PRIJSINVULFORMULIER!$F$39/10000</f>
        <v>-5.1200000000000004E-3</v>
      </c>
      <c r="E14" s="62">
        <f>PRIJSINVULFORMULIER!$F$45/10000</f>
        <v>0</v>
      </c>
      <c r="F14" s="62">
        <f>PRIJSINVULFORMULIER!$F$48/10000</f>
        <v>0</v>
      </c>
      <c r="G14" s="62">
        <f>PRIJSINVULFORMULIER!$F$46/10000</f>
        <v>0</v>
      </c>
      <c r="H14" s="62">
        <f>PRIJSINVULFORMULIER!$F$49/10000</f>
        <v>0</v>
      </c>
      <c r="I14" s="62">
        <f>PRIJSINVULFORMULIER!$F$47/10000</f>
        <v>0</v>
      </c>
      <c r="J14">
        <f>'Drop down menu'!$G$4</f>
        <v>2</v>
      </c>
      <c r="K14">
        <f>'Drop down menu'!$G$2</f>
        <v>2</v>
      </c>
      <c r="L14">
        <f>'Drop down menu'!$G$3</f>
        <v>2</v>
      </c>
      <c r="M14" s="61">
        <v>0</v>
      </c>
      <c r="N14" s="61">
        <f>IF(M14&gt;0,M14,0)</f>
        <v>0</v>
      </c>
      <c r="O14" s="65">
        <f>IF(N14&gt;0,0,IF(M14&gt;$E$8,M14,$E$8))</f>
        <v>0</v>
      </c>
      <c r="P14" s="61">
        <f t="shared" si="1"/>
        <v>-25000000</v>
      </c>
      <c r="Q14" s="61">
        <f>IF(M14&gt;0,0,IF(M14&lt;$E$8,M14-O14,0))</f>
        <v>0</v>
      </c>
      <c r="R14" s="61">
        <f t="shared" si="3"/>
        <v>-75000000</v>
      </c>
      <c r="S14" s="61">
        <f>IF((D14+E14)&lt;0,INDEX('Drop down menu'!$C$7:$C$8,MATCH(PRIJSINVULFORMULIER!$F$40,'Drop down menu'!$B$7:$B$8,0),),1)*IF(M14&lt;0,0,M14*(D14+E14)*YEARFRAC(B14,C14,J14))</f>
        <v>0</v>
      </c>
      <c r="T14" s="61">
        <f t="shared" si="5"/>
        <v>0</v>
      </c>
      <c r="U14" s="61">
        <f>YEARFRAC($B14,$C14,$K14)*P14*(F14)</f>
        <v>0</v>
      </c>
      <c r="V14" s="61">
        <f t="shared" si="4"/>
        <v>0</v>
      </c>
      <c r="W14" s="61">
        <f>YEARFRAC($B14,$C14,$L14)*R14*(H14)</f>
        <v>0</v>
      </c>
    </row>
    <row r="15" spans="1:24" x14ac:dyDescent="0.25">
      <c r="C15" s="69"/>
      <c r="S15" s="61">
        <f>SUM(S11:S14)</f>
        <v>0</v>
      </c>
      <c r="T15" s="61">
        <f t="shared" ref="T15:W15" si="8">SUM(T11:T14)</f>
        <v>16910.222222222223</v>
      </c>
      <c r="U15" s="61">
        <f t="shared" si="8"/>
        <v>0</v>
      </c>
      <c r="V15" s="61">
        <f t="shared" si="8"/>
        <v>0</v>
      </c>
      <c r="W15" s="61">
        <f t="shared" si="8"/>
        <v>0</v>
      </c>
      <c r="X15" s="61">
        <f>-SUM(S15:W15)</f>
        <v>-16910.222222222223</v>
      </c>
    </row>
    <row r="16" spans="1:24" x14ac:dyDescent="0.25">
      <c r="C16" s="69"/>
    </row>
    <row r="17" spans="1:3" x14ac:dyDescent="0.25">
      <c r="C17" s="69"/>
    </row>
    <row r="18" spans="1:3" x14ac:dyDescent="0.25">
      <c r="C18" s="69"/>
    </row>
    <row r="19" spans="1:3" x14ac:dyDescent="0.25">
      <c r="A19" t="s">
        <v>104</v>
      </c>
      <c r="C19" s="69"/>
    </row>
    <row r="22" spans="1:3" x14ac:dyDescent="0.25">
      <c r="C22" s="69">
        <f>+C11-B11</f>
        <v>184</v>
      </c>
    </row>
    <row r="23" spans="1:3" x14ac:dyDescent="0.25">
      <c r="C23" s="69">
        <f t="shared" ref="C23:C25" si="9">+C12-B12</f>
        <v>152</v>
      </c>
    </row>
    <row r="24" spans="1:3" x14ac:dyDescent="0.25">
      <c r="C24" s="69">
        <f t="shared" si="9"/>
        <v>5</v>
      </c>
    </row>
    <row r="25" spans="1:3" x14ac:dyDescent="0.25">
      <c r="C25" s="69">
        <f t="shared" si="9"/>
        <v>25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520D5FF8DB0B4BB20814F2D10AD259" ma:contentTypeVersion="10" ma:contentTypeDescription="Een nieuw document maken." ma:contentTypeScope="" ma:versionID="9cc260f90e9f46718fee8ce5d3b9f5de">
  <xsd:schema xmlns:xsd="http://www.w3.org/2001/XMLSchema" xmlns:xs="http://www.w3.org/2001/XMLSchema" xmlns:p="http://schemas.microsoft.com/office/2006/metadata/properties" xmlns:ns3="fcb41f97-947f-480c-8e50-c7a23a43eaec" targetNamespace="http://schemas.microsoft.com/office/2006/metadata/properties" ma:root="true" ma:fieldsID="762bdea8aba0ccba965ba61613d8356f" ns3:_="">
    <xsd:import namespace="fcb41f97-947f-480c-8e50-c7a23a43eae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b41f97-947f-480c-8e50-c7a23a43ea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AEED0E-D247-4AAC-98A3-893D81A1216B}">
  <ds:schemaRefs>
    <ds:schemaRef ds:uri="fcb41f97-947f-480c-8e50-c7a23a43eaec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A7EA830-A014-4C18-BC57-2C4BECD1A7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b41f97-947f-480c-8e50-c7a23a43ea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980C106-F206-44FA-803B-35A8AE851BE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PRIJSINVULFORMULIER</vt:lpstr>
      <vt:lpstr>Drop down menu</vt:lpstr>
      <vt:lpstr>Berekenen kosten rentecondities</vt:lpstr>
      <vt:lpstr>PRIJSINVULFORMULIER!Afdrukbereik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Visser, Hans</dc:creator>
  <cp:lastModifiedBy>Sabine Dentener - Vermeltfoort</cp:lastModifiedBy>
  <cp:lastPrinted>2019-03-14T09:27:04Z</cp:lastPrinted>
  <dcterms:created xsi:type="dcterms:W3CDTF">2019-03-24T22:08:18Z</dcterms:created>
  <dcterms:modified xsi:type="dcterms:W3CDTF">2020-07-16T16:02:25Z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0x01010016520D5FF8DB0B4BB20814F2D10AD259</vt:lpwstr>
  </property>
  <property fmtid="{D5CDD505-2E9C-101B-9397-08002B2CF9AE}" pid="3" name="MSIP_Label_740a70c1-6013-493b-9c45-84d018c19fe2_Enabled">
    <vt:lpwstr>true</vt:lpwstr>
  </property>
  <property fmtid="{D5CDD505-2E9C-101B-9397-08002B2CF9AE}" pid="4" name="MSIP_Label_740a70c1-6013-493b-9c45-84d018c19fe2_SetDate">
    <vt:lpwstr>2020-06-15T15:08:41Z</vt:lpwstr>
  </property>
  <property fmtid="{D5CDD505-2E9C-101B-9397-08002B2CF9AE}" pid="5" name="MSIP_Label_740a70c1-6013-493b-9c45-84d018c19fe2_Method">
    <vt:lpwstr>Standard</vt:lpwstr>
  </property>
  <property fmtid="{D5CDD505-2E9C-101B-9397-08002B2CF9AE}" pid="6" name="MSIP_Label_740a70c1-6013-493b-9c45-84d018c19fe2_Name">
    <vt:lpwstr>Public</vt:lpwstr>
  </property>
  <property fmtid="{D5CDD505-2E9C-101B-9397-08002B2CF9AE}" pid="7" name="MSIP_Label_740a70c1-6013-493b-9c45-84d018c19fe2_SiteId">
    <vt:lpwstr>2deacf8a-775e-40a2-ae82-91944be72ed5</vt:lpwstr>
  </property>
  <property fmtid="{D5CDD505-2E9C-101B-9397-08002B2CF9AE}" pid="8" name="MSIP_Label_740a70c1-6013-493b-9c45-84d018c19fe2_ActionId">
    <vt:lpwstr>8b22e30e-3d3f-4ed5-801b-021e894cceaa</vt:lpwstr>
  </property>
  <property fmtid="{D5CDD505-2E9C-101B-9397-08002B2CF9AE}" pid="9" name="MSIP_Label_740a70c1-6013-493b-9c45-84d018c19fe2_ContentBits">
    <vt:lpwstr>0</vt:lpwstr>
  </property>
</Properties>
</file>