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L:\Planning en Control\Coordinatie Aanbestedingen\Inkoopjaarplannen\Inkoopjaarplan 2020\Telemetrie gemalen BvH\3. Aanbestedingsdocument\Laatste versie\"/>
    </mc:Choice>
  </mc:AlternateContent>
  <xr:revisionPtr revIDLastSave="0" documentId="13_ncr:1_{A47ED959-F778-4AC9-9783-27820A93FEB6}" xr6:coauthVersionLast="44" xr6:coauthVersionMax="45" xr10:uidLastSave="{00000000-0000-0000-0000-000000000000}"/>
  <bookViews>
    <workbookView xWindow="-120" yWindow="-120" windowWidth="29040" windowHeight="15840" activeTab="2" xr2:uid="{9F82BAD7-4BE6-40C2-9D97-B0B4DD9B6F86}"/>
  </bookViews>
  <sheets>
    <sheet name="Samenvatting" sheetId="6" r:id="rId1"/>
    <sheet name="Initiele en jaarlijkse kosten" sheetId="7" r:id="rId2"/>
    <sheet name="Verrekenprijzen" sheetId="5" r:id="rId3"/>
  </sheets>
  <definedNames>
    <definedName name="_xlnm.Print_Area" localSheetId="1">'Initiele en jaarlijkse kosten'!$A$1:$P$69</definedName>
    <definedName name="_xlnm.Print_Area" localSheetId="0">Samenvatting!$A$1:$I$23</definedName>
    <definedName name="_xlnm.Print_Area" localSheetId="2">Verrekenprijzen!$A$1:$D$83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67" i="7" l="1"/>
  <c r="G61" i="7"/>
  <c r="G30" i="5"/>
  <c r="G29" i="5"/>
  <c r="G28" i="5"/>
  <c r="G27" i="5"/>
  <c r="G26" i="5"/>
  <c r="G21" i="5"/>
  <c r="G20" i="5"/>
  <c r="J24" i="5"/>
  <c r="K24" i="5"/>
  <c r="L24" i="5"/>
  <c r="J25" i="5"/>
  <c r="K25" i="5"/>
  <c r="L25" i="5"/>
  <c r="J26" i="5"/>
  <c r="K26" i="5"/>
  <c r="L26" i="5"/>
  <c r="L89" i="5" l="1"/>
  <c r="L88" i="5"/>
  <c r="K88" i="5"/>
  <c r="K89" i="5"/>
  <c r="J89" i="5"/>
  <c r="J88" i="5"/>
  <c r="H14" i="6" l="1"/>
  <c r="J77" i="5" l="1"/>
  <c r="K77" i="5"/>
  <c r="L77" i="5"/>
  <c r="J78" i="5"/>
  <c r="K78" i="5"/>
  <c r="L78" i="5"/>
  <c r="J79" i="5"/>
  <c r="K79" i="5"/>
  <c r="L79" i="5"/>
  <c r="J80" i="5"/>
  <c r="J81" i="5"/>
  <c r="J82" i="5"/>
  <c r="N63" i="7" l="1"/>
  <c r="O63" i="7"/>
  <c r="P63" i="7"/>
  <c r="N64" i="7"/>
  <c r="O64" i="7"/>
  <c r="P64" i="7"/>
  <c r="N65" i="7"/>
  <c r="O65" i="7"/>
  <c r="P65" i="7"/>
  <c r="N66" i="7"/>
  <c r="O66" i="7"/>
  <c r="P66" i="7"/>
  <c r="P62" i="7"/>
  <c r="O62" i="7"/>
  <c r="N62" i="7"/>
  <c r="N57" i="7"/>
  <c r="O57" i="7"/>
  <c r="P57" i="7"/>
  <c r="N58" i="7"/>
  <c r="O58" i="7"/>
  <c r="P58" i="7"/>
  <c r="N59" i="7"/>
  <c r="O59" i="7"/>
  <c r="P59" i="7"/>
  <c r="N40" i="7"/>
  <c r="O40" i="7"/>
  <c r="P40" i="7"/>
  <c r="N41" i="7"/>
  <c r="O41" i="7"/>
  <c r="P41" i="7"/>
  <c r="N42" i="7"/>
  <c r="O42" i="7"/>
  <c r="P42" i="7"/>
  <c r="N43" i="7"/>
  <c r="O43" i="7"/>
  <c r="P43" i="7"/>
  <c r="N44" i="7"/>
  <c r="O44" i="7"/>
  <c r="P44" i="7"/>
  <c r="N45" i="7"/>
  <c r="O45" i="7"/>
  <c r="P45" i="7"/>
  <c r="N46" i="7"/>
  <c r="O46" i="7"/>
  <c r="P46" i="7"/>
  <c r="N47" i="7"/>
  <c r="O47" i="7"/>
  <c r="P47" i="7"/>
  <c r="N48" i="7"/>
  <c r="O48" i="7"/>
  <c r="P48" i="7"/>
  <c r="P21" i="7"/>
  <c r="O21" i="7"/>
  <c r="N21" i="7"/>
  <c r="N13" i="7" l="1"/>
  <c r="L68" i="5"/>
  <c r="K68" i="5"/>
  <c r="J68" i="5"/>
  <c r="N49" i="7" l="1"/>
  <c r="O49" i="7"/>
  <c r="P49" i="7"/>
  <c r="N50" i="7"/>
  <c r="O50" i="7"/>
  <c r="P50" i="7"/>
  <c r="N51" i="7"/>
  <c r="O51" i="7"/>
  <c r="P51" i="7"/>
  <c r="N52" i="7"/>
  <c r="O52" i="7"/>
  <c r="P52" i="7"/>
  <c r="N53" i="7"/>
  <c r="O53" i="7"/>
  <c r="P53" i="7"/>
  <c r="N54" i="7"/>
  <c r="O54" i="7"/>
  <c r="P54" i="7"/>
  <c r="N55" i="7"/>
  <c r="O55" i="7"/>
  <c r="P55" i="7"/>
  <c r="N56" i="7"/>
  <c r="O56" i="7"/>
  <c r="P56" i="7"/>
  <c r="N60" i="7"/>
  <c r="O60" i="7"/>
  <c r="P60" i="7"/>
  <c r="F61" i="7"/>
  <c r="L70" i="5" l="1"/>
  <c r="K70" i="5"/>
  <c r="J70" i="5"/>
  <c r="L69" i="5"/>
  <c r="K69" i="5"/>
  <c r="J69" i="5"/>
  <c r="L67" i="5"/>
  <c r="K67" i="5"/>
  <c r="J67" i="5"/>
  <c r="J98" i="5"/>
  <c r="J97" i="5"/>
  <c r="J96" i="5"/>
  <c r="J95" i="5"/>
  <c r="H15" i="6" l="1"/>
  <c r="I20" i="6"/>
  <c r="I21" i="6"/>
  <c r="J57" i="5" l="1"/>
  <c r="K57" i="5"/>
  <c r="L57" i="5"/>
  <c r="J58" i="5"/>
  <c r="K58" i="5"/>
  <c r="L58" i="5"/>
  <c r="J59" i="5"/>
  <c r="K59" i="5"/>
  <c r="L59" i="5"/>
  <c r="J60" i="5"/>
  <c r="K60" i="5"/>
  <c r="L60" i="5"/>
  <c r="J61" i="5"/>
  <c r="K61" i="5"/>
  <c r="L61" i="5"/>
  <c r="J62" i="5"/>
  <c r="K62" i="5"/>
  <c r="L62" i="5"/>
  <c r="J63" i="5"/>
  <c r="K63" i="5"/>
  <c r="L63" i="5"/>
  <c r="J64" i="5"/>
  <c r="K64" i="5"/>
  <c r="L64" i="5"/>
  <c r="J65" i="5"/>
  <c r="K65" i="5"/>
  <c r="L65" i="5"/>
  <c r="J66" i="5"/>
  <c r="K66" i="5"/>
  <c r="L66" i="5"/>
  <c r="L56" i="5"/>
  <c r="K56" i="5"/>
  <c r="J56" i="5"/>
  <c r="K18" i="5"/>
  <c r="L18" i="5"/>
  <c r="K19" i="5"/>
  <c r="L19" i="5"/>
  <c r="K20" i="5"/>
  <c r="L20" i="5"/>
  <c r="K21" i="5"/>
  <c r="L21" i="5"/>
  <c r="K22" i="5"/>
  <c r="L22" i="5"/>
  <c r="K23" i="5"/>
  <c r="L23" i="5"/>
  <c r="K27" i="5"/>
  <c r="L27" i="5"/>
  <c r="K28" i="5"/>
  <c r="L28" i="5"/>
  <c r="K29" i="5"/>
  <c r="L29" i="5"/>
  <c r="K30" i="5"/>
  <c r="L30" i="5"/>
  <c r="K31" i="5"/>
  <c r="L31" i="5"/>
  <c r="K32" i="5"/>
  <c r="L32" i="5"/>
  <c r="K33" i="5"/>
  <c r="L33" i="5"/>
  <c r="L17" i="5"/>
  <c r="K17" i="5"/>
  <c r="N20" i="7"/>
  <c r="O20" i="7"/>
  <c r="P20" i="7"/>
  <c r="N22" i="7"/>
  <c r="O22" i="7"/>
  <c r="P22" i="7"/>
  <c r="N23" i="7"/>
  <c r="O23" i="7"/>
  <c r="P23" i="7"/>
  <c r="N24" i="7"/>
  <c r="O24" i="7"/>
  <c r="P24" i="7"/>
  <c r="N25" i="7"/>
  <c r="O25" i="7"/>
  <c r="P25" i="7"/>
  <c r="N26" i="7"/>
  <c r="O26" i="7"/>
  <c r="P26" i="7"/>
  <c r="N27" i="7"/>
  <c r="O27" i="7"/>
  <c r="P27" i="7"/>
  <c r="N28" i="7"/>
  <c r="O28" i="7"/>
  <c r="P28" i="7"/>
  <c r="N29" i="7"/>
  <c r="O29" i="7"/>
  <c r="P29" i="7"/>
  <c r="N30" i="7"/>
  <c r="O30" i="7"/>
  <c r="P30" i="7"/>
  <c r="N31" i="7"/>
  <c r="O31" i="7"/>
  <c r="P31" i="7"/>
  <c r="N32" i="7"/>
  <c r="O32" i="7"/>
  <c r="P32" i="7"/>
  <c r="N33" i="7"/>
  <c r="O33" i="7"/>
  <c r="P33" i="7"/>
  <c r="N34" i="7"/>
  <c r="O34" i="7"/>
  <c r="P34" i="7"/>
  <c r="N35" i="7"/>
  <c r="O35" i="7"/>
  <c r="P35" i="7"/>
  <c r="N36" i="7"/>
  <c r="O36" i="7"/>
  <c r="P36" i="7"/>
  <c r="N37" i="7"/>
  <c r="O37" i="7"/>
  <c r="P37" i="7"/>
  <c r="N38" i="7"/>
  <c r="O38" i="7"/>
  <c r="P38" i="7"/>
  <c r="N39" i="7"/>
  <c r="O39" i="7"/>
  <c r="P39" i="7"/>
  <c r="P19" i="7"/>
  <c r="O19" i="7"/>
  <c r="N19" i="7"/>
  <c r="N12" i="7"/>
  <c r="P12" i="7"/>
  <c r="N14" i="7"/>
  <c r="P14" i="7"/>
  <c r="P11" i="7"/>
  <c r="N11" i="7"/>
  <c r="J15" i="7"/>
  <c r="I15" i="7"/>
  <c r="J42" i="5"/>
  <c r="J43" i="5"/>
  <c r="J44" i="5"/>
  <c r="J76" i="5"/>
  <c r="H13" i="6" s="1"/>
  <c r="L50" i="5"/>
  <c r="K50" i="5"/>
  <c r="J41" i="5"/>
  <c r="J40" i="5"/>
  <c r="J39" i="5"/>
  <c r="J27" i="5"/>
  <c r="J28" i="5"/>
  <c r="J29" i="5"/>
  <c r="J30" i="5"/>
  <c r="J31" i="5"/>
  <c r="J32" i="5"/>
  <c r="J33" i="5"/>
  <c r="J23" i="5"/>
  <c r="J22" i="5"/>
  <c r="J21" i="5"/>
  <c r="J20" i="5"/>
  <c r="J19" i="5"/>
  <c r="J18" i="5"/>
  <c r="J17" i="5"/>
  <c r="L11" i="7"/>
  <c r="H10" i="6" l="1"/>
  <c r="H12" i="6"/>
  <c r="O14" i="7"/>
  <c r="P61" i="7"/>
  <c r="E11" i="6" s="1"/>
  <c r="O61" i="7"/>
  <c r="D11" i="6" s="1"/>
  <c r="N61" i="7"/>
  <c r="C11" i="6" s="1"/>
  <c r="O11" i="7"/>
  <c r="H9" i="6"/>
  <c r="N67" i="7"/>
  <c r="C12" i="6" s="1"/>
  <c r="P67" i="7"/>
  <c r="E12" i="6" s="1"/>
  <c r="O67" i="7"/>
  <c r="D12" i="6" s="1"/>
  <c r="O12" i="7"/>
  <c r="N15" i="7"/>
  <c r="C10" i="6" s="1"/>
  <c r="P15" i="7"/>
  <c r="E10" i="6" s="1"/>
  <c r="G50" i="5"/>
  <c r="J50" i="5" s="1"/>
  <c r="H11" i="6" s="1"/>
  <c r="B9" i="5"/>
  <c r="C13" i="6" l="1"/>
  <c r="H16" i="6"/>
  <c r="O15" i="7"/>
  <c r="D10" i="6" s="1"/>
  <c r="D13" i="6" s="1"/>
  <c r="E13" i="6"/>
  <c r="P69" i="7"/>
  <c r="O69" i="7"/>
  <c r="N69" i="7"/>
  <c r="E14" i="6" l="1"/>
  <c r="I19" i="6" s="1"/>
  <c r="I22" i="6" s="1"/>
  <c r="F67" i="7"/>
  <c r="F69" i="7" l="1"/>
</calcChain>
</file>

<file path=xl/sharedStrings.xml><?xml version="1.0" encoding="utf-8"?>
<sst xmlns="http://schemas.openxmlformats.org/spreadsheetml/2006/main" count="413" uniqueCount="244">
  <si>
    <t>Omschrijving</t>
  </si>
  <si>
    <t>Algemeen</t>
  </si>
  <si>
    <t>dit inschrijfformulier maakt onderdeel uit van de aanbesteding "Regionale hoofdpost voor de Waterketen"</t>
  </si>
  <si>
    <t>De inschrijver:</t>
  </si>
  <si>
    <t>TOTAAL</t>
  </si>
  <si>
    <t>Aanvullend onderhoud</t>
  </si>
  <si>
    <t>Verrekenprijzen</t>
  </si>
  <si>
    <t>Nr</t>
  </si>
  <si>
    <t>Aantal</t>
  </si>
  <si>
    <t>Toevoegen één-/twee-pompsgemaal welke reeds is voorzien van een besturing en communicatie en rechtstreeks aangesloten moet worden op de regionale hoofdpost</t>
  </si>
  <si>
    <t>Toevoegen Bergbezinkvoorziening welke reeds is voorzien van een besturing en communicatie en rechtstreeks aangesloten moet worden op de regionale hoofdpost</t>
  </si>
  <si>
    <t>Toevoegen meer-pomp-gemaal en overige ‘speciale’ gemalen welke reeds is voorzien van een besturing en communicatie en rechtstreeks aangesloten moet worden op de regionale hoofdpost</t>
  </si>
  <si>
    <t>Toevoegen object die overstort en of neerslag meet welke reeds is voorzien van logging en communicatie-apparatuur en rechtstreeks aangesloten moet worden op de regionale hoofdpost</t>
  </si>
  <si>
    <t>Toevoegen van een protocol om RealSense loggers aan te sluiten (I-Real)</t>
  </si>
  <si>
    <t>Toevoegen van een protocol om DCX loggers aan te sluiten (Keller)</t>
  </si>
  <si>
    <t>Toevoegen van een protocol om ARC loggers aan te sluiten (Keller)</t>
  </si>
  <si>
    <t>Toevoegen van een protocol om Sofrel loggers aan te sluiten (Infra Scada)</t>
  </si>
  <si>
    <t>Toevoegen van een protocol om Nivus loggers aan te sluiten (Eijkelkamp)</t>
  </si>
  <si>
    <t>Toevoegen van een protocol om Campbell-CR6-loggers aan te sluiten (Koenders)</t>
  </si>
  <si>
    <t>Toevoegen van een protocol om Geokon-Model 8800 Geonet aan te sluiten (Koenders)</t>
  </si>
  <si>
    <t>Toevoegen van een protocol om Diver-loggers aan te sluiten op de regionale hoofdpost (Eijkelkamp en Van Essen)</t>
  </si>
  <si>
    <t>Toevoegen van een protocol om IoT-sensor (Datwatt)</t>
  </si>
  <si>
    <t>Het leveren van een VDSL modem indien draadloos internet niet mogelijk is en een lijnverbinding aanwezig is</t>
  </si>
  <si>
    <t>Bedrag na weging</t>
  </si>
  <si>
    <t>TOTAL COST OF OWNERSHIP</t>
  </si>
  <si>
    <t xml:space="preserve">C.1 </t>
  </si>
  <si>
    <t>C.2</t>
  </si>
  <si>
    <t>C.3</t>
  </si>
  <si>
    <t>C.4</t>
  </si>
  <si>
    <t>C.5</t>
  </si>
  <si>
    <t>C.6</t>
  </si>
  <si>
    <t>Werkzaamheden</t>
  </si>
  <si>
    <t>TOTALE FICTIEVE INSCRHIJVING</t>
  </si>
  <si>
    <t>Som van de verrekenprijzen</t>
  </si>
  <si>
    <t>C1.01</t>
  </si>
  <si>
    <t>C1.02</t>
  </si>
  <si>
    <t>C1.03</t>
  </si>
  <si>
    <t>C1.04</t>
  </si>
  <si>
    <t>C1.05</t>
  </si>
  <si>
    <t>C1.06</t>
  </si>
  <si>
    <t>C1.07</t>
  </si>
  <si>
    <t>C1.08</t>
  </si>
  <si>
    <t>C1.09</t>
  </si>
  <si>
    <t>C1.10</t>
  </si>
  <si>
    <t>C1.11</t>
  </si>
  <si>
    <t>C2.01</t>
  </si>
  <si>
    <t>C2.02</t>
  </si>
  <si>
    <t>C2.03</t>
  </si>
  <si>
    <t>C2.04</t>
  </si>
  <si>
    <t>C2.05</t>
  </si>
  <si>
    <t>C2.06</t>
  </si>
  <si>
    <t>C3.01</t>
  </si>
  <si>
    <t>C4.01</t>
  </si>
  <si>
    <t>C5.01</t>
  </si>
  <si>
    <t>C.1 Bestaand object rechstreeks aansluiten op de regionale hoofdpost</t>
  </si>
  <si>
    <t>C.2 Toevoegen object met nieuwe apparatuur</t>
  </si>
  <si>
    <t xml:space="preserve">Gelijk aan C1.01, maar dan voor 10 stuks die gelijktijdig in opdracht worden gegeven </t>
  </si>
  <si>
    <t xml:space="preserve">Gelijk aan C1.01, maar dan voor 50 stuks die gelijktijdig in opdracht worden gegeven </t>
  </si>
  <si>
    <t>Gelijk aan C2.01 maar dan voor 10 stuks die gelijktijdig in opdracht worden gegeven</t>
  </si>
  <si>
    <t>Opleveren regionale hoofdpost</t>
  </si>
  <si>
    <t>Opleveren alle rapportages</t>
  </si>
  <si>
    <t>Prijs per stuk</t>
  </si>
  <si>
    <t>Initiele Prijs</t>
  </si>
  <si>
    <t>Meervoudig onderhoud</t>
  </si>
  <si>
    <t xml:space="preserve">Meervoudig onderhoud </t>
  </si>
  <si>
    <t>Per gemeente/waterschap Fase 1</t>
  </si>
  <si>
    <t>Subtotaal Algemeen</t>
  </si>
  <si>
    <t>Intiele en onderhoduskosten Fase 1</t>
  </si>
  <si>
    <t>Alle gele velden in te vullen door inschrijver</t>
  </si>
  <si>
    <t>Alle gele velden in te vullen door inschrijver!</t>
  </si>
  <si>
    <t>Weegfactoren</t>
  </si>
  <si>
    <t>Initieel</t>
  </si>
  <si>
    <t>Momenteel op hoofdpost</t>
  </si>
  <si>
    <t>Initiele Prijs per stuk</t>
  </si>
  <si>
    <t xml:space="preserve">Gelijk aan C1.01, maar dan voor 5 stuks die gelijktijdig in opdracht worden gegeven </t>
  </si>
  <si>
    <t>C1.12</t>
  </si>
  <si>
    <t>C1.13</t>
  </si>
  <si>
    <t>C1.14</t>
  </si>
  <si>
    <t>Gelijk aan C2.01 maar dan voor 5 stuks die gelijktijdig in opdracht worden gegeven</t>
  </si>
  <si>
    <t>Toevoegen van een protocol om DNP3 PLC’s aan te sluiten</t>
  </si>
  <si>
    <t>Toevoegen van een protocol om MQTT hardware aan te sluiten</t>
  </si>
  <si>
    <t>Aanvullen onderhoud</t>
  </si>
  <si>
    <t>Totaal Bedrag</t>
  </si>
  <si>
    <t>Totaal bedrag</t>
  </si>
  <si>
    <t>Inschrijver:</t>
  </si>
  <si>
    <t>Gelijk aan C2.04 maar dan voor 5 stuks die gelijktijdig in opdracht worden gegeven</t>
  </si>
  <si>
    <t>Gelijk aan C2.04 maar dan voor 10 stuks die gelijktijdig in opdracht worden gegeven</t>
  </si>
  <si>
    <t>Bedrag per jaar</t>
  </si>
  <si>
    <t>Meervoudig onderhoud
(per stuk)</t>
  </si>
  <si>
    <t>Aanvullend onderhoud
(per stuk)</t>
  </si>
  <si>
    <t>Weegfactoren (per stuk)</t>
  </si>
  <si>
    <t>Totaal initieel</t>
  </si>
  <si>
    <t>Totaal meervoudig</t>
  </si>
  <si>
    <t>Totaal Aanvullend</t>
  </si>
  <si>
    <t>Fictief inschrijfbedrag MET weegfactor</t>
  </si>
  <si>
    <t>Total Cost of Ownership (incl. weegfactor)</t>
  </si>
  <si>
    <t>Onderstaande verrekenprijzen zijn gericht op het leveren en onderhouden van een protocol in de regionale hoofpost</t>
  </si>
  <si>
    <t>Cijfer*</t>
  </si>
  <si>
    <t>* in te vullen door de opdrachtgever</t>
  </si>
  <si>
    <t>Fictieve korting plan van aanpak</t>
  </si>
  <si>
    <t>Fictieve korting praktijktest</t>
  </si>
  <si>
    <t>TCO met verrekenprijzen en weegfactoren</t>
  </si>
  <si>
    <t xml:space="preserve">Alle overige algemene werkzaamheden </t>
  </si>
  <si>
    <t>Purmerend</t>
  </si>
  <si>
    <t>Gemeente</t>
  </si>
  <si>
    <t>Subtotaal Purmerend</t>
  </si>
  <si>
    <t>Midden Beemster</t>
  </si>
  <si>
    <t>Subtotaal Midden Beemster</t>
  </si>
  <si>
    <t xml:space="preserve">TOTAAL </t>
  </si>
  <si>
    <t>Objecten waar nieuwe communicatieapparatuur conform PvE moet worden geleverd en werkend wordt opgeleverd</t>
  </si>
  <si>
    <t xml:space="preserve">Additioneel aan de opties C1.01 t/m C1.05 waarbij  conform PvE door opdrachtnemer een PLC, communicatieapparatuur en besturingprogramma werkend wordt opgeleverd </t>
  </si>
  <si>
    <t xml:space="preserve">C.3 Toevoegen nieuwe gemeente </t>
  </si>
  <si>
    <t>Onderstaande verrekenprijzen zijn gericht op het toevoegen van een nieuwe gemeente in de hoofdpost (setup-kosten)</t>
  </si>
  <si>
    <t>C4.02</t>
  </si>
  <si>
    <t>C4.03</t>
  </si>
  <si>
    <t>C4.04</t>
  </si>
  <si>
    <t>C4.05</t>
  </si>
  <si>
    <t>C4.06</t>
  </si>
  <si>
    <t>C4.07</t>
  </si>
  <si>
    <t>C4.08</t>
  </si>
  <si>
    <t>C4.09</t>
  </si>
  <si>
    <t>C4.10</t>
  </si>
  <si>
    <t>C4.11</t>
  </si>
  <si>
    <t>Subtotaal</t>
  </si>
  <si>
    <t>Zie ook overige tabbladen!</t>
  </si>
  <si>
    <t>C4.12</t>
  </si>
  <si>
    <t>Onderstaande verrekenprijzen zijn gericht op uurtarieven die worden gehanteerd</t>
  </si>
  <si>
    <t>C6.01</t>
  </si>
  <si>
    <t>Uurtarief Software-ontwikkelaar</t>
  </si>
  <si>
    <t>Uurtarief (Service)monteur</t>
  </si>
  <si>
    <t>Uurtarief Projectmanager</t>
  </si>
  <si>
    <t>Uurtarief Consultant</t>
  </si>
  <si>
    <t>C.4 Toevoegen  protocol, koppelingen en commuinicatiemethoden</t>
  </si>
  <si>
    <t>C4.13</t>
  </si>
  <si>
    <t>Toevoegen Sigfox communicatiemethode</t>
  </si>
  <si>
    <t>Toevoegen Narrow Band IoT communicatiemethode</t>
  </si>
  <si>
    <t>C4.14</t>
  </si>
  <si>
    <t>Bestaand object rechstreeks aansluiten op de regionale hoofdpost</t>
  </si>
  <si>
    <t>Toevoegen object met nieuwe apparatuur</t>
  </si>
  <si>
    <t xml:space="preserve">Toevoegen nieuwe gemeente </t>
  </si>
  <si>
    <t>Toevoegen  protocol, koppelingen en commuinicatiemethoden</t>
  </si>
  <si>
    <t>Uurtarieven</t>
  </si>
  <si>
    <t>Beste prijs-kwaliteit verhouding</t>
  </si>
  <si>
    <t>Toevoegen FEWS uitwisseling (XML Timeseries)</t>
  </si>
  <si>
    <t>C1.15</t>
  </si>
  <si>
    <t>C1.16</t>
  </si>
  <si>
    <t>Gelijk aan C1.07, maar dan voor 5 stuks die gelijktijdig in opdracht worden gegeven</t>
  </si>
  <si>
    <t>Gelijk aan C1.07, maar dan voor 10 stuks die gelijktijdig in opdracht worden gegeven</t>
  </si>
  <si>
    <t>Gelijk aan C1.07, maar dan voor 25 stuks die gelijktijdig in opdracht worden gegeven</t>
  </si>
  <si>
    <t>Toevoegen grondwaterobject welke reeds is voorzien van een logger met communicatie en rechtstreeks aangesloten moet worden op het telemetriesysteem</t>
  </si>
  <si>
    <t>Gelijk aan C1.11, maar dan voor 5 stuks die gelijktijdig in opdracht worden gegeven</t>
  </si>
  <si>
    <t>Gelijk aan C1.11, maar dan voor 10 stuks die gelijktijdig in opdracht worden gegeven</t>
  </si>
  <si>
    <t>Gelijk aan C1.11, maar dan voor 50 stuks die gelijktijdig in opdracht worden gegeven</t>
  </si>
  <si>
    <t>Toevoegen van drukrioolgemaal met 1 master met meerdere slaves welke reeds is voorzien van een besturing en communicatie en rechtstreeks aangesloten moet worden op de regionale telemetriesysteem</t>
  </si>
  <si>
    <t>Gelijk aan C1.15, maar dan voor 5 stuks die gelijktijdig in opdracht worden gegeven</t>
  </si>
  <si>
    <t>Gelijk aan C1.15, maar dan voor 10 stuks die gelijktijdig in opdracht worden gegeven</t>
  </si>
  <si>
    <t>C1.17</t>
  </si>
  <si>
    <t>CARS</t>
  </si>
  <si>
    <t>F-One</t>
  </si>
  <si>
    <t>TMX</t>
  </si>
  <si>
    <t>Toevoegen LoRa communicatiemethode</t>
  </si>
  <si>
    <t>C4.15</t>
  </si>
  <si>
    <t>verwerken historische gegevens</t>
  </si>
  <si>
    <t>Type PLC</t>
  </si>
  <si>
    <t>Gemaal</t>
  </si>
  <si>
    <t>Gemaal: 1 pomps</t>
  </si>
  <si>
    <t>Gemaal 2 pomps</t>
  </si>
  <si>
    <t>Wago met HMI  (Indumicro IMP-C080)</t>
  </si>
  <si>
    <t>Setupkosten</t>
  </si>
  <si>
    <t>Flygt APP 721, wordt een Phoenix  ILC171 of Axioline</t>
  </si>
  <si>
    <t>Flygt APP 751, wordt een Phoenix  ILC171 of Axioline</t>
  </si>
  <si>
    <t>Mitsubishi FX3U-32MR-ES met HMI  (Indumicro IMP-C080) en Landy webcontroller</t>
  </si>
  <si>
    <t xml:space="preserve">Mitsubishi FX3U-32MR-ES met  HMI  (Mitshubishi) </t>
  </si>
  <si>
    <t>Mitsubishi FX3U-32MR-ES met HMI  (Mitsubishi of Indumicro IMP-C080) en eventueel Landy webcontroller</t>
  </si>
  <si>
    <t>Gemaal 3 pomps</t>
  </si>
  <si>
    <t>Flygt APP 741, wordt een Phoenix  ILC171 of Axioline</t>
  </si>
  <si>
    <t>Gemaal 2 pomps + mixer</t>
  </si>
  <si>
    <t>Gemaal 2 pomps + lenspomp</t>
  </si>
  <si>
    <t>Mitsubishi FX3U-32MR-ES met  HMI  (Mitshubishi) en Landy webcontroller</t>
  </si>
  <si>
    <t xml:space="preserve">Mitsubishi FX3U-32MR-ES met HMI  (Indumicro IMP-C080) </t>
  </si>
  <si>
    <t>Gemaal 3 pomps + lenspomp</t>
  </si>
  <si>
    <t>Mitsubishi FX3U-32MR-ES en Landy webcontroller</t>
  </si>
  <si>
    <t>Minigemaal 1 pomps</t>
  </si>
  <si>
    <t>Minigemaal 2 pomps</t>
  </si>
  <si>
    <t>LandyLine met Landustrie Webcontroller en eWONx101CD router</t>
  </si>
  <si>
    <t>Unitronics Jazz PLC controller</t>
  </si>
  <si>
    <t xml:space="preserve">Mous Spin LoRa </t>
  </si>
  <si>
    <t xml:space="preserve">LandyLine </t>
  </si>
  <si>
    <t>Soort</t>
  </si>
  <si>
    <t>Pompen</t>
  </si>
  <si>
    <t>Minigemaal</t>
  </si>
  <si>
    <t>RWA/DWA</t>
  </si>
  <si>
    <t>1 DWA + 1 RWA</t>
  </si>
  <si>
    <t>2 DWA + 1 RWA</t>
  </si>
  <si>
    <t>Flygt APP 900 met HMI, wordt een Phoenix ILC171 of  Axioline</t>
  </si>
  <si>
    <t>2 DWA + 2 RWA</t>
  </si>
  <si>
    <t>Landy Web I/O controller en Landy web controller met HMI</t>
  </si>
  <si>
    <t>3 DWA + 2 RWA</t>
  </si>
  <si>
    <t>Tunnelgemaal</t>
  </si>
  <si>
    <t>1 pomps</t>
  </si>
  <si>
    <t>2 pomps</t>
  </si>
  <si>
    <t>Vlotter</t>
  </si>
  <si>
    <t>Vlotterblokkering</t>
  </si>
  <si>
    <t>Mitsubishi FX 2N</t>
  </si>
  <si>
    <t>Relaisbesturing</t>
  </si>
  <si>
    <t>3 pomps</t>
  </si>
  <si>
    <t>2 pomps + mixer</t>
  </si>
  <si>
    <t>2 pomps + lenspomp</t>
  </si>
  <si>
    <t>3 poms + lenspomp</t>
  </si>
  <si>
    <t>Mitsubishi FX3U-32MR-ES met HMI  (Indumicro IMP-C080)</t>
  </si>
  <si>
    <t>Wago met HMI (Indumicro IMP-C080)+ T-box (alarmmelding naar Waterschap)</t>
  </si>
  <si>
    <t>TMX LM-6/7</t>
  </si>
  <si>
    <t>TMX LM-6/7 of UDSO</t>
  </si>
  <si>
    <t>C5.02</t>
  </si>
  <si>
    <t>Indien de opdrachtgever besluit om minimaal 1 SIM-kaart bij de opdrachtnemer af te nemen. Inclusief APN en fixed-IP</t>
  </si>
  <si>
    <t>C5.03</t>
  </si>
  <si>
    <t>Indien de opdrachtgever besluit om minimaal 50 SIM-kaart bij de opdrachtnemer af te nemen. Inclusief APN en fixed-IP</t>
  </si>
  <si>
    <t>C5.04</t>
  </si>
  <si>
    <t>Indien de opdrachtgever besluit om minimaal 100 SIM-kaarten bij de opdrachtgever af te nemen. Inclusief APN en fixed-IP</t>
  </si>
  <si>
    <t>C5.05</t>
  </si>
  <si>
    <t>Indien aanvullend op C5.02 de Simkaart op locatie in bestaand modem geplaatst en geconfigureerd moet worden</t>
  </si>
  <si>
    <t>C5.06</t>
  </si>
  <si>
    <t>Indien aanvullend op C5.03 de Simkaarten op locatie in bestaand modem geplaatst en geconfigureerd moet worden</t>
  </si>
  <si>
    <t>C5.07</t>
  </si>
  <si>
    <t>Indien aanvullend op C5.04 de Simkaarten op locatie in bestaand modem geplaatst en geconfigureerd moet worden</t>
  </si>
  <si>
    <t>Communicatie</t>
  </si>
  <si>
    <t>C.5 Communicatie</t>
  </si>
  <si>
    <t>Onderstaande verrekenprijzen zijn gericht op het leveren van communicatieapparatuur en sim-kaarten, eventueel met plaatsen en cofigureren van SIM-kaarten</t>
  </si>
  <si>
    <t>Onderstaande verrekenprijzen zijn gericht op het toevoegen en onderhouden van objecten in de regionale hoofdpost die rechtstreeks communiceren met de PLC/modem of logger</t>
  </si>
  <si>
    <t>Onderstaande verrekenprijzen zijn gericht op het (additioneel) leveren en plaatsen van apparatuur bij (teokomstige) objecten</t>
  </si>
  <si>
    <t>Toevoegen nieuwe gemeente met eigen omgeving</t>
  </si>
  <si>
    <t>Het leveren van een onderhoudsmanagementmodule</t>
  </si>
  <si>
    <t>Inlezen gegevens en historische gegevens</t>
  </si>
  <si>
    <t>C.6 Onderhoudsmanagement</t>
  </si>
  <si>
    <t>Onderstaande verrekenprijzen zijn gericht op het leveren en onderhouden van een onderhoudsmanagement module in de hoofdpost</t>
  </si>
  <si>
    <t>C6.02</t>
  </si>
  <si>
    <t>C.7 Uurtarieven</t>
  </si>
  <si>
    <t>C7.01</t>
  </si>
  <si>
    <t>C7.02</t>
  </si>
  <si>
    <t>C7.03</t>
  </si>
  <si>
    <t>C7.04</t>
  </si>
  <si>
    <t>C.7</t>
  </si>
  <si>
    <t>Onderhoudsmanagement</t>
  </si>
  <si>
    <t>Waarvan schakelkast wordt vervangen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</si>
</sst>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 &quot;€&quot;\ * #,##0.00_ ;_ &quot;€&quot;\ * \-#,##0.00_ ;_ &quot;€&quot;\ * &quot;-&quot;??_ ;_ @_ "/>
    <numFmt numFmtId="164" formatCode="&quot;€&quot;\ #,##0.00"/>
    <numFmt numFmtId="165" formatCode="#,##0_ ;\-#,##0\ "/>
    <numFmt numFmtId="166" formatCode="#,##0.0_ ;\-#,##0.0\ "/>
    <numFmt numFmtId="167" formatCode="0.0"/>
  </numFmts>
  <fonts count="29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 Light"/>
      <family val="2"/>
      <scheme val="major"/>
    </font>
    <font>
      <sz val="10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2"/>
      <color rgb="FF4E85CE"/>
      <name val="Calibri Light"/>
      <family val="2"/>
    </font>
    <font>
      <sz val="10"/>
      <color theme="1"/>
      <name val="Calibri Light"/>
      <family val="2"/>
    </font>
    <font>
      <b/>
      <sz val="9"/>
      <color rgb="FFFFFFFF"/>
      <name val="Calibri Light"/>
      <family val="2"/>
    </font>
    <font>
      <sz val="9"/>
      <color theme="1"/>
      <name val="Calibri Light"/>
      <family val="2"/>
    </font>
    <font>
      <sz val="14"/>
      <color theme="0"/>
      <name val="Calibri"/>
      <family val="2"/>
      <scheme val="minor"/>
    </font>
    <font>
      <sz val="11"/>
      <color theme="1"/>
      <name val="Calibri"/>
      <family val="2"/>
    </font>
    <font>
      <sz val="14"/>
      <color theme="1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9"/>
      <color theme="1"/>
      <name val="Calibri Light"/>
      <family val="2"/>
    </font>
    <font>
      <b/>
      <sz val="10"/>
      <color theme="1"/>
      <name val="Calibri"/>
      <family val="2"/>
      <scheme val="minor"/>
    </font>
    <font>
      <b/>
      <sz val="12"/>
      <color rgb="FFFFFFFF"/>
      <name val="Calibri Light"/>
      <family val="2"/>
    </font>
    <font>
      <sz val="12"/>
      <color theme="1"/>
      <name val="Calibri"/>
      <family val="2"/>
      <scheme val="minor"/>
    </font>
    <font>
      <sz val="9"/>
      <color rgb="FFFFFFFF"/>
      <name val="Calibri Light"/>
      <family val="2"/>
    </font>
    <font>
      <i/>
      <sz val="10"/>
      <color theme="1"/>
      <name val="Calibri"/>
      <family val="2"/>
      <scheme val="minor"/>
    </font>
    <font>
      <b/>
      <sz val="12"/>
      <color theme="0"/>
      <name val="Calibri Light"/>
      <family val="2"/>
    </font>
    <font>
      <sz val="8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theme="0"/>
      <name val="Calibri Light"/>
      <family val="2"/>
    </font>
  </fonts>
  <fills count="2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254D83"/>
        <bgColor indexed="64"/>
      </patternFill>
    </fill>
    <fill>
      <patternFill patternType="solid">
        <fgColor rgb="FF326AB4"/>
        <bgColor indexed="64"/>
      </patternFill>
    </fill>
    <fill>
      <patternFill patternType="solid">
        <fgColor rgb="FFC6D8F0"/>
        <bgColor indexed="64"/>
      </patternFill>
    </fill>
    <fill>
      <patternFill patternType="solid">
        <fgColor rgb="FFE8EEF8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rgb="FF8EAADB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9E2F3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7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43">
    <xf numFmtId="0" fontId="0" fillId="0" borderId="0" xfId="0"/>
    <xf numFmtId="0" fontId="0" fillId="0" borderId="0" xfId="0" applyAlignment="1">
      <alignment horizontal="right"/>
    </xf>
    <xf numFmtId="0" fontId="0" fillId="0" borderId="1" xfId="0" applyBorder="1"/>
    <xf numFmtId="0" fontId="5" fillId="0" borderId="0" xfId="0" applyFont="1"/>
    <xf numFmtId="0" fontId="8" fillId="0" borderId="0" xfId="0" applyFont="1" applyAlignment="1">
      <alignment vertical="center"/>
    </xf>
    <xf numFmtId="0" fontId="11" fillId="8" borderId="1" xfId="0" applyFont="1" applyFill="1" applyBorder="1" applyAlignment="1">
      <alignment vertical="center" wrapText="1"/>
    </xf>
    <xf numFmtId="0" fontId="11" fillId="9" borderId="1" xfId="0" applyFont="1" applyFill="1" applyBorder="1" applyAlignment="1">
      <alignment vertical="center" wrapText="1"/>
    </xf>
    <xf numFmtId="0" fontId="10" fillId="6" borderId="1" xfId="0" applyFont="1" applyFill="1" applyBorder="1" applyAlignment="1">
      <alignment vertical="center" wrapText="1"/>
    </xf>
    <xf numFmtId="0" fontId="9" fillId="0" borderId="0" xfId="0" applyFont="1" applyAlignment="1">
      <alignment vertical="center"/>
    </xf>
    <xf numFmtId="0" fontId="11" fillId="8" borderId="1" xfId="0" applyFont="1" applyFill="1" applyBorder="1" applyAlignment="1">
      <alignment horizontal="center" vertical="center" wrapText="1"/>
    </xf>
    <xf numFmtId="0" fontId="11" fillId="9" borderId="1" xfId="0" applyFont="1" applyFill="1" applyBorder="1" applyAlignment="1">
      <alignment horizontal="center" vertical="center" wrapText="1"/>
    </xf>
    <xf numFmtId="0" fontId="3" fillId="4" borderId="1" xfId="0" applyFont="1" applyFill="1" applyBorder="1"/>
    <xf numFmtId="0" fontId="13" fillId="0" borderId="0" xfId="0" applyFont="1"/>
    <xf numFmtId="44" fontId="0" fillId="0" borderId="0" xfId="0" applyNumberFormat="1"/>
    <xf numFmtId="0" fontId="12" fillId="0" borderId="0" xfId="0" applyFont="1"/>
    <xf numFmtId="164" fontId="12" fillId="0" borderId="0" xfId="0" applyNumberFormat="1" applyFont="1"/>
    <xf numFmtId="44" fontId="0" fillId="0" borderId="1" xfId="0" applyNumberFormat="1" applyBorder="1"/>
    <xf numFmtId="44" fontId="3" fillId="4" borderId="1" xfId="0" applyNumberFormat="1" applyFont="1" applyFill="1" applyBorder="1"/>
    <xf numFmtId="0" fontId="15" fillId="0" borderId="0" xfId="0" applyFont="1" applyAlignment="1">
      <alignment vertical="center"/>
    </xf>
    <xf numFmtId="0" fontId="1" fillId="0" borderId="0" xfId="0" applyFont="1"/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44" fontId="0" fillId="0" borderId="0" xfId="0" applyNumberFormat="1" applyProtection="1">
      <protection locked="0"/>
    </xf>
    <xf numFmtId="0" fontId="16" fillId="0" borderId="0" xfId="0" applyFont="1"/>
    <xf numFmtId="0" fontId="10" fillId="6" borderId="18" xfId="0" applyFont="1" applyFill="1" applyBorder="1" applyAlignment="1">
      <alignment vertical="center" wrapText="1"/>
    </xf>
    <xf numFmtId="0" fontId="10" fillId="6" borderId="19" xfId="0" applyFont="1" applyFill="1" applyBorder="1" applyAlignment="1">
      <alignment vertical="center" wrapText="1"/>
    </xf>
    <xf numFmtId="0" fontId="10" fillId="6" borderId="21" xfId="0" applyFont="1" applyFill="1" applyBorder="1" applyAlignment="1">
      <alignment vertical="center" wrapText="1"/>
    </xf>
    <xf numFmtId="0" fontId="11" fillId="9" borderId="16" xfId="0" applyFont="1" applyFill="1" applyBorder="1" applyAlignment="1">
      <alignment horizontal="center" vertical="center" wrapText="1"/>
    </xf>
    <xf numFmtId="0" fontId="11" fillId="9" borderId="16" xfId="0" applyFont="1" applyFill="1" applyBorder="1" applyAlignment="1">
      <alignment vertical="center" wrapText="1"/>
    </xf>
    <xf numFmtId="0" fontId="10" fillId="6" borderId="1" xfId="0" applyFont="1" applyFill="1" applyBorder="1" applyAlignment="1">
      <alignment horizontal="center" vertical="center" wrapText="1"/>
    </xf>
    <xf numFmtId="44" fontId="10" fillId="7" borderId="1" xfId="0" applyNumberFormat="1" applyFont="1" applyFill="1" applyBorder="1" applyAlignment="1">
      <alignment vertical="center" wrapText="1"/>
    </xf>
    <xf numFmtId="0" fontId="10" fillId="0" borderId="0" xfId="0" applyFont="1" applyAlignment="1">
      <alignment horizontal="left" vertical="center" wrapText="1"/>
    </xf>
    <xf numFmtId="44" fontId="10" fillId="0" borderId="0" xfId="0" applyNumberFormat="1" applyFont="1" applyAlignment="1">
      <alignment vertical="center" wrapText="1"/>
    </xf>
    <xf numFmtId="0" fontId="0" fillId="0" borderId="1" xfId="0" applyBorder="1" applyAlignment="1">
      <alignment horizontal="center"/>
    </xf>
    <xf numFmtId="44" fontId="5" fillId="15" borderId="1" xfId="0" applyNumberFormat="1" applyFont="1" applyFill="1" applyBorder="1" applyAlignment="1" applyProtection="1">
      <alignment vertical="center"/>
      <protection locked="0"/>
    </xf>
    <xf numFmtId="44" fontId="0" fillId="15" borderId="1" xfId="0" applyNumberFormat="1" applyFill="1" applyBorder="1" applyAlignment="1" applyProtection="1">
      <alignment vertical="center"/>
      <protection locked="0"/>
    </xf>
    <xf numFmtId="0" fontId="10" fillId="18" borderId="1" xfId="0" applyFont="1" applyFill="1" applyBorder="1" applyAlignment="1">
      <alignment horizontal="center" vertical="center" wrapText="1"/>
    </xf>
    <xf numFmtId="0" fontId="19" fillId="3" borderId="11" xfId="0" applyFont="1" applyFill="1" applyBorder="1" applyAlignment="1">
      <alignment horizontal="center" vertical="center" wrapText="1"/>
    </xf>
    <xf numFmtId="44" fontId="19" fillId="3" borderId="11" xfId="0" applyNumberFormat="1" applyFont="1" applyFill="1" applyBorder="1" applyAlignment="1">
      <alignment vertical="center" wrapText="1"/>
    </xf>
    <xf numFmtId="0" fontId="20" fillId="0" borderId="0" xfId="0" applyFont="1"/>
    <xf numFmtId="44" fontId="0" fillId="15" borderId="13" xfId="0" applyNumberFormat="1" applyFill="1" applyBorder="1" applyProtection="1">
      <protection locked="0"/>
    </xf>
    <xf numFmtId="44" fontId="0" fillId="15" borderId="1" xfId="0" applyNumberFormat="1" applyFill="1" applyBorder="1" applyProtection="1">
      <protection locked="0"/>
    </xf>
    <xf numFmtId="44" fontId="0" fillId="15" borderId="15" xfId="0" applyNumberFormat="1" applyFill="1" applyBorder="1" applyProtection="1">
      <protection locked="0"/>
    </xf>
    <xf numFmtId="44" fontId="0" fillId="15" borderId="16" xfId="0" applyNumberFormat="1" applyFill="1" applyBorder="1" applyProtection="1">
      <protection locked="0"/>
    </xf>
    <xf numFmtId="0" fontId="10" fillId="6" borderId="22" xfId="0" applyFont="1" applyFill="1" applyBorder="1" applyAlignment="1">
      <alignment vertical="center" wrapText="1"/>
    </xf>
    <xf numFmtId="0" fontId="10" fillId="6" borderId="19" xfId="0" applyFont="1" applyFill="1" applyBorder="1" applyAlignment="1">
      <alignment horizontal="center" vertical="center" wrapText="1"/>
    </xf>
    <xf numFmtId="0" fontId="10" fillId="18" borderId="19" xfId="0" applyFont="1" applyFill="1" applyBorder="1" applyAlignment="1">
      <alignment horizontal="center" vertical="center" wrapText="1"/>
    </xf>
    <xf numFmtId="0" fontId="10" fillId="18" borderId="20" xfId="0" applyFont="1" applyFill="1" applyBorder="1" applyAlignment="1">
      <alignment horizontal="center" vertical="center" wrapText="1"/>
    </xf>
    <xf numFmtId="165" fontId="5" fillId="11" borderId="16" xfId="0" applyNumberFormat="1" applyFont="1" applyFill="1" applyBorder="1" applyAlignment="1">
      <alignment vertical="center"/>
    </xf>
    <xf numFmtId="165" fontId="5" fillId="11" borderId="17" xfId="0" applyNumberFormat="1" applyFont="1" applyFill="1" applyBorder="1" applyAlignment="1">
      <alignment vertical="center"/>
    </xf>
    <xf numFmtId="44" fontId="0" fillId="15" borderId="4" xfId="0" applyNumberFormat="1" applyFill="1" applyBorder="1" applyProtection="1">
      <protection locked="0"/>
    </xf>
    <xf numFmtId="0" fontId="11" fillId="8" borderId="16" xfId="0" applyFont="1" applyFill="1" applyBorder="1" applyAlignment="1">
      <alignment horizontal="center" vertical="center" wrapText="1"/>
    </xf>
    <xf numFmtId="44" fontId="0" fillId="15" borderId="23" xfId="0" applyNumberFormat="1" applyFill="1" applyBorder="1" applyProtection="1">
      <protection locked="0"/>
    </xf>
    <xf numFmtId="0" fontId="11" fillId="9" borderId="11" xfId="0" applyFont="1" applyFill="1" applyBorder="1" applyAlignment="1">
      <alignment vertical="center" wrapText="1"/>
    </xf>
    <xf numFmtId="0" fontId="11" fillId="9" borderId="11" xfId="0" applyFont="1" applyFill="1" applyBorder="1" applyAlignment="1">
      <alignment horizontal="center" vertical="center" wrapText="1"/>
    </xf>
    <xf numFmtId="44" fontId="0" fillId="15" borderId="9" xfId="0" applyNumberFormat="1" applyFill="1" applyBorder="1" applyProtection="1">
      <protection locked="0"/>
    </xf>
    <xf numFmtId="44" fontId="0" fillId="15" borderId="11" xfId="0" applyNumberFormat="1" applyFill="1" applyBorder="1" applyProtection="1">
      <protection locked="0"/>
    </xf>
    <xf numFmtId="0" fontId="10" fillId="6" borderId="22" xfId="0" applyFont="1" applyFill="1" applyBorder="1" applyAlignment="1">
      <alignment horizontal="center" vertical="center" wrapText="1"/>
    </xf>
    <xf numFmtId="0" fontId="10" fillId="18" borderId="22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166" fontId="5" fillId="11" borderId="16" xfId="0" applyNumberFormat="1" applyFont="1" applyFill="1" applyBorder="1" applyAlignment="1">
      <alignment vertical="center"/>
    </xf>
    <xf numFmtId="0" fontId="5" fillId="0" borderId="0" xfId="0" applyFont="1" applyAlignment="1">
      <alignment horizontal="center"/>
    </xf>
    <xf numFmtId="0" fontId="10" fillId="6" borderId="2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/>
    </xf>
    <xf numFmtId="2" fontId="0" fillId="0" borderId="0" xfId="0" applyNumberFormat="1"/>
    <xf numFmtId="166" fontId="5" fillId="11" borderId="17" xfId="0" applyNumberFormat="1" applyFont="1" applyFill="1" applyBorder="1" applyAlignment="1">
      <alignment vertical="center"/>
    </xf>
    <xf numFmtId="44" fontId="0" fillId="15" borderId="2" xfId="0" applyNumberFormat="1" applyFill="1" applyBorder="1" applyProtection="1">
      <protection locked="0"/>
    </xf>
    <xf numFmtId="44" fontId="0" fillId="15" borderId="26" xfId="0" applyNumberFormat="1" applyFill="1" applyBorder="1" applyProtection="1">
      <protection locked="0"/>
    </xf>
    <xf numFmtId="44" fontId="0" fillId="12" borderId="1" xfId="0" applyNumberFormat="1" applyFill="1" applyBorder="1" applyAlignment="1">
      <alignment vertical="center"/>
    </xf>
    <xf numFmtId="44" fontId="0" fillId="19" borderId="1" xfId="0" applyNumberFormat="1" applyFill="1" applyBorder="1" applyAlignment="1">
      <alignment vertical="center"/>
    </xf>
    <xf numFmtId="44" fontId="0" fillId="19" borderId="16" xfId="0" applyNumberFormat="1" applyFill="1" applyBorder="1" applyAlignment="1">
      <alignment vertical="center"/>
    </xf>
    <xf numFmtId="0" fontId="10" fillId="18" borderId="21" xfId="0" applyFont="1" applyFill="1" applyBorder="1" applyAlignment="1">
      <alignment horizontal="center" vertical="center" wrapText="1"/>
    </xf>
    <xf numFmtId="0" fontId="10" fillId="18" borderId="14" xfId="0" applyFont="1" applyFill="1" applyBorder="1" applyAlignment="1">
      <alignment horizontal="center" vertical="center" wrapText="1"/>
    </xf>
    <xf numFmtId="44" fontId="0" fillId="12" borderId="13" xfId="0" applyNumberFormat="1" applyFill="1" applyBorder="1" applyAlignment="1">
      <alignment vertical="center"/>
    </xf>
    <xf numFmtId="44" fontId="0" fillId="12" borderId="14" xfId="0" applyNumberFormat="1" applyFill="1" applyBorder="1" applyAlignment="1">
      <alignment vertical="center"/>
    </xf>
    <xf numFmtId="0" fontId="1" fillId="17" borderId="27" xfId="0" applyFont="1" applyFill="1" applyBorder="1" applyAlignment="1">
      <alignment horizontal="left" vertical="center"/>
    </xf>
    <xf numFmtId="0" fontId="1" fillId="17" borderId="28" xfId="0" applyFont="1" applyFill="1" applyBorder="1" applyAlignment="1">
      <alignment horizontal="center" vertical="center"/>
    </xf>
    <xf numFmtId="0" fontId="1" fillId="17" borderId="29" xfId="0" applyFont="1" applyFill="1" applyBorder="1" applyAlignment="1">
      <alignment horizontal="center" vertical="center"/>
    </xf>
    <xf numFmtId="0" fontId="10" fillId="18" borderId="13" xfId="0" applyFont="1" applyFill="1" applyBorder="1" applyAlignment="1">
      <alignment horizontal="center" vertical="center" wrapText="1"/>
    </xf>
    <xf numFmtId="44" fontId="0" fillId="19" borderId="13" xfId="0" applyNumberFormat="1" applyFill="1" applyBorder="1" applyAlignment="1">
      <alignment vertical="center"/>
    </xf>
    <xf numFmtId="44" fontId="0" fillId="19" borderId="14" xfId="0" applyNumberFormat="1" applyFill="1" applyBorder="1" applyAlignment="1">
      <alignment vertical="center"/>
    </xf>
    <xf numFmtId="44" fontId="0" fillId="19" borderId="15" xfId="0" applyNumberFormat="1" applyFill="1" applyBorder="1" applyAlignment="1">
      <alignment vertical="center"/>
    </xf>
    <xf numFmtId="44" fontId="0" fillId="19" borderId="17" xfId="0" applyNumberFormat="1" applyFill="1" applyBorder="1" applyAlignment="1">
      <alignment vertical="center"/>
    </xf>
    <xf numFmtId="0" fontId="10" fillId="6" borderId="30" xfId="0" applyFont="1" applyFill="1" applyBorder="1" applyAlignment="1">
      <alignment vertical="center" wrapText="1"/>
    </xf>
    <xf numFmtId="0" fontId="10" fillId="18" borderId="33" xfId="0" applyFont="1" applyFill="1" applyBorder="1" applyAlignment="1">
      <alignment horizontal="center" vertical="center" wrapText="1"/>
    </xf>
    <xf numFmtId="0" fontId="10" fillId="18" borderId="18" xfId="0" applyFont="1" applyFill="1" applyBorder="1" applyAlignment="1">
      <alignment horizontal="center" vertical="center" wrapText="1"/>
    </xf>
    <xf numFmtId="0" fontId="11" fillId="9" borderId="13" xfId="0" applyFont="1" applyFill="1" applyBorder="1" applyAlignment="1">
      <alignment vertical="center" wrapText="1"/>
    </xf>
    <xf numFmtId="0" fontId="11" fillId="8" borderId="13" xfId="0" applyFont="1" applyFill="1" applyBorder="1" applyAlignment="1">
      <alignment vertical="center" wrapText="1"/>
    </xf>
    <xf numFmtId="0" fontId="10" fillId="6" borderId="34" xfId="0" applyFont="1" applyFill="1" applyBorder="1" applyAlignment="1">
      <alignment horizontal="center" vertical="center" wrapText="1"/>
    </xf>
    <xf numFmtId="166" fontId="5" fillId="11" borderId="13" xfId="0" applyNumberFormat="1" applyFont="1" applyFill="1" applyBorder="1" applyAlignment="1">
      <alignment vertical="center"/>
    </xf>
    <xf numFmtId="166" fontId="5" fillId="11" borderId="15" xfId="0" applyNumberFormat="1" applyFont="1" applyFill="1" applyBorder="1" applyAlignment="1">
      <alignment vertical="center"/>
    </xf>
    <xf numFmtId="44" fontId="0" fillId="12" borderId="6" xfId="0" applyNumberFormat="1" applyFill="1" applyBorder="1" applyAlignment="1">
      <alignment vertical="center"/>
    </xf>
    <xf numFmtId="0" fontId="2" fillId="0" borderId="0" xfId="0" applyFont="1"/>
    <xf numFmtId="44" fontId="5" fillId="15" borderId="2" xfId="0" applyNumberFormat="1" applyFont="1" applyFill="1" applyBorder="1" applyAlignment="1" applyProtection="1">
      <alignment vertical="center"/>
      <protection locked="0"/>
    </xf>
    <xf numFmtId="44" fontId="10" fillId="7" borderId="2" xfId="0" applyNumberFormat="1" applyFont="1" applyFill="1" applyBorder="1" applyAlignment="1">
      <alignment vertical="center" wrapText="1"/>
    </xf>
    <xf numFmtId="44" fontId="0" fillId="15" borderId="2" xfId="0" applyNumberFormat="1" applyFill="1" applyBorder="1" applyAlignment="1" applyProtection="1">
      <alignment vertical="center"/>
      <protection locked="0"/>
    </xf>
    <xf numFmtId="44" fontId="0" fillId="12" borderId="35" xfId="0" applyNumberFormat="1" applyFill="1" applyBorder="1" applyAlignment="1">
      <alignment vertical="center"/>
    </xf>
    <xf numFmtId="44" fontId="0" fillId="12" borderId="25" xfId="0" applyNumberFormat="1" applyFill="1" applyBorder="1" applyAlignment="1">
      <alignment vertical="center"/>
    </xf>
    <xf numFmtId="44" fontId="10" fillId="7" borderId="15" xfId="0" applyNumberFormat="1" applyFont="1" applyFill="1" applyBorder="1" applyAlignment="1">
      <alignment vertical="center" wrapText="1"/>
    </xf>
    <xf numFmtId="44" fontId="10" fillId="7" borderId="16" xfId="0" applyNumberFormat="1" applyFont="1" applyFill="1" applyBorder="1" applyAlignment="1">
      <alignment vertical="center" wrapText="1"/>
    </xf>
    <xf numFmtId="44" fontId="10" fillId="7" borderId="17" xfId="0" applyNumberFormat="1" applyFont="1" applyFill="1" applyBorder="1" applyAlignment="1">
      <alignment vertical="center" wrapText="1"/>
    </xf>
    <xf numFmtId="0" fontId="17" fillId="2" borderId="39" xfId="0" applyFont="1" applyFill="1" applyBorder="1" applyAlignment="1">
      <alignment horizontal="center" vertical="center" wrapText="1"/>
    </xf>
    <xf numFmtId="44" fontId="17" fillId="2" borderId="39" xfId="0" applyNumberFormat="1" applyFont="1" applyFill="1" applyBorder="1" applyAlignment="1">
      <alignment vertical="center" wrapText="1"/>
    </xf>
    <xf numFmtId="44" fontId="17" fillId="2" borderId="41" xfId="0" applyNumberFormat="1" applyFont="1" applyFill="1" applyBorder="1" applyAlignment="1">
      <alignment vertical="center" wrapText="1"/>
    </xf>
    <xf numFmtId="166" fontId="5" fillId="11" borderId="13" xfId="0" applyNumberFormat="1" applyFont="1" applyFill="1" applyBorder="1" applyAlignment="1">
      <alignment horizontal="center" vertical="center"/>
    </xf>
    <xf numFmtId="166" fontId="5" fillId="11" borderId="15" xfId="0" applyNumberFormat="1" applyFont="1" applyFill="1" applyBorder="1" applyAlignment="1">
      <alignment horizontal="center" vertical="center"/>
    </xf>
    <xf numFmtId="44" fontId="0" fillId="15" borderId="52" xfId="0" applyNumberFormat="1" applyFill="1" applyBorder="1" applyProtection="1">
      <protection locked="0"/>
    </xf>
    <xf numFmtId="44" fontId="0" fillId="15" borderId="48" xfId="0" applyNumberFormat="1" applyFill="1" applyBorder="1" applyProtection="1">
      <protection locked="0"/>
    </xf>
    <xf numFmtId="0" fontId="14" fillId="0" borderId="0" xfId="0" applyFont="1"/>
    <xf numFmtId="44" fontId="0" fillId="12" borderId="54" xfId="0" applyNumberFormat="1" applyFill="1" applyBorder="1"/>
    <xf numFmtId="44" fontId="0" fillId="21" borderId="54" xfId="0" applyNumberFormat="1" applyFill="1" applyBorder="1"/>
    <xf numFmtId="44" fontId="0" fillId="2" borderId="54" xfId="0" applyNumberFormat="1" applyFill="1" applyBorder="1"/>
    <xf numFmtId="44" fontId="3" fillId="4" borderId="55" xfId="0" applyNumberFormat="1" applyFont="1" applyFill="1" applyBorder="1"/>
    <xf numFmtId="0" fontId="12" fillId="3" borderId="62" xfId="0" applyFont="1" applyFill="1" applyBorder="1"/>
    <xf numFmtId="0" fontId="12" fillId="3" borderId="63" xfId="0" applyFont="1" applyFill="1" applyBorder="1"/>
    <xf numFmtId="44" fontId="12" fillId="3" borderId="64" xfId="0" applyNumberFormat="1" applyFont="1" applyFill="1" applyBorder="1"/>
    <xf numFmtId="0" fontId="3" fillId="5" borderId="1" xfId="0" applyFont="1" applyFill="1" applyBorder="1" applyAlignment="1">
      <alignment wrapText="1"/>
    </xf>
    <xf numFmtId="0" fontId="21" fillId="7" borderId="13" xfId="0" applyFont="1" applyFill="1" applyBorder="1" applyAlignment="1">
      <alignment horizontal="center" vertical="center" wrapText="1"/>
    </xf>
    <xf numFmtId="0" fontId="21" fillId="7" borderId="15" xfId="0" applyFont="1" applyFill="1" applyBorder="1" applyAlignment="1">
      <alignment horizontal="center" vertical="center" wrapText="1"/>
    </xf>
    <xf numFmtId="0" fontId="21" fillId="7" borderId="31" xfId="0" applyFont="1" applyFill="1" applyBorder="1" applyAlignment="1">
      <alignment horizontal="center" vertical="center" wrapText="1"/>
    </xf>
    <xf numFmtId="0" fontId="21" fillId="7" borderId="32" xfId="0" applyFont="1" applyFill="1" applyBorder="1" applyAlignment="1">
      <alignment horizontal="center" vertical="center" wrapText="1"/>
    </xf>
    <xf numFmtId="0" fontId="21" fillId="7" borderId="24" xfId="0" applyFont="1" applyFill="1" applyBorder="1" applyAlignment="1">
      <alignment horizontal="center" vertical="center" wrapText="1"/>
    </xf>
    <xf numFmtId="0" fontId="3" fillId="5" borderId="65" xfId="0" applyFont="1" applyFill="1" applyBorder="1"/>
    <xf numFmtId="0" fontId="1" fillId="5" borderId="65" xfId="0" applyFont="1" applyFill="1" applyBorder="1"/>
    <xf numFmtId="0" fontId="6" fillId="4" borderId="30" xfId="0" applyFont="1" applyFill="1" applyBorder="1"/>
    <xf numFmtId="0" fontId="6" fillId="4" borderId="36" xfId="0" applyFont="1" applyFill="1" applyBorder="1"/>
    <xf numFmtId="0" fontId="1" fillId="4" borderId="53" xfId="0" applyFont="1" applyFill="1" applyBorder="1" applyAlignment="1">
      <alignment horizontal="center" vertical="center"/>
    </xf>
    <xf numFmtId="0" fontId="1" fillId="4" borderId="53" xfId="0" applyFont="1" applyFill="1" applyBorder="1" applyAlignment="1">
      <alignment horizontal="center" vertical="center" wrapText="1"/>
    </xf>
    <xf numFmtId="0" fontId="0" fillId="0" borderId="66" xfId="0" applyBorder="1" applyAlignment="1">
      <alignment horizontal="left"/>
    </xf>
    <xf numFmtId="0" fontId="0" fillId="0" borderId="46" xfId="0" applyBorder="1"/>
    <xf numFmtId="0" fontId="2" fillId="0" borderId="0" xfId="0" applyFont="1" applyFill="1"/>
    <xf numFmtId="0" fontId="0" fillId="0" borderId="0" xfId="0" applyFill="1"/>
    <xf numFmtId="0" fontId="22" fillId="15" borderId="0" xfId="0" applyFont="1" applyFill="1"/>
    <xf numFmtId="0" fontId="11" fillId="13" borderId="1" xfId="0" applyFont="1" applyFill="1" applyBorder="1" applyAlignment="1">
      <alignment horizontal="center" vertical="center" wrapText="1"/>
    </xf>
    <xf numFmtId="0" fontId="11" fillId="14" borderId="1" xfId="0" applyFont="1" applyFill="1" applyBorder="1" applyAlignment="1">
      <alignment horizontal="center" vertical="center" wrapText="1"/>
    </xf>
    <xf numFmtId="0" fontId="10" fillId="6" borderId="6" xfId="0" applyFont="1" applyFill="1" applyBorder="1" applyAlignment="1">
      <alignment horizontal="center" vertical="center" wrapText="1"/>
    </xf>
    <xf numFmtId="0" fontId="21" fillId="7" borderId="62" xfId="0" applyFont="1" applyFill="1" applyBorder="1" applyAlignment="1">
      <alignment horizontal="center" vertical="center" wrapText="1"/>
    </xf>
    <xf numFmtId="165" fontId="5" fillId="11" borderId="1" xfId="0" applyNumberFormat="1" applyFont="1" applyFill="1" applyBorder="1" applyAlignment="1">
      <alignment vertical="center"/>
    </xf>
    <xf numFmtId="0" fontId="10" fillId="18" borderId="69" xfId="0" applyFont="1" applyFill="1" applyBorder="1" applyAlignment="1">
      <alignment horizontal="center" vertical="center" wrapText="1"/>
    </xf>
    <xf numFmtId="44" fontId="0" fillId="19" borderId="4" xfId="0" applyNumberFormat="1" applyFill="1" applyBorder="1" applyAlignment="1">
      <alignment vertical="center"/>
    </xf>
    <xf numFmtId="44" fontId="0" fillId="19" borderId="23" xfId="0" applyNumberFormat="1" applyFill="1" applyBorder="1" applyAlignment="1">
      <alignment vertical="center"/>
    </xf>
    <xf numFmtId="165" fontId="5" fillId="11" borderId="14" xfId="0" applyNumberFormat="1" applyFont="1" applyFill="1" applyBorder="1" applyAlignment="1">
      <alignment vertical="center"/>
    </xf>
    <xf numFmtId="0" fontId="11" fillId="8" borderId="16" xfId="0" applyFont="1" applyFill="1" applyBorder="1" applyAlignment="1">
      <alignment vertical="center" wrapText="1"/>
    </xf>
    <xf numFmtId="0" fontId="24" fillId="0" borderId="1" xfId="0" applyFont="1" applyBorder="1" applyAlignment="1">
      <alignment wrapText="1"/>
    </xf>
    <xf numFmtId="0" fontId="25" fillId="0" borderId="0" xfId="0" applyFont="1"/>
    <xf numFmtId="44" fontId="20" fillId="10" borderId="1" xfId="0" applyNumberFormat="1" applyFont="1" applyFill="1" applyBorder="1"/>
    <xf numFmtId="0" fontId="26" fillId="10" borderId="7" xfId="0" applyFont="1" applyFill="1" applyBorder="1"/>
    <xf numFmtId="167" fontId="26" fillId="11" borderId="11" xfId="0" applyNumberFormat="1" applyFont="1" applyFill="1" applyBorder="1" applyProtection="1">
      <protection locked="0"/>
    </xf>
    <xf numFmtId="0" fontId="26" fillId="10" borderId="8" xfId="0" applyFont="1" applyFill="1" applyBorder="1"/>
    <xf numFmtId="0" fontId="26" fillId="10" borderId="0" xfId="0" applyFont="1" applyFill="1" applyBorder="1"/>
    <xf numFmtId="0" fontId="27" fillId="3" borderId="62" xfId="0" applyFont="1" applyFill="1" applyBorder="1"/>
    <xf numFmtId="0" fontId="27" fillId="3" borderId="63" xfId="0" applyFont="1" applyFill="1" applyBorder="1"/>
    <xf numFmtId="44" fontId="27" fillId="3" borderId="64" xfId="0" applyNumberFormat="1" applyFont="1" applyFill="1" applyBorder="1"/>
    <xf numFmtId="44" fontId="27" fillId="3" borderId="63" xfId="0" applyNumberFormat="1" applyFont="1" applyFill="1" applyBorder="1"/>
    <xf numFmtId="44" fontId="0" fillId="11" borderId="1" xfId="0" applyNumberFormat="1" applyFill="1" applyBorder="1" applyProtection="1">
      <protection locked="0"/>
    </xf>
    <xf numFmtId="44" fontId="0" fillId="11" borderId="2" xfId="0" applyNumberFormat="1" applyFill="1" applyBorder="1" applyProtection="1">
      <protection locked="0"/>
    </xf>
    <xf numFmtId="44" fontId="0" fillId="11" borderId="16" xfId="0" applyNumberFormat="1" applyFill="1" applyBorder="1" applyProtection="1">
      <protection locked="0"/>
    </xf>
    <xf numFmtId="44" fontId="0" fillId="11" borderId="26" xfId="0" applyNumberFormat="1" applyFill="1" applyBorder="1" applyProtection="1">
      <protection locked="0"/>
    </xf>
    <xf numFmtId="0" fontId="11" fillId="13" borderId="1" xfId="0" applyFont="1" applyFill="1" applyBorder="1" applyAlignment="1">
      <alignment vertical="center" wrapText="1"/>
    </xf>
    <xf numFmtId="0" fontId="17" fillId="21" borderId="48" xfId="0" applyFont="1" applyFill="1" applyBorder="1" applyAlignment="1">
      <alignment horizontal="center" vertical="center" wrapText="1"/>
    </xf>
    <xf numFmtId="0" fontId="6" fillId="3" borderId="27" xfId="0" applyFont="1" applyFill="1" applyBorder="1"/>
    <xf numFmtId="0" fontId="3" fillId="3" borderId="28" xfId="0" applyFont="1" applyFill="1" applyBorder="1"/>
    <xf numFmtId="0" fontId="10" fillId="6" borderId="13" xfId="0" applyFont="1" applyFill="1" applyBorder="1" applyAlignment="1">
      <alignment horizontal="center" vertical="center" wrapText="1"/>
    </xf>
    <xf numFmtId="0" fontId="10" fillId="6" borderId="14" xfId="0" applyFont="1" applyFill="1" applyBorder="1" applyAlignment="1">
      <alignment horizontal="center" vertical="center" wrapText="1"/>
    </xf>
    <xf numFmtId="44" fontId="0" fillId="15" borderId="14" xfId="0" applyNumberFormat="1" applyFill="1" applyBorder="1" applyAlignment="1" applyProtection="1">
      <alignment vertical="center"/>
      <protection locked="0"/>
    </xf>
    <xf numFmtId="44" fontId="0" fillId="15" borderId="16" xfId="0" applyNumberFormat="1" applyFill="1" applyBorder="1" applyAlignment="1" applyProtection="1">
      <alignment vertical="center"/>
      <protection locked="0"/>
    </xf>
    <xf numFmtId="44" fontId="0" fillId="15" borderId="17" xfId="0" applyNumberFormat="1" applyFill="1" applyBorder="1" applyAlignment="1" applyProtection="1">
      <alignment vertical="center"/>
      <protection locked="0"/>
    </xf>
    <xf numFmtId="0" fontId="11" fillId="5" borderId="5" xfId="0" applyFont="1" applyFill="1" applyBorder="1" applyAlignment="1">
      <alignment horizontal="center" vertical="center" wrapText="1"/>
    </xf>
    <xf numFmtId="0" fontId="1" fillId="17" borderId="28" xfId="0" applyFont="1" applyFill="1" applyBorder="1" applyAlignment="1">
      <alignment horizontal="center" vertical="center"/>
    </xf>
    <xf numFmtId="0" fontId="1" fillId="17" borderId="29" xfId="0" applyFont="1" applyFill="1" applyBorder="1" applyAlignment="1">
      <alignment horizontal="center" vertical="center"/>
    </xf>
    <xf numFmtId="0" fontId="11" fillId="8" borderId="11" xfId="0" applyFont="1" applyFill="1" applyBorder="1" applyAlignment="1">
      <alignment vertical="center" wrapText="1"/>
    </xf>
    <xf numFmtId="0" fontId="11" fillId="10" borderId="1" xfId="0" applyFont="1" applyFill="1" applyBorder="1" applyAlignment="1">
      <alignment horizontal="center" vertical="center" wrapText="1"/>
    </xf>
    <xf numFmtId="0" fontId="11" fillId="9" borderId="6" xfId="0" applyFont="1" applyFill="1" applyBorder="1" applyAlignment="1">
      <alignment vertical="center" wrapText="1"/>
    </xf>
    <xf numFmtId="0" fontId="11" fillId="9" borderId="6" xfId="0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 wrapText="1"/>
    </xf>
    <xf numFmtId="44" fontId="17" fillId="21" borderId="72" xfId="0" applyNumberFormat="1" applyFont="1" applyFill="1" applyBorder="1" applyAlignment="1">
      <alignment vertical="center" wrapText="1"/>
    </xf>
    <xf numFmtId="44" fontId="17" fillId="21" borderId="55" xfId="0" applyNumberFormat="1" applyFont="1" applyFill="1" applyBorder="1" applyAlignment="1">
      <alignment vertical="center" wrapText="1"/>
    </xf>
    <xf numFmtId="0" fontId="11" fillId="13" borderId="16" xfId="0" applyFont="1" applyFill="1" applyBorder="1" applyAlignment="1">
      <alignment horizontal="center" vertical="center" wrapText="1"/>
    </xf>
    <xf numFmtId="44" fontId="0" fillId="12" borderId="15" xfId="0" applyNumberFormat="1" applyFill="1" applyBorder="1" applyAlignment="1">
      <alignment vertical="center"/>
    </xf>
    <xf numFmtId="44" fontId="0" fillId="12" borderId="16" xfId="0" applyNumberFormat="1" applyFill="1" applyBorder="1" applyAlignment="1">
      <alignment vertical="center"/>
    </xf>
    <xf numFmtId="44" fontId="0" fillId="12" borderId="17" xfId="0" applyNumberFormat="1" applyFill="1" applyBorder="1" applyAlignment="1">
      <alignment vertical="center"/>
    </xf>
    <xf numFmtId="0" fontId="11" fillId="16" borderId="6" xfId="0" applyFont="1" applyFill="1" applyBorder="1" applyAlignment="1">
      <alignment horizontal="center" vertical="center" wrapText="1"/>
    </xf>
    <xf numFmtId="0" fontId="10" fillId="6" borderId="4" xfId="0" applyFont="1" applyFill="1" applyBorder="1" applyAlignment="1">
      <alignment horizontal="left" vertical="center" wrapText="1"/>
    </xf>
    <xf numFmtId="0" fontId="4" fillId="12" borderId="4" xfId="0" applyFont="1" applyFill="1" applyBorder="1" applyAlignment="1">
      <alignment horizontal="left" wrapText="1"/>
    </xf>
    <xf numFmtId="0" fontId="10" fillId="7" borderId="4" xfId="0" applyFont="1" applyFill="1" applyBorder="1" applyAlignment="1">
      <alignment horizontal="left" vertical="center" wrapText="1"/>
    </xf>
    <xf numFmtId="166" fontId="5" fillId="11" borderId="1" xfId="0" applyNumberFormat="1" applyFont="1" applyFill="1" applyBorder="1" applyAlignment="1">
      <alignment vertical="center"/>
    </xf>
    <xf numFmtId="44" fontId="0" fillId="11" borderId="1" xfId="0" applyNumberFormat="1" applyFill="1" applyBorder="1" applyProtection="1"/>
    <xf numFmtId="44" fontId="0" fillId="11" borderId="2" xfId="0" applyNumberFormat="1" applyFill="1" applyBorder="1" applyProtection="1"/>
    <xf numFmtId="44" fontId="0" fillId="11" borderId="16" xfId="0" applyNumberFormat="1" applyFill="1" applyBorder="1" applyProtection="1"/>
    <xf numFmtId="44" fontId="0" fillId="11" borderId="26" xfId="0" applyNumberFormat="1" applyFill="1" applyBorder="1" applyProtection="1"/>
    <xf numFmtId="0" fontId="11" fillId="0" borderId="0" xfId="0" applyFont="1"/>
    <xf numFmtId="44" fontId="0" fillId="15" borderId="73" xfId="0" applyNumberFormat="1" applyFill="1" applyBorder="1" applyProtection="1">
      <protection locked="0"/>
    </xf>
    <xf numFmtId="44" fontId="0" fillId="15" borderId="6" xfId="0" applyNumberFormat="1" applyFill="1" applyBorder="1" applyProtection="1">
      <protection locked="0"/>
    </xf>
    <xf numFmtId="44" fontId="0" fillId="15" borderId="10" xfId="0" applyNumberFormat="1" applyFill="1" applyBorder="1" applyProtection="1">
      <protection locked="0"/>
    </xf>
    <xf numFmtId="0" fontId="11" fillId="0" borderId="23" xfId="0" applyFont="1" applyBorder="1"/>
    <xf numFmtId="0" fontId="11" fillId="8" borderId="15" xfId="0" applyFont="1" applyFill="1" applyBorder="1" applyAlignment="1">
      <alignment vertical="center" wrapText="1"/>
    </xf>
    <xf numFmtId="44" fontId="5" fillId="11" borderId="1" xfId="0" applyNumberFormat="1" applyFont="1" applyFill="1" applyBorder="1" applyAlignment="1" applyProtection="1">
      <alignment vertical="center"/>
    </xf>
    <xf numFmtId="44" fontId="5" fillId="11" borderId="2" xfId="0" applyNumberFormat="1" applyFont="1" applyFill="1" applyBorder="1" applyAlignment="1" applyProtection="1">
      <alignment vertical="center"/>
    </xf>
    <xf numFmtId="0" fontId="2" fillId="0" borderId="0" xfId="0" applyFont="1" applyBorder="1" applyAlignment="1">
      <alignment horizontal="center"/>
    </xf>
    <xf numFmtId="0" fontId="17" fillId="21" borderId="71" xfId="0" applyFont="1" applyFill="1" applyBorder="1" applyAlignment="1">
      <alignment horizontal="center" vertical="center" wrapText="1"/>
    </xf>
    <xf numFmtId="0" fontId="17" fillId="2" borderId="43" xfId="0" applyFont="1" applyFill="1" applyBorder="1" applyAlignment="1">
      <alignment horizontal="center" vertical="center" wrapText="1"/>
    </xf>
    <xf numFmtId="0" fontId="19" fillId="3" borderId="7" xfId="0" applyFont="1" applyFill="1" applyBorder="1" applyAlignment="1">
      <alignment horizontal="center" vertical="center" wrapText="1"/>
    </xf>
    <xf numFmtId="0" fontId="2" fillId="15" borderId="66" xfId="0" applyFont="1" applyFill="1" applyBorder="1" applyAlignment="1" applyProtection="1">
      <alignment horizontal="center"/>
      <protection locked="0"/>
    </xf>
    <xf numFmtId="0" fontId="2" fillId="15" borderId="40" xfId="0" applyFont="1" applyFill="1" applyBorder="1" applyAlignment="1" applyProtection="1">
      <alignment horizontal="center"/>
      <protection locked="0"/>
    </xf>
    <xf numFmtId="0" fontId="2" fillId="15" borderId="46" xfId="0" applyFont="1" applyFill="1" applyBorder="1" applyAlignment="1" applyProtection="1">
      <alignment horizontal="center"/>
      <protection locked="0"/>
    </xf>
    <xf numFmtId="0" fontId="3" fillId="4" borderId="32" xfId="0" applyFont="1" applyFill="1" applyBorder="1" applyAlignment="1">
      <alignment horizontal="left"/>
    </xf>
    <xf numFmtId="0" fontId="3" fillId="4" borderId="45" xfId="0" applyFont="1" applyFill="1" applyBorder="1" applyAlignment="1">
      <alignment horizontal="left"/>
    </xf>
    <xf numFmtId="0" fontId="0" fillId="12" borderId="56" xfId="0" applyFill="1" applyBorder="1" applyAlignment="1">
      <alignment horizontal="left"/>
    </xf>
    <xf numFmtId="0" fontId="0" fillId="12" borderId="57" xfId="0" applyFill="1" applyBorder="1" applyAlignment="1">
      <alignment horizontal="left"/>
    </xf>
    <xf numFmtId="0" fontId="0" fillId="21" borderId="31" xfId="0" applyFill="1" applyBorder="1" applyAlignment="1">
      <alignment horizontal="left"/>
    </xf>
    <xf numFmtId="0" fontId="0" fillId="21" borderId="70" xfId="0" applyFill="1" applyBorder="1" applyAlignment="1">
      <alignment horizontal="left"/>
    </xf>
    <xf numFmtId="0" fontId="0" fillId="2" borderId="60" xfId="0" applyFill="1" applyBorder="1" applyAlignment="1">
      <alignment horizontal="left"/>
    </xf>
    <xf numFmtId="0" fontId="0" fillId="2" borderId="61" xfId="0" applyFill="1" applyBorder="1" applyAlignment="1">
      <alignment horizontal="left"/>
    </xf>
    <xf numFmtId="0" fontId="3" fillId="5" borderId="60" xfId="0" applyFont="1" applyFill="1" applyBorder="1" applyAlignment="1">
      <alignment horizontal="center"/>
    </xf>
    <xf numFmtId="0" fontId="3" fillId="5" borderId="61" xfId="0" applyFont="1" applyFill="1" applyBorder="1" applyAlignment="1">
      <alignment horizontal="center"/>
    </xf>
    <xf numFmtId="0" fontId="26" fillId="10" borderId="2" xfId="0" applyFont="1" applyFill="1" applyBorder="1" applyAlignment="1">
      <alignment horizontal="left"/>
    </xf>
    <xf numFmtId="0" fontId="26" fillId="10" borderId="3" xfId="0" applyFont="1" applyFill="1" applyBorder="1" applyAlignment="1">
      <alignment horizontal="left"/>
    </xf>
    <xf numFmtId="0" fontId="26" fillId="10" borderId="4" xfId="0" applyFont="1" applyFill="1" applyBorder="1" applyAlignment="1">
      <alignment horizontal="left"/>
    </xf>
    <xf numFmtId="0" fontId="26" fillId="10" borderId="10" xfId="0" applyFont="1" applyFill="1" applyBorder="1" applyAlignment="1">
      <alignment horizontal="left"/>
    </xf>
    <xf numFmtId="0" fontId="26" fillId="10" borderId="67" xfId="0" applyFont="1" applyFill="1" applyBorder="1" applyAlignment="1">
      <alignment horizontal="left"/>
    </xf>
    <xf numFmtId="0" fontId="26" fillId="10" borderId="68" xfId="0" applyFont="1" applyFill="1" applyBorder="1" applyAlignment="1">
      <alignment horizontal="left"/>
    </xf>
    <xf numFmtId="0" fontId="7" fillId="3" borderId="30" xfId="0" applyFont="1" applyFill="1" applyBorder="1" applyAlignment="1">
      <alignment horizontal="center" vertical="center"/>
    </xf>
    <xf numFmtId="0" fontId="7" fillId="3" borderId="36" xfId="0" applyFont="1" applyFill="1" applyBorder="1" applyAlignment="1">
      <alignment horizontal="center" vertical="center"/>
    </xf>
    <xf numFmtId="0" fontId="7" fillId="3" borderId="27" xfId="0" applyFont="1" applyFill="1" applyBorder="1" applyAlignment="1">
      <alignment horizontal="center" vertical="center"/>
    </xf>
    <xf numFmtId="0" fontId="7" fillId="3" borderId="28" xfId="0" applyFont="1" applyFill="1" applyBorder="1" applyAlignment="1">
      <alignment horizontal="center" vertical="center"/>
    </xf>
    <xf numFmtId="0" fontId="7" fillId="3" borderId="29" xfId="0" applyFont="1" applyFill="1" applyBorder="1" applyAlignment="1">
      <alignment horizontal="center" vertical="center"/>
    </xf>
    <xf numFmtId="0" fontId="7" fillId="3" borderId="60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11" fillId="5" borderId="6" xfId="0" applyFont="1" applyFill="1" applyBorder="1" applyAlignment="1">
      <alignment horizontal="center" vertical="center" wrapText="1"/>
    </xf>
    <xf numFmtId="0" fontId="11" fillId="5" borderId="5" xfId="0" applyFont="1" applyFill="1" applyBorder="1" applyAlignment="1">
      <alignment horizontal="center" vertical="center" wrapText="1"/>
    </xf>
    <xf numFmtId="0" fontId="11" fillId="5" borderId="48" xfId="0" applyFont="1" applyFill="1" applyBorder="1" applyAlignment="1">
      <alignment horizontal="center" vertical="center" wrapText="1"/>
    </xf>
    <xf numFmtId="0" fontId="11" fillId="22" borderId="6" xfId="0" applyFont="1" applyFill="1" applyBorder="1" applyAlignment="1">
      <alignment horizontal="center" vertical="center" wrapText="1"/>
    </xf>
    <xf numFmtId="0" fontId="11" fillId="22" borderId="5" xfId="0" applyFont="1" applyFill="1" applyBorder="1" applyAlignment="1">
      <alignment horizontal="center" vertical="center" wrapText="1"/>
    </xf>
    <xf numFmtId="0" fontId="11" fillId="22" borderId="48" xfId="0" applyFont="1" applyFill="1" applyBorder="1" applyAlignment="1">
      <alignment horizontal="center" vertical="center" wrapText="1"/>
    </xf>
    <xf numFmtId="0" fontId="11" fillId="10" borderId="1" xfId="0" applyFont="1" applyFill="1" applyBorder="1" applyAlignment="1">
      <alignment horizontal="center" vertical="center" wrapText="1"/>
    </xf>
    <xf numFmtId="0" fontId="18" fillId="21" borderId="35" xfId="0" applyFont="1" applyFill="1" applyBorder="1" applyAlignment="1">
      <alignment horizontal="center" vertical="center"/>
    </xf>
    <xf numFmtId="0" fontId="18" fillId="21" borderId="49" xfId="0" applyFont="1" applyFill="1" applyBorder="1" applyAlignment="1">
      <alignment horizontal="center" vertical="center"/>
    </xf>
    <xf numFmtId="0" fontId="18" fillId="21" borderId="72" xfId="0" applyFont="1" applyFill="1" applyBorder="1" applyAlignment="1">
      <alignment horizontal="center" vertical="center"/>
    </xf>
    <xf numFmtId="0" fontId="11" fillId="8" borderId="19" xfId="0" applyFont="1" applyFill="1" applyBorder="1" applyAlignment="1">
      <alignment horizontal="center" vertical="center" wrapText="1"/>
    </xf>
    <xf numFmtId="0" fontId="11" fillId="8" borderId="11" xfId="0" applyFont="1" applyFill="1" applyBorder="1" applyAlignment="1">
      <alignment horizontal="center" vertical="center" wrapText="1"/>
    </xf>
    <xf numFmtId="0" fontId="11" fillId="10" borderId="19" xfId="0" applyFont="1" applyFill="1" applyBorder="1" applyAlignment="1">
      <alignment horizontal="center" vertical="center" wrapText="1"/>
    </xf>
    <xf numFmtId="0" fontId="11" fillId="10" borderId="11" xfId="0" applyFont="1" applyFill="1" applyBorder="1" applyAlignment="1">
      <alignment horizontal="center" vertical="center" wrapText="1"/>
    </xf>
    <xf numFmtId="0" fontId="11" fillId="5" borderId="19" xfId="0" applyFont="1" applyFill="1" applyBorder="1" applyAlignment="1">
      <alignment horizontal="center" vertical="center" wrapText="1"/>
    </xf>
    <xf numFmtId="0" fontId="11" fillId="5" borderId="11" xfId="0" applyFont="1" applyFill="1" applyBorder="1" applyAlignment="1">
      <alignment horizontal="center" vertical="center" wrapText="1"/>
    </xf>
    <xf numFmtId="0" fontId="11" fillId="14" borderId="1" xfId="0" applyFont="1" applyFill="1" applyBorder="1" applyAlignment="1">
      <alignment horizontal="center" vertical="center" wrapText="1"/>
    </xf>
    <xf numFmtId="0" fontId="11" fillId="13" borderId="1" xfId="0" applyFont="1" applyFill="1" applyBorder="1" applyAlignment="1">
      <alignment horizontal="center" vertical="center" wrapText="1"/>
    </xf>
    <xf numFmtId="0" fontId="11" fillId="22" borderId="11" xfId="0" applyFont="1" applyFill="1" applyBorder="1" applyAlignment="1">
      <alignment horizontal="center" vertical="center" wrapText="1"/>
    </xf>
    <xf numFmtId="0" fontId="11" fillId="23" borderId="1" xfId="0" applyFont="1" applyFill="1" applyBorder="1" applyAlignment="1">
      <alignment horizontal="center" vertical="center" wrapText="1"/>
    </xf>
    <xf numFmtId="167" fontId="5" fillId="11" borderId="57" xfId="0" applyNumberFormat="1" applyFont="1" applyFill="1" applyBorder="1" applyAlignment="1">
      <alignment horizontal="center" vertical="center"/>
    </xf>
    <xf numFmtId="167" fontId="5" fillId="11" borderId="59" xfId="0" applyNumberFormat="1" applyFont="1" applyFill="1" applyBorder="1" applyAlignment="1">
      <alignment horizontal="center" vertical="center"/>
    </xf>
    <xf numFmtId="167" fontId="5" fillId="11" borderId="64" xfId="0" applyNumberFormat="1" applyFont="1" applyFill="1" applyBorder="1" applyAlignment="1">
      <alignment horizontal="center" vertical="center"/>
    </xf>
    <xf numFmtId="0" fontId="11" fillId="8" borderId="6" xfId="0" applyFont="1" applyFill="1" applyBorder="1" applyAlignment="1">
      <alignment horizontal="center" vertical="center" wrapText="1"/>
    </xf>
    <xf numFmtId="0" fontId="11" fillId="8" borderId="5" xfId="0" applyFont="1" applyFill="1" applyBorder="1" applyAlignment="1">
      <alignment horizontal="center" vertical="center" wrapText="1"/>
    </xf>
    <xf numFmtId="167" fontId="5" fillId="11" borderId="35" xfId="0" applyNumberFormat="1" applyFont="1" applyFill="1" applyBorder="1" applyAlignment="1">
      <alignment horizontal="center" vertical="center"/>
    </xf>
    <xf numFmtId="167" fontId="5" fillId="11" borderId="49" xfId="0" applyNumberFormat="1" applyFont="1" applyFill="1" applyBorder="1" applyAlignment="1">
      <alignment horizontal="center" vertical="center"/>
    </xf>
    <xf numFmtId="167" fontId="5" fillId="11" borderId="72" xfId="0" applyNumberFormat="1" applyFont="1" applyFill="1" applyBorder="1" applyAlignment="1">
      <alignment horizontal="center" vertical="center"/>
    </xf>
    <xf numFmtId="0" fontId="11" fillId="9" borderId="3" xfId="0" applyFont="1" applyFill="1" applyBorder="1" applyAlignment="1">
      <alignment horizontal="left" vertical="center" wrapText="1"/>
    </xf>
    <xf numFmtId="0" fontId="11" fillId="9" borderId="4" xfId="0" applyFont="1" applyFill="1" applyBorder="1" applyAlignment="1">
      <alignment horizontal="left" vertical="center" wrapText="1"/>
    </xf>
    <xf numFmtId="0" fontId="11" fillId="13" borderId="6" xfId="0" applyFont="1" applyFill="1" applyBorder="1" applyAlignment="1">
      <alignment horizontal="center" vertical="center" wrapText="1"/>
    </xf>
    <xf numFmtId="0" fontId="11" fillId="13" borderId="5" xfId="0" applyFont="1" applyFill="1" applyBorder="1" applyAlignment="1">
      <alignment horizontal="center" vertical="center" wrapText="1"/>
    </xf>
    <xf numFmtId="0" fontId="19" fillId="3" borderId="11" xfId="0" applyFont="1" applyFill="1" applyBorder="1" applyAlignment="1">
      <alignment horizontal="left" vertical="center" wrapText="1"/>
    </xf>
    <xf numFmtId="0" fontId="1" fillId="5" borderId="1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  <xf numFmtId="0" fontId="17" fillId="2" borderId="38" xfId="0" applyFont="1" applyFill="1" applyBorder="1" applyAlignment="1">
      <alignment horizontal="left" vertical="center" wrapText="1"/>
    </xf>
    <xf numFmtId="0" fontId="17" fillId="2" borderId="39" xfId="0" applyFont="1" applyFill="1" applyBorder="1" applyAlignment="1">
      <alignment horizontal="left" vertical="center" wrapText="1"/>
    </xf>
    <xf numFmtId="0" fontId="1" fillId="5" borderId="22" xfId="0" applyFont="1" applyFill="1" applyBorder="1" applyAlignment="1">
      <alignment horizontal="center" vertical="center"/>
    </xf>
    <xf numFmtId="0" fontId="1" fillId="5" borderId="33" xfId="0" applyFont="1" applyFill="1" applyBorder="1" applyAlignment="1">
      <alignment horizontal="center" vertical="center"/>
    </xf>
    <xf numFmtId="0" fontId="17" fillId="21" borderId="72" xfId="0" applyFont="1" applyFill="1" applyBorder="1" applyAlignment="1">
      <alignment horizontal="left" vertical="center" wrapText="1"/>
    </xf>
    <xf numFmtId="0" fontId="17" fillId="21" borderId="48" xfId="0" applyFont="1" applyFill="1" applyBorder="1" applyAlignment="1">
      <alignment horizontal="left" vertical="center" wrapText="1"/>
    </xf>
    <xf numFmtId="44" fontId="17" fillId="2" borderId="43" xfId="0" applyNumberFormat="1" applyFont="1" applyFill="1" applyBorder="1" applyAlignment="1">
      <alignment horizontal="center" vertical="center" wrapText="1"/>
    </xf>
    <xf numFmtId="44" fontId="17" fillId="2" borderId="40" xfId="0" applyNumberFormat="1" applyFont="1" applyFill="1" applyBorder="1" applyAlignment="1">
      <alignment horizontal="center" vertical="center" wrapText="1"/>
    </xf>
    <xf numFmtId="44" fontId="17" fillId="2" borderId="42" xfId="0" applyNumberFormat="1" applyFont="1" applyFill="1" applyBorder="1" applyAlignment="1">
      <alignment horizontal="center" vertical="center" wrapText="1"/>
    </xf>
    <xf numFmtId="44" fontId="19" fillId="3" borderId="7" xfId="0" applyNumberFormat="1" applyFont="1" applyFill="1" applyBorder="1" applyAlignment="1">
      <alignment horizontal="center" vertical="center" wrapText="1"/>
    </xf>
    <xf numFmtId="44" fontId="19" fillId="3" borderId="8" xfId="0" applyNumberFormat="1" applyFont="1" applyFill="1" applyBorder="1" applyAlignment="1">
      <alignment horizontal="center" vertical="center" wrapText="1"/>
    </xf>
    <xf numFmtId="44" fontId="19" fillId="3" borderId="9" xfId="0" applyNumberFormat="1" applyFont="1" applyFill="1" applyBorder="1" applyAlignment="1">
      <alignment horizontal="center" vertical="center" wrapText="1"/>
    </xf>
    <xf numFmtId="0" fontId="1" fillId="20" borderId="27" xfId="0" applyFont="1" applyFill="1" applyBorder="1" applyAlignment="1">
      <alignment horizontal="center" vertical="center"/>
    </xf>
    <xf numFmtId="0" fontId="1" fillId="20" borderId="28" xfId="0" applyFont="1" applyFill="1" applyBorder="1" applyAlignment="1">
      <alignment horizontal="center" vertical="center"/>
    </xf>
    <xf numFmtId="0" fontId="1" fillId="20" borderId="29" xfId="0" applyFont="1" applyFill="1" applyBorder="1" applyAlignment="1">
      <alignment horizontal="center" vertical="center"/>
    </xf>
    <xf numFmtId="0" fontId="1" fillId="17" borderId="27" xfId="0" applyFont="1" applyFill="1" applyBorder="1" applyAlignment="1">
      <alignment horizontal="center" vertical="center"/>
    </xf>
    <xf numFmtId="0" fontId="1" fillId="17" borderId="28" xfId="0" applyFont="1" applyFill="1" applyBorder="1" applyAlignment="1">
      <alignment horizontal="center" vertical="center"/>
    </xf>
    <xf numFmtId="0" fontId="1" fillId="17" borderId="29" xfId="0" applyFont="1" applyFill="1" applyBorder="1" applyAlignment="1">
      <alignment horizontal="center" vertical="center"/>
    </xf>
    <xf numFmtId="167" fontId="5" fillId="11" borderId="5" xfId="0" applyNumberFormat="1" applyFont="1" applyFill="1" applyBorder="1" applyAlignment="1">
      <alignment horizontal="center" vertical="center"/>
    </xf>
    <xf numFmtId="167" fontId="5" fillId="11" borderId="50" xfId="0" applyNumberFormat="1" applyFont="1" applyFill="1" applyBorder="1" applyAlignment="1">
      <alignment horizontal="center" vertical="center"/>
    </xf>
    <xf numFmtId="44" fontId="17" fillId="21" borderId="71" xfId="0" applyNumberFormat="1" applyFont="1" applyFill="1" applyBorder="1" applyAlignment="1">
      <alignment horizontal="center" vertical="center" wrapText="1"/>
    </xf>
    <xf numFmtId="44" fontId="17" fillId="21" borderId="63" xfId="0" applyNumberFormat="1" applyFont="1" applyFill="1" applyBorder="1" applyAlignment="1">
      <alignment horizontal="center" vertical="center" wrapText="1"/>
    </xf>
    <xf numFmtId="44" fontId="17" fillId="21" borderId="64" xfId="0" applyNumberFormat="1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/>
    </xf>
    <xf numFmtId="0" fontId="4" fillId="12" borderId="2" xfId="0" applyFont="1" applyFill="1" applyBorder="1" applyAlignment="1">
      <alignment horizontal="left" wrapText="1"/>
    </xf>
    <xf numFmtId="0" fontId="4" fillId="12" borderId="3" xfId="0" applyFont="1" applyFill="1" applyBorder="1" applyAlignment="1">
      <alignment horizontal="left" wrapText="1"/>
    </xf>
    <xf numFmtId="0" fontId="4" fillId="12" borderId="4" xfId="0" applyFont="1" applyFill="1" applyBorder="1" applyAlignment="1">
      <alignment horizontal="left" wrapText="1"/>
    </xf>
    <xf numFmtId="167" fontId="5" fillId="11" borderId="6" xfId="0" applyNumberFormat="1" applyFont="1" applyFill="1" applyBorder="1" applyAlignment="1">
      <alignment horizontal="center" vertical="center"/>
    </xf>
    <xf numFmtId="167" fontId="5" fillId="11" borderId="48" xfId="0" applyNumberFormat="1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/>
    </xf>
    <xf numFmtId="0" fontId="7" fillId="3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1" fillId="17" borderId="30" xfId="0" applyFont="1" applyFill="1" applyBorder="1" applyAlignment="1">
      <alignment horizontal="center" vertical="center"/>
    </xf>
    <xf numFmtId="0" fontId="1" fillId="17" borderId="36" xfId="0" applyFont="1" applyFill="1" applyBorder="1" applyAlignment="1">
      <alignment horizontal="center" vertical="center"/>
    </xf>
    <xf numFmtId="0" fontId="1" fillId="17" borderId="37" xfId="0" applyFont="1" applyFill="1" applyBorder="1" applyAlignment="1">
      <alignment horizontal="center" vertical="center"/>
    </xf>
    <xf numFmtId="44" fontId="10" fillId="7" borderId="32" xfId="0" applyNumberFormat="1" applyFont="1" applyFill="1" applyBorder="1" applyAlignment="1">
      <alignment horizontal="center" vertical="center" wrapText="1"/>
    </xf>
    <xf numFmtId="44" fontId="10" fillId="7" borderId="44" xfId="0" applyNumberFormat="1" applyFont="1" applyFill="1" applyBorder="1" applyAlignment="1">
      <alignment horizontal="center" vertical="center" wrapText="1"/>
    </xf>
    <xf numFmtId="44" fontId="10" fillId="7" borderId="45" xfId="0" applyNumberFormat="1" applyFont="1" applyFill="1" applyBorder="1" applyAlignment="1">
      <alignment horizontal="center" vertical="center" wrapText="1"/>
    </xf>
    <xf numFmtId="0" fontId="22" fillId="15" borderId="0" xfId="0" applyFont="1" applyFill="1" applyAlignment="1">
      <alignment horizontal="center"/>
    </xf>
    <xf numFmtId="166" fontId="5" fillId="11" borderId="35" xfId="0" applyNumberFormat="1" applyFont="1" applyFill="1" applyBorder="1" applyAlignment="1">
      <alignment horizontal="center" vertical="center"/>
    </xf>
    <xf numFmtId="166" fontId="5" fillId="11" borderId="49" xfId="0" applyNumberFormat="1" applyFont="1" applyFill="1" applyBorder="1" applyAlignment="1">
      <alignment horizontal="center" vertical="center"/>
    </xf>
    <xf numFmtId="166" fontId="5" fillId="11" borderId="24" xfId="0" applyNumberFormat="1" applyFont="1" applyFill="1" applyBorder="1" applyAlignment="1">
      <alignment horizontal="center" vertical="center"/>
    </xf>
    <xf numFmtId="166" fontId="5" fillId="11" borderId="6" xfId="0" applyNumberFormat="1" applyFont="1" applyFill="1" applyBorder="1" applyAlignment="1">
      <alignment horizontal="center" vertical="center"/>
    </xf>
    <xf numFmtId="166" fontId="5" fillId="11" borderId="5" xfId="0" applyNumberFormat="1" applyFont="1" applyFill="1" applyBorder="1" applyAlignment="1">
      <alignment horizontal="center" vertical="center"/>
    </xf>
    <xf numFmtId="166" fontId="5" fillId="11" borderId="11" xfId="0" applyNumberFormat="1" applyFont="1" applyFill="1" applyBorder="1" applyAlignment="1">
      <alignment horizontal="center" vertical="center"/>
    </xf>
    <xf numFmtId="166" fontId="5" fillId="11" borderId="25" xfId="0" applyNumberFormat="1" applyFont="1" applyFill="1" applyBorder="1" applyAlignment="1">
      <alignment horizontal="center" vertical="center"/>
    </xf>
    <xf numFmtId="166" fontId="5" fillId="11" borderId="50" xfId="0" applyNumberFormat="1" applyFont="1" applyFill="1" applyBorder="1" applyAlignment="1">
      <alignment horizontal="center" vertical="center"/>
    </xf>
    <xf numFmtId="166" fontId="5" fillId="11" borderId="47" xfId="0" applyNumberFormat="1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left"/>
    </xf>
    <xf numFmtId="0" fontId="6" fillId="3" borderId="3" xfId="0" applyFont="1" applyFill="1" applyBorder="1" applyAlignment="1">
      <alignment horizontal="left"/>
    </xf>
    <xf numFmtId="0" fontId="6" fillId="3" borderId="4" xfId="0" applyFont="1" applyFill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10" fillId="7" borderId="2" xfId="0" applyFont="1" applyFill="1" applyBorder="1" applyAlignment="1">
      <alignment horizontal="left" vertical="center" wrapText="1"/>
    </xf>
    <xf numFmtId="0" fontId="10" fillId="7" borderId="3" xfId="0" applyFont="1" applyFill="1" applyBorder="1" applyAlignment="1">
      <alignment horizontal="left" vertical="center" wrapText="1"/>
    </xf>
    <xf numFmtId="0" fontId="10" fillId="7" borderId="4" xfId="0" applyFont="1" applyFill="1" applyBorder="1" applyAlignment="1">
      <alignment horizontal="left" vertical="center" wrapText="1"/>
    </xf>
    <xf numFmtId="0" fontId="10" fillId="6" borderId="2" xfId="0" applyFont="1" applyFill="1" applyBorder="1" applyAlignment="1">
      <alignment horizontal="left" vertical="center" wrapText="1"/>
    </xf>
    <xf numFmtId="0" fontId="10" fillId="6" borderId="3" xfId="0" applyFont="1" applyFill="1" applyBorder="1" applyAlignment="1">
      <alignment horizontal="left" vertical="center" wrapText="1"/>
    </xf>
    <xf numFmtId="0" fontId="10" fillId="6" borderId="4" xfId="0" applyFont="1" applyFill="1" applyBorder="1" applyAlignment="1">
      <alignment horizontal="left" vertical="center" wrapText="1"/>
    </xf>
    <xf numFmtId="0" fontId="1" fillId="5" borderId="6" xfId="0" applyFont="1" applyFill="1" applyBorder="1" applyAlignment="1">
      <alignment horizontal="center" vertical="center"/>
    </xf>
    <xf numFmtId="0" fontId="1" fillId="5" borderId="10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23" fillId="4" borderId="0" xfId="0" applyFont="1" applyFill="1" applyAlignment="1">
      <alignment horizontal="center" vertical="center"/>
    </xf>
    <xf numFmtId="166" fontId="5" fillId="11" borderId="51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167" fontId="5" fillId="11" borderId="25" xfId="0" applyNumberFormat="1" applyFont="1" applyFill="1" applyBorder="1" applyAlignment="1">
      <alignment horizontal="center" vertical="center"/>
    </xf>
    <xf numFmtId="167" fontId="5" fillId="11" borderId="51" xfId="0" applyNumberFormat="1" applyFont="1" applyFill="1" applyBorder="1" applyAlignment="1">
      <alignment horizontal="center" vertical="center"/>
    </xf>
    <xf numFmtId="166" fontId="5" fillId="11" borderId="48" xfId="0" applyNumberFormat="1" applyFont="1" applyFill="1" applyBorder="1" applyAlignment="1">
      <alignment horizontal="center" vertical="center"/>
    </xf>
    <xf numFmtId="166" fontId="5" fillId="11" borderId="56" xfId="0" applyNumberFormat="1" applyFont="1" applyFill="1" applyBorder="1" applyAlignment="1">
      <alignment horizontal="center" vertical="center"/>
    </xf>
    <xf numFmtId="166" fontId="5" fillId="11" borderId="58" xfId="0" applyNumberFormat="1" applyFont="1" applyFill="1" applyBorder="1" applyAlignment="1">
      <alignment horizontal="center" vertical="center"/>
    </xf>
    <xf numFmtId="166" fontId="5" fillId="11" borderId="62" xfId="0" applyNumberFormat="1" applyFont="1" applyFill="1" applyBorder="1" applyAlignment="1">
      <alignment horizontal="center" vertical="center"/>
    </xf>
    <xf numFmtId="166" fontId="5" fillId="11" borderId="57" xfId="0" applyNumberFormat="1" applyFont="1" applyFill="1" applyBorder="1" applyAlignment="1">
      <alignment horizontal="center" vertical="center"/>
    </xf>
    <xf numFmtId="166" fontId="5" fillId="11" borderId="59" xfId="0" applyNumberFormat="1" applyFont="1" applyFill="1" applyBorder="1" applyAlignment="1">
      <alignment horizontal="center" vertical="center"/>
    </xf>
    <xf numFmtId="166" fontId="5" fillId="11" borderId="64" xfId="0" applyNumberFormat="1" applyFont="1" applyFill="1" applyBorder="1" applyAlignment="1">
      <alignment horizontal="center" vertical="center"/>
    </xf>
    <xf numFmtId="0" fontId="28" fillId="4" borderId="0" xfId="0" applyFont="1" applyFill="1" applyAlignment="1">
      <alignment horizontal="center" vertical="center"/>
    </xf>
    <xf numFmtId="166" fontId="5" fillId="11" borderId="72" xfId="0" applyNumberFormat="1" applyFont="1" applyFill="1" applyBorder="1" applyAlignment="1">
      <alignment horizontal="center" vertical="center"/>
    </xf>
    <xf numFmtId="165" fontId="5" fillId="11" borderId="6" xfId="0" applyNumberFormat="1" applyFont="1" applyFill="1" applyBorder="1" applyAlignment="1">
      <alignment horizontal="center" vertical="center"/>
    </xf>
    <xf numFmtId="165" fontId="5" fillId="11" borderId="48" xfId="0" applyNumberFormat="1" applyFont="1" applyFill="1" applyBorder="1" applyAlignment="1">
      <alignment horizontal="center" vertical="center"/>
    </xf>
    <xf numFmtId="165" fontId="5" fillId="11" borderId="25" xfId="0" applyNumberFormat="1" applyFont="1" applyFill="1" applyBorder="1" applyAlignment="1">
      <alignment horizontal="center" vertical="center"/>
    </xf>
    <xf numFmtId="165" fontId="5" fillId="11" borderId="51" xfId="0" applyNumberFormat="1" applyFont="1" applyFill="1" applyBorder="1" applyAlignment="1">
      <alignment horizontal="center" vertical="center"/>
    </xf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FF8585"/>
      <color rgb="FFC1D6FF"/>
      <color rgb="FFE9F5DB"/>
      <color rgb="FFB9D4ED"/>
      <color rgb="FFEBDEFE"/>
      <color rgb="FFD9E2F3"/>
      <color rgb="FFD0FBBB"/>
      <color rgb="FFD1FFB7"/>
      <color rgb="FFECFFB7"/>
      <color rgb="FFFFDD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0</xdr:colOff>
      <xdr:row>2</xdr:row>
      <xdr:rowOff>104775</xdr:rowOff>
    </xdr:to>
    <xdr:sp macro="" textlink="">
      <xdr:nvSpPr>
        <xdr:cNvPr id="7" name="Rechthoek: bovenhoeken, één afgeronde en één afgeschuinde hoek 6">
          <a:extLst>
            <a:ext uri="{FF2B5EF4-FFF2-40B4-BE49-F238E27FC236}">
              <a16:creationId xmlns:a16="http://schemas.microsoft.com/office/drawing/2014/main" id="{A453F473-3D85-4D4C-AC35-2FCBAC7012AD}"/>
            </a:ext>
          </a:extLst>
        </xdr:cNvPr>
        <xdr:cNvSpPr/>
      </xdr:nvSpPr>
      <xdr:spPr>
        <a:xfrm>
          <a:off x="0" y="0"/>
          <a:ext cx="9124950" cy="771525"/>
        </a:xfrm>
        <a:prstGeom prst="snipRoundRect">
          <a:avLst>
            <a:gd name="adj1" fmla="val 0"/>
            <a:gd name="adj2" fmla="val 0"/>
          </a:avLst>
        </a:prstGeom>
        <a:solidFill>
          <a:srgbClr val="A4C407"/>
        </a:solidFill>
        <a:ln>
          <a:solidFill>
            <a:srgbClr val="A4C407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nl-NL"/>
        </a:p>
      </xdr:txBody>
    </xdr:sp>
    <xdr:clientData/>
  </xdr:twoCellAnchor>
  <xdr:twoCellAnchor editAs="oneCell">
    <xdr:from>
      <xdr:col>7</xdr:col>
      <xdr:colOff>779145</xdr:colOff>
      <xdr:row>0</xdr:row>
      <xdr:rowOff>139700</xdr:rowOff>
    </xdr:from>
    <xdr:to>
      <xdr:col>8</xdr:col>
      <xdr:colOff>1516102</xdr:colOff>
      <xdr:row>1</xdr:row>
      <xdr:rowOff>178435</xdr:rowOff>
    </xdr:to>
    <xdr:pic>
      <xdr:nvPicPr>
        <xdr:cNvPr id="8" name="Afbeelding 7">
          <a:extLst>
            <a:ext uri="{FF2B5EF4-FFF2-40B4-BE49-F238E27FC236}">
              <a16:creationId xmlns:a16="http://schemas.microsoft.com/office/drawing/2014/main" id="{E4EFB7E8-C1F5-463E-B7E8-22BA46EAEDB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13270" y="139700"/>
          <a:ext cx="1794232" cy="51498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142876</xdr:colOff>
      <xdr:row>0</xdr:row>
      <xdr:rowOff>152400</xdr:rowOff>
    </xdr:from>
    <xdr:to>
      <xdr:col>7</xdr:col>
      <xdr:colOff>529167</xdr:colOff>
      <xdr:row>1</xdr:row>
      <xdr:rowOff>89858</xdr:rowOff>
    </xdr:to>
    <xdr:sp macro="" textlink="">
      <xdr:nvSpPr>
        <xdr:cNvPr id="6" name="Tekstvak 5">
          <a:extLst>
            <a:ext uri="{FF2B5EF4-FFF2-40B4-BE49-F238E27FC236}">
              <a16:creationId xmlns:a16="http://schemas.microsoft.com/office/drawing/2014/main" id="{F063CB16-1444-47C3-975B-7574ED8DC1C6}"/>
            </a:ext>
          </a:extLst>
        </xdr:cNvPr>
        <xdr:cNvSpPr txBox="1"/>
      </xdr:nvSpPr>
      <xdr:spPr>
        <a:xfrm>
          <a:off x="142876" y="152400"/>
          <a:ext cx="7201958" cy="41370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2000" b="0">
              <a:ln>
                <a:noFill/>
              </a:ln>
              <a:solidFill>
                <a:schemeClr val="bg1"/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a:rPr>
            <a:t>Inschrijfformulier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16</xdr:col>
      <xdr:colOff>9525</xdr:colOff>
      <xdr:row>0</xdr:row>
      <xdr:rowOff>819150</xdr:rowOff>
    </xdr:to>
    <xdr:sp macro="" textlink="">
      <xdr:nvSpPr>
        <xdr:cNvPr id="7" name="Rechthoek: bovenhoeken, één afgeronde en één afgeschuinde hoek 6">
          <a:extLst>
            <a:ext uri="{FF2B5EF4-FFF2-40B4-BE49-F238E27FC236}">
              <a16:creationId xmlns:a16="http://schemas.microsoft.com/office/drawing/2014/main" id="{9C16420C-B66F-449A-AC98-7A0AD55B722A}"/>
            </a:ext>
          </a:extLst>
        </xdr:cNvPr>
        <xdr:cNvSpPr/>
      </xdr:nvSpPr>
      <xdr:spPr>
        <a:xfrm>
          <a:off x="0" y="0"/>
          <a:ext cx="15963900" cy="819150"/>
        </a:xfrm>
        <a:prstGeom prst="snipRoundRect">
          <a:avLst>
            <a:gd name="adj1" fmla="val 0"/>
            <a:gd name="adj2" fmla="val 0"/>
          </a:avLst>
        </a:prstGeom>
        <a:solidFill>
          <a:srgbClr val="A4C407"/>
        </a:solidFill>
        <a:ln>
          <a:solidFill>
            <a:srgbClr val="A4C407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nl-NL"/>
        </a:p>
      </xdr:txBody>
    </xdr:sp>
    <xdr:clientData/>
  </xdr:twoCellAnchor>
  <xdr:twoCellAnchor>
    <xdr:from>
      <xdr:col>0</xdr:col>
      <xdr:colOff>95250</xdr:colOff>
      <xdr:row>0</xdr:row>
      <xdr:rowOff>209550</xdr:rowOff>
    </xdr:from>
    <xdr:to>
      <xdr:col>14</xdr:col>
      <xdr:colOff>374431</xdr:colOff>
      <xdr:row>0</xdr:row>
      <xdr:rowOff>623258</xdr:rowOff>
    </xdr:to>
    <xdr:sp macro="" textlink="">
      <xdr:nvSpPr>
        <xdr:cNvPr id="6" name="Tekstvak 5">
          <a:extLst>
            <a:ext uri="{FF2B5EF4-FFF2-40B4-BE49-F238E27FC236}">
              <a16:creationId xmlns:a16="http://schemas.microsoft.com/office/drawing/2014/main" id="{C571C4CE-233D-4AB1-BA58-BC661165517A}"/>
            </a:ext>
          </a:extLst>
        </xdr:cNvPr>
        <xdr:cNvSpPr txBox="1"/>
      </xdr:nvSpPr>
      <xdr:spPr>
        <a:xfrm>
          <a:off x="95250" y="209550"/>
          <a:ext cx="14099956" cy="41370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2000" b="0">
              <a:ln>
                <a:noFill/>
              </a:ln>
              <a:solidFill>
                <a:schemeClr val="bg1"/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a:rPr>
            <a:t>Inschrijfformulier</a:t>
          </a:r>
        </a:p>
      </xdr:txBody>
    </xdr:sp>
    <xdr:clientData/>
  </xdr:twoCellAnchor>
  <xdr:twoCellAnchor editAs="oneCell">
    <xdr:from>
      <xdr:col>14</xdr:col>
      <xdr:colOff>188595</xdr:colOff>
      <xdr:row>0</xdr:row>
      <xdr:rowOff>196850</xdr:rowOff>
    </xdr:from>
    <xdr:to>
      <xdr:col>15</xdr:col>
      <xdr:colOff>877927</xdr:colOff>
      <xdr:row>0</xdr:row>
      <xdr:rowOff>711835</xdr:rowOff>
    </xdr:to>
    <xdr:pic>
      <xdr:nvPicPr>
        <xdr:cNvPr id="8" name="Afbeelding 7">
          <a:extLst>
            <a:ext uri="{FF2B5EF4-FFF2-40B4-BE49-F238E27FC236}">
              <a16:creationId xmlns:a16="http://schemas.microsoft.com/office/drawing/2014/main" id="{0F7CAEAF-229E-4572-B873-00782CAE1EE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09370" y="196850"/>
          <a:ext cx="1794232" cy="51498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895350</xdr:colOff>
      <xdr:row>4</xdr:row>
      <xdr:rowOff>57150</xdr:rowOff>
    </xdr:to>
    <xdr:sp macro="" textlink="">
      <xdr:nvSpPr>
        <xdr:cNvPr id="7" name="Rechthoek: bovenhoeken, één afgeronde en één afgeschuinde hoek 6">
          <a:extLst>
            <a:ext uri="{FF2B5EF4-FFF2-40B4-BE49-F238E27FC236}">
              <a16:creationId xmlns:a16="http://schemas.microsoft.com/office/drawing/2014/main" id="{EBFCB411-CD9D-47BD-81AB-0AE4EA98BAD1}"/>
            </a:ext>
          </a:extLst>
        </xdr:cNvPr>
        <xdr:cNvSpPr/>
      </xdr:nvSpPr>
      <xdr:spPr>
        <a:xfrm>
          <a:off x="0" y="0"/>
          <a:ext cx="14011275" cy="819150"/>
        </a:xfrm>
        <a:prstGeom prst="snipRoundRect">
          <a:avLst>
            <a:gd name="adj1" fmla="val 0"/>
            <a:gd name="adj2" fmla="val 0"/>
          </a:avLst>
        </a:prstGeom>
        <a:solidFill>
          <a:srgbClr val="A4C407"/>
        </a:solidFill>
        <a:ln>
          <a:solidFill>
            <a:srgbClr val="A4C407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nl-NL"/>
        </a:p>
      </xdr:txBody>
    </xdr:sp>
    <xdr:clientData/>
  </xdr:twoCellAnchor>
  <xdr:twoCellAnchor editAs="oneCell">
    <xdr:from>
      <xdr:col>9</xdr:col>
      <xdr:colOff>721995</xdr:colOff>
      <xdr:row>0</xdr:row>
      <xdr:rowOff>158750</xdr:rowOff>
    </xdr:from>
    <xdr:to>
      <xdr:col>11</xdr:col>
      <xdr:colOff>706477</xdr:colOff>
      <xdr:row>3</xdr:row>
      <xdr:rowOff>102235</xdr:rowOff>
    </xdr:to>
    <xdr:pic>
      <xdr:nvPicPr>
        <xdr:cNvPr id="12" name="Afbeelding 11">
          <a:extLst>
            <a:ext uri="{FF2B5EF4-FFF2-40B4-BE49-F238E27FC236}">
              <a16:creationId xmlns:a16="http://schemas.microsoft.com/office/drawing/2014/main" id="{D7993D56-B711-4151-8CA7-FDCA28D78C1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28170" y="158750"/>
          <a:ext cx="1794232" cy="51498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209550</xdr:colOff>
      <xdr:row>0</xdr:row>
      <xdr:rowOff>180975</xdr:rowOff>
    </xdr:from>
    <xdr:to>
      <xdr:col>1</xdr:col>
      <xdr:colOff>2238375</xdr:colOff>
      <xdr:row>3</xdr:row>
      <xdr:rowOff>23183</xdr:rowOff>
    </xdr:to>
    <xdr:sp macro="" textlink="">
      <xdr:nvSpPr>
        <xdr:cNvPr id="6" name="Tekstvak 5">
          <a:extLst>
            <a:ext uri="{FF2B5EF4-FFF2-40B4-BE49-F238E27FC236}">
              <a16:creationId xmlns:a16="http://schemas.microsoft.com/office/drawing/2014/main" id="{9A6E3C85-35B2-4F1D-A8B2-774EF3520F6C}"/>
            </a:ext>
          </a:extLst>
        </xdr:cNvPr>
        <xdr:cNvSpPr txBox="1"/>
      </xdr:nvSpPr>
      <xdr:spPr>
        <a:xfrm>
          <a:off x="209550" y="180975"/>
          <a:ext cx="2752725" cy="41370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2000" b="0">
              <a:ln>
                <a:noFill/>
              </a:ln>
              <a:solidFill>
                <a:schemeClr val="bg1"/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a:rPr>
            <a:t>Inschrijfformulier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D35E87-6F3F-4D81-A4BF-246FF8F9B5CD}">
  <sheetPr>
    <pageSetUpPr fitToPage="1"/>
  </sheetPr>
  <dimension ref="A1:P26"/>
  <sheetViews>
    <sheetView zoomScaleNormal="100" workbookViewId="0">
      <selection activeCell="I20" sqref="I20"/>
    </sheetView>
  </sheetViews>
  <sheetFormatPr defaultRowHeight="15" x14ac:dyDescent="0.25"/>
  <cols>
    <col min="2" max="2" width="9.7109375" customWidth="1"/>
    <col min="3" max="3" width="16.28515625" customWidth="1"/>
    <col min="4" max="4" width="16.42578125" customWidth="1"/>
    <col min="5" max="5" width="17.28515625" customWidth="1"/>
    <col min="6" max="6" width="16.140625" customWidth="1"/>
    <col min="7" max="7" width="10" customWidth="1"/>
    <col min="8" max="8" width="15.85546875" bestFit="1" customWidth="1"/>
    <col min="9" max="9" width="26" customWidth="1"/>
    <col min="10" max="10" width="17" customWidth="1"/>
    <col min="16" max="16" width="8.7109375" customWidth="1"/>
    <col min="17" max="17" width="10" customWidth="1"/>
  </cols>
  <sheetData>
    <row r="1" spans="1:9" ht="37.5" customHeight="1" x14ac:dyDescent="0.25"/>
    <row r="3" spans="1:9" ht="21.75" customHeight="1" thickBot="1" x14ac:dyDescent="0.3"/>
    <row r="4" spans="1:9" ht="15.75" thickBot="1" x14ac:dyDescent="0.3">
      <c r="A4" s="129" t="s">
        <v>3</v>
      </c>
      <c r="B4" s="130"/>
      <c r="C4" s="203"/>
      <c r="D4" s="204"/>
      <c r="E4" s="205"/>
      <c r="H4" s="133" t="s">
        <v>68</v>
      </c>
      <c r="I4" s="133"/>
    </row>
    <row r="5" spans="1:9" x14ac:dyDescent="0.25">
      <c r="H5" s="133" t="s">
        <v>124</v>
      </c>
      <c r="I5" s="133"/>
    </row>
    <row r="6" spans="1:9" ht="15.75" thickBot="1" x14ac:dyDescent="0.3">
      <c r="H6" s="131"/>
      <c r="I6" s="132"/>
    </row>
    <row r="7" spans="1:9" ht="42" customHeight="1" thickBot="1" x14ac:dyDescent="0.3">
      <c r="A7" s="224" t="s">
        <v>24</v>
      </c>
      <c r="B7" s="225"/>
      <c r="C7" s="225"/>
      <c r="D7" s="225"/>
      <c r="E7" s="226"/>
      <c r="F7" s="18"/>
      <c r="G7" s="227" t="s">
        <v>33</v>
      </c>
      <c r="H7" s="228"/>
      <c r="I7" s="228"/>
    </row>
    <row r="8" spans="1:9" ht="43.5" customHeight="1" x14ac:dyDescent="0.3">
      <c r="A8" s="125"/>
      <c r="B8" s="126"/>
      <c r="C8" s="127" t="s">
        <v>71</v>
      </c>
      <c r="D8" s="128" t="s">
        <v>63</v>
      </c>
      <c r="E8" s="128" t="s">
        <v>81</v>
      </c>
      <c r="G8" s="117" t="s">
        <v>31</v>
      </c>
      <c r="H8" s="117" t="s">
        <v>23</v>
      </c>
      <c r="I8" s="117" t="s">
        <v>0</v>
      </c>
    </row>
    <row r="9" spans="1:9" ht="34.5" x14ac:dyDescent="0.25">
      <c r="A9" s="214"/>
      <c r="B9" s="215"/>
      <c r="C9" s="123" t="s">
        <v>82</v>
      </c>
      <c r="D9" s="123" t="s">
        <v>83</v>
      </c>
      <c r="E9" s="124" t="s">
        <v>83</v>
      </c>
      <c r="G9" s="2" t="s">
        <v>25</v>
      </c>
      <c r="H9" s="16">
        <f>SUM(Verrekenprijzen!J17:L33)</f>
        <v>0</v>
      </c>
      <c r="I9" s="144" t="s">
        <v>137</v>
      </c>
    </row>
    <row r="10" spans="1:9" ht="25.5" customHeight="1" x14ac:dyDescent="0.25">
      <c r="A10" s="208" t="s">
        <v>1</v>
      </c>
      <c r="B10" s="209"/>
      <c r="C10" s="110">
        <f>'Initiele en jaarlijkse kosten'!$N$15</f>
        <v>0</v>
      </c>
      <c r="D10" s="110">
        <f>'Initiele en jaarlijkse kosten'!$O$15</f>
        <v>0</v>
      </c>
      <c r="E10" s="110">
        <f>'Initiele en jaarlijkse kosten'!$P$15</f>
        <v>0</v>
      </c>
      <c r="G10" s="2" t="s">
        <v>26</v>
      </c>
      <c r="H10" s="16">
        <f>SUM(Verrekenprijzen!J39:L44)</f>
        <v>0</v>
      </c>
      <c r="I10" s="144" t="s">
        <v>138</v>
      </c>
    </row>
    <row r="11" spans="1:9" ht="26.25" customHeight="1" x14ac:dyDescent="0.25">
      <c r="A11" s="210" t="s">
        <v>103</v>
      </c>
      <c r="B11" s="211"/>
      <c r="C11" s="111">
        <f>'Initiele en jaarlijkse kosten'!$N$61</f>
        <v>0</v>
      </c>
      <c r="D11" s="111">
        <f>'Initiele en jaarlijkse kosten'!$O$61</f>
        <v>0</v>
      </c>
      <c r="E11" s="111">
        <f>'Initiele en jaarlijkse kosten'!$P$61</f>
        <v>0</v>
      </c>
      <c r="G11" s="2" t="s">
        <v>27</v>
      </c>
      <c r="H11" s="16">
        <f>SUM(Verrekenprijzen!J50:L50)</f>
        <v>0</v>
      </c>
      <c r="I11" s="144" t="s">
        <v>139</v>
      </c>
    </row>
    <row r="12" spans="1:9" ht="23.25" x14ac:dyDescent="0.25">
      <c r="A12" s="212" t="s">
        <v>106</v>
      </c>
      <c r="B12" s="213"/>
      <c r="C12" s="112">
        <f>'Initiele en jaarlijkse kosten'!$N$67</f>
        <v>0</v>
      </c>
      <c r="D12" s="112">
        <f>'Initiele en jaarlijkse kosten'!$O$67</f>
        <v>0</v>
      </c>
      <c r="E12" s="112">
        <f>'Initiele en jaarlijkse kosten'!$P$67</f>
        <v>0</v>
      </c>
      <c r="G12" s="2" t="s">
        <v>28</v>
      </c>
      <c r="H12" s="16">
        <f>SUM(Verrekenprijzen!J56:L70)</f>
        <v>0</v>
      </c>
      <c r="I12" s="144" t="s">
        <v>140</v>
      </c>
    </row>
    <row r="13" spans="1:9" ht="15.75" thickBot="1" x14ac:dyDescent="0.3">
      <c r="A13" s="206" t="s">
        <v>123</v>
      </c>
      <c r="B13" s="207"/>
      <c r="C13" s="113">
        <f>SUM(C10:C12)</f>
        <v>0</v>
      </c>
      <c r="D13" s="113">
        <f>SUM(D10:D12)</f>
        <v>0</v>
      </c>
      <c r="E13" s="113">
        <f>SUM(E10:E12)</f>
        <v>0</v>
      </c>
      <c r="G13" s="2" t="s">
        <v>29</v>
      </c>
      <c r="H13" s="16">
        <f>SUM(Verrekenprijzen!J76:L82)</f>
        <v>0</v>
      </c>
      <c r="I13" s="144" t="s">
        <v>225</v>
      </c>
    </row>
    <row r="14" spans="1:9" ht="19.5" thickBot="1" x14ac:dyDescent="0.35">
      <c r="A14" s="114" t="s">
        <v>24</v>
      </c>
      <c r="B14" s="115"/>
      <c r="C14" s="115"/>
      <c r="D14" s="115"/>
      <c r="E14" s="116">
        <f>SUM(C13:E13)</f>
        <v>0</v>
      </c>
      <c r="G14" s="2" t="s">
        <v>30</v>
      </c>
      <c r="H14" s="16">
        <f>SUM(Verrekenprijzen!J88:L89)</f>
        <v>0</v>
      </c>
      <c r="I14" s="144" t="s">
        <v>242</v>
      </c>
    </row>
    <row r="15" spans="1:9" ht="18.75" x14ac:dyDescent="0.3">
      <c r="A15" s="109"/>
      <c r="B15" s="14"/>
      <c r="C15" s="14"/>
      <c r="D15" s="14"/>
      <c r="E15" s="14"/>
      <c r="G15" s="2" t="s">
        <v>241</v>
      </c>
      <c r="H15" s="16">
        <f>SUM(Verrekenprijzen!J95:L98)</f>
        <v>0</v>
      </c>
      <c r="I15" s="144" t="s">
        <v>141</v>
      </c>
    </row>
    <row r="16" spans="1:9" x14ac:dyDescent="0.25">
      <c r="G16" s="11" t="s">
        <v>4</v>
      </c>
      <c r="H16" s="17">
        <f>SUM(H9:H15)</f>
        <v>0</v>
      </c>
      <c r="I16" s="11"/>
    </row>
    <row r="17" spans="1:16" ht="19.5" thickBot="1" x14ac:dyDescent="0.35">
      <c r="F17" s="15"/>
      <c r="P17" s="12"/>
    </row>
    <row r="18" spans="1:16" ht="21" x14ac:dyDescent="0.25">
      <c r="A18" s="222" t="s">
        <v>142</v>
      </c>
      <c r="B18" s="223"/>
      <c r="C18" s="223"/>
      <c r="D18" s="223"/>
      <c r="E18" s="223"/>
      <c r="F18" s="223"/>
      <c r="G18" s="223"/>
      <c r="H18" s="223"/>
      <c r="I18" s="223"/>
      <c r="P18" s="12"/>
    </row>
    <row r="19" spans="1:16" ht="15.75" x14ac:dyDescent="0.25">
      <c r="A19" s="216" t="s">
        <v>101</v>
      </c>
      <c r="B19" s="217"/>
      <c r="C19" s="217"/>
      <c r="D19" s="217"/>
      <c r="E19" s="217"/>
      <c r="F19" s="217"/>
      <c r="G19" s="217"/>
      <c r="H19" s="218"/>
      <c r="I19" s="146">
        <f>E14+H16</f>
        <v>0</v>
      </c>
      <c r="P19" s="12"/>
    </row>
    <row r="20" spans="1:16" ht="15.75" x14ac:dyDescent="0.25">
      <c r="A20" s="216" t="s">
        <v>99</v>
      </c>
      <c r="B20" s="217"/>
      <c r="C20" s="217"/>
      <c r="D20" s="217"/>
      <c r="E20" s="218"/>
      <c r="F20" s="147" t="s">
        <v>97</v>
      </c>
      <c r="G20" s="148">
        <v>10</v>
      </c>
      <c r="H20" s="149"/>
      <c r="I20" s="146">
        <f>(G20/10)*-50000</f>
        <v>-50000</v>
      </c>
      <c r="P20" s="12"/>
    </row>
    <row r="21" spans="1:16" ht="15.75" x14ac:dyDescent="0.25">
      <c r="A21" s="219" t="s">
        <v>100</v>
      </c>
      <c r="B21" s="220"/>
      <c r="C21" s="220"/>
      <c r="D21" s="220"/>
      <c r="E21" s="221"/>
      <c r="F21" s="147" t="s">
        <v>97</v>
      </c>
      <c r="G21" s="148">
        <v>10</v>
      </c>
      <c r="H21" s="150"/>
      <c r="I21" s="146">
        <f>(G21/10)*-150000</f>
        <v>-150000</v>
      </c>
      <c r="P21" s="12"/>
    </row>
    <row r="22" spans="1:16" ht="16.5" thickBot="1" x14ac:dyDescent="0.3">
      <c r="A22" s="151" t="s">
        <v>32</v>
      </c>
      <c r="B22" s="152"/>
      <c r="C22" s="152"/>
      <c r="D22" s="152"/>
      <c r="E22" s="153"/>
      <c r="F22" s="151"/>
      <c r="G22" s="152"/>
      <c r="H22" s="152"/>
      <c r="I22" s="154">
        <f>I19+I20+I21</f>
        <v>-200000</v>
      </c>
      <c r="P22" s="12"/>
    </row>
    <row r="23" spans="1:16" x14ac:dyDescent="0.25">
      <c r="A23" s="145" t="s">
        <v>98</v>
      </c>
    </row>
    <row r="26" spans="1:16" x14ac:dyDescent="0.25">
      <c r="K26" s="12"/>
    </row>
  </sheetData>
  <sheetProtection algorithmName="SHA-512" hashValue="8PJkehvHE8mnYQmC7Kz+6baygjR+Csh4fvBYRCjsNzHbZpiLvnPnNqi7Xt/KKaSV9pkybM9Av+o7S2ovviEeww==" saltValue="NMB2AMf62oqNMfr5vWFMDw==" spinCount="100000" sheet="1" objects="1" scenarios="1"/>
  <mergeCells count="12">
    <mergeCell ref="A19:H19"/>
    <mergeCell ref="A20:E20"/>
    <mergeCell ref="A21:E21"/>
    <mergeCell ref="A18:I18"/>
    <mergeCell ref="A7:E7"/>
    <mergeCell ref="G7:I7"/>
    <mergeCell ref="C4:E4"/>
    <mergeCell ref="A13:B13"/>
    <mergeCell ref="A10:B10"/>
    <mergeCell ref="A11:B11"/>
    <mergeCell ref="A12:B12"/>
    <mergeCell ref="A9:B9"/>
  </mergeCells>
  <pageMargins left="0.7" right="0.7" top="0.75" bottom="0.75" header="0.3" footer="0.3"/>
  <pageSetup paperSize="9" scale="70" fitToHeight="0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BB9264-67BF-456D-A221-E536718A8454}">
  <sheetPr>
    <pageSetUpPr fitToPage="1"/>
  </sheetPr>
  <dimension ref="A1:P69"/>
  <sheetViews>
    <sheetView workbookViewId="0">
      <selection activeCell="H11" sqref="H11"/>
    </sheetView>
  </sheetViews>
  <sheetFormatPr defaultRowHeight="15" x14ac:dyDescent="0.25"/>
  <cols>
    <col min="1" max="1" width="16.7109375" customWidth="1"/>
    <col min="2" max="3" width="10.85546875" customWidth="1"/>
    <col min="4" max="4" width="13.140625" customWidth="1"/>
    <col min="5" max="5" width="43" customWidth="1"/>
    <col min="7" max="7" width="11.85546875" customWidth="1"/>
    <col min="8" max="10" width="13.7109375" customWidth="1"/>
    <col min="11" max="11" width="9.28515625" customWidth="1"/>
    <col min="12" max="12" width="10.7109375" customWidth="1"/>
    <col min="13" max="13" width="10.85546875" customWidth="1"/>
    <col min="14" max="14" width="16.140625" customWidth="1"/>
    <col min="15" max="15" width="16.5703125" customWidth="1"/>
    <col min="16" max="16" width="15.42578125" customWidth="1"/>
  </cols>
  <sheetData>
    <row r="1" spans="1:16" ht="73.5" customHeight="1" x14ac:dyDescent="0.25"/>
    <row r="2" spans="1:16" ht="21" x14ac:dyDescent="0.35">
      <c r="A2" s="293" t="s">
        <v>67</v>
      </c>
      <c r="B2" s="294"/>
      <c r="C2" s="294"/>
      <c r="D2" s="294"/>
      <c r="E2" s="294"/>
      <c r="F2" s="294"/>
      <c r="G2" s="294"/>
      <c r="H2" s="294"/>
      <c r="I2" s="294"/>
      <c r="J2" s="294"/>
      <c r="K2" s="294"/>
      <c r="L2" s="294"/>
      <c r="M2" s="294"/>
      <c r="N2" s="294"/>
      <c r="O2" s="294"/>
      <c r="P2" s="294"/>
    </row>
    <row r="3" spans="1:16" x14ac:dyDescent="0.25">
      <c r="A3" s="295" t="s">
        <v>2</v>
      </c>
      <c r="B3" s="295"/>
      <c r="C3" s="295"/>
      <c r="D3" s="295"/>
      <c r="E3" s="295"/>
      <c r="F3" s="295"/>
      <c r="G3" s="295"/>
      <c r="H3" s="295"/>
      <c r="I3" s="295"/>
      <c r="J3" s="295"/>
      <c r="K3" s="295"/>
      <c r="L3" s="295"/>
      <c r="M3" s="295"/>
      <c r="N3" s="295"/>
      <c r="O3" s="295"/>
      <c r="P3" s="295"/>
    </row>
    <row r="5" spans="1:16" x14ac:dyDescent="0.25">
      <c r="A5" s="1" t="s">
        <v>3</v>
      </c>
      <c r="B5" s="315"/>
      <c r="C5" s="315"/>
      <c r="D5" s="315"/>
      <c r="E5" s="315"/>
      <c r="F5" s="315"/>
      <c r="G5" s="199"/>
    </row>
    <row r="7" spans="1:16" x14ac:dyDescent="0.25">
      <c r="H7" s="302" t="s">
        <v>69</v>
      </c>
      <c r="I7" s="302"/>
      <c r="J7" s="302"/>
      <c r="K7" s="93"/>
    </row>
    <row r="8" spans="1:16" ht="15.75" thickBot="1" x14ac:dyDescent="0.3"/>
    <row r="9" spans="1:16" ht="19.5" thickBot="1" x14ac:dyDescent="0.35">
      <c r="A9" s="312" t="s">
        <v>1</v>
      </c>
      <c r="B9" s="313"/>
      <c r="C9" s="313"/>
      <c r="D9" s="313"/>
      <c r="E9" s="313"/>
      <c r="F9" s="313"/>
      <c r="G9" s="313"/>
      <c r="H9" s="314"/>
      <c r="I9" s="262" t="s">
        <v>87</v>
      </c>
      <c r="J9" s="263"/>
      <c r="K9" s="276" t="s">
        <v>70</v>
      </c>
      <c r="L9" s="277"/>
      <c r="M9" s="278"/>
      <c r="N9" s="296" t="s">
        <v>95</v>
      </c>
      <c r="O9" s="297"/>
      <c r="P9" s="298"/>
    </row>
    <row r="10" spans="1:16" ht="24" x14ac:dyDescent="0.25">
      <c r="A10" s="319" t="s">
        <v>0</v>
      </c>
      <c r="B10" s="320"/>
      <c r="C10" s="320"/>
      <c r="D10" s="320"/>
      <c r="E10" s="320"/>
      <c r="F10" s="321"/>
      <c r="G10" s="183"/>
      <c r="H10" s="30" t="s">
        <v>62</v>
      </c>
      <c r="I10" s="30" t="s">
        <v>64</v>
      </c>
      <c r="J10" s="63" t="s">
        <v>5</v>
      </c>
      <c r="K10" s="72" t="s">
        <v>71</v>
      </c>
      <c r="L10" s="47" t="s">
        <v>63</v>
      </c>
      <c r="M10" s="48" t="s">
        <v>5</v>
      </c>
      <c r="N10" s="79" t="s">
        <v>91</v>
      </c>
      <c r="O10" s="37" t="s">
        <v>92</v>
      </c>
      <c r="P10" s="73" t="s">
        <v>93</v>
      </c>
    </row>
    <row r="11" spans="1:16" ht="15" customHeight="1" x14ac:dyDescent="0.25">
      <c r="A11" s="288" t="s">
        <v>59</v>
      </c>
      <c r="B11" s="289"/>
      <c r="C11" s="289"/>
      <c r="D11" s="289"/>
      <c r="E11" s="289"/>
      <c r="F11" s="290"/>
      <c r="G11" s="184"/>
      <c r="H11" s="35">
        <v>0</v>
      </c>
      <c r="I11" s="35">
        <v>0</v>
      </c>
      <c r="J11" s="94">
        <v>0</v>
      </c>
      <c r="K11" s="303">
        <v>1</v>
      </c>
      <c r="L11" s="306">
        <f>(12*5)/12</f>
        <v>5</v>
      </c>
      <c r="M11" s="309">
        <v>5</v>
      </c>
      <c r="N11" s="74">
        <f>H11*$K$11</f>
        <v>0</v>
      </c>
      <c r="O11" s="69">
        <f>$L$11*I11</f>
        <v>0</v>
      </c>
      <c r="P11" s="75">
        <f>$M$11*J11</f>
        <v>0</v>
      </c>
    </row>
    <row r="12" spans="1:16" ht="15" customHeight="1" x14ac:dyDescent="0.25">
      <c r="A12" s="288" t="s">
        <v>60</v>
      </c>
      <c r="B12" s="289"/>
      <c r="C12" s="289"/>
      <c r="D12" s="289"/>
      <c r="E12" s="289"/>
      <c r="F12" s="290"/>
      <c r="G12" s="184"/>
      <c r="H12" s="35">
        <v>0</v>
      </c>
      <c r="I12" s="35">
        <v>0</v>
      </c>
      <c r="J12" s="94">
        <v>0</v>
      </c>
      <c r="K12" s="304"/>
      <c r="L12" s="307"/>
      <c r="M12" s="310"/>
      <c r="N12" s="74">
        <f t="shared" ref="N12:N14" si="0">H12*$K$11</f>
        <v>0</v>
      </c>
      <c r="O12" s="69">
        <f t="shared" ref="O12:O14" si="1">$L$11*I12</f>
        <v>0</v>
      </c>
      <c r="P12" s="75">
        <f t="shared" ref="P12:P14" si="2">$M$11*J12</f>
        <v>0</v>
      </c>
    </row>
    <row r="13" spans="1:16" ht="15" customHeight="1" x14ac:dyDescent="0.25">
      <c r="A13" s="288" t="s">
        <v>162</v>
      </c>
      <c r="B13" s="289"/>
      <c r="C13" s="289"/>
      <c r="D13" s="289"/>
      <c r="E13" s="289"/>
      <c r="F13" s="290"/>
      <c r="G13" s="184"/>
      <c r="H13" s="35">
        <v>0</v>
      </c>
      <c r="I13" s="197"/>
      <c r="J13" s="198"/>
      <c r="K13" s="304"/>
      <c r="L13" s="307"/>
      <c r="M13" s="310"/>
      <c r="N13" s="74">
        <f t="shared" ref="N13" si="3">H13*$K$11</f>
        <v>0</v>
      </c>
      <c r="O13" s="69"/>
      <c r="P13" s="75"/>
    </row>
    <row r="14" spans="1:16" ht="15" customHeight="1" x14ac:dyDescent="0.25">
      <c r="A14" s="288" t="s">
        <v>102</v>
      </c>
      <c r="B14" s="289"/>
      <c r="C14" s="289"/>
      <c r="D14" s="289"/>
      <c r="E14" s="289"/>
      <c r="F14" s="290"/>
      <c r="G14" s="184"/>
      <c r="H14" s="35">
        <v>0</v>
      </c>
      <c r="I14" s="35">
        <v>0</v>
      </c>
      <c r="J14" s="94">
        <v>0</v>
      </c>
      <c r="K14" s="305"/>
      <c r="L14" s="308"/>
      <c r="M14" s="311"/>
      <c r="N14" s="74">
        <f t="shared" si="0"/>
        <v>0</v>
      </c>
      <c r="O14" s="69">
        <f t="shared" si="1"/>
        <v>0</v>
      </c>
      <c r="P14" s="75">
        <f t="shared" si="2"/>
        <v>0</v>
      </c>
    </row>
    <row r="15" spans="1:16" ht="15" customHeight="1" thickBot="1" x14ac:dyDescent="0.3">
      <c r="A15" s="316" t="s">
        <v>66</v>
      </c>
      <c r="B15" s="317"/>
      <c r="C15" s="317"/>
      <c r="D15" s="317"/>
      <c r="E15" s="317"/>
      <c r="F15" s="318"/>
      <c r="G15" s="185"/>
      <c r="H15" s="31"/>
      <c r="I15" s="31">
        <f t="shared" ref="I15:P15" si="4">SUM(I11:I14)</f>
        <v>0</v>
      </c>
      <c r="J15" s="95">
        <f t="shared" si="4"/>
        <v>0</v>
      </c>
      <c r="K15" s="299"/>
      <c r="L15" s="300"/>
      <c r="M15" s="301"/>
      <c r="N15" s="99">
        <f t="shared" si="4"/>
        <v>0</v>
      </c>
      <c r="O15" s="100">
        <f t="shared" si="4"/>
        <v>0</v>
      </c>
      <c r="P15" s="101">
        <f t="shared" si="4"/>
        <v>0</v>
      </c>
    </row>
    <row r="16" spans="1:16" ht="15.75" thickBot="1" x14ac:dyDescent="0.3"/>
    <row r="17" spans="1:16" ht="19.5" thickBot="1" x14ac:dyDescent="0.35">
      <c r="A17" s="161" t="s">
        <v>65</v>
      </c>
      <c r="B17" s="162"/>
      <c r="C17" s="162"/>
      <c r="D17" s="162"/>
      <c r="E17" s="162"/>
      <c r="F17" s="162"/>
      <c r="G17" s="162"/>
      <c r="H17" s="162"/>
      <c r="I17" s="266" t="s">
        <v>87</v>
      </c>
      <c r="J17" s="267"/>
      <c r="K17" s="279" t="s">
        <v>90</v>
      </c>
      <c r="L17" s="280"/>
      <c r="M17" s="281"/>
      <c r="N17" s="296" t="s">
        <v>95</v>
      </c>
      <c r="O17" s="297"/>
      <c r="P17" s="298"/>
    </row>
    <row r="18" spans="1:16" ht="48" x14ac:dyDescent="0.25">
      <c r="A18" s="163" t="s">
        <v>104</v>
      </c>
      <c r="B18" s="30" t="s">
        <v>72</v>
      </c>
      <c r="C18" s="30" t="s">
        <v>188</v>
      </c>
      <c r="D18" s="7" t="s">
        <v>189</v>
      </c>
      <c r="E18" s="7" t="s">
        <v>163</v>
      </c>
      <c r="F18" s="30" t="s">
        <v>8</v>
      </c>
      <c r="G18" s="136" t="s">
        <v>243</v>
      </c>
      <c r="H18" s="136" t="s">
        <v>73</v>
      </c>
      <c r="I18" s="30" t="s">
        <v>88</v>
      </c>
      <c r="J18" s="164" t="s">
        <v>89</v>
      </c>
      <c r="K18" s="86" t="s">
        <v>71</v>
      </c>
      <c r="L18" s="59" t="s">
        <v>63</v>
      </c>
      <c r="M18" s="85" t="s">
        <v>5</v>
      </c>
      <c r="N18" s="79" t="s">
        <v>91</v>
      </c>
      <c r="O18" s="37" t="s">
        <v>92</v>
      </c>
      <c r="P18" s="73" t="s">
        <v>93</v>
      </c>
    </row>
    <row r="19" spans="1:16" x14ac:dyDescent="0.25">
      <c r="A19" s="236" t="s">
        <v>103</v>
      </c>
      <c r="B19" s="257" t="s">
        <v>168</v>
      </c>
      <c r="C19" s="257"/>
      <c r="D19" s="257"/>
      <c r="E19" s="258"/>
      <c r="F19" s="10">
        <v>1</v>
      </c>
      <c r="G19" s="10"/>
      <c r="H19" s="36">
        <v>0</v>
      </c>
      <c r="I19" s="36">
        <v>0</v>
      </c>
      <c r="J19" s="165">
        <v>0</v>
      </c>
      <c r="K19" s="254">
        <v>1</v>
      </c>
      <c r="L19" s="291">
        <v>5</v>
      </c>
      <c r="M19" s="249">
        <v>5</v>
      </c>
      <c r="N19" s="74">
        <f>F19*H19*$K$19</f>
        <v>0</v>
      </c>
      <c r="O19" s="69">
        <f>$L$19*I19*F19</f>
        <v>0</v>
      </c>
      <c r="P19" s="75">
        <f>$M$19*J19*F19</f>
        <v>0</v>
      </c>
    </row>
    <row r="20" spans="1:16" ht="15" customHeight="1" x14ac:dyDescent="0.25">
      <c r="A20" s="237"/>
      <c r="B20" s="252" t="s">
        <v>157</v>
      </c>
      <c r="C20" s="235" t="s">
        <v>164</v>
      </c>
      <c r="D20" s="248" t="s">
        <v>165</v>
      </c>
      <c r="E20" s="5" t="s">
        <v>167</v>
      </c>
      <c r="F20" s="9">
        <v>1</v>
      </c>
      <c r="G20" s="9">
        <v>0</v>
      </c>
      <c r="H20" s="36">
        <v>0</v>
      </c>
      <c r="I20" s="36">
        <v>0</v>
      </c>
      <c r="J20" s="165">
        <v>0</v>
      </c>
      <c r="K20" s="255"/>
      <c r="L20" s="282"/>
      <c r="M20" s="250"/>
      <c r="N20" s="74">
        <f t="shared" ref="N20:N39" si="5">F20*H20*$K$19</f>
        <v>0</v>
      </c>
      <c r="O20" s="69">
        <f t="shared" ref="O20:O39" si="6">$L$19*I20*F20</f>
        <v>0</v>
      </c>
      <c r="P20" s="75">
        <f t="shared" ref="P20:P39" si="7">$M$19*J20*F20</f>
        <v>0</v>
      </c>
    </row>
    <row r="21" spans="1:16" ht="15" customHeight="1" x14ac:dyDescent="0.25">
      <c r="A21" s="237"/>
      <c r="B21" s="253"/>
      <c r="C21" s="235"/>
      <c r="D21" s="248"/>
      <c r="E21" s="171" t="s">
        <v>187</v>
      </c>
      <c r="F21" s="9">
        <v>1</v>
      </c>
      <c r="G21" s="9">
        <v>1</v>
      </c>
      <c r="H21" s="36">
        <v>0</v>
      </c>
      <c r="I21" s="36">
        <v>0</v>
      </c>
      <c r="J21" s="165">
        <v>0</v>
      </c>
      <c r="K21" s="255"/>
      <c r="L21" s="282"/>
      <c r="M21" s="250"/>
      <c r="N21" s="74">
        <f t="shared" ref="N21" si="8">F21*H21*$K$19</f>
        <v>0</v>
      </c>
      <c r="O21" s="69">
        <f t="shared" ref="O21" si="9">$L$19*I21*F21</f>
        <v>0</v>
      </c>
      <c r="P21" s="75">
        <f t="shared" ref="P21" si="10">$M$19*J21*F21</f>
        <v>0</v>
      </c>
    </row>
    <row r="22" spans="1:16" x14ac:dyDescent="0.25">
      <c r="A22" s="237"/>
      <c r="B22" s="253"/>
      <c r="C22" s="235"/>
      <c r="D22" s="229" t="s">
        <v>166</v>
      </c>
      <c r="E22" s="54" t="s">
        <v>158</v>
      </c>
      <c r="F22" s="9">
        <v>1</v>
      </c>
      <c r="G22" s="9">
        <v>1</v>
      </c>
      <c r="H22" s="36">
        <v>0</v>
      </c>
      <c r="I22" s="36">
        <v>0</v>
      </c>
      <c r="J22" s="165">
        <v>0</v>
      </c>
      <c r="K22" s="255"/>
      <c r="L22" s="282"/>
      <c r="M22" s="250"/>
      <c r="N22" s="74">
        <f t="shared" si="5"/>
        <v>0</v>
      </c>
      <c r="O22" s="69">
        <f t="shared" si="6"/>
        <v>0</v>
      </c>
      <c r="P22" s="75">
        <f t="shared" si="7"/>
        <v>0</v>
      </c>
    </row>
    <row r="23" spans="1:16" x14ac:dyDescent="0.25">
      <c r="A23" s="237"/>
      <c r="B23" s="253"/>
      <c r="C23" s="235"/>
      <c r="D23" s="230"/>
      <c r="E23" s="5" t="s">
        <v>169</v>
      </c>
      <c r="F23" s="10">
        <v>1</v>
      </c>
      <c r="G23" s="10">
        <v>0</v>
      </c>
      <c r="H23" s="36">
        <v>0</v>
      </c>
      <c r="I23" s="36">
        <v>0</v>
      </c>
      <c r="J23" s="165">
        <v>0</v>
      </c>
      <c r="K23" s="255"/>
      <c r="L23" s="282"/>
      <c r="M23" s="250"/>
      <c r="N23" s="74">
        <f t="shared" si="5"/>
        <v>0</v>
      </c>
      <c r="O23" s="69">
        <f t="shared" si="6"/>
        <v>0</v>
      </c>
      <c r="P23" s="75">
        <f t="shared" si="7"/>
        <v>0</v>
      </c>
    </row>
    <row r="24" spans="1:16" ht="15" customHeight="1" x14ac:dyDescent="0.25">
      <c r="A24" s="237"/>
      <c r="B24" s="253"/>
      <c r="C24" s="235"/>
      <c r="D24" s="230"/>
      <c r="E24" s="6" t="s">
        <v>170</v>
      </c>
      <c r="F24" s="9">
        <v>1</v>
      </c>
      <c r="G24" s="9">
        <v>0</v>
      </c>
      <c r="H24" s="36">
        <v>0</v>
      </c>
      <c r="I24" s="36">
        <v>0</v>
      </c>
      <c r="J24" s="165">
        <v>0</v>
      </c>
      <c r="K24" s="255"/>
      <c r="L24" s="282"/>
      <c r="M24" s="250"/>
      <c r="N24" s="74">
        <f t="shared" si="5"/>
        <v>0</v>
      </c>
      <c r="O24" s="69">
        <f t="shared" si="6"/>
        <v>0</v>
      </c>
      <c r="P24" s="75">
        <f t="shared" si="7"/>
        <v>0</v>
      </c>
    </row>
    <row r="25" spans="1:16" x14ac:dyDescent="0.25">
      <c r="A25" s="237"/>
      <c r="B25" s="253"/>
      <c r="C25" s="235"/>
      <c r="D25" s="230"/>
      <c r="E25" s="5" t="s">
        <v>167</v>
      </c>
      <c r="F25" s="10">
        <v>2</v>
      </c>
      <c r="G25" s="10">
        <v>0</v>
      </c>
      <c r="H25" s="36">
        <v>0</v>
      </c>
      <c r="I25" s="36">
        <v>0</v>
      </c>
      <c r="J25" s="165">
        <v>0</v>
      </c>
      <c r="K25" s="255"/>
      <c r="L25" s="282"/>
      <c r="M25" s="250"/>
      <c r="N25" s="74">
        <f t="shared" si="5"/>
        <v>0</v>
      </c>
      <c r="O25" s="69">
        <f t="shared" si="6"/>
        <v>0</v>
      </c>
      <c r="P25" s="75">
        <f t="shared" si="7"/>
        <v>0</v>
      </c>
    </row>
    <row r="26" spans="1:16" ht="24" x14ac:dyDescent="0.25">
      <c r="A26" s="237"/>
      <c r="B26" s="253"/>
      <c r="C26" s="235"/>
      <c r="D26" s="230"/>
      <c r="E26" s="6" t="s">
        <v>171</v>
      </c>
      <c r="F26" s="9">
        <v>2</v>
      </c>
      <c r="G26" s="9">
        <v>0</v>
      </c>
      <c r="H26" s="36">
        <v>0</v>
      </c>
      <c r="I26" s="36">
        <v>0</v>
      </c>
      <c r="J26" s="165">
        <v>0</v>
      </c>
      <c r="K26" s="255"/>
      <c r="L26" s="282"/>
      <c r="M26" s="250"/>
      <c r="N26" s="74">
        <f t="shared" si="5"/>
        <v>0</v>
      </c>
      <c r="O26" s="69">
        <f t="shared" si="6"/>
        <v>0</v>
      </c>
      <c r="P26" s="75">
        <f t="shared" si="7"/>
        <v>0</v>
      </c>
    </row>
    <row r="27" spans="1:16" x14ac:dyDescent="0.25">
      <c r="A27" s="237"/>
      <c r="B27" s="253"/>
      <c r="C27" s="235"/>
      <c r="D27" s="230"/>
      <c r="E27" s="5" t="s">
        <v>172</v>
      </c>
      <c r="F27" s="10">
        <v>1</v>
      </c>
      <c r="G27" s="10">
        <v>0</v>
      </c>
      <c r="H27" s="36">
        <v>0</v>
      </c>
      <c r="I27" s="36">
        <v>0</v>
      </c>
      <c r="J27" s="165">
        <v>0</v>
      </c>
      <c r="K27" s="255"/>
      <c r="L27" s="282"/>
      <c r="M27" s="250"/>
      <c r="N27" s="74">
        <f t="shared" si="5"/>
        <v>0</v>
      </c>
      <c r="O27" s="69">
        <f t="shared" si="6"/>
        <v>0</v>
      </c>
      <c r="P27" s="75">
        <f t="shared" si="7"/>
        <v>0</v>
      </c>
    </row>
    <row r="28" spans="1:16" ht="24" x14ac:dyDescent="0.25">
      <c r="A28" s="237"/>
      <c r="B28" s="253"/>
      <c r="C28" s="235"/>
      <c r="D28" s="244"/>
      <c r="E28" s="6" t="s">
        <v>173</v>
      </c>
      <c r="F28" s="9">
        <v>1</v>
      </c>
      <c r="G28" s="9">
        <v>0</v>
      </c>
      <c r="H28" s="36">
        <v>0</v>
      </c>
      <c r="I28" s="36">
        <v>0</v>
      </c>
      <c r="J28" s="165">
        <v>0</v>
      </c>
      <c r="K28" s="255"/>
      <c r="L28" s="282"/>
      <c r="M28" s="250"/>
      <c r="N28" s="74">
        <f t="shared" si="5"/>
        <v>0</v>
      </c>
      <c r="O28" s="69">
        <f t="shared" si="6"/>
        <v>0</v>
      </c>
      <c r="P28" s="75">
        <f t="shared" si="7"/>
        <v>0</v>
      </c>
    </row>
    <row r="29" spans="1:16" x14ac:dyDescent="0.25">
      <c r="A29" s="237"/>
      <c r="B29" s="253"/>
      <c r="C29" s="235"/>
      <c r="D29" s="134" t="s">
        <v>174</v>
      </c>
      <c r="E29" s="5" t="s">
        <v>175</v>
      </c>
      <c r="F29" s="10">
        <v>1</v>
      </c>
      <c r="G29" s="10">
        <v>0</v>
      </c>
      <c r="H29" s="36">
        <v>0</v>
      </c>
      <c r="I29" s="36">
        <v>0</v>
      </c>
      <c r="J29" s="165">
        <v>0</v>
      </c>
      <c r="K29" s="255"/>
      <c r="L29" s="282"/>
      <c r="M29" s="250"/>
      <c r="N29" s="74">
        <f t="shared" si="5"/>
        <v>0</v>
      </c>
      <c r="O29" s="69">
        <f t="shared" si="6"/>
        <v>0</v>
      </c>
      <c r="P29" s="75">
        <f t="shared" si="7"/>
        <v>0</v>
      </c>
    </row>
    <row r="30" spans="1:16" ht="24" x14ac:dyDescent="0.25">
      <c r="A30" s="237"/>
      <c r="B30" s="253"/>
      <c r="C30" s="235"/>
      <c r="D30" s="135" t="s">
        <v>176</v>
      </c>
      <c r="E30" s="6" t="s">
        <v>167</v>
      </c>
      <c r="F30" s="10">
        <v>3</v>
      </c>
      <c r="G30" s="10">
        <v>0</v>
      </c>
      <c r="H30" s="36">
        <v>0</v>
      </c>
      <c r="I30" s="36">
        <v>0</v>
      </c>
      <c r="J30" s="165">
        <v>0</v>
      </c>
      <c r="K30" s="255"/>
      <c r="L30" s="282"/>
      <c r="M30" s="250"/>
      <c r="N30" s="74">
        <f t="shared" si="5"/>
        <v>0</v>
      </c>
      <c r="O30" s="69">
        <f t="shared" si="6"/>
        <v>0</v>
      </c>
      <c r="P30" s="75">
        <f t="shared" si="7"/>
        <v>0</v>
      </c>
    </row>
    <row r="31" spans="1:16" ht="27.75" customHeight="1" x14ac:dyDescent="0.25">
      <c r="A31" s="237"/>
      <c r="B31" s="253"/>
      <c r="C31" s="235"/>
      <c r="D31" s="259" t="s">
        <v>177</v>
      </c>
      <c r="E31" s="5" t="s">
        <v>171</v>
      </c>
      <c r="F31" s="9">
        <v>1</v>
      </c>
      <c r="G31" s="9">
        <v>0</v>
      </c>
      <c r="H31" s="36">
        <v>0</v>
      </c>
      <c r="I31" s="36">
        <v>0</v>
      </c>
      <c r="J31" s="165">
        <v>0</v>
      </c>
      <c r="K31" s="255"/>
      <c r="L31" s="282"/>
      <c r="M31" s="250"/>
      <c r="N31" s="74">
        <f t="shared" si="5"/>
        <v>0</v>
      </c>
      <c r="O31" s="69">
        <f t="shared" si="6"/>
        <v>0</v>
      </c>
      <c r="P31" s="75">
        <f t="shared" si="7"/>
        <v>0</v>
      </c>
    </row>
    <row r="32" spans="1:16" ht="24" x14ac:dyDescent="0.25">
      <c r="A32" s="237"/>
      <c r="B32" s="253"/>
      <c r="C32" s="235"/>
      <c r="D32" s="260"/>
      <c r="E32" s="6" t="s">
        <v>178</v>
      </c>
      <c r="F32" s="10">
        <v>1</v>
      </c>
      <c r="G32" s="10">
        <v>0</v>
      </c>
      <c r="H32" s="36">
        <v>0</v>
      </c>
      <c r="I32" s="36">
        <v>0</v>
      </c>
      <c r="J32" s="165">
        <v>0</v>
      </c>
      <c r="K32" s="255"/>
      <c r="L32" s="282"/>
      <c r="M32" s="250"/>
      <c r="N32" s="74">
        <f t="shared" si="5"/>
        <v>0</v>
      </c>
      <c r="O32" s="69">
        <f t="shared" si="6"/>
        <v>0</v>
      </c>
      <c r="P32" s="75">
        <f t="shared" si="7"/>
        <v>0</v>
      </c>
    </row>
    <row r="33" spans="1:16" x14ac:dyDescent="0.25">
      <c r="A33" s="237"/>
      <c r="B33" s="253"/>
      <c r="C33" s="235"/>
      <c r="D33" s="260"/>
      <c r="E33" s="5" t="s">
        <v>179</v>
      </c>
      <c r="F33" s="9">
        <v>1</v>
      </c>
      <c r="G33" s="9">
        <v>0</v>
      </c>
      <c r="H33" s="36">
        <v>0</v>
      </c>
      <c r="I33" s="36">
        <v>0</v>
      </c>
      <c r="J33" s="165">
        <v>0</v>
      </c>
      <c r="K33" s="255"/>
      <c r="L33" s="282"/>
      <c r="M33" s="250"/>
      <c r="N33" s="74">
        <f t="shared" si="5"/>
        <v>0</v>
      </c>
      <c r="O33" s="69">
        <f t="shared" si="6"/>
        <v>0</v>
      </c>
      <c r="P33" s="75">
        <f t="shared" si="7"/>
        <v>0</v>
      </c>
    </row>
    <row r="34" spans="1:16" ht="24" customHeight="1" x14ac:dyDescent="0.25">
      <c r="A34" s="237"/>
      <c r="B34" s="253"/>
      <c r="C34" s="235"/>
      <c r="D34" s="245" t="s">
        <v>180</v>
      </c>
      <c r="E34" s="6" t="s">
        <v>171</v>
      </c>
      <c r="F34" s="10">
        <v>1</v>
      </c>
      <c r="G34" s="10">
        <v>0</v>
      </c>
      <c r="H34" s="36">
        <v>0</v>
      </c>
      <c r="I34" s="36">
        <v>0</v>
      </c>
      <c r="J34" s="165">
        <v>0</v>
      </c>
      <c r="K34" s="255"/>
      <c r="L34" s="282"/>
      <c r="M34" s="250"/>
      <c r="N34" s="74">
        <f t="shared" si="5"/>
        <v>0</v>
      </c>
      <c r="O34" s="69">
        <f t="shared" si="6"/>
        <v>0</v>
      </c>
      <c r="P34" s="75">
        <f t="shared" si="7"/>
        <v>0</v>
      </c>
    </row>
    <row r="35" spans="1:16" ht="15" customHeight="1" x14ac:dyDescent="0.25">
      <c r="A35" s="237"/>
      <c r="B35" s="253"/>
      <c r="C35" s="235"/>
      <c r="D35" s="245"/>
      <c r="E35" s="5" t="s">
        <v>181</v>
      </c>
      <c r="F35" s="9">
        <v>2</v>
      </c>
      <c r="G35" s="9">
        <v>0</v>
      </c>
      <c r="H35" s="36">
        <v>0</v>
      </c>
      <c r="I35" s="36">
        <v>0</v>
      </c>
      <c r="J35" s="165">
        <v>0</v>
      </c>
      <c r="K35" s="255"/>
      <c r="L35" s="282"/>
      <c r="M35" s="250"/>
      <c r="N35" s="74">
        <f t="shared" si="5"/>
        <v>0</v>
      </c>
      <c r="O35" s="69">
        <f t="shared" si="6"/>
        <v>0</v>
      </c>
      <c r="P35" s="75">
        <f t="shared" si="7"/>
        <v>0</v>
      </c>
    </row>
    <row r="36" spans="1:16" ht="24" x14ac:dyDescent="0.25">
      <c r="A36" s="237"/>
      <c r="B36" s="253"/>
      <c r="C36" s="235"/>
      <c r="D36" s="159" t="s">
        <v>180</v>
      </c>
      <c r="E36" s="6" t="s">
        <v>178</v>
      </c>
      <c r="F36" s="10">
        <v>1</v>
      </c>
      <c r="G36" s="10">
        <v>0</v>
      </c>
      <c r="H36" s="36">
        <v>0</v>
      </c>
      <c r="I36" s="36">
        <v>0</v>
      </c>
      <c r="J36" s="165">
        <v>0</v>
      </c>
      <c r="K36" s="255"/>
      <c r="L36" s="282"/>
      <c r="M36" s="250"/>
      <c r="N36" s="74">
        <f t="shared" si="5"/>
        <v>0</v>
      </c>
      <c r="O36" s="69">
        <f t="shared" si="6"/>
        <v>0</v>
      </c>
      <c r="P36" s="75">
        <f t="shared" si="7"/>
        <v>0</v>
      </c>
    </row>
    <row r="37" spans="1:16" ht="24" customHeight="1" x14ac:dyDescent="0.25">
      <c r="A37" s="237"/>
      <c r="B37" s="253"/>
      <c r="C37" s="232" t="s">
        <v>190</v>
      </c>
      <c r="D37" s="245" t="s">
        <v>182</v>
      </c>
      <c r="E37" s="5" t="s">
        <v>184</v>
      </c>
      <c r="F37" s="9">
        <v>1</v>
      </c>
      <c r="G37" s="9">
        <v>0</v>
      </c>
      <c r="H37" s="36">
        <v>0</v>
      </c>
      <c r="I37" s="36">
        <v>0</v>
      </c>
      <c r="J37" s="165">
        <v>0</v>
      </c>
      <c r="K37" s="255"/>
      <c r="L37" s="282"/>
      <c r="M37" s="250"/>
      <c r="N37" s="74">
        <f t="shared" si="5"/>
        <v>0</v>
      </c>
      <c r="O37" s="69">
        <f t="shared" si="6"/>
        <v>0</v>
      </c>
      <c r="P37" s="75">
        <f t="shared" si="7"/>
        <v>0</v>
      </c>
    </row>
    <row r="38" spans="1:16" x14ac:dyDescent="0.25">
      <c r="A38" s="237"/>
      <c r="B38" s="253"/>
      <c r="C38" s="233"/>
      <c r="D38" s="245"/>
      <c r="E38" s="6" t="s">
        <v>185</v>
      </c>
      <c r="F38" s="10">
        <v>1</v>
      </c>
      <c r="G38" s="10">
        <v>0</v>
      </c>
      <c r="H38" s="36">
        <v>0</v>
      </c>
      <c r="I38" s="36">
        <v>0</v>
      </c>
      <c r="J38" s="165">
        <v>0</v>
      </c>
      <c r="K38" s="255"/>
      <c r="L38" s="282"/>
      <c r="M38" s="250"/>
      <c r="N38" s="74">
        <f t="shared" si="5"/>
        <v>0</v>
      </c>
      <c r="O38" s="69">
        <f t="shared" si="6"/>
        <v>0</v>
      </c>
      <c r="P38" s="75">
        <f t="shared" si="7"/>
        <v>0</v>
      </c>
    </row>
    <row r="39" spans="1:16" ht="24" x14ac:dyDescent="0.25">
      <c r="A39" s="237"/>
      <c r="B39" s="253"/>
      <c r="C39" s="247"/>
      <c r="D39" s="159" t="s">
        <v>183</v>
      </c>
      <c r="E39" s="5" t="s">
        <v>186</v>
      </c>
      <c r="F39" s="9">
        <v>1</v>
      </c>
      <c r="G39" s="9">
        <v>0</v>
      </c>
      <c r="H39" s="36">
        <v>0</v>
      </c>
      <c r="I39" s="36">
        <v>0</v>
      </c>
      <c r="J39" s="165">
        <v>0</v>
      </c>
      <c r="K39" s="255"/>
      <c r="L39" s="282"/>
      <c r="M39" s="250"/>
      <c r="N39" s="74">
        <f t="shared" si="5"/>
        <v>0</v>
      </c>
      <c r="O39" s="69">
        <f t="shared" si="6"/>
        <v>0</v>
      </c>
      <c r="P39" s="75">
        <f t="shared" si="7"/>
        <v>0</v>
      </c>
    </row>
    <row r="40" spans="1:16" ht="24" x14ac:dyDescent="0.25">
      <c r="A40" s="237"/>
      <c r="B40" s="253"/>
      <c r="C40" s="235" t="s">
        <v>191</v>
      </c>
      <c r="D40" s="135" t="s">
        <v>192</v>
      </c>
      <c r="E40" s="5" t="s">
        <v>178</v>
      </c>
      <c r="F40" s="9">
        <v>1</v>
      </c>
      <c r="G40" s="9">
        <v>0</v>
      </c>
      <c r="H40" s="36">
        <v>0</v>
      </c>
      <c r="I40" s="36">
        <v>0</v>
      </c>
      <c r="J40" s="165">
        <v>0</v>
      </c>
      <c r="K40" s="255"/>
      <c r="L40" s="282"/>
      <c r="M40" s="250"/>
      <c r="N40" s="74">
        <f t="shared" ref="N40:N48" si="11">F40*H40*$K$19</f>
        <v>0</v>
      </c>
      <c r="O40" s="69">
        <f t="shared" ref="O40:O48" si="12">$L$19*I40*F40</f>
        <v>0</v>
      </c>
      <c r="P40" s="75">
        <f t="shared" ref="P40:P48" si="13">$M$19*J40*F40</f>
        <v>0</v>
      </c>
    </row>
    <row r="41" spans="1:16" x14ac:dyDescent="0.25">
      <c r="A41" s="237"/>
      <c r="B41" s="253"/>
      <c r="C41" s="235"/>
      <c r="D41" s="246" t="s">
        <v>193</v>
      </c>
      <c r="E41" s="5" t="s">
        <v>175</v>
      </c>
      <c r="F41" s="9">
        <v>1</v>
      </c>
      <c r="G41" s="9">
        <v>0</v>
      </c>
      <c r="H41" s="36">
        <v>0</v>
      </c>
      <c r="I41" s="36">
        <v>0</v>
      </c>
      <c r="J41" s="165">
        <v>0</v>
      </c>
      <c r="K41" s="255"/>
      <c r="L41" s="282"/>
      <c r="M41" s="250"/>
      <c r="N41" s="74">
        <f t="shared" si="11"/>
        <v>0</v>
      </c>
      <c r="O41" s="69">
        <f t="shared" si="12"/>
        <v>0</v>
      </c>
      <c r="P41" s="75">
        <f t="shared" si="13"/>
        <v>0</v>
      </c>
    </row>
    <row r="42" spans="1:16" ht="24" x14ac:dyDescent="0.25">
      <c r="A42" s="237"/>
      <c r="B42" s="253"/>
      <c r="C42" s="235"/>
      <c r="D42" s="246"/>
      <c r="E42" s="5" t="s">
        <v>194</v>
      </c>
      <c r="F42" s="9">
        <v>3</v>
      </c>
      <c r="G42" s="9">
        <v>0</v>
      </c>
      <c r="H42" s="36">
        <v>0</v>
      </c>
      <c r="I42" s="36">
        <v>0</v>
      </c>
      <c r="J42" s="165">
        <v>0</v>
      </c>
      <c r="K42" s="255"/>
      <c r="L42" s="282"/>
      <c r="M42" s="250"/>
      <c r="N42" s="74">
        <f t="shared" si="11"/>
        <v>0</v>
      </c>
      <c r="O42" s="69">
        <f t="shared" si="12"/>
        <v>0</v>
      </c>
      <c r="P42" s="75">
        <f t="shared" si="13"/>
        <v>0</v>
      </c>
    </row>
    <row r="43" spans="1:16" x14ac:dyDescent="0.25">
      <c r="A43" s="237"/>
      <c r="B43" s="253"/>
      <c r="C43" s="235"/>
      <c r="D43" s="245" t="s">
        <v>195</v>
      </c>
      <c r="E43" s="5" t="s">
        <v>175</v>
      </c>
      <c r="F43" s="9">
        <v>1</v>
      </c>
      <c r="G43" s="9">
        <v>0</v>
      </c>
      <c r="H43" s="36">
        <v>0</v>
      </c>
      <c r="I43" s="36">
        <v>0</v>
      </c>
      <c r="J43" s="165">
        <v>0</v>
      </c>
      <c r="K43" s="255"/>
      <c r="L43" s="282"/>
      <c r="M43" s="250"/>
      <c r="N43" s="74">
        <f t="shared" si="11"/>
        <v>0</v>
      </c>
      <c r="O43" s="69">
        <f t="shared" si="12"/>
        <v>0</v>
      </c>
      <c r="P43" s="75">
        <f t="shared" si="13"/>
        <v>0</v>
      </c>
    </row>
    <row r="44" spans="1:16" ht="24" x14ac:dyDescent="0.25">
      <c r="A44" s="237"/>
      <c r="B44" s="253"/>
      <c r="C44" s="235"/>
      <c r="D44" s="245"/>
      <c r="E44" s="5" t="s">
        <v>196</v>
      </c>
      <c r="F44" s="9">
        <v>1</v>
      </c>
      <c r="G44" s="9">
        <v>0</v>
      </c>
      <c r="H44" s="36">
        <v>0</v>
      </c>
      <c r="I44" s="36">
        <v>0</v>
      </c>
      <c r="J44" s="165">
        <v>0</v>
      </c>
      <c r="K44" s="255"/>
      <c r="L44" s="282"/>
      <c r="M44" s="250"/>
      <c r="N44" s="74">
        <f t="shared" si="11"/>
        <v>0</v>
      </c>
      <c r="O44" s="69">
        <f t="shared" si="12"/>
        <v>0</v>
      </c>
      <c r="P44" s="75">
        <f t="shared" si="13"/>
        <v>0</v>
      </c>
    </row>
    <row r="45" spans="1:16" x14ac:dyDescent="0.25">
      <c r="A45" s="237"/>
      <c r="B45" s="253"/>
      <c r="C45" s="235"/>
      <c r="D45" s="134" t="s">
        <v>197</v>
      </c>
      <c r="E45" s="5" t="s">
        <v>167</v>
      </c>
      <c r="F45" s="9">
        <v>1</v>
      </c>
      <c r="G45" s="9">
        <v>0</v>
      </c>
      <c r="H45" s="36">
        <v>0</v>
      </c>
      <c r="I45" s="36">
        <v>0</v>
      </c>
      <c r="J45" s="165">
        <v>0</v>
      </c>
      <c r="K45" s="255"/>
      <c r="L45" s="282"/>
      <c r="M45" s="250"/>
      <c r="N45" s="74">
        <f t="shared" si="11"/>
        <v>0</v>
      </c>
      <c r="O45" s="69">
        <f t="shared" si="12"/>
        <v>0</v>
      </c>
      <c r="P45" s="75">
        <f t="shared" si="13"/>
        <v>0</v>
      </c>
    </row>
    <row r="46" spans="1:16" ht="24" x14ac:dyDescent="0.25">
      <c r="A46" s="237"/>
      <c r="B46" s="253"/>
      <c r="C46" s="232" t="s">
        <v>198</v>
      </c>
      <c r="D46" s="175" t="s">
        <v>199</v>
      </c>
      <c r="E46" s="5" t="s">
        <v>178</v>
      </c>
      <c r="F46" s="9">
        <v>1</v>
      </c>
      <c r="G46" s="9">
        <v>0</v>
      </c>
      <c r="H46" s="36">
        <v>0</v>
      </c>
      <c r="I46" s="36">
        <v>0</v>
      </c>
      <c r="J46" s="165">
        <v>0</v>
      </c>
      <c r="K46" s="255"/>
      <c r="L46" s="282"/>
      <c r="M46" s="250"/>
      <c r="N46" s="74">
        <f t="shared" si="11"/>
        <v>0</v>
      </c>
      <c r="O46" s="69">
        <f t="shared" si="12"/>
        <v>0</v>
      </c>
      <c r="P46" s="75">
        <f t="shared" si="13"/>
        <v>0</v>
      </c>
    </row>
    <row r="47" spans="1:16" ht="24" x14ac:dyDescent="0.25">
      <c r="A47" s="237"/>
      <c r="B47" s="253"/>
      <c r="C47" s="233"/>
      <c r="D47" s="134" t="s">
        <v>200</v>
      </c>
      <c r="E47" s="5" t="s">
        <v>178</v>
      </c>
      <c r="F47" s="9">
        <v>3</v>
      </c>
      <c r="G47" s="9">
        <v>0</v>
      </c>
      <c r="H47" s="36">
        <v>0</v>
      </c>
      <c r="I47" s="36">
        <v>0</v>
      </c>
      <c r="J47" s="165">
        <v>0</v>
      </c>
      <c r="K47" s="255"/>
      <c r="L47" s="282"/>
      <c r="M47" s="250"/>
      <c r="N47" s="74">
        <f t="shared" si="11"/>
        <v>0</v>
      </c>
      <c r="O47" s="69">
        <f t="shared" si="12"/>
        <v>0</v>
      </c>
      <c r="P47" s="75">
        <f t="shared" si="13"/>
        <v>0</v>
      </c>
    </row>
    <row r="48" spans="1:16" x14ac:dyDescent="0.25">
      <c r="A48" s="237"/>
      <c r="B48" s="253"/>
      <c r="C48" s="172" t="s">
        <v>201</v>
      </c>
      <c r="D48" s="168" t="s">
        <v>202</v>
      </c>
      <c r="E48" s="5" t="s">
        <v>203</v>
      </c>
      <c r="F48" s="9">
        <v>1</v>
      </c>
      <c r="G48" s="9">
        <v>0</v>
      </c>
      <c r="H48" s="36">
        <v>0</v>
      </c>
      <c r="I48" s="36">
        <v>0</v>
      </c>
      <c r="J48" s="165">
        <v>0</v>
      </c>
      <c r="K48" s="255"/>
      <c r="L48" s="282"/>
      <c r="M48" s="250"/>
      <c r="N48" s="74">
        <f t="shared" si="11"/>
        <v>0</v>
      </c>
      <c r="O48" s="69">
        <f t="shared" si="12"/>
        <v>0</v>
      </c>
      <c r="P48" s="75">
        <f t="shared" si="13"/>
        <v>0</v>
      </c>
    </row>
    <row r="49" spans="1:16" x14ac:dyDescent="0.25">
      <c r="A49" s="237"/>
      <c r="B49" s="229" t="s">
        <v>158</v>
      </c>
      <c r="C49" s="232" t="s">
        <v>164</v>
      </c>
      <c r="D49" s="246" t="s">
        <v>199</v>
      </c>
      <c r="E49" s="5" t="s">
        <v>158</v>
      </c>
      <c r="F49" s="9">
        <v>5</v>
      </c>
      <c r="G49" s="9">
        <v>4</v>
      </c>
      <c r="H49" s="36">
        <v>0</v>
      </c>
      <c r="I49" s="36">
        <v>0</v>
      </c>
      <c r="J49" s="165">
        <v>0</v>
      </c>
      <c r="K49" s="255"/>
      <c r="L49" s="282"/>
      <c r="M49" s="250"/>
      <c r="N49" s="97">
        <f t="shared" ref="N49:N56" si="14">F49*H49*$K$19</f>
        <v>0</v>
      </c>
      <c r="O49" s="92">
        <f t="shared" ref="O49:O56" si="15">$L$19*I49*F49</f>
        <v>0</v>
      </c>
      <c r="P49" s="98">
        <f t="shared" ref="P49:P56" si="16">$M$19*J49*F49</f>
        <v>0</v>
      </c>
    </row>
    <row r="50" spans="1:16" x14ac:dyDescent="0.25">
      <c r="A50" s="237"/>
      <c r="B50" s="230"/>
      <c r="C50" s="233"/>
      <c r="D50" s="246"/>
      <c r="E50" s="6" t="s">
        <v>204</v>
      </c>
      <c r="F50" s="10">
        <v>1</v>
      </c>
      <c r="G50" s="10">
        <v>1</v>
      </c>
      <c r="H50" s="36">
        <v>0</v>
      </c>
      <c r="I50" s="36">
        <v>0</v>
      </c>
      <c r="J50" s="165">
        <v>0</v>
      </c>
      <c r="K50" s="255"/>
      <c r="L50" s="282"/>
      <c r="M50" s="250"/>
      <c r="N50" s="97">
        <f t="shared" si="14"/>
        <v>0</v>
      </c>
      <c r="O50" s="92">
        <f t="shared" si="15"/>
        <v>0</v>
      </c>
      <c r="P50" s="98">
        <f t="shared" si="16"/>
        <v>0</v>
      </c>
    </row>
    <row r="51" spans="1:16" x14ac:dyDescent="0.25">
      <c r="A51" s="237"/>
      <c r="B51" s="230"/>
      <c r="C51" s="233"/>
      <c r="D51" s="175" t="s">
        <v>200</v>
      </c>
      <c r="E51" s="5" t="s">
        <v>158</v>
      </c>
      <c r="F51" s="9">
        <v>16</v>
      </c>
      <c r="G51" s="9">
        <v>12</v>
      </c>
      <c r="H51" s="36">
        <v>0</v>
      </c>
      <c r="I51" s="36">
        <v>0</v>
      </c>
      <c r="J51" s="165">
        <v>0</v>
      </c>
      <c r="K51" s="255"/>
      <c r="L51" s="282"/>
      <c r="M51" s="250"/>
      <c r="N51" s="97">
        <f t="shared" si="14"/>
        <v>0</v>
      </c>
      <c r="O51" s="92">
        <f t="shared" si="15"/>
        <v>0</v>
      </c>
      <c r="P51" s="98">
        <f t="shared" si="16"/>
        <v>0</v>
      </c>
    </row>
    <row r="52" spans="1:16" x14ac:dyDescent="0.25">
      <c r="A52" s="237"/>
      <c r="B52" s="230"/>
      <c r="C52" s="233"/>
      <c r="D52" s="134" t="s">
        <v>205</v>
      </c>
      <c r="E52" s="6" t="s">
        <v>158</v>
      </c>
      <c r="F52" s="10">
        <v>1</v>
      </c>
      <c r="G52" s="10">
        <v>1</v>
      </c>
      <c r="H52" s="36">
        <v>0</v>
      </c>
      <c r="I52" s="36">
        <v>0</v>
      </c>
      <c r="J52" s="165">
        <v>0</v>
      </c>
      <c r="K52" s="255"/>
      <c r="L52" s="282"/>
      <c r="M52" s="250"/>
      <c r="N52" s="97">
        <f t="shared" si="14"/>
        <v>0</v>
      </c>
      <c r="O52" s="92">
        <f t="shared" si="15"/>
        <v>0</v>
      </c>
      <c r="P52" s="98">
        <f t="shared" si="16"/>
        <v>0</v>
      </c>
    </row>
    <row r="53" spans="1:16" x14ac:dyDescent="0.25">
      <c r="A53" s="237"/>
      <c r="B53" s="230"/>
      <c r="C53" s="233"/>
      <c r="D53" s="175" t="s">
        <v>206</v>
      </c>
      <c r="E53" s="5" t="s">
        <v>158</v>
      </c>
      <c r="F53" s="9">
        <v>5</v>
      </c>
      <c r="G53" s="9">
        <v>1</v>
      </c>
      <c r="H53" s="36">
        <v>0</v>
      </c>
      <c r="I53" s="36">
        <v>0</v>
      </c>
      <c r="J53" s="165">
        <v>0</v>
      </c>
      <c r="K53" s="255"/>
      <c r="L53" s="282"/>
      <c r="M53" s="250"/>
      <c r="N53" s="97">
        <f t="shared" si="14"/>
        <v>0</v>
      </c>
      <c r="O53" s="92">
        <f t="shared" si="15"/>
        <v>0</v>
      </c>
      <c r="P53" s="98">
        <f t="shared" si="16"/>
        <v>0</v>
      </c>
    </row>
    <row r="54" spans="1:16" ht="24" x14ac:dyDescent="0.25">
      <c r="A54" s="237"/>
      <c r="B54" s="230"/>
      <c r="C54" s="233"/>
      <c r="D54" s="134" t="s">
        <v>207</v>
      </c>
      <c r="E54" s="6" t="s">
        <v>158</v>
      </c>
      <c r="F54" s="10">
        <v>1</v>
      </c>
      <c r="G54" s="10">
        <v>1</v>
      </c>
      <c r="H54" s="36">
        <v>0</v>
      </c>
      <c r="I54" s="36">
        <v>0</v>
      </c>
      <c r="J54" s="165">
        <v>0</v>
      </c>
      <c r="K54" s="255"/>
      <c r="L54" s="282"/>
      <c r="M54" s="250"/>
      <c r="N54" s="97">
        <f t="shared" si="14"/>
        <v>0</v>
      </c>
      <c r="O54" s="92">
        <f t="shared" si="15"/>
        <v>0</v>
      </c>
      <c r="P54" s="98">
        <f t="shared" si="16"/>
        <v>0</v>
      </c>
    </row>
    <row r="55" spans="1:16" ht="24" x14ac:dyDescent="0.25">
      <c r="A55" s="237"/>
      <c r="B55" s="230"/>
      <c r="C55" s="247"/>
      <c r="D55" s="175" t="s">
        <v>208</v>
      </c>
      <c r="E55" s="5" t="s">
        <v>158</v>
      </c>
      <c r="F55" s="9">
        <v>1</v>
      </c>
      <c r="G55" s="9">
        <v>0</v>
      </c>
      <c r="H55" s="36">
        <v>0</v>
      </c>
      <c r="I55" s="36">
        <v>0</v>
      </c>
      <c r="J55" s="165">
        <v>0</v>
      </c>
      <c r="K55" s="255"/>
      <c r="L55" s="282"/>
      <c r="M55" s="250"/>
      <c r="N55" s="97">
        <f t="shared" si="14"/>
        <v>0</v>
      </c>
      <c r="O55" s="92">
        <f t="shared" si="15"/>
        <v>0</v>
      </c>
      <c r="P55" s="98">
        <f t="shared" si="16"/>
        <v>0</v>
      </c>
    </row>
    <row r="56" spans="1:16" x14ac:dyDescent="0.25">
      <c r="A56" s="237"/>
      <c r="B56" s="230"/>
      <c r="C56" s="235" t="s">
        <v>190</v>
      </c>
      <c r="D56" s="134" t="s">
        <v>199</v>
      </c>
      <c r="E56" s="6" t="s">
        <v>158</v>
      </c>
      <c r="F56" s="10">
        <v>1</v>
      </c>
      <c r="G56" s="10">
        <v>1</v>
      </c>
      <c r="H56" s="36">
        <v>0</v>
      </c>
      <c r="I56" s="36">
        <v>0</v>
      </c>
      <c r="J56" s="165">
        <v>0</v>
      </c>
      <c r="K56" s="255"/>
      <c r="L56" s="282"/>
      <c r="M56" s="250"/>
      <c r="N56" s="97">
        <f t="shared" si="14"/>
        <v>0</v>
      </c>
      <c r="O56" s="92">
        <f t="shared" si="15"/>
        <v>0</v>
      </c>
      <c r="P56" s="98">
        <f t="shared" si="16"/>
        <v>0</v>
      </c>
    </row>
    <row r="57" spans="1:16" x14ac:dyDescent="0.25">
      <c r="A57" s="237"/>
      <c r="B57" s="230"/>
      <c r="C57" s="235"/>
      <c r="D57" s="175" t="s">
        <v>200</v>
      </c>
      <c r="E57" s="173" t="s">
        <v>158</v>
      </c>
      <c r="F57" s="174">
        <v>1</v>
      </c>
      <c r="G57" s="174">
        <v>1</v>
      </c>
      <c r="H57" s="36">
        <v>0</v>
      </c>
      <c r="I57" s="36">
        <v>0</v>
      </c>
      <c r="J57" s="165">
        <v>0</v>
      </c>
      <c r="K57" s="255"/>
      <c r="L57" s="282"/>
      <c r="M57" s="250"/>
      <c r="N57" s="97">
        <f t="shared" ref="N57:N59" si="17">F57*H57*$K$19</f>
        <v>0</v>
      </c>
      <c r="O57" s="92">
        <f t="shared" ref="O57:O59" si="18">$L$19*I57*F57</f>
        <v>0</v>
      </c>
      <c r="P57" s="98">
        <f t="shared" ref="P57:P59" si="19">$M$19*J57*F57</f>
        <v>0</v>
      </c>
    </row>
    <row r="58" spans="1:16" x14ac:dyDescent="0.25">
      <c r="A58" s="237"/>
      <c r="B58" s="230"/>
      <c r="C58" s="233" t="s">
        <v>191</v>
      </c>
      <c r="D58" s="134" t="s">
        <v>192</v>
      </c>
      <c r="E58" s="173" t="s">
        <v>158</v>
      </c>
      <c r="F58" s="174">
        <v>1</v>
      </c>
      <c r="G58" s="174">
        <v>1</v>
      </c>
      <c r="H58" s="36">
        <v>0</v>
      </c>
      <c r="I58" s="36">
        <v>0</v>
      </c>
      <c r="J58" s="165">
        <v>0</v>
      </c>
      <c r="K58" s="255"/>
      <c r="L58" s="282"/>
      <c r="M58" s="250"/>
      <c r="N58" s="97">
        <f t="shared" si="17"/>
        <v>0</v>
      </c>
      <c r="O58" s="92">
        <f t="shared" si="18"/>
        <v>0</v>
      </c>
      <c r="P58" s="98">
        <f t="shared" si="19"/>
        <v>0</v>
      </c>
    </row>
    <row r="59" spans="1:16" x14ac:dyDescent="0.25">
      <c r="A59" s="237"/>
      <c r="B59" s="230"/>
      <c r="C59" s="233"/>
      <c r="D59" s="175" t="s">
        <v>193</v>
      </c>
      <c r="E59" s="173" t="s">
        <v>158</v>
      </c>
      <c r="F59" s="174">
        <v>6</v>
      </c>
      <c r="G59" s="174">
        <v>6</v>
      </c>
      <c r="H59" s="36">
        <v>0</v>
      </c>
      <c r="I59" s="36">
        <v>0</v>
      </c>
      <c r="J59" s="165">
        <v>0</v>
      </c>
      <c r="K59" s="255"/>
      <c r="L59" s="282"/>
      <c r="M59" s="250"/>
      <c r="N59" s="97">
        <f t="shared" si="17"/>
        <v>0</v>
      </c>
      <c r="O59" s="92">
        <f t="shared" si="18"/>
        <v>0</v>
      </c>
      <c r="P59" s="98">
        <f t="shared" si="19"/>
        <v>0</v>
      </c>
    </row>
    <row r="60" spans="1:16" ht="15.75" thickBot="1" x14ac:dyDescent="0.3">
      <c r="A60" s="238"/>
      <c r="B60" s="231"/>
      <c r="C60" s="234"/>
      <c r="D60" s="178" t="s">
        <v>198</v>
      </c>
      <c r="E60" s="143" t="s">
        <v>158</v>
      </c>
      <c r="F60" s="52">
        <v>2</v>
      </c>
      <c r="G60" s="52">
        <v>1</v>
      </c>
      <c r="H60" s="166">
        <v>0</v>
      </c>
      <c r="I60" s="166">
        <v>0</v>
      </c>
      <c r="J60" s="167">
        <v>0</v>
      </c>
      <c r="K60" s="256"/>
      <c r="L60" s="292"/>
      <c r="M60" s="251"/>
      <c r="N60" s="179">
        <f t="shared" ref="N60" si="20">F60*H60*$K$19</f>
        <v>0</v>
      </c>
      <c r="O60" s="180">
        <f t="shared" ref="O60" si="21">$L$19*I60*F60</f>
        <v>0</v>
      </c>
      <c r="P60" s="181">
        <f t="shared" ref="P60" si="22">$M$19*J60*F60</f>
        <v>0</v>
      </c>
    </row>
    <row r="61" spans="1:16" ht="15.75" thickBot="1" x14ac:dyDescent="0.3">
      <c r="A61" s="268" t="s">
        <v>105</v>
      </c>
      <c r="B61" s="269"/>
      <c r="C61" s="269"/>
      <c r="D61" s="269"/>
      <c r="E61" s="269"/>
      <c r="F61" s="160">
        <f>SUM(F20:F60)</f>
        <v>79</v>
      </c>
      <c r="G61" s="200">
        <f>SUM(G19:G60)</f>
        <v>32</v>
      </c>
      <c r="H61" s="284"/>
      <c r="I61" s="285"/>
      <c r="J61" s="285"/>
      <c r="K61" s="285"/>
      <c r="L61" s="285"/>
      <c r="M61" s="286"/>
      <c r="N61" s="176">
        <f>SUM(N19:N60)</f>
        <v>0</v>
      </c>
      <c r="O61" s="176">
        <f>SUM(O19:O60)</f>
        <v>0</v>
      </c>
      <c r="P61" s="177">
        <f>SUM(P19:P60)</f>
        <v>0</v>
      </c>
    </row>
    <row r="62" spans="1:16" ht="24" customHeight="1" x14ac:dyDescent="0.25">
      <c r="A62" s="287" t="s">
        <v>106</v>
      </c>
      <c r="B62" s="239" t="s">
        <v>157</v>
      </c>
      <c r="C62" s="241" t="s">
        <v>164</v>
      </c>
      <c r="D62" s="243" t="s">
        <v>200</v>
      </c>
      <c r="E62" s="6" t="s">
        <v>209</v>
      </c>
      <c r="F62" s="10">
        <v>1</v>
      </c>
      <c r="G62" s="10">
        <v>0</v>
      </c>
      <c r="H62" s="36">
        <v>0</v>
      </c>
      <c r="I62" s="36">
        <v>0</v>
      </c>
      <c r="J62" s="96">
        <v>0</v>
      </c>
      <c r="K62" s="255">
        <v>1</v>
      </c>
      <c r="L62" s="282">
        <v>5</v>
      </c>
      <c r="M62" s="283">
        <v>5</v>
      </c>
      <c r="N62" s="74">
        <f>F62*H62*$K$62</f>
        <v>0</v>
      </c>
      <c r="O62" s="69">
        <f>$L$62*I62*F62</f>
        <v>0</v>
      </c>
      <c r="P62" s="75">
        <f>$M$62*J62*F62</f>
        <v>0</v>
      </c>
    </row>
    <row r="63" spans="1:16" ht="24" customHeight="1" x14ac:dyDescent="0.25">
      <c r="A63" s="287"/>
      <c r="B63" s="240"/>
      <c r="C63" s="242"/>
      <c r="D63" s="244"/>
      <c r="E63" s="6" t="s">
        <v>210</v>
      </c>
      <c r="F63" s="10">
        <v>1</v>
      </c>
      <c r="G63" s="10">
        <v>0</v>
      </c>
      <c r="H63" s="36">
        <v>0</v>
      </c>
      <c r="I63" s="36">
        <v>0</v>
      </c>
      <c r="J63" s="96">
        <v>0</v>
      </c>
      <c r="K63" s="255"/>
      <c r="L63" s="282"/>
      <c r="M63" s="283"/>
      <c r="N63" s="74">
        <f t="shared" ref="N63:N66" si="23">F63*H63*$K$62</f>
        <v>0</v>
      </c>
      <c r="O63" s="69">
        <f t="shared" ref="O63:O66" si="24">$L$62*I63*F63</f>
        <v>0</v>
      </c>
      <c r="P63" s="75">
        <f t="shared" ref="P63:P66" si="25">$M$62*J63*F63</f>
        <v>0</v>
      </c>
    </row>
    <row r="64" spans="1:16" ht="24" customHeight="1" x14ac:dyDescent="0.25">
      <c r="A64" s="287"/>
      <c r="B64" s="229" t="s">
        <v>159</v>
      </c>
      <c r="C64" s="232" t="s">
        <v>164</v>
      </c>
      <c r="D64" s="182" t="s">
        <v>199</v>
      </c>
      <c r="E64" s="6" t="s">
        <v>211</v>
      </c>
      <c r="F64" s="10">
        <v>6</v>
      </c>
      <c r="G64" s="10">
        <v>6</v>
      </c>
      <c r="H64" s="36">
        <v>0</v>
      </c>
      <c r="I64" s="36">
        <v>0</v>
      </c>
      <c r="J64" s="96">
        <v>0</v>
      </c>
      <c r="K64" s="255"/>
      <c r="L64" s="282"/>
      <c r="M64" s="283"/>
      <c r="N64" s="74">
        <f t="shared" si="23"/>
        <v>0</v>
      </c>
      <c r="O64" s="69">
        <f t="shared" si="24"/>
        <v>0</v>
      </c>
      <c r="P64" s="75">
        <f t="shared" si="25"/>
        <v>0</v>
      </c>
    </row>
    <row r="65" spans="1:16" ht="24" customHeight="1" x14ac:dyDescent="0.25">
      <c r="A65" s="287"/>
      <c r="B65" s="230"/>
      <c r="C65" s="233"/>
      <c r="D65" s="229" t="s">
        <v>200</v>
      </c>
      <c r="E65" s="6" t="s">
        <v>211</v>
      </c>
      <c r="F65" s="10">
        <v>1</v>
      </c>
      <c r="G65" s="10">
        <v>1</v>
      </c>
      <c r="H65" s="36">
        <v>0</v>
      </c>
      <c r="I65" s="36">
        <v>0</v>
      </c>
      <c r="J65" s="96">
        <v>0</v>
      </c>
      <c r="K65" s="255"/>
      <c r="L65" s="282"/>
      <c r="M65" s="283"/>
      <c r="N65" s="74">
        <f t="shared" si="23"/>
        <v>0</v>
      </c>
      <c r="O65" s="69">
        <f t="shared" si="24"/>
        <v>0</v>
      </c>
      <c r="P65" s="75">
        <f t="shared" si="25"/>
        <v>0</v>
      </c>
    </row>
    <row r="66" spans="1:16" ht="15.75" thickBot="1" x14ac:dyDescent="0.3">
      <c r="A66" s="287"/>
      <c r="B66" s="231"/>
      <c r="C66" s="234"/>
      <c r="D66" s="231"/>
      <c r="E66" s="5" t="s">
        <v>212</v>
      </c>
      <c r="F66" s="9">
        <v>1</v>
      </c>
      <c r="G66" s="9">
        <v>1</v>
      </c>
      <c r="H66" s="36">
        <v>0</v>
      </c>
      <c r="I66" s="36">
        <v>0</v>
      </c>
      <c r="J66" s="96">
        <v>0</v>
      </c>
      <c r="K66" s="255"/>
      <c r="L66" s="282"/>
      <c r="M66" s="283"/>
      <c r="N66" s="74">
        <f t="shared" si="23"/>
        <v>0</v>
      </c>
      <c r="O66" s="69">
        <f t="shared" si="24"/>
        <v>0</v>
      </c>
      <c r="P66" s="75">
        <f t="shared" si="25"/>
        <v>0</v>
      </c>
    </row>
    <row r="67" spans="1:16" ht="15.75" thickBot="1" x14ac:dyDescent="0.3">
      <c r="A67" s="264" t="s">
        <v>107</v>
      </c>
      <c r="B67" s="265"/>
      <c r="C67" s="265"/>
      <c r="D67" s="265"/>
      <c r="E67" s="265"/>
      <c r="F67" s="102">
        <f>SUM(F62:F66)</f>
        <v>10</v>
      </c>
      <c r="G67" s="201">
        <f>SUM(G62:G66)</f>
        <v>8</v>
      </c>
      <c r="H67" s="270"/>
      <c r="I67" s="271"/>
      <c r="J67" s="271"/>
      <c r="K67" s="271"/>
      <c r="L67" s="271"/>
      <c r="M67" s="272"/>
      <c r="N67" s="103">
        <f>SUM(N62:N66)</f>
        <v>0</v>
      </c>
      <c r="O67" s="103">
        <f>SUM(O62:O66)</f>
        <v>0</v>
      </c>
      <c r="P67" s="104">
        <f>SUM(P62:P66)</f>
        <v>0</v>
      </c>
    </row>
    <row r="68" spans="1:16" x14ac:dyDescent="0.25">
      <c r="A68" s="32"/>
      <c r="B68" s="32"/>
      <c r="C68" s="32"/>
      <c r="D68" s="32"/>
      <c r="E68" s="32"/>
      <c r="F68" s="20"/>
      <c r="G68" s="20"/>
      <c r="H68" s="33"/>
      <c r="I68" s="33"/>
      <c r="J68" s="33"/>
    </row>
    <row r="69" spans="1:16" s="40" customFormat="1" ht="24.75" customHeight="1" x14ac:dyDescent="0.25">
      <c r="A69" s="261" t="s">
        <v>108</v>
      </c>
      <c r="B69" s="261"/>
      <c r="C69" s="261"/>
      <c r="D69" s="261"/>
      <c r="E69" s="261"/>
      <c r="F69" s="38">
        <f>F67+F61</f>
        <v>89</v>
      </c>
      <c r="G69" s="202"/>
      <c r="H69" s="273"/>
      <c r="I69" s="274"/>
      <c r="J69" s="274"/>
      <c r="K69" s="274"/>
      <c r="L69" s="274"/>
      <c r="M69" s="275"/>
      <c r="N69" s="39">
        <f>SUM(N67,N61,N15)</f>
        <v>0</v>
      </c>
      <c r="O69" s="39">
        <f>SUM(O67,O61,O15)</f>
        <v>0</v>
      </c>
      <c r="P69" s="39">
        <f>SUM(P67,P61,P15)</f>
        <v>0</v>
      </c>
    </row>
  </sheetData>
  <sheetProtection algorithmName="SHA-512" hashValue="H5Mwd0zjUTMOTZ+tNnoFgZEMs7tLYluT0n3wUtC4/9iaTjzsqSU/nbAhiGTwp5wcZThM0P5/M6/qQ+SxOlDVhw==" saltValue="OUHELbuoaA1kPSMkhZRSWw==" spinCount="100000" sheet="1" objects="1" scenarios="1"/>
  <mergeCells count="59">
    <mergeCell ref="A2:P2"/>
    <mergeCell ref="A3:P3"/>
    <mergeCell ref="N17:P17"/>
    <mergeCell ref="A12:F12"/>
    <mergeCell ref="A11:F11"/>
    <mergeCell ref="N9:P9"/>
    <mergeCell ref="K15:M15"/>
    <mergeCell ref="H7:J7"/>
    <mergeCell ref="K11:K14"/>
    <mergeCell ref="L11:L14"/>
    <mergeCell ref="M11:M14"/>
    <mergeCell ref="A9:H9"/>
    <mergeCell ref="B5:F5"/>
    <mergeCell ref="A15:F15"/>
    <mergeCell ref="A14:F14"/>
    <mergeCell ref="A10:F10"/>
    <mergeCell ref="A69:E69"/>
    <mergeCell ref="I9:J9"/>
    <mergeCell ref="A67:E67"/>
    <mergeCell ref="I17:J17"/>
    <mergeCell ref="A61:E61"/>
    <mergeCell ref="H67:M67"/>
    <mergeCell ref="H69:M69"/>
    <mergeCell ref="K62:K66"/>
    <mergeCell ref="K9:M9"/>
    <mergeCell ref="K17:M17"/>
    <mergeCell ref="L62:L66"/>
    <mergeCell ref="M62:M66"/>
    <mergeCell ref="H61:M61"/>
    <mergeCell ref="A62:A66"/>
    <mergeCell ref="A13:F13"/>
    <mergeCell ref="L19:L60"/>
    <mergeCell ref="M19:M60"/>
    <mergeCell ref="B49:B60"/>
    <mergeCell ref="B20:B48"/>
    <mergeCell ref="K19:K60"/>
    <mergeCell ref="B19:E19"/>
    <mergeCell ref="D31:D33"/>
    <mergeCell ref="D34:D35"/>
    <mergeCell ref="D22:D28"/>
    <mergeCell ref="A19:A60"/>
    <mergeCell ref="B62:B63"/>
    <mergeCell ref="C62:C63"/>
    <mergeCell ref="D62:D63"/>
    <mergeCell ref="D43:D44"/>
    <mergeCell ref="C40:C45"/>
    <mergeCell ref="C46:C47"/>
    <mergeCell ref="D49:D50"/>
    <mergeCell ref="C49:C55"/>
    <mergeCell ref="D37:D38"/>
    <mergeCell ref="D20:D21"/>
    <mergeCell ref="C20:C36"/>
    <mergeCell ref="C37:C39"/>
    <mergeCell ref="D41:D42"/>
    <mergeCell ref="B64:B66"/>
    <mergeCell ref="C64:C66"/>
    <mergeCell ref="D65:D66"/>
    <mergeCell ref="C56:C57"/>
    <mergeCell ref="C58:C60"/>
  </mergeCells>
  <pageMargins left="0.7" right="0.7" top="0.75" bottom="0.75" header="0.3" footer="0.3"/>
  <pageSetup paperSize="9" scale="54" fitToHeight="0" orientation="landscape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45B946-2B26-46D5-B9B4-E9C80779FD80}">
  <sheetPr>
    <pageSetUpPr fitToPage="1"/>
  </sheetPr>
  <dimension ref="A6:AF98"/>
  <sheetViews>
    <sheetView tabSelected="1" workbookViewId="0">
      <selection activeCell="O76" sqref="O76"/>
    </sheetView>
  </sheetViews>
  <sheetFormatPr defaultRowHeight="15" x14ac:dyDescent="0.25"/>
  <cols>
    <col min="1" max="1" width="10.85546875" customWidth="1"/>
    <col min="2" max="2" width="79.85546875" customWidth="1"/>
    <col min="4" max="4" width="14.5703125" customWidth="1"/>
    <col min="5" max="5" width="12.140625" customWidth="1"/>
    <col min="6" max="6" width="13" customWidth="1"/>
    <col min="7" max="7" width="7.85546875" customWidth="1"/>
    <col min="8" max="8" width="10.42578125" customWidth="1"/>
    <col min="9" max="9" width="11.7109375" customWidth="1"/>
    <col min="10" max="12" width="13.5703125" customWidth="1"/>
    <col min="14" max="14" width="12.42578125" customWidth="1"/>
    <col min="15" max="15" width="7.42578125" customWidth="1"/>
    <col min="24" max="24" width="10.5703125" bestFit="1" customWidth="1"/>
  </cols>
  <sheetData>
    <row r="6" spans="1:15" ht="21" x14ac:dyDescent="0.35">
      <c r="A6" s="294" t="s">
        <v>6</v>
      </c>
      <c r="B6" s="294"/>
      <c r="C6" s="294"/>
      <c r="D6" s="294"/>
      <c r="E6" s="294"/>
      <c r="F6" s="294"/>
      <c r="G6" s="294"/>
      <c r="H6" s="294"/>
      <c r="I6" s="294"/>
      <c r="J6" s="64"/>
      <c r="K6" s="64"/>
      <c r="L6" s="64"/>
    </row>
    <row r="7" spans="1:15" x14ac:dyDescent="0.25">
      <c r="A7" s="324" t="s">
        <v>2</v>
      </c>
      <c r="B7" s="324"/>
      <c r="C7" s="324"/>
      <c r="D7" s="324"/>
      <c r="E7" s="324"/>
      <c r="F7" s="324"/>
      <c r="G7" s="324"/>
      <c r="H7" s="324"/>
      <c r="I7" s="324"/>
      <c r="J7" s="62"/>
      <c r="K7" s="62"/>
      <c r="L7" s="62"/>
      <c r="M7" s="3"/>
      <c r="N7" s="3"/>
      <c r="O7" s="3"/>
    </row>
    <row r="9" spans="1:15" x14ac:dyDescent="0.25">
      <c r="A9" s="60" t="s">
        <v>84</v>
      </c>
      <c r="B9" s="34" t="str">
        <f>IF(Samenvatting!$C$4=0," ",Samenvatting!$C$4)</f>
        <v xml:space="preserve"> </v>
      </c>
    </row>
    <row r="10" spans="1:15" x14ac:dyDescent="0.25">
      <c r="C10" s="1"/>
    </row>
    <row r="11" spans="1:15" ht="15" customHeight="1" x14ac:dyDescent="0.25">
      <c r="D11" s="302" t="s">
        <v>69</v>
      </c>
      <c r="E11" s="302"/>
      <c r="F11" s="302"/>
    </row>
    <row r="13" spans="1:15" ht="15.75" x14ac:dyDescent="0.25">
      <c r="A13" s="325" t="s">
        <v>54</v>
      </c>
      <c r="B13" s="325"/>
      <c r="C13" s="325"/>
      <c r="D13" s="325"/>
      <c r="E13" s="325"/>
      <c r="F13" s="325"/>
      <c r="G13" s="325"/>
      <c r="H13" s="325"/>
      <c r="I13" s="325"/>
      <c r="J13" s="325"/>
      <c r="K13" s="325"/>
      <c r="L13" s="325"/>
    </row>
    <row r="14" spans="1:15" s="24" customFormat="1" ht="15.75" thickBot="1" x14ac:dyDescent="0.3">
      <c r="A14" s="327" t="s">
        <v>228</v>
      </c>
      <c r="B14" s="327"/>
      <c r="C14" s="327"/>
      <c r="D14" s="327"/>
      <c r="E14" s="327"/>
      <c r="F14" s="327"/>
      <c r="G14" s="327"/>
      <c r="H14" s="327"/>
      <c r="I14" s="327"/>
      <c r="J14" s="327"/>
      <c r="K14" s="327"/>
      <c r="L14" s="327"/>
    </row>
    <row r="15" spans="1:15" ht="16.5" thickBot="1" x14ac:dyDescent="0.3">
      <c r="A15" s="4"/>
      <c r="D15" s="19" t="s">
        <v>61</v>
      </c>
      <c r="E15" s="322" t="s">
        <v>87</v>
      </c>
      <c r="F15" s="323"/>
      <c r="G15" s="276" t="s">
        <v>90</v>
      </c>
      <c r="H15" s="277"/>
      <c r="I15" s="278"/>
      <c r="J15" s="76" t="s">
        <v>94</v>
      </c>
      <c r="K15" s="77"/>
      <c r="L15" s="78"/>
    </row>
    <row r="16" spans="1:15" ht="36" x14ac:dyDescent="0.25">
      <c r="A16" s="25" t="s">
        <v>7</v>
      </c>
      <c r="B16" s="45" t="s">
        <v>0</v>
      </c>
      <c r="C16" s="45" t="s">
        <v>8</v>
      </c>
      <c r="D16" s="46" t="s">
        <v>73</v>
      </c>
      <c r="E16" s="58" t="s">
        <v>88</v>
      </c>
      <c r="F16" s="89" t="s">
        <v>89</v>
      </c>
      <c r="G16" s="72" t="s">
        <v>71</v>
      </c>
      <c r="H16" s="47" t="s">
        <v>63</v>
      </c>
      <c r="I16" s="48" t="s">
        <v>5</v>
      </c>
      <c r="J16" s="86" t="s">
        <v>91</v>
      </c>
      <c r="K16" s="59" t="s">
        <v>92</v>
      </c>
      <c r="L16" s="85" t="s">
        <v>93</v>
      </c>
    </row>
    <row r="17" spans="1:32" ht="24" x14ac:dyDescent="0.25">
      <c r="A17" s="118" t="s">
        <v>34</v>
      </c>
      <c r="B17" s="5" t="s">
        <v>9</v>
      </c>
      <c r="C17" s="9">
        <v>1</v>
      </c>
      <c r="D17" s="41">
        <v>0</v>
      </c>
      <c r="E17" s="42">
        <v>0</v>
      </c>
      <c r="F17" s="67">
        <v>0</v>
      </c>
      <c r="G17" s="105">
        <v>2</v>
      </c>
      <c r="H17" s="291">
        <v>2</v>
      </c>
      <c r="I17" s="328">
        <v>1</v>
      </c>
      <c r="J17" s="80">
        <f t="shared" ref="J17:J33" si="0">D17*C17*G17</f>
        <v>0</v>
      </c>
      <c r="K17" s="70">
        <f>E17*C17*$H$17</f>
        <v>0</v>
      </c>
      <c r="L17" s="81">
        <f>F17*C17*$I$17</f>
        <v>0</v>
      </c>
      <c r="N17" s="13"/>
      <c r="AF17" s="65"/>
    </row>
    <row r="18" spans="1:32" x14ac:dyDescent="0.25">
      <c r="A18" s="118" t="s">
        <v>35</v>
      </c>
      <c r="B18" s="6" t="s">
        <v>74</v>
      </c>
      <c r="C18" s="10">
        <v>5</v>
      </c>
      <c r="D18" s="41">
        <v>0</v>
      </c>
      <c r="E18" s="42">
        <v>0</v>
      </c>
      <c r="F18" s="67">
        <v>0</v>
      </c>
      <c r="G18" s="105">
        <v>1.5</v>
      </c>
      <c r="H18" s="282"/>
      <c r="I18" s="283"/>
      <c r="J18" s="80">
        <f t="shared" si="0"/>
        <v>0</v>
      </c>
      <c r="K18" s="70">
        <f t="shared" ref="K18:K33" si="1">E18*C18*$H$17</f>
        <v>0</v>
      </c>
      <c r="L18" s="81">
        <f t="shared" ref="L18:L33" si="2">F18*C18*$I$17</f>
        <v>0</v>
      </c>
      <c r="N18" s="13"/>
    </row>
    <row r="19" spans="1:32" x14ac:dyDescent="0.25">
      <c r="A19" s="118" t="s">
        <v>36</v>
      </c>
      <c r="B19" s="5" t="s">
        <v>56</v>
      </c>
      <c r="C19" s="9">
        <v>10</v>
      </c>
      <c r="D19" s="41">
        <v>0</v>
      </c>
      <c r="E19" s="42">
        <v>0</v>
      </c>
      <c r="F19" s="67">
        <v>0</v>
      </c>
      <c r="G19" s="105">
        <v>1.2</v>
      </c>
      <c r="H19" s="282"/>
      <c r="I19" s="283"/>
      <c r="J19" s="80">
        <f t="shared" si="0"/>
        <v>0</v>
      </c>
      <c r="K19" s="70">
        <f t="shared" si="1"/>
        <v>0</v>
      </c>
      <c r="L19" s="81">
        <f t="shared" si="2"/>
        <v>0</v>
      </c>
      <c r="N19" s="13"/>
    </row>
    <row r="20" spans="1:32" x14ac:dyDescent="0.25">
      <c r="A20" s="118" t="s">
        <v>37</v>
      </c>
      <c r="B20" s="6" t="s">
        <v>57</v>
      </c>
      <c r="C20" s="10">
        <v>50</v>
      </c>
      <c r="D20" s="41">
        <v>0</v>
      </c>
      <c r="E20" s="42">
        <v>0</v>
      </c>
      <c r="F20" s="67">
        <v>0</v>
      </c>
      <c r="G20" s="105">
        <f>2/10</f>
        <v>0.2</v>
      </c>
      <c r="H20" s="282"/>
      <c r="I20" s="283"/>
      <c r="J20" s="80">
        <f t="shared" si="0"/>
        <v>0</v>
      </c>
      <c r="K20" s="70">
        <f t="shared" si="1"/>
        <v>0</v>
      </c>
      <c r="L20" s="81">
        <f t="shared" si="2"/>
        <v>0</v>
      </c>
      <c r="N20" s="13"/>
    </row>
    <row r="21" spans="1:32" ht="24" x14ac:dyDescent="0.25">
      <c r="A21" s="118" t="s">
        <v>38</v>
      </c>
      <c r="B21" s="5" t="s">
        <v>10</v>
      </c>
      <c r="C21" s="9">
        <v>1</v>
      </c>
      <c r="D21" s="41">
        <v>0</v>
      </c>
      <c r="E21" s="42">
        <v>0</v>
      </c>
      <c r="F21" s="67">
        <v>0</v>
      </c>
      <c r="G21" s="105">
        <f>(0.3*10*5)/10</f>
        <v>1.5</v>
      </c>
      <c r="H21" s="282"/>
      <c r="I21" s="283"/>
      <c r="J21" s="80">
        <f t="shared" si="0"/>
        <v>0</v>
      </c>
      <c r="K21" s="70">
        <f t="shared" si="1"/>
        <v>0</v>
      </c>
      <c r="L21" s="81">
        <f t="shared" si="2"/>
        <v>0</v>
      </c>
      <c r="N21" s="13"/>
    </row>
    <row r="22" spans="1:32" ht="24" x14ac:dyDescent="0.25">
      <c r="A22" s="118" t="s">
        <v>39</v>
      </c>
      <c r="B22" s="6" t="s">
        <v>11</v>
      </c>
      <c r="C22" s="10">
        <v>1</v>
      </c>
      <c r="D22" s="41">
        <v>0</v>
      </c>
      <c r="E22" s="42">
        <v>0</v>
      </c>
      <c r="F22" s="67">
        <v>0</v>
      </c>
      <c r="G22" s="105">
        <v>1.5</v>
      </c>
      <c r="H22" s="282"/>
      <c r="I22" s="283"/>
      <c r="J22" s="80">
        <f t="shared" si="0"/>
        <v>0</v>
      </c>
      <c r="K22" s="70">
        <f t="shared" si="1"/>
        <v>0</v>
      </c>
      <c r="L22" s="81">
        <f t="shared" si="2"/>
        <v>0</v>
      </c>
      <c r="N22" s="13"/>
    </row>
    <row r="23" spans="1:32" ht="24" x14ac:dyDescent="0.25">
      <c r="A23" s="118" t="s">
        <v>40</v>
      </c>
      <c r="B23" s="5" t="s">
        <v>12</v>
      </c>
      <c r="C23" s="9">
        <v>1</v>
      </c>
      <c r="D23" s="41">
        <v>0</v>
      </c>
      <c r="E23" s="42">
        <v>0</v>
      </c>
      <c r="F23" s="67">
        <v>0</v>
      </c>
      <c r="G23" s="105">
        <v>2</v>
      </c>
      <c r="H23" s="282"/>
      <c r="I23" s="283"/>
      <c r="J23" s="80">
        <f t="shared" si="0"/>
        <v>0</v>
      </c>
      <c r="K23" s="70">
        <f t="shared" si="1"/>
        <v>0</v>
      </c>
      <c r="L23" s="81">
        <f t="shared" si="2"/>
        <v>0</v>
      </c>
      <c r="N23" s="13"/>
    </row>
    <row r="24" spans="1:32" x14ac:dyDescent="0.25">
      <c r="A24" s="118" t="s">
        <v>41</v>
      </c>
      <c r="B24" s="6" t="s">
        <v>146</v>
      </c>
      <c r="C24" s="9">
        <v>5</v>
      </c>
      <c r="D24" s="41">
        <v>0</v>
      </c>
      <c r="E24" s="42">
        <v>0</v>
      </c>
      <c r="F24" s="67">
        <v>0</v>
      </c>
      <c r="G24" s="105">
        <v>1.5</v>
      </c>
      <c r="H24" s="282"/>
      <c r="I24" s="283"/>
      <c r="J24" s="80">
        <f t="shared" ref="J24:J26" si="3">D24*C24*G24</f>
        <v>0</v>
      </c>
      <c r="K24" s="70">
        <f t="shared" ref="K24:K26" si="4">E24*C24*$H$17</f>
        <v>0</v>
      </c>
      <c r="L24" s="81">
        <f t="shared" ref="L24:L26" si="5">F24*C24*$I$17</f>
        <v>0</v>
      </c>
      <c r="N24" s="13"/>
    </row>
    <row r="25" spans="1:32" x14ac:dyDescent="0.25">
      <c r="A25" s="118" t="s">
        <v>42</v>
      </c>
      <c r="B25" s="5" t="s">
        <v>147</v>
      </c>
      <c r="C25" s="9">
        <v>10</v>
      </c>
      <c r="D25" s="41">
        <v>0</v>
      </c>
      <c r="E25" s="42">
        <v>0</v>
      </c>
      <c r="F25" s="67">
        <v>0</v>
      </c>
      <c r="G25" s="105">
        <v>1.2</v>
      </c>
      <c r="H25" s="282"/>
      <c r="I25" s="283"/>
      <c r="J25" s="80">
        <f t="shared" si="3"/>
        <v>0</v>
      </c>
      <c r="K25" s="70">
        <f t="shared" si="4"/>
        <v>0</v>
      </c>
      <c r="L25" s="81">
        <f t="shared" si="5"/>
        <v>0</v>
      </c>
      <c r="N25" s="13"/>
    </row>
    <row r="26" spans="1:32" x14ac:dyDescent="0.25">
      <c r="A26" s="118" t="s">
        <v>43</v>
      </c>
      <c r="B26" s="6" t="s">
        <v>148</v>
      </c>
      <c r="C26" s="9">
        <v>25</v>
      </c>
      <c r="D26" s="41">
        <v>0</v>
      </c>
      <c r="E26" s="42">
        <v>0</v>
      </c>
      <c r="F26" s="67">
        <v>0</v>
      </c>
      <c r="G26" s="105">
        <f>2/10</f>
        <v>0.2</v>
      </c>
      <c r="H26" s="282"/>
      <c r="I26" s="283"/>
      <c r="J26" s="80">
        <f t="shared" si="3"/>
        <v>0</v>
      </c>
      <c r="K26" s="70">
        <f t="shared" si="4"/>
        <v>0</v>
      </c>
      <c r="L26" s="81">
        <f t="shared" si="5"/>
        <v>0</v>
      </c>
      <c r="N26" s="13"/>
    </row>
    <row r="27" spans="1:32" ht="24" x14ac:dyDescent="0.25">
      <c r="A27" s="118" t="s">
        <v>44</v>
      </c>
      <c r="B27" s="5" t="s">
        <v>149</v>
      </c>
      <c r="C27" s="10">
        <v>1</v>
      </c>
      <c r="D27" s="41">
        <v>0</v>
      </c>
      <c r="E27" s="42">
        <v>0</v>
      </c>
      <c r="F27" s="67">
        <v>0</v>
      </c>
      <c r="G27" s="105">
        <f>35/10</f>
        <v>3.5</v>
      </c>
      <c r="H27" s="282"/>
      <c r="I27" s="283"/>
      <c r="J27" s="80">
        <f t="shared" si="0"/>
        <v>0</v>
      </c>
      <c r="K27" s="70">
        <f t="shared" si="1"/>
        <v>0</v>
      </c>
      <c r="L27" s="81">
        <f t="shared" si="2"/>
        <v>0</v>
      </c>
      <c r="N27" s="13"/>
    </row>
    <row r="28" spans="1:32" x14ac:dyDescent="0.25">
      <c r="A28" s="118" t="s">
        <v>75</v>
      </c>
      <c r="B28" s="6" t="s">
        <v>150</v>
      </c>
      <c r="C28" s="9">
        <v>5</v>
      </c>
      <c r="D28" s="41">
        <v>0</v>
      </c>
      <c r="E28" s="42">
        <v>0</v>
      </c>
      <c r="F28" s="67">
        <v>0</v>
      </c>
      <c r="G28" s="105">
        <f>25/10</f>
        <v>2.5</v>
      </c>
      <c r="H28" s="282"/>
      <c r="I28" s="283"/>
      <c r="J28" s="80">
        <f t="shared" si="0"/>
        <v>0</v>
      </c>
      <c r="K28" s="70">
        <f t="shared" si="1"/>
        <v>0</v>
      </c>
      <c r="L28" s="81">
        <f t="shared" si="2"/>
        <v>0</v>
      </c>
      <c r="N28" s="13"/>
    </row>
    <row r="29" spans="1:32" x14ac:dyDescent="0.25">
      <c r="A29" s="118" t="s">
        <v>76</v>
      </c>
      <c r="B29" s="5" t="s">
        <v>151</v>
      </c>
      <c r="C29" s="10">
        <v>10</v>
      </c>
      <c r="D29" s="41">
        <v>0</v>
      </c>
      <c r="E29" s="42">
        <v>0</v>
      </c>
      <c r="F29" s="67">
        <v>0</v>
      </c>
      <c r="G29" s="105">
        <f>10/10</f>
        <v>1</v>
      </c>
      <c r="H29" s="282"/>
      <c r="I29" s="283"/>
      <c r="J29" s="80">
        <f t="shared" si="0"/>
        <v>0</v>
      </c>
      <c r="K29" s="70">
        <f t="shared" si="1"/>
        <v>0</v>
      </c>
      <c r="L29" s="81">
        <f t="shared" si="2"/>
        <v>0</v>
      </c>
      <c r="N29" s="13"/>
    </row>
    <row r="30" spans="1:32" x14ac:dyDescent="0.25">
      <c r="A30" s="118" t="s">
        <v>77</v>
      </c>
      <c r="B30" s="6" t="s">
        <v>152</v>
      </c>
      <c r="C30" s="9">
        <v>50</v>
      </c>
      <c r="D30" s="41">
        <v>0</v>
      </c>
      <c r="E30" s="42">
        <v>0</v>
      </c>
      <c r="F30" s="67">
        <v>0</v>
      </c>
      <c r="G30" s="105">
        <f>2/10</f>
        <v>0.2</v>
      </c>
      <c r="H30" s="282"/>
      <c r="I30" s="283"/>
      <c r="J30" s="80">
        <f t="shared" si="0"/>
        <v>0</v>
      </c>
      <c r="K30" s="70">
        <f t="shared" si="1"/>
        <v>0</v>
      </c>
      <c r="L30" s="81">
        <f t="shared" si="2"/>
        <v>0</v>
      </c>
      <c r="N30" s="13"/>
    </row>
    <row r="31" spans="1:32" ht="24" x14ac:dyDescent="0.25">
      <c r="A31" s="118" t="s">
        <v>144</v>
      </c>
      <c r="B31" s="5" t="s">
        <v>153</v>
      </c>
      <c r="C31" s="10">
        <v>1</v>
      </c>
      <c r="D31" s="41">
        <v>0</v>
      </c>
      <c r="E31" s="42">
        <v>0</v>
      </c>
      <c r="F31" s="67">
        <v>0</v>
      </c>
      <c r="G31" s="105">
        <v>3.5</v>
      </c>
      <c r="H31" s="282"/>
      <c r="I31" s="283"/>
      <c r="J31" s="80">
        <f t="shared" si="0"/>
        <v>0</v>
      </c>
      <c r="K31" s="70">
        <f t="shared" si="1"/>
        <v>0</v>
      </c>
      <c r="L31" s="81">
        <f t="shared" si="2"/>
        <v>0</v>
      </c>
      <c r="N31" s="13"/>
    </row>
    <row r="32" spans="1:32" x14ac:dyDescent="0.25">
      <c r="A32" s="118" t="s">
        <v>145</v>
      </c>
      <c r="B32" s="6" t="s">
        <v>154</v>
      </c>
      <c r="C32" s="9">
        <v>5</v>
      </c>
      <c r="D32" s="41">
        <v>0</v>
      </c>
      <c r="E32" s="42">
        <v>0</v>
      </c>
      <c r="F32" s="67">
        <v>0</v>
      </c>
      <c r="G32" s="105">
        <v>2.5</v>
      </c>
      <c r="H32" s="282"/>
      <c r="I32" s="283"/>
      <c r="J32" s="80">
        <f t="shared" si="0"/>
        <v>0</v>
      </c>
      <c r="K32" s="70">
        <f t="shared" si="1"/>
        <v>0</v>
      </c>
      <c r="L32" s="81">
        <f t="shared" si="2"/>
        <v>0</v>
      </c>
      <c r="N32" s="13"/>
    </row>
    <row r="33" spans="1:14" ht="15.75" thickBot="1" x14ac:dyDescent="0.3">
      <c r="A33" s="119" t="s">
        <v>156</v>
      </c>
      <c r="B33" s="143" t="s">
        <v>155</v>
      </c>
      <c r="C33" s="28">
        <v>10</v>
      </c>
      <c r="D33" s="43">
        <v>0</v>
      </c>
      <c r="E33" s="44">
        <v>0</v>
      </c>
      <c r="F33" s="68">
        <v>0</v>
      </c>
      <c r="G33" s="106">
        <v>1</v>
      </c>
      <c r="H33" s="292"/>
      <c r="I33" s="329"/>
      <c r="J33" s="82">
        <f t="shared" si="0"/>
        <v>0</v>
      </c>
      <c r="K33" s="71">
        <f t="shared" si="1"/>
        <v>0</v>
      </c>
      <c r="L33" s="83">
        <f t="shared" si="2"/>
        <v>0</v>
      </c>
      <c r="N33" s="13"/>
    </row>
    <row r="34" spans="1:14" x14ac:dyDescent="0.25">
      <c r="F34" s="13"/>
      <c r="N34" s="13"/>
    </row>
    <row r="35" spans="1:14" ht="15.75" x14ac:dyDescent="0.25">
      <c r="A35" s="325" t="s">
        <v>55</v>
      </c>
      <c r="B35" s="325"/>
      <c r="C35" s="325"/>
      <c r="D35" s="325"/>
      <c r="E35" s="325"/>
      <c r="F35" s="325"/>
      <c r="G35" s="325"/>
      <c r="H35" s="325"/>
      <c r="I35" s="325"/>
      <c r="J35" s="325"/>
      <c r="K35" s="325"/>
      <c r="L35" s="325"/>
      <c r="N35" s="13"/>
    </row>
    <row r="36" spans="1:14" ht="16.5" customHeight="1" thickBot="1" x14ac:dyDescent="0.3">
      <c r="A36" s="327" t="s">
        <v>229</v>
      </c>
      <c r="B36" s="327"/>
      <c r="C36" s="327"/>
      <c r="D36" s="327"/>
      <c r="E36" s="327"/>
      <c r="F36" s="327"/>
      <c r="G36" s="327"/>
      <c r="H36" s="327"/>
      <c r="I36" s="327"/>
      <c r="J36" s="327"/>
      <c r="K36" s="327"/>
      <c r="L36" s="327"/>
      <c r="N36" s="13"/>
    </row>
    <row r="37" spans="1:14" ht="16.5" thickBot="1" x14ac:dyDescent="0.3">
      <c r="A37" s="4"/>
      <c r="D37" s="19" t="s">
        <v>61</v>
      </c>
      <c r="E37" s="322" t="s">
        <v>87</v>
      </c>
      <c r="F37" s="323"/>
      <c r="G37" s="276" t="s">
        <v>90</v>
      </c>
      <c r="H37" s="277"/>
      <c r="I37" s="278"/>
      <c r="J37" s="76" t="s">
        <v>94</v>
      </c>
      <c r="K37" s="77"/>
      <c r="L37" s="78"/>
      <c r="N37" s="13"/>
    </row>
    <row r="38" spans="1:14" ht="36" x14ac:dyDescent="0.25">
      <c r="A38" s="84" t="s">
        <v>7</v>
      </c>
      <c r="B38" s="25" t="s">
        <v>0</v>
      </c>
      <c r="C38" s="45" t="s">
        <v>8</v>
      </c>
      <c r="D38" s="46" t="s">
        <v>73</v>
      </c>
      <c r="E38" s="58" t="s">
        <v>88</v>
      </c>
      <c r="F38" s="89" t="s">
        <v>89</v>
      </c>
      <c r="G38" s="72" t="s">
        <v>71</v>
      </c>
      <c r="H38" s="47" t="s">
        <v>63</v>
      </c>
      <c r="I38" s="48" t="s">
        <v>5</v>
      </c>
      <c r="J38" s="86" t="s">
        <v>91</v>
      </c>
      <c r="K38" s="59" t="s">
        <v>92</v>
      </c>
      <c r="L38" s="85" t="s">
        <v>93</v>
      </c>
      <c r="N38" s="13"/>
    </row>
    <row r="39" spans="1:14" ht="24" x14ac:dyDescent="0.25">
      <c r="A39" s="120" t="s">
        <v>45</v>
      </c>
      <c r="B39" s="87" t="s">
        <v>110</v>
      </c>
      <c r="C39" s="10">
        <v>1</v>
      </c>
      <c r="D39" s="51">
        <v>0</v>
      </c>
      <c r="E39" s="187"/>
      <c r="F39" s="188"/>
      <c r="G39" s="90">
        <v>2</v>
      </c>
      <c r="H39" s="306"/>
      <c r="I39" s="309"/>
      <c r="J39" s="80">
        <f t="shared" ref="J39:J44" si="6">D39*C39*G39</f>
        <v>0</v>
      </c>
      <c r="K39" s="70"/>
      <c r="L39" s="81"/>
      <c r="N39" s="13"/>
    </row>
    <row r="40" spans="1:14" x14ac:dyDescent="0.25">
      <c r="A40" s="120" t="s">
        <v>46</v>
      </c>
      <c r="B40" s="88" t="s">
        <v>78</v>
      </c>
      <c r="C40" s="9">
        <v>5</v>
      </c>
      <c r="D40" s="51">
        <v>0</v>
      </c>
      <c r="E40" s="187"/>
      <c r="F40" s="188"/>
      <c r="G40" s="90">
        <v>1</v>
      </c>
      <c r="H40" s="307"/>
      <c r="I40" s="310"/>
      <c r="J40" s="80">
        <f t="shared" si="6"/>
        <v>0</v>
      </c>
      <c r="K40" s="70"/>
      <c r="L40" s="81"/>
      <c r="N40" s="13"/>
    </row>
    <row r="41" spans="1:14" x14ac:dyDescent="0.25">
      <c r="A41" s="120" t="s">
        <v>47</v>
      </c>
      <c r="B41" s="87" t="s">
        <v>58</v>
      </c>
      <c r="C41" s="10">
        <v>10</v>
      </c>
      <c r="D41" s="51">
        <v>0</v>
      </c>
      <c r="E41" s="187"/>
      <c r="F41" s="188"/>
      <c r="G41" s="90">
        <v>1</v>
      </c>
      <c r="H41" s="307"/>
      <c r="I41" s="310"/>
      <c r="J41" s="80">
        <f t="shared" si="6"/>
        <v>0</v>
      </c>
      <c r="K41" s="70"/>
      <c r="L41" s="81"/>
      <c r="N41" s="13"/>
    </row>
    <row r="42" spans="1:14" ht="24" x14ac:dyDescent="0.25">
      <c r="A42" s="120" t="s">
        <v>48</v>
      </c>
      <c r="B42" s="88" t="s">
        <v>109</v>
      </c>
      <c r="C42" s="9">
        <v>1</v>
      </c>
      <c r="D42" s="51">
        <v>0</v>
      </c>
      <c r="E42" s="187"/>
      <c r="F42" s="188"/>
      <c r="G42" s="90">
        <v>2</v>
      </c>
      <c r="H42" s="307"/>
      <c r="I42" s="310"/>
      <c r="J42" s="80">
        <f t="shared" si="6"/>
        <v>0</v>
      </c>
      <c r="K42" s="70"/>
      <c r="L42" s="81"/>
      <c r="N42" s="13"/>
    </row>
    <row r="43" spans="1:14" x14ac:dyDescent="0.25">
      <c r="A43" s="120" t="s">
        <v>49</v>
      </c>
      <c r="B43" s="87" t="s">
        <v>85</v>
      </c>
      <c r="C43" s="10">
        <v>5</v>
      </c>
      <c r="D43" s="51">
        <v>0</v>
      </c>
      <c r="E43" s="187"/>
      <c r="F43" s="188"/>
      <c r="G43" s="90">
        <v>1</v>
      </c>
      <c r="H43" s="307"/>
      <c r="I43" s="310"/>
      <c r="J43" s="80">
        <f t="shared" si="6"/>
        <v>0</v>
      </c>
      <c r="K43" s="70"/>
      <c r="L43" s="81"/>
      <c r="N43" s="13"/>
    </row>
    <row r="44" spans="1:14" ht="15.75" thickBot="1" x14ac:dyDescent="0.3">
      <c r="A44" s="121" t="s">
        <v>50</v>
      </c>
      <c r="B44" s="196" t="s">
        <v>86</v>
      </c>
      <c r="C44" s="52">
        <v>10</v>
      </c>
      <c r="D44" s="53">
        <v>0</v>
      </c>
      <c r="E44" s="189"/>
      <c r="F44" s="190"/>
      <c r="G44" s="91">
        <v>1</v>
      </c>
      <c r="H44" s="330"/>
      <c r="I44" s="326"/>
      <c r="J44" s="82">
        <f t="shared" si="6"/>
        <v>0</v>
      </c>
      <c r="K44" s="71"/>
      <c r="L44" s="83"/>
      <c r="N44" s="13"/>
    </row>
    <row r="45" spans="1:14" x14ac:dyDescent="0.25">
      <c r="A45" s="8"/>
      <c r="F45" s="13"/>
      <c r="N45" s="13"/>
    </row>
    <row r="46" spans="1:14" ht="15.75" x14ac:dyDescent="0.25">
      <c r="A46" s="325" t="s">
        <v>111</v>
      </c>
      <c r="B46" s="325"/>
      <c r="C46" s="325"/>
      <c r="D46" s="325"/>
      <c r="E46" s="325"/>
      <c r="F46" s="325"/>
      <c r="G46" s="325"/>
      <c r="H46" s="325"/>
      <c r="I46" s="325"/>
      <c r="J46" s="325"/>
      <c r="K46" s="325"/>
      <c r="L46" s="325"/>
      <c r="N46" s="13"/>
    </row>
    <row r="47" spans="1:14" ht="15.75" thickBot="1" x14ac:dyDescent="0.3">
      <c r="A47" s="327" t="s">
        <v>112</v>
      </c>
      <c r="B47" s="327"/>
      <c r="C47" s="327"/>
      <c r="D47" s="327"/>
      <c r="E47" s="327"/>
      <c r="F47" s="327"/>
      <c r="G47" s="327"/>
      <c r="H47" s="327"/>
      <c r="I47" s="327"/>
      <c r="J47" s="327"/>
      <c r="K47" s="327"/>
      <c r="L47" s="327"/>
      <c r="N47" s="13"/>
    </row>
    <row r="48" spans="1:14" ht="16.5" thickBot="1" x14ac:dyDescent="0.3">
      <c r="A48" s="4"/>
      <c r="D48" s="19" t="s">
        <v>61</v>
      </c>
      <c r="E48" s="322" t="s">
        <v>87</v>
      </c>
      <c r="F48" s="323"/>
      <c r="G48" s="276" t="s">
        <v>90</v>
      </c>
      <c r="H48" s="277"/>
      <c r="I48" s="278"/>
      <c r="J48" s="76" t="s">
        <v>94</v>
      </c>
      <c r="K48" s="77"/>
      <c r="L48" s="78"/>
      <c r="N48" s="13"/>
    </row>
    <row r="49" spans="1:14" ht="39" customHeight="1" x14ac:dyDescent="0.25">
      <c r="A49" s="25" t="s">
        <v>7</v>
      </c>
      <c r="B49" s="45" t="s">
        <v>0</v>
      </c>
      <c r="C49" s="45" t="s">
        <v>8</v>
      </c>
      <c r="D49" s="46" t="s">
        <v>73</v>
      </c>
      <c r="E49" s="58" t="s">
        <v>88</v>
      </c>
      <c r="F49" s="89" t="s">
        <v>89</v>
      </c>
      <c r="G49" s="72" t="s">
        <v>71</v>
      </c>
      <c r="H49" s="47" t="s">
        <v>63</v>
      </c>
      <c r="I49" s="48" t="s">
        <v>5</v>
      </c>
      <c r="J49" s="86" t="s">
        <v>91</v>
      </c>
      <c r="K49" s="59" t="s">
        <v>92</v>
      </c>
      <c r="L49" s="85" t="s">
        <v>93</v>
      </c>
      <c r="N49" s="13"/>
    </row>
    <row r="50" spans="1:14" ht="15.75" thickBot="1" x14ac:dyDescent="0.3">
      <c r="A50" s="119" t="s">
        <v>51</v>
      </c>
      <c r="B50" s="29" t="s">
        <v>230</v>
      </c>
      <c r="C50" s="28">
        <v>1</v>
      </c>
      <c r="D50" s="53">
        <v>0</v>
      </c>
      <c r="E50" s="44">
        <v>0</v>
      </c>
      <c r="F50" s="68">
        <v>0</v>
      </c>
      <c r="G50" s="91">
        <f>0.1</f>
        <v>0.1</v>
      </c>
      <c r="H50" s="61">
        <v>3</v>
      </c>
      <c r="I50" s="66">
        <v>1.5</v>
      </c>
      <c r="J50" s="82">
        <f>D50*C50*G50</f>
        <v>0</v>
      </c>
      <c r="K50" s="71">
        <f>E50*C50*H50</f>
        <v>0</v>
      </c>
      <c r="L50" s="83">
        <f>F50*C50*I50</f>
        <v>0</v>
      </c>
      <c r="N50" s="13"/>
    </row>
    <row r="51" spans="1:14" x14ac:dyDescent="0.25">
      <c r="F51" s="13"/>
      <c r="N51" s="13"/>
    </row>
    <row r="52" spans="1:14" ht="15.75" x14ac:dyDescent="0.25">
      <c r="A52" s="325" t="s">
        <v>132</v>
      </c>
      <c r="B52" s="325"/>
      <c r="C52" s="325"/>
      <c r="D52" s="325"/>
      <c r="E52" s="325"/>
      <c r="F52" s="325"/>
      <c r="G52" s="325"/>
      <c r="H52" s="325"/>
      <c r="I52" s="325"/>
      <c r="J52" s="325"/>
      <c r="K52" s="325"/>
      <c r="L52" s="325"/>
      <c r="N52" s="13"/>
    </row>
    <row r="53" spans="1:14" ht="15.75" thickBot="1" x14ac:dyDescent="0.3">
      <c r="A53" s="327" t="s">
        <v>96</v>
      </c>
      <c r="B53" s="327"/>
      <c r="C53" s="327"/>
      <c r="D53" s="327"/>
      <c r="E53" s="327"/>
      <c r="F53" s="327"/>
      <c r="G53" s="327"/>
      <c r="H53" s="327"/>
      <c r="I53" s="327"/>
      <c r="J53" s="327"/>
      <c r="K53" s="327"/>
      <c r="L53" s="327"/>
      <c r="N53" s="13"/>
    </row>
    <row r="54" spans="1:14" ht="16.5" thickBot="1" x14ac:dyDescent="0.3">
      <c r="A54" s="4"/>
      <c r="D54" s="19" t="s">
        <v>61</v>
      </c>
      <c r="E54" s="322" t="s">
        <v>87</v>
      </c>
      <c r="F54" s="323"/>
      <c r="G54" s="276" t="s">
        <v>90</v>
      </c>
      <c r="H54" s="277"/>
      <c r="I54" s="278"/>
      <c r="J54" s="76" t="s">
        <v>94</v>
      </c>
      <c r="K54" s="77"/>
      <c r="L54" s="78"/>
      <c r="N54" s="13"/>
    </row>
    <row r="55" spans="1:14" ht="36" x14ac:dyDescent="0.25">
      <c r="A55" s="25" t="s">
        <v>7</v>
      </c>
      <c r="B55" s="45" t="s">
        <v>0</v>
      </c>
      <c r="C55" s="45" t="s">
        <v>8</v>
      </c>
      <c r="D55" s="58" t="s">
        <v>73</v>
      </c>
      <c r="E55" s="58" t="s">
        <v>88</v>
      </c>
      <c r="F55" s="89" t="s">
        <v>89</v>
      </c>
      <c r="G55" s="72" t="s">
        <v>71</v>
      </c>
      <c r="H55" s="47" t="s">
        <v>63</v>
      </c>
      <c r="I55" s="48" t="s">
        <v>5</v>
      </c>
      <c r="J55" s="86" t="s">
        <v>91</v>
      </c>
      <c r="K55" s="59" t="s">
        <v>92</v>
      </c>
      <c r="L55" s="85" t="s">
        <v>93</v>
      </c>
      <c r="N55" s="13"/>
    </row>
    <row r="56" spans="1:14" x14ac:dyDescent="0.25">
      <c r="A56" s="122" t="s">
        <v>52</v>
      </c>
      <c r="B56" s="54" t="s">
        <v>13</v>
      </c>
      <c r="C56" s="55">
        <v>1</v>
      </c>
      <c r="D56" s="56">
        <v>0</v>
      </c>
      <c r="E56" s="57">
        <v>0</v>
      </c>
      <c r="F56" s="67">
        <v>0</v>
      </c>
      <c r="G56" s="331">
        <v>0.1</v>
      </c>
      <c r="H56" s="306">
        <v>3</v>
      </c>
      <c r="I56" s="334">
        <v>1.5</v>
      </c>
      <c r="J56" s="80">
        <f>D56*C56*$G$56</f>
        <v>0</v>
      </c>
      <c r="K56" s="70">
        <f>E56*C56*$H$56</f>
        <v>0</v>
      </c>
      <c r="L56" s="81">
        <f>F56*C56*$I$56</f>
        <v>0</v>
      </c>
      <c r="N56" s="13"/>
    </row>
    <row r="57" spans="1:14" x14ac:dyDescent="0.25">
      <c r="A57" s="118" t="s">
        <v>113</v>
      </c>
      <c r="B57" s="5" t="s">
        <v>14</v>
      </c>
      <c r="C57" s="9">
        <v>1</v>
      </c>
      <c r="D57" s="56">
        <v>0</v>
      </c>
      <c r="E57" s="57">
        <v>0</v>
      </c>
      <c r="F57" s="67">
        <v>0</v>
      </c>
      <c r="G57" s="332"/>
      <c r="H57" s="307"/>
      <c r="I57" s="335"/>
      <c r="J57" s="80">
        <f t="shared" ref="J57:J66" si="7">D57*C57*$G$56</f>
        <v>0</v>
      </c>
      <c r="K57" s="70">
        <f t="shared" ref="K57:K66" si="8">E57*C57*$H$56</f>
        <v>0</v>
      </c>
      <c r="L57" s="81">
        <f t="shared" ref="L57:L66" si="9">F57*C57*$I$56</f>
        <v>0</v>
      </c>
      <c r="N57" s="13"/>
    </row>
    <row r="58" spans="1:14" x14ac:dyDescent="0.25">
      <c r="A58" s="118" t="s">
        <v>114</v>
      </c>
      <c r="B58" s="6" t="s">
        <v>15</v>
      </c>
      <c r="C58" s="10">
        <v>1</v>
      </c>
      <c r="D58" s="56">
        <v>0</v>
      </c>
      <c r="E58" s="57">
        <v>0</v>
      </c>
      <c r="F58" s="67">
        <v>0</v>
      </c>
      <c r="G58" s="332"/>
      <c r="H58" s="307"/>
      <c r="I58" s="335"/>
      <c r="J58" s="80">
        <f t="shared" si="7"/>
        <v>0</v>
      </c>
      <c r="K58" s="70">
        <f t="shared" si="8"/>
        <v>0</v>
      </c>
      <c r="L58" s="81">
        <f t="shared" si="9"/>
        <v>0</v>
      </c>
      <c r="N58" s="13"/>
    </row>
    <row r="59" spans="1:14" x14ac:dyDescent="0.25">
      <c r="A59" s="118" t="s">
        <v>115</v>
      </c>
      <c r="B59" s="5" t="s">
        <v>16</v>
      </c>
      <c r="C59" s="9">
        <v>1</v>
      </c>
      <c r="D59" s="56">
        <v>0</v>
      </c>
      <c r="E59" s="57">
        <v>0</v>
      </c>
      <c r="F59" s="67">
        <v>0</v>
      </c>
      <c r="G59" s="332"/>
      <c r="H59" s="307"/>
      <c r="I59" s="335"/>
      <c r="J59" s="80">
        <f t="shared" si="7"/>
        <v>0</v>
      </c>
      <c r="K59" s="70">
        <f t="shared" si="8"/>
        <v>0</v>
      </c>
      <c r="L59" s="81">
        <f t="shared" si="9"/>
        <v>0</v>
      </c>
      <c r="N59" s="13"/>
    </row>
    <row r="60" spans="1:14" x14ac:dyDescent="0.25">
      <c r="A60" s="118" t="s">
        <v>116</v>
      </c>
      <c r="B60" s="6" t="s">
        <v>17</v>
      </c>
      <c r="C60" s="10">
        <v>1</v>
      </c>
      <c r="D60" s="56">
        <v>0</v>
      </c>
      <c r="E60" s="57">
        <v>0</v>
      </c>
      <c r="F60" s="67">
        <v>0</v>
      </c>
      <c r="G60" s="332"/>
      <c r="H60" s="307"/>
      <c r="I60" s="335"/>
      <c r="J60" s="80">
        <f t="shared" si="7"/>
        <v>0</v>
      </c>
      <c r="K60" s="70">
        <f t="shared" si="8"/>
        <v>0</v>
      </c>
      <c r="L60" s="81">
        <f t="shared" si="9"/>
        <v>0</v>
      </c>
      <c r="N60" s="13"/>
    </row>
    <row r="61" spans="1:14" x14ac:dyDescent="0.25">
      <c r="A61" s="118" t="s">
        <v>117</v>
      </c>
      <c r="B61" s="5" t="s">
        <v>18</v>
      </c>
      <c r="C61" s="9">
        <v>1</v>
      </c>
      <c r="D61" s="56">
        <v>0</v>
      </c>
      <c r="E61" s="57">
        <v>0</v>
      </c>
      <c r="F61" s="67">
        <v>0</v>
      </c>
      <c r="G61" s="332"/>
      <c r="H61" s="307"/>
      <c r="I61" s="335"/>
      <c r="J61" s="80">
        <f t="shared" si="7"/>
        <v>0</v>
      </c>
      <c r="K61" s="70">
        <f t="shared" si="8"/>
        <v>0</v>
      </c>
      <c r="L61" s="81">
        <f t="shared" si="9"/>
        <v>0</v>
      </c>
      <c r="N61" s="13"/>
    </row>
    <row r="62" spans="1:14" x14ac:dyDescent="0.25">
      <c r="A62" s="118" t="s">
        <v>118</v>
      </c>
      <c r="B62" s="6" t="s">
        <v>19</v>
      </c>
      <c r="C62" s="10">
        <v>1</v>
      </c>
      <c r="D62" s="56">
        <v>0</v>
      </c>
      <c r="E62" s="57">
        <v>0</v>
      </c>
      <c r="F62" s="67">
        <v>0</v>
      </c>
      <c r="G62" s="332"/>
      <c r="H62" s="307"/>
      <c r="I62" s="335"/>
      <c r="J62" s="80">
        <f t="shared" si="7"/>
        <v>0</v>
      </c>
      <c r="K62" s="70">
        <f t="shared" si="8"/>
        <v>0</v>
      </c>
      <c r="L62" s="81">
        <f t="shared" si="9"/>
        <v>0</v>
      </c>
      <c r="N62" s="13"/>
    </row>
    <row r="63" spans="1:14" ht="24" x14ac:dyDescent="0.25">
      <c r="A63" s="118" t="s">
        <v>119</v>
      </c>
      <c r="B63" s="5" t="s">
        <v>20</v>
      </c>
      <c r="C63" s="9">
        <v>1</v>
      </c>
      <c r="D63" s="56">
        <v>0</v>
      </c>
      <c r="E63" s="57">
        <v>0</v>
      </c>
      <c r="F63" s="67">
        <v>0</v>
      </c>
      <c r="G63" s="332"/>
      <c r="H63" s="307"/>
      <c r="I63" s="335"/>
      <c r="J63" s="80">
        <f t="shared" si="7"/>
        <v>0</v>
      </c>
      <c r="K63" s="70">
        <f t="shared" si="8"/>
        <v>0</v>
      </c>
      <c r="L63" s="81">
        <f t="shared" si="9"/>
        <v>0</v>
      </c>
      <c r="N63" s="13"/>
    </row>
    <row r="64" spans="1:14" x14ac:dyDescent="0.25">
      <c r="A64" s="118" t="s">
        <v>120</v>
      </c>
      <c r="B64" s="6" t="s">
        <v>21</v>
      </c>
      <c r="C64" s="10">
        <v>1</v>
      </c>
      <c r="D64" s="56">
        <v>0</v>
      </c>
      <c r="E64" s="57">
        <v>0</v>
      </c>
      <c r="F64" s="67">
        <v>0</v>
      </c>
      <c r="G64" s="332"/>
      <c r="H64" s="307"/>
      <c r="I64" s="335"/>
      <c r="J64" s="80">
        <f t="shared" si="7"/>
        <v>0</v>
      </c>
      <c r="K64" s="70">
        <f t="shared" si="8"/>
        <v>0</v>
      </c>
      <c r="L64" s="81">
        <f t="shared" si="9"/>
        <v>0</v>
      </c>
      <c r="N64" s="13"/>
    </row>
    <row r="65" spans="1:14" x14ac:dyDescent="0.25">
      <c r="A65" s="118" t="s">
        <v>121</v>
      </c>
      <c r="B65" s="5" t="s">
        <v>79</v>
      </c>
      <c r="C65" s="9">
        <v>1</v>
      </c>
      <c r="D65" s="56">
        <v>0</v>
      </c>
      <c r="E65" s="57">
        <v>0</v>
      </c>
      <c r="F65" s="67">
        <v>0</v>
      </c>
      <c r="G65" s="332"/>
      <c r="H65" s="307"/>
      <c r="I65" s="335"/>
      <c r="J65" s="80">
        <f t="shared" si="7"/>
        <v>0</v>
      </c>
      <c r="K65" s="70">
        <f t="shared" si="8"/>
        <v>0</v>
      </c>
      <c r="L65" s="81">
        <f t="shared" si="9"/>
        <v>0</v>
      </c>
      <c r="N65" s="13"/>
    </row>
    <row r="66" spans="1:14" x14ac:dyDescent="0.25">
      <c r="A66" s="118" t="s">
        <v>122</v>
      </c>
      <c r="B66" s="6" t="s">
        <v>80</v>
      </c>
      <c r="C66" s="10">
        <v>1</v>
      </c>
      <c r="D66" s="56">
        <v>0</v>
      </c>
      <c r="E66" s="57">
        <v>0</v>
      </c>
      <c r="F66" s="67">
        <v>0</v>
      </c>
      <c r="G66" s="332"/>
      <c r="H66" s="307"/>
      <c r="I66" s="335"/>
      <c r="J66" s="80">
        <f t="shared" si="7"/>
        <v>0</v>
      </c>
      <c r="K66" s="70">
        <f t="shared" si="8"/>
        <v>0</v>
      </c>
      <c r="L66" s="81">
        <f t="shared" si="9"/>
        <v>0</v>
      </c>
      <c r="N66" s="13"/>
    </row>
    <row r="67" spans="1:14" x14ac:dyDescent="0.25">
      <c r="A67" s="118" t="s">
        <v>125</v>
      </c>
      <c r="B67" s="5" t="s">
        <v>143</v>
      </c>
      <c r="C67" s="9">
        <v>1</v>
      </c>
      <c r="D67" s="56">
        <v>0</v>
      </c>
      <c r="E67" s="57">
        <v>0</v>
      </c>
      <c r="F67" s="67">
        <v>0</v>
      </c>
      <c r="G67" s="332"/>
      <c r="H67" s="307"/>
      <c r="I67" s="335"/>
      <c r="J67" s="80">
        <f t="shared" ref="J67:J70" si="10">D67*C67*$G$56</f>
        <v>0</v>
      </c>
      <c r="K67" s="70">
        <f t="shared" ref="K67:K70" si="11">E67*C67*$H$56</f>
        <v>0</v>
      </c>
      <c r="L67" s="81">
        <f t="shared" ref="L67:L70" si="12">F67*C67*$I$56</f>
        <v>0</v>
      </c>
      <c r="N67" s="13"/>
    </row>
    <row r="68" spans="1:14" x14ac:dyDescent="0.25">
      <c r="A68" s="118" t="s">
        <v>133</v>
      </c>
      <c r="B68" s="6" t="s">
        <v>160</v>
      </c>
      <c r="C68" s="10">
        <v>1</v>
      </c>
      <c r="D68" s="56">
        <v>0</v>
      </c>
      <c r="E68" s="57">
        <v>0</v>
      </c>
      <c r="F68" s="67">
        <v>0</v>
      </c>
      <c r="G68" s="332"/>
      <c r="H68" s="307"/>
      <c r="I68" s="335"/>
      <c r="J68" s="80">
        <f t="shared" ref="J68" si="13">D68*C68*$G$56</f>
        <v>0</v>
      </c>
      <c r="K68" s="70">
        <f t="shared" ref="K68" si="14">E68*C68*$H$56</f>
        <v>0</v>
      </c>
      <c r="L68" s="81">
        <f t="shared" ref="L68" si="15">F68*C68*$I$56</f>
        <v>0</v>
      </c>
      <c r="N68" s="13"/>
    </row>
    <row r="69" spans="1:14" x14ac:dyDescent="0.25">
      <c r="A69" s="118" t="s">
        <v>136</v>
      </c>
      <c r="B69" s="6" t="s">
        <v>134</v>
      </c>
      <c r="C69" s="10">
        <v>1</v>
      </c>
      <c r="D69" s="56">
        <v>0</v>
      </c>
      <c r="E69" s="57">
        <v>0</v>
      </c>
      <c r="F69" s="67">
        <v>0</v>
      </c>
      <c r="G69" s="332"/>
      <c r="H69" s="307"/>
      <c r="I69" s="335"/>
      <c r="J69" s="80">
        <f t="shared" si="10"/>
        <v>0</v>
      </c>
      <c r="K69" s="70">
        <f t="shared" si="11"/>
        <v>0</v>
      </c>
      <c r="L69" s="81">
        <f t="shared" si="12"/>
        <v>0</v>
      </c>
      <c r="N69" s="13"/>
    </row>
    <row r="70" spans="1:14" ht="15.75" thickBot="1" x14ac:dyDescent="0.3">
      <c r="A70" s="137" t="s">
        <v>161</v>
      </c>
      <c r="B70" s="143" t="s">
        <v>135</v>
      </c>
      <c r="C70" s="52">
        <v>1</v>
      </c>
      <c r="D70" s="107">
        <v>0</v>
      </c>
      <c r="E70" s="108">
        <v>0</v>
      </c>
      <c r="F70" s="68">
        <v>0</v>
      </c>
      <c r="G70" s="333"/>
      <c r="H70" s="330"/>
      <c r="I70" s="336"/>
      <c r="J70" s="82">
        <f t="shared" si="10"/>
        <v>0</v>
      </c>
      <c r="K70" s="71">
        <f t="shared" si="11"/>
        <v>0</v>
      </c>
      <c r="L70" s="83">
        <f t="shared" si="12"/>
        <v>0</v>
      </c>
      <c r="N70" s="13"/>
    </row>
    <row r="71" spans="1:14" x14ac:dyDescent="0.25">
      <c r="F71" s="13"/>
      <c r="N71" s="13"/>
    </row>
    <row r="72" spans="1:14" ht="15.75" x14ac:dyDescent="0.25">
      <c r="A72" s="325" t="s">
        <v>226</v>
      </c>
      <c r="B72" s="325"/>
      <c r="C72" s="325"/>
      <c r="D72" s="325"/>
      <c r="E72" s="325"/>
      <c r="F72" s="325"/>
      <c r="G72" s="325"/>
      <c r="H72" s="325"/>
      <c r="I72" s="325"/>
      <c r="J72" s="325"/>
      <c r="K72" s="325"/>
      <c r="L72" s="325"/>
      <c r="N72" s="13"/>
    </row>
    <row r="73" spans="1:14" ht="15.75" thickBot="1" x14ac:dyDescent="0.3">
      <c r="A73" s="327" t="s">
        <v>227</v>
      </c>
      <c r="B73" s="327"/>
      <c r="C73" s="327"/>
      <c r="D73" s="327"/>
      <c r="E73" s="327"/>
      <c r="F73" s="327"/>
      <c r="G73" s="327"/>
      <c r="H73" s="327"/>
      <c r="I73" s="327"/>
      <c r="J73" s="327"/>
      <c r="K73" s="327"/>
      <c r="L73" s="327"/>
      <c r="N73" s="13"/>
    </row>
    <row r="74" spans="1:14" ht="16.5" thickBot="1" x14ac:dyDescent="0.3">
      <c r="A74" s="4"/>
      <c r="D74" s="19" t="s">
        <v>61</v>
      </c>
      <c r="E74" s="322" t="s">
        <v>87</v>
      </c>
      <c r="F74" s="323"/>
      <c r="G74" s="276" t="s">
        <v>90</v>
      </c>
      <c r="H74" s="277"/>
      <c r="I74" s="278"/>
      <c r="J74" s="76" t="s">
        <v>94</v>
      </c>
      <c r="K74" s="77"/>
      <c r="L74" s="78"/>
      <c r="N74" s="13"/>
    </row>
    <row r="75" spans="1:14" ht="36" customHeight="1" x14ac:dyDescent="0.25">
      <c r="A75" s="27" t="s">
        <v>7</v>
      </c>
      <c r="B75" s="26" t="s">
        <v>0</v>
      </c>
      <c r="C75" s="26" t="s">
        <v>8</v>
      </c>
      <c r="D75" s="46" t="s">
        <v>73</v>
      </c>
      <c r="E75" s="58" t="s">
        <v>88</v>
      </c>
      <c r="F75" s="89" t="s">
        <v>89</v>
      </c>
      <c r="G75" s="72" t="s">
        <v>71</v>
      </c>
      <c r="H75" s="47" t="s">
        <v>63</v>
      </c>
      <c r="I75" s="48" t="s">
        <v>5</v>
      </c>
      <c r="J75" s="86" t="s">
        <v>91</v>
      </c>
      <c r="K75" s="59" t="s">
        <v>92</v>
      </c>
      <c r="L75" s="85" t="s">
        <v>93</v>
      </c>
      <c r="N75" s="13"/>
    </row>
    <row r="76" spans="1:14" x14ac:dyDescent="0.25">
      <c r="A76" s="118" t="s">
        <v>53</v>
      </c>
      <c r="B76" s="6" t="s">
        <v>22</v>
      </c>
      <c r="C76" s="10">
        <v>1</v>
      </c>
      <c r="D76" s="42">
        <v>0</v>
      </c>
      <c r="E76" s="187"/>
      <c r="F76" s="187"/>
      <c r="G76" s="186">
        <v>5</v>
      </c>
      <c r="H76" s="138"/>
      <c r="I76" s="138"/>
      <c r="J76" s="70">
        <f>D76*C76*G76</f>
        <v>0</v>
      </c>
      <c r="K76" s="70"/>
      <c r="L76" s="81"/>
      <c r="N76" s="13"/>
    </row>
    <row r="77" spans="1:14" ht="24" x14ac:dyDescent="0.25">
      <c r="A77" s="118" t="s">
        <v>213</v>
      </c>
      <c r="B77" s="6" t="s">
        <v>214</v>
      </c>
      <c r="C77" s="10">
        <v>1</v>
      </c>
      <c r="D77" s="42">
        <v>0</v>
      </c>
      <c r="E77" s="42">
        <v>0</v>
      </c>
      <c r="F77" s="42">
        <v>0</v>
      </c>
      <c r="G77" s="186">
        <v>100</v>
      </c>
      <c r="H77" s="186">
        <v>2</v>
      </c>
      <c r="I77" s="186">
        <v>2</v>
      </c>
      <c r="J77" s="70">
        <f t="shared" ref="J77:J82" si="16">D77*C77*G77</f>
        <v>0</v>
      </c>
      <c r="K77" s="70">
        <f t="shared" ref="K77:K79" si="17">E77*C77*H77</f>
        <v>0</v>
      </c>
      <c r="L77" s="81">
        <f t="shared" ref="L77:L79" si="18">F77*C77*I77</f>
        <v>0</v>
      </c>
      <c r="N77" s="13"/>
    </row>
    <row r="78" spans="1:14" ht="24" x14ac:dyDescent="0.25">
      <c r="A78" s="118" t="s">
        <v>215</v>
      </c>
      <c r="B78" s="6" t="s">
        <v>216</v>
      </c>
      <c r="C78" s="10">
        <v>50</v>
      </c>
      <c r="D78" s="42">
        <v>0</v>
      </c>
      <c r="E78" s="42">
        <v>0</v>
      </c>
      <c r="F78" s="42">
        <v>0</v>
      </c>
      <c r="G78" s="186">
        <v>5</v>
      </c>
      <c r="H78" s="186">
        <v>1</v>
      </c>
      <c r="I78" s="186">
        <v>1</v>
      </c>
      <c r="J78" s="70">
        <f t="shared" si="16"/>
        <v>0</v>
      </c>
      <c r="K78" s="70">
        <f t="shared" si="17"/>
        <v>0</v>
      </c>
      <c r="L78" s="81">
        <f t="shared" si="18"/>
        <v>0</v>
      </c>
      <c r="N78" s="13"/>
    </row>
    <row r="79" spans="1:14" ht="24" x14ac:dyDescent="0.25">
      <c r="A79" s="118" t="s">
        <v>217</v>
      </c>
      <c r="B79" s="6" t="s">
        <v>218</v>
      </c>
      <c r="C79" s="10">
        <v>100</v>
      </c>
      <c r="D79" s="42">
        <v>0</v>
      </c>
      <c r="E79" s="42">
        <v>0</v>
      </c>
      <c r="F79" s="42">
        <v>0</v>
      </c>
      <c r="G79" s="186">
        <v>10</v>
      </c>
      <c r="H79" s="186">
        <v>1</v>
      </c>
      <c r="I79" s="186">
        <v>1</v>
      </c>
      <c r="J79" s="70">
        <f t="shared" si="16"/>
        <v>0</v>
      </c>
      <c r="K79" s="70">
        <f t="shared" si="17"/>
        <v>0</v>
      </c>
      <c r="L79" s="81">
        <f t="shared" si="18"/>
        <v>0</v>
      </c>
      <c r="N79" s="13"/>
    </row>
    <row r="80" spans="1:14" ht="24" x14ac:dyDescent="0.25">
      <c r="A80" s="118" t="s">
        <v>219</v>
      </c>
      <c r="B80" s="6" t="s">
        <v>220</v>
      </c>
      <c r="C80" s="10">
        <v>1</v>
      </c>
      <c r="D80" s="42">
        <v>0</v>
      </c>
      <c r="E80" s="187"/>
      <c r="F80" s="187"/>
      <c r="G80" s="186">
        <v>10</v>
      </c>
      <c r="H80" s="138"/>
      <c r="I80" s="138"/>
      <c r="J80" s="70">
        <f t="shared" si="16"/>
        <v>0</v>
      </c>
      <c r="K80" s="70"/>
      <c r="L80" s="81"/>
      <c r="N80" s="13"/>
    </row>
    <row r="81" spans="1:14" ht="24" x14ac:dyDescent="0.25">
      <c r="A81" s="118" t="s">
        <v>221</v>
      </c>
      <c r="B81" s="6" t="s">
        <v>222</v>
      </c>
      <c r="C81" s="10">
        <v>50</v>
      </c>
      <c r="D81" s="42">
        <v>0</v>
      </c>
      <c r="E81" s="187"/>
      <c r="F81" s="187"/>
      <c r="G81" s="186">
        <v>1.5</v>
      </c>
      <c r="H81" s="138"/>
      <c r="I81" s="138"/>
      <c r="J81" s="70">
        <f t="shared" si="16"/>
        <v>0</v>
      </c>
      <c r="K81" s="70"/>
      <c r="L81" s="81"/>
      <c r="N81" s="13"/>
    </row>
    <row r="82" spans="1:14" ht="24.75" thickBot="1" x14ac:dyDescent="0.3">
      <c r="A82" s="119" t="s">
        <v>223</v>
      </c>
      <c r="B82" s="29" t="s">
        <v>224</v>
      </c>
      <c r="C82" s="28">
        <v>100</v>
      </c>
      <c r="D82" s="44">
        <v>0</v>
      </c>
      <c r="E82" s="189"/>
      <c r="F82" s="189"/>
      <c r="G82" s="61">
        <v>1</v>
      </c>
      <c r="H82" s="49"/>
      <c r="I82" s="49"/>
      <c r="J82" s="71">
        <f t="shared" si="16"/>
        <v>0</v>
      </c>
      <c r="K82" s="71"/>
      <c r="L82" s="83"/>
      <c r="N82" s="13"/>
    </row>
    <row r="83" spans="1:14" x14ac:dyDescent="0.25">
      <c r="A83" s="20"/>
      <c r="B83" s="22"/>
      <c r="C83" s="21"/>
      <c r="D83" s="23"/>
      <c r="E83" s="23"/>
      <c r="F83" s="13"/>
      <c r="N83" s="13"/>
    </row>
    <row r="84" spans="1:14" ht="15.75" x14ac:dyDescent="0.25">
      <c r="A84" s="337" t="s">
        <v>233</v>
      </c>
      <c r="B84" s="337"/>
      <c r="C84" s="337"/>
      <c r="D84" s="337"/>
      <c r="E84" s="337"/>
      <c r="F84" s="337"/>
      <c r="G84" s="337"/>
      <c r="H84" s="337"/>
      <c r="I84" s="337"/>
      <c r="J84" s="337"/>
      <c r="K84" s="337"/>
      <c r="L84" s="337"/>
      <c r="N84" s="13"/>
    </row>
    <row r="85" spans="1:14" ht="15.75" thickBot="1" x14ac:dyDescent="0.3">
      <c r="A85" s="327" t="s">
        <v>234</v>
      </c>
      <c r="B85" s="327"/>
      <c r="C85" s="327"/>
      <c r="D85" s="327"/>
      <c r="E85" s="327"/>
      <c r="F85" s="327"/>
      <c r="G85" s="327"/>
      <c r="H85" s="327"/>
      <c r="I85" s="327"/>
      <c r="J85" s="327"/>
      <c r="K85" s="327"/>
      <c r="L85" s="327"/>
      <c r="N85" s="13"/>
    </row>
    <row r="86" spans="1:14" ht="16.5" thickBot="1" x14ac:dyDescent="0.3">
      <c r="A86" s="4"/>
      <c r="D86" s="19" t="s">
        <v>61</v>
      </c>
      <c r="E86" s="322" t="s">
        <v>87</v>
      </c>
      <c r="F86" s="323"/>
      <c r="G86" s="276" t="s">
        <v>90</v>
      </c>
      <c r="H86" s="277"/>
      <c r="I86" s="278"/>
      <c r="J86" s="76" t="s">
        <v>94</v>
      </c>
      <c r="K86" s="169"/>
      <c r="L86" s="170"/>
      <c r="N86" s="13"/>
    </row>
    <row r="87" spans="1:14" ht="36" x14ac:dyDescent="0.25">
      <c r="A87" s="25" t="s">
        <v>7</v>
      </c>
      <c r="B87" s="45" t="s">
        <v>0</v>
      </c>
      <c r="C87" s="45" t="s">
        <v>8</v>
      </c>
      <c r="D87" s="46" t="s">
        <v>73</v>
      </c>
      <c r="E87" s="58" t="s">
        <v>88</v>
      </c>
      <c r="F87" s="89" t="s">
        <v>89</v>
      </c>
      <c r="G87" s="72" t="s">
        <v>71</v>
      </c>
      <c r="H87" s="47" t="s">
        <v>63</v>
      </c>
      <c r="I87" s="48" t="s">
        <v>5</v>
      </c>
      <c r="J87" s="86" t="s">
        <v>91</v>
      </c>
      <c r="K87" s="59" t="s">
        <v>92</v>
      </c>
      <c r="L87" s="85" t="s">
        <v>93</v>
      </c>
      <c r="N87" s="13"/>
    </row>
    <row r="88" spans="1:14" x14ac:dyDescent="0.25">
      <c r="A88" s="118" t="s">
        <v>127</v>
      </c>
      <c r="B88" s="191" t="s">
        <v>231</v>
      </c>
      <c r="C88" s="174">
        <v>1</v>
      </c>
      <c r="D88" s="192">
        <v>0</v>
      </c>
      <c r="E88" s="193">
        <v>0</v>
      </c>
      <c r="F88" s="194">
        <v>0</v>
      </c>
      <c r="G88" s="303">
        <v>10</v>
      </c>
      <c r="H88" s="339">
        <v>5</v>
      </c>
      <c r="I88" s="341">
        <v>1.2</v>
      </c>
      <c r="J88" s="80">
        <f>D88*C88*$G$88</f>
        <v>0</v>
      </c>
      <c r="K88" s="70">
        <f>E88*C88*$H$88</f>
        <v>0</v>
      </c>
      <c r="L88" s="81">
        <f>F88*C88*$I$88</f>
        <v>0</v>
      </c>
      <c r="N88" s="13"/>
    </row>
    <row r="89" spans="1:14" ht="15.75" thickBot="1" x14ac:dyDescent="0.3">
      <c r="A89" s="118" t="s">
        <v>235</v>
      </c>
      <c r="B89" s="195" t="s">
        <v>232</v>
      </c>
      <c r="C89" s="28">
        <v>1</v>
      </c>
      <c r="D89" s="44">
        <v>0</v>
      </c>
      <c r="E89" s="44">
        <v>0</v>
      </c>
      <c r="F89" s="68">
        <v>0</v>
      </c>
      <c r="G89" s="338"/>
      <c r="H89" s="340"/>
      <c r="I89" s="342"/>
      <c r="J89" s="82">
        <f>D89*C89*$G$88</f>
        <v>0</v>
      </c>
      <c r="K89" s="71">
        <f>E89*C89*$H$88</f>
        <v>0</v>
      </c>
      <c r="L89" s="83">
        <f>F89*C89*$I$88</f>
        <v>0</v>
      </c>
      <c r="N89" s="13"/>
    </row>
    <row r="90" spans="1:14" x14ac:dyDescent="0.25">
      <c r="A90" s="20"/>
      <c r="B90" s="22"/>
      <c r="C90" s="21"/>
      <c r="D90" s="23"/>
      <c r="E90" s="23"/>
      <c r="F90" s="13"/>
      <c r="N90" s="13"/>
    </row>
    <row r="91" spans="1:14" ht="15.75" x14ac:dyDescent="0.25">
      <c r="A91" s="325" t="s">
        <v>236</v>
      </c>
      <c r="B91" s="325"/>
      <c r="C91" s="325"/>
      <c r="D91" s="325"/>
      <c r="E91" s="325"/>
      <c r="F91" s="325"/>
      <c r="G91" s="325"/>
      <c r="H91" s="325"/>
      <c r="I91" s="325"/>
      <c r="J91" s="325"/>
      <c r="K91" s="325"/>
      <c r="L91" s="325"/>
      <c r="N91" s="13"/>
    </row>
    <row r="92" spans="1:14" ht="15.75" thickBot="1" x14ac:dyDescent="0.3">
      <c r="A92" s="327" t="s">
        <v>126</v>
      </c>
      <c r="B92" s="327"/>
      <c r="C92" s="327"/>
      <c r="D92" s="327"/>
      <c r="E92" s="327"/>
      <c r="F92" s="327"/>
      <c r="G92" s="327"/>
      <c r="H92" s="327"/>
      <c r="I92" s="327"/>
      <c r="J92" s="327"/>
      <c r="K92" s="327"/>
      <c r="L92" s="327"/>
      <c r="N92" s="13"/>
    </row>
    <row r="93" spans="1:14" ht="16.5" thickBot="1" x14ac:dyDescent="0.3">
      <c r="A93" s="4"/>
      <c r="D93" s="19" t="s">
        <v>61</v>
      </c>
      <c r="E93" s="322" t="s">
        <v>87</v>
      </c>
      <c r="F93" s="323"/>
      <c r="G93" s="276" t="s">
        <v>90</v>
      </c>
      <c r="H93" s="277"/>
      <c r="I93" s="278"/>
      <c r="J93" s="76" t="s">
        <v>94</v>
      </c>
      <c r="K93" s="77"/>
      <c r="L93" s="78"/>
    </row>
    <row r="94" spans="1:14" ht="36" x14ac:dyDescent="0.25">
      <c r="A94" s="27" t="s">
        <v>7</v>
      </c>
      <c r="B94" s="26" t="s">
        <v>0</v>
      </c>
      <c r="C94" s="26" t="s">
        <v>8</v>
      </c>
      <c r="D94" s="46" t="s">
        <v>73</v>
      </c>
      <c r="E94" s="58"/>
      <c r="F94" s="89"/>
      <c r="G94" s="72" t="s">
        <v>71</v>
      </c>
      <c r="H94" s="47" t="s">
        <v>63</v>
      </c>
      <c r="I94" s="48" t="s">
        <v>5</v>
      </c>
      <c r="J94" s="139" t="s">
        <v>91</v>
      </c>
      <c r="K94" s="59" t="s">
        <v>92</v>
      </c>
      <c r="L94" s="85" t="s">
        <v>93</v>
      </c>
    </row>
    <row r="95" spans="1:14" x14ac:dyDescent="0.25">
      <c r="A95" s="118" t="s">
        <v>237</v>
      </c>
      <c r="B95" s="5" t="s">
        <v>129</v>
      </c>
      <c r="C95" s="9">
        <v>1</v>
      </c>
      <c r="D95" s="42">
        <v>0</v>
      </c>
      <c r="E95" s="155"/>
      <c r="F95" s="156"/>
      <c r="G95" s="90">
        <v>100</v>
      </c>
      <c r="H95" s="138"/>
      <c r="I95" s="142"/>
      <c r="J95" s="140">
        <f>D95*C95*G95</f>
        <v>0</v>
      </c>
      <c r="K95" s="70"/>
      <c r="L95" s="81"/>
    </row>
    <row r="96" spans="1:14" x14ac:dyDescent="0.25">
      <c r="A96" s="118" t="s">
        <v>238</v>
      </c>
      <c r="B96" s="6" t="s">
        <v>128</v>
      </c>
      <c r="C96" s="10">
        <v>1</v>
      </c>
      <c r="D96" s="42">
        <v>0</v>
      </c>
      <c r="E96" s="155"/>
      <c r="F96" s="156"/>
      <c r="G96" s="90">
        <v>100</v>
      </c>
      <c r="H96" s="138"/>
      <c r="I96" s="142"/>
      <c r="J96" s="140">
        <f>D96*C96*G96</f>
        <v>0</v>
      </c>
      <c r="K96" s="70"/>
      <c r="L96" s="81"/>
    </row>
    <row r="97" spans="1:12" x14ac:dyDescent="0.25">
      <c r="A97" s="118" t="s">
        <v>239</v>
      </c>
      <c r="B97" s="5" t="s">
        <v>130</v>
      </c>
      <c r="C97" s="9">
        <v>1</v>
      </c>
      <c r="D97" s="42">
        <v>0</v>
      </c>
      <c r="E97" s="155"/>
      <c r="F97" s="156"/>
      <c r="G97" s="90">
        <v>100</v>
      </c>
      <c r="H97" s="138"/>
      <c r="I97" s="142"/>
      <c r="J97" s="140">
        <f>D97*C97*G97</f>
        <v>0</v>
      </c>
      <c r="K97" s="70"/>
      <c r="L97" s="81"/>
    </row>
    <row r="98" spans="1:12" ht="15.75" thickBot="1" x14ac:dyDescent="0.3">
      <c r="A98" s="119" t="s">
        <v>240</v>
      </c>
      <c r="B98" s="29" t="s">
        <v>131</v>
      </c>
      <c r="C98" s="28">
        <v>1</v>
      </c>
      <c r="D98" s="44">
        <v>0</v>
      </c>
      <c r="E98" s="157"/>
      <c r="F98" s="158"/>
      <c r="G98" s="91">
        <v>100</v>
      </c>
      <c r="H98" s="49"/>
      <c r="I98" s="50"/>
      <c r="J98" s="141">
        <f>D98*C98*G98</f>
        <v>0</v>
      </c>
      <c r="K98" s="71"/>
      <c r="L98" s="83"/>
    </row>
  </sheetData>
  <sheetProtection algorithmName="SHA-512" hashValue="+sdI1pNVs5r0g3vt0cfvgq6Q+43Wlg4rLqeBbvCNXMvk2Qq4eOK36U6z5TaEQ1Sl/zz292qJCSg5eaCWvbUAkA==" saltValue="bhp4DdVKvUZWFzdZFEyk+Q==" spinCount="100000" sheet="1" objects="1" scenarios="1"/>
  <mergeCells count="41">
    <mergeCell ref="E93:F93"/>
    <mergeCell ref="G93:I93"/>
    <mergeCell ref="G56:G70"/>
    <mergeCell ref="H56:H70"/>
    <mergeCell ref="I56:I70"/>
    <mergeCell ref="A84:L84"/>
    <mergeCell ref="A85:L85"/>
    <mergeCell ref="E86:F86"/>
    <mergeCell ref="G86:I86"/>
    <mergeCell ref="G88:G89"/>
    <mergeCell ref="H88:H89"/>
    <mergeCell ref="I88:I89"/>
    <mergeCell ref="G54:I54"/>
    <mergeCell ref="A91:L91"/>
    <mergeCell ref="A92:L92"/>
    <mergeCell ref="G74:I74"/>
    <mergeCell ref="E54:F54"/>
    <mergeCell ref="E74:F74"/>
    <mergeCell ref="A73:L73"/>
    <mergeCell ref="A72:L72"/>
    <mergeCell ref="A53:L53"/>
    <mergeCell ref="A52:L52"/>
    <mergeCell ref="A46:L46"/>
    <mergeCell ref="A35:L35"/>
    <mergeCell ref="H17:H33"/>
    <mergeCell ref="I17:I33"/>
    <mergeCell ref="H39:H44"/>
    <mergeCell ref="A6:I6"/>
    <mergeCell ref="E48:F48"/>
    <mergeCell ref="G15:I15"/>
    <mergeCell ref="G37:I37"/>
    <mergeCell ref="G48:I48"/>
    <mergeCell ref="E15:F15"/>
    <mergeCell ref="E37:F37"/>
    <mergeCell ref="D11:F11"/>
    <mergeCell ref="A7:I7"/>
    <mergeCell ref="A13:L13"/>
    <mergeCell ref="I39:I44"/>
    <mergeCell ref="A14:L14"/>
    <mergeCell ref="A36:L36"/>
    <mergeCell ref="A47:L47"/>
  </mergeCells>
  <pageMargins left="0.7" right="0.7" top="0.75" bottom="0.75" header="0.3" footer="0.3"/>
  <pageSetup paperSize="9" fitToHeight="0" orientation="landscape" horizontalDpi="0" verticalDpi="0" r:id="rId1"/>
  <rowBreaks count="1" manualBreakCount="1">
    <brk id="33" max="4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C6AA1B28E183F4D9CDE6AC224B4B3FF" ma:contentTypeVersion="10" ma:contentTypeDescription="Een nieuw document maken." ma:contentTypeScope="" ma:versionID="797dc4a45360469826ee6629e068d788">
  <xsd:schema xmlns:xsd="http://www.w3.org/2001/XMLSchema" xmlns:xs="http://www.w3.org/2001/XMLSchema" xmlns:p="http://schemas.microsoft.com/office/2006/metadata/properties" xmlns:ns2="13c3d94a-980d-4fba-a812-9ba96888e6e6" xmlns:ns3="08fbbfaa-d9f9-4905-aa6b-6864badca0c1" targetNamespace="http://schemas.microsoft.com/office/2006/metadata/properties" ma:root="true" ma:fieldsID="5f7544ae3c9abce606b344bb0b3379f7" ns2:_="" ns3:_="">
    <xsd:import namespace="13c3d94a-980d-4fba-a812-9ba96888e6e6"/>
    <xsd:import namespace="08fbbfaa-d9f9-4905-aa6b-6864badca0c1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c3d94a-980d-4fba-a812-9ba96888e6e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Gedeeld met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Gedeeld met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fbbfaa-d9f9-4905-aa6b-6864badca0c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4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W o r k b o o k S t a t e   x m l n s : i = " h t t p : / / w w w . w 3 . o r g / 2 0 0 1 / X M L S c h e m a - i n s t a n c e "   x m l n s = " h t t p : / / s c h e m a s . m i c r o s o f t . c o m / P o w e r B I A d d I n " > < L a s t P r o v i d e d R a n g e N a m e I d > 0 < / L a s t P r o v i d e d R a n g e N a m e I d > < L a s t U s e d G r o u p O b j e c t I d > < / L a s t U s e d G r o u p O b j e c t I d > < T i l e s L i s t > < T i l e s / > < / T i l e s L i s t > < / W o r k b o o k S t a t e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01109C4-96EA-43C4-8E60-4459CD528C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3c3d94a-980d-4fba-a812-9ba96888e6e6"/>
    <ds:schemaRef ds:uri="08fbbfaa-d9f9-4905-aa6b-6864badca0c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015C930-D4B9-47D3-8657-4963E538A084}">
  <ds:schemaRefs>
    <ds:schemaRef ds:uri="http://schemas.microsoft.com/PowerBIAddIn"/>
  </ds:schemaRefs>
</ds:datastoreItem>
</file>

<file path=customXml/itemProps3.xml><?xml version="1.0" encoding="utf-8"?>
<ds:datastoreItem xmlns:ds="http://schemas.openxmlformats.org/officeDocument/2006/customXml" ds:itemID="{8A13E0D8-A487-418F-B294-677998401F24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13c3d94a-980d-4fba-a812-9ba96888e6e6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08fbbfaa-d9f9-4905-aa6b-6864badca0c1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CC459841-D6E4-47C2-AC58-759B7F5E8B0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3</vt:i4>
      </vt:variant>
      <vt:variant>
        <vt:lpstr>Benoemde bereiken</vt:lpstr>
      </vt:variant>
      <vt:variant>
        <vt:i4>3</vt:i4>
      </vt:variant>
    </vt:vector>
  </HeadingPairs>
  <TitlesOfParts>
    <vt:vector size="6" baseType="lpstr">
      <vt:lpstr>Samenvatting</vt:lpstr>
      <vt:lpstr>Initiele en jaarlijkse kosten</vt:lpstr>
      <vt:lpstr>Verrekenprijzen</vt:lpstr>
      <vt:lpstr>'Initiele en jaarlijkse kosten'!Afdrukbereik</vt:lpstr>
      <vt:lpstr>Samenvatting!Afdrukbereik</vt:lpstr>
      <vt:lpstr>Verrekenprijzen!Afdrukbereik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Arjan Leneman</dc:creator>
  <cp:lastModifiedBy>Harselaar, B. van (Bas)</cp:lastModifiedBy>
  <cp:lastPrinted>2019-01-22T15:42:28Z</cp:lastPrinted>
  <dcterms:created xsi:type="dcterms:W3CDTF">2018-12-20T09:57:41Z</dcterms:created>
  <dcterms:modified xsi:type="dcterms:W3CDTF">2020-07-13T11:48:37Z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0x010100AC6AA1B28E183F4D9CDE6AC224B4B3FF</vt:lpwstr>
  </property>
</Properties>
</file>