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DataFac\Inkoop\Aanbestedingen-GOED\DDJGZ\NvI\NvI II\"/>
    </mc:Choice>
  </mc:AlternateContent>
  <bookViews>
    <workbookView xWindow="-105" yWindow="-105" windowWidth="23250" windowHeight="12570" tabRatio="908"/>
  </bookViews>
  <sheets>
    <sheet name="Toelichting" sheetId="26" r:id="rId1"/>
    <sheet name="1. Algemeen" sheetId="4" r:id="rId2"/>
    <sheet name="2. Toegang" sheetId="5" r:id="rId3"/>
    <sheet name="3. Dossier beheren" sheetId="6" r:id="rId4"/>
    <sheet name="4. Ouderportaal" sheetId="34" r:id="rId5"/>
    <sheet name="5. Gegevenskoppelingen" sheetId="7" r:id="rId6"/>
    <sheet name="6. Bewaken en signaleren" sheetId="8" r:id="rId7"/>
    <sheet name="7. Correspondentie" sheetId="10" r:id="rId8"/>
    <sheet name="8. Plannen en agenda" sheetId="9" r:id="rId9"/>
    <sheet name="9. Rapporteren&amp;analyseren" sheetId="11" r:id="rId10"/>
    <sheet name="10. Gebruiksvriendelijkheid" sheetId="13" r:id="rId11"/>
    <sheet name="11. Housing&amp;Hosting" sheetId="14" r:id="rId12"/>
    <sheet name="12. Inf. beveiliging" sheetId="15" r:id="rId13"/>
    <sheet name="13. Func. Beheer" sheetId="16" r:id="rId14"/>
    <sheet name="14. Ontwikkeling" sheetId="25" r:id="rId15"/>
    <sheet name="15. SLA Algemeen" sheetId="27" r:id="rId16"/>
    <sheet name="16. Beschikbaarheid" sheetId="28" r:id="rId17"/>
    <sheet name="17. Incidenten en problemen" sheetId="29" r:id="rId18"/>
    <sheet name="18. Wijzigingen" sheetId="30" r:id="rId19"/>
    <sheet name="19. Backup en restore" sheetId="31" r:id="rId20"/>
    <sheet name="20. Performance" sheetId="32" r:id="rId21"/>
    <sheet name="21. Rapportage" sheetId="33" r:id="rId22"/>
    <sheet name="22. Implementatie" sheetId="18" r:id="rId23"/>
  </sheets>
  <definedNames>
    <definedName name="_xlnm._FilterDatabase" localSheetId="15" hidden="1">'15. SLA Algemeen'!$B$2:$H$8</definedName>
    <definedName name="_xlnm._FilterDatabase" localSheetId="16" hidden="1">'16. Beschikbaarheid'!$A$2:$H$2</definedName>
    <definedName name="_xlnm._FilterDatabase" localSheetId="17" hidden="1">'17. Incidenten en problemen'!$A$2:$L$2</definedName>
    <definedName name="_xlnm._FilterDatabase" localSheetId="18" hidden="1">'18. Wijzigingen'!$A$2:$K$2</definedName>
    <definedName name="_xlnm._FilterDatabase" localSheetId="19" hidden="1">'19. Backup en restore'!$A$2:$L$2</definedName>
    <definedName name="_xlnm._FilterDatabase" localSheetId="20" hidden="1">'20. Performance'!$A$2:$K$2</definedName>
    <definedName name="_xlnm._FilterDatabase" localSheetId="21" hidden="1">'21. Rapportage'!$A$2:$K$2</definedName>
    <definedName name="_GoBack" localSheetId="22">'22. Implementatie'!$D$8</definedName>
    <definedName name="_xlnm.Print_Area" localSheetId="1">'1. Algemeen'!$A$1:$I$12</definedName>
    <definedName name="_xlnm.Print_Area" localSheetId="10">'10. Gebruiksvriendelijkheid'!$A$1:$I$28</definedName>
    <definedName name="_xlnm.Print_Area" localSheetId="11">'11. Housing&amp;Hosting'!$A$1:$I$10</definedName>
    <definedName name="_xlnm.Print_Area" localSheetId="12">'12. Inf. beveiliging'!$A$1:$I$37</definedName>
    <definedName name="_xlnm.Print_Area" localSheetId="13">'13. Func. Beheer'!$A$1:$I$25</definedName>
    <definedName name="_xlnm.Print_Area" localSheetId="14">'14. Ontwikkeling'!$A$1:$I$7</definedName>
    <definedName name="_xlnm.Print_Area" localSheetId="15">'15. SLA Algemeen'!$A$1:$H$18</definedName>
    <definedName name="_xlnm.Print_Area" localSheetId="16">'16. Beschikbaarheid'!$A$1:$H$12</definedName>
    <definedName name="_xlnm.Print_Area" localSheetId="17">'17. Incidenten en problemen'!$A$1:$L$17</definedName>
    <definedName name="_xlnm.Print_Area" localSheetId="18">'18. Wijzigingen'!$A$1:$K$29</definedName>
    <definedName name="_xlnm.Print_Area" localSheetId="19">'19. Backup en restore'!$A$1:$L$9</definedName>
    <definedName name="_xlnm.Print_Area" localSheetId="2">'2. Toegang'!$A$2:$I$11</definedName>
    <definedName name="_xlnm.Print_Area" localSheetId="20">'20. Performance'!$A$1:$K$12</definedName>
    <definedName name="_xlnm.Print_Area" localSheetId="21">'21. Rapportage'!$A$1:$K$8</definedName>
    <definedName name="_xlnm.Print_Area" localSheetId="22">'22. Implementatie'!$A$1:$H$55</definedName>
    <definedName name="_xlnm.Print_Area" localSheetId="3">'3. Dossier beheren'!$A$1:$I$85</definedName>
    <definedName name="_xlnm.Print_Area" localSheetId="4">'4. Ouderportaal'!$A$1:$I$24</definedName>
    <definedName name="_xlnm.Print_Area" localSheetId="5">'5. Gegevenskoppelingen'!$A$1:$I$41</definedName>
    <definedName name="_xlnm.Print_Area" localSheetId="6">'6. Bewaken en signaleren'!$A$1:$I$14</definedName>
    <definedName name="_xlnm.Print_Area" localSheetId="7">'7. Correspondentie'!$A$1:$I$17</definedName>
    <definedName name="_xlnm.Print_Area" localSheetId="8">'8. Plannen en agenda'!$A$1:$I$79</definedName>
    <definedName name="_xlnm.Print_Area" localSheetId="9">'9. Rapporteren&amp;analyseren'!$A$1:$I$13</definedName>
    <definedName name="_xlnm.Print_Titles" localSheetId="12">'12. Inf. beveiliging'!$1:$2</definedName>
    <definedName name="_xlnm.Print_Titles" localSheetId="13">'13. Func. Beheer'!$1:$2</definedName>
    <definedName name="_xlnm.Print_Titles" localSheetId="18">'18. Wijzigingen'!$1:$2</definedName>
    <definedName name="_xlnm.Print_Titles" localSheetId="3">'3. Dossier beheren'!$1:$2</definedName>
    <definedName name="_xlnm.Print_Titles" localSheetId="5">'5. Gegevenskoppelingen'!$1:$2</definedName>
    <definedName name="_xlnm.Print_Titles" localSheetId="8">'8. Plannen en agenda'!$1:$2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5" l="1"/>
  <c r="B4" i="15" l="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15" i="10"/>
  <c r="B10" i="10"/>
  <c r="B5" i="6"/>
  <c r="B6" i="6" s="1"/>
  <c r="B7" i="6" s="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5" i="32" l="1"/>
  <c r="B6" i="32" s="1"/>
  <c r="B7" i="32" s="1"/>
  <c r="B8" i="32" s="1"/>
  <c r="B9" i="32" s="1"/>
  <c r="B10" i="32" s="1"/>
  <c r="B11" i="32" s="1"/>
  <c r="B19" i="16" l="1"/>
  <c r="B20" i="16" s="1"/>
  <c r="B21" i="16" s="1"/>
  <c r="B22" i="16" s="1"/>
  <c r="B23" i="16" s="1"/>
  <c r="B24" i="16" s="1"/>
  <c r="B13" i="16"/>
  <c r="B14" i="16" s="1"/>
  <c r="B15" i="16" s="1"/>
  <c r="B16" i="16" s="1"/>
  <c r="B10" i="16"/>
  <c r="B8" i="13" l="1"/>
  <c r="B9" i="13" s="1"/>
  <c r="B10" i="13" s="1"/>
  <c r="B11" i="13" s="1"/>
  <c r="B12" i="13" s="1"/>
  <c r="B13" i="13" s="1"/>
  <c r="B14" i="13" s="1"/>
  <c r="B15" i="13" s="1"/>
  <c r="B16" i="13" s="1"/>
  <c r="B17" i="13" s="1"/>
  <c r="B18" i="13" s="1"/>
  <c r="B19" i="13" s="1"/>
  <c r="B20" i="13" s="1"/>
  <c r="B21" i="13" s="1"/>
  <c r="B22" i="13" s="1"/>
  <c r="B23" i="13" s="1"/>
  <c r="B24" i="13" s="1"/>
  <c r="B25" i="13" s="1"/>
  <c r="B26" i="13" s="1"/>
  <c r="B27" i="13" s="1"/>
  <c r="B6" i="11"/>
  <c r="B8" i="11" s="1"/>
  <c r="B10" i="11" s="1"/>
  <c r="B11" i="11" s="1"/>
  <c r="B12" i="11" s="1"/>
  <c r="B19" i="9" l="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35" i="7"/>
  <c r="B36" i="7" s="1"/>
  <c r="B37" i="7" s="1"/>
  <c r="B38" i="7" s="1"/>
  <c r="B39" i="7" s="1"/>
  <c r="B40" i="7" s="1"/>
  <c r="B9" i="7"/>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7" i="5" l="1"/>
  <c r="B8" i="5" s="1"/>
  <c r="B9" i="5" s="1"/>
  <c r="B10" i="5" s="1"/>
  <c r="B8" i="4"/>
  <c r="B9" i="4" s="1"/>
  <c r="B10" i="4" s="1"/>
  <c r="B11" i="4" s="1"/>
  <c r="B5" i="34" l="1"/>
  <c r="B6" i="34" s="1"/>
  <c r="B7" i="34" s="1"/>
  <c r="B8" i="34" s="1"/>
  <c r="B9" i="34" s="1"/>
  <c r="B10" i="34" s="1"/>
  <c r="B11" i="34" s="1"/>
  <c r="B12" i="34" s="1"/>
  <c r="B13" i="34" s="1"/>
  <c r="B14" i="34" s="1"/>
  <c r="B15" i="34" s="1"/>
  <c r="B16" i="34" s="1"/>
  <c r="B17" i="34" s="1"/>
  <c r="B20" i="34" s="1"/>
  <c r="B21" i="34" s="1"/>
  <c r="B22" i="34" s="1"/>
  <c r="B23" i="34" s="1"/>
  <c r="B4" i="10" l="1"/>
  <c r="B5" i="10" s="1"/>
  <c r="B6" i="10" s="1"/>
  <c r="B7" i="10" s="1"/>
  <c r="B8" i="10" s="1"/>
  <c r="B11" i="10" s="1"/>
  <c r="B12" i="10" s="1"/>
  <c r="B13" i="10" s="1"/>
  <c r="F24" i="34" l="1"/>
  <c r="E24" i="34"/>
  <c r="D12" i="28" l="1"/>
  <c r="H17" i="29"/>
  <c r="E7" i="25"/>
  <c r="E25" i="16"/>
  <c r="E37" i="15"/>
  <c r="E10" i="14"/>
  <c r="E28" i="13"/>
  <c r="E13" i="11"/>
  <c r="E17" i="10"/>
  <c r="E79" i="9"/>
  <c r="E14" i="8"/>
  <c r="E41" i="7"/>
  <c r="E85" i="6"/>
  <c r="E11" i="5"/>
  <c r="E12" i="4"/>
  <c r="E55" i="18"/>
  <c r="H8" i="33"/>
  <c r="H12" i="32"/>
  <c r="I9" i="31"/>
  <c r="H29" i="30"/>
  <c r="I17" i="29"/>
  <c r="E12" i="28"/>
  <c r="F7" i="25" l="1"/>
  <c r="F55" i="18" l="1"/>
  <c r="F25" i="16"/>
  <c r="F37" i="15"/>
  <c r="F10" i="14"/>
  <c r="F28" i="13"/>
  <c r="F13" i="11"/>
  <c r="F17" i="10"/>
  <c r="F79" i="9"/>
  <c r="F14" i="8"/>
  <c r="F41" i="7"/>
  <c r="F85" i="6"/>
  <c r="F11" i="5"/>
  <c r="F12" i="4"/>
</calcChain>
</file>

<file path=xl/sharedStrings.xml><?xml version="1.0" encoding="utf-8"?>
<sst xmlns="http://schemas.openxmlformats.org/spreadsheetml/2006/main" count="2565" uniqueCount="789">
  <si>
    <t>EUA DD JGZ</t>
  </si>
  <si>
    <t>2020/0114</t>
  </si>
  <si>
    <t>Toelichting Programma van Eisen aanbesteding DD JGZ</t>
  </si>
  <si>
    <t>Dit Excel bestand bevat alle eisen en wensen die de GGD Flevoland en JGZ Almere aan het Digitaal Dossier JGZ stellen.</t>
  </si>
  <si>
    <t xml:space="preserve">Ieder tabblad betreft een apart aspect. </t>
  </si>
  <si>
    <t>Op ieder tabblad staat een aantal punten waarover informatie wordt gevraagd</t>
  </si>
  <si>
    <t>De opbouw is daarbij als volgt:</t>
  </si>
  <si>
    <t>Bij vragen waar alleen om ja/nee wordt gevraagd zonder uitleg kan 0 of 3 punten gescoord worden.</t>
  </si>
  <si>
    <t>6. PVE PLANNEN &amp; AGENDA</t>
  </si>
  <si>
    <t>Aspect</t>
  </si>
  <si>
    <t>#</t>
  </si>
  <si>
    <t>groep</t>
  </si>
  <si>
    <t>omschrijving</t>
  </si>
  <si>
    <t>eis/wens</t>
  </si>
  <si>
    <t>gewicht</t>
  </si>
  <si>
    <t>score</t>
  </si>
  <si>
    <t>V&amp;T</t>
  </si>
  <si>
    <t>Ja/Nee</t>
  </si>
  <si>
    <t>PA.</t>
  </si>
  <si>
    <t>Beschikbaarheid ouders</t>
  </si>
  <si>
    <t>Geef aan wat kan worden vastgelegd over de beschikbaarheid van ouders voor een afspraak en hoe het systeem met deze beschikbaarheid rekening houdt bij bulk en handmatig plannen.</t>
  </si>
  <si>
    <t>WENS</t>
  </si>
  <si>
    <t>1 t/m 5</t>
  </si>
  <si>
    <t>0, 3, 4 of 5</t>
  </si>
  <si>
    <t>In het dossier kan worden geregistreerd gedurende welke dagdelen ouders beschikbaar zijn voor een afspraak.</t>
  </si>
  <si>
    <t>EIS</t>
  </si>
  <si>
    <t>nvt</t>
  </si>
  <si>
    <t>Ja</t>
  </si>
  <si>
    <t>Vul altijd de toelichting in. Ook bij eisen.</t>
  </si>
  <si>
    <t>De kleur van de tabs geeft aan bij welk subgunningscriterium de score meetelt:</t>
  </si>
  <si>
    <t>Blauw</t>
  </si>
  <si>
    <t>Functionaliteit</t>
  </si>
  <si>
    <t>Groen</t>
  </si>
  <si>
    <t>SLA</t>
  </si>
  <si>
    <t>Oranje</t>
  </si>
  <si>
    <t>Plan van Aanpak</t>
  </si>
  <si>
    <t>Nee</t>
  </si>
  <si>
    <t>1. PVE ALGEMEEN</t>
  </si>
  <si>
    <t>1...5</t>
  </si>
  <si>
    <t>0, 3, 4, 5</t>
  </si>
  <si>
    <t>ja/nee</t>
  </si>
  <si>
    <t>Alg.</t>
  </si>
  <si>
    <t>Algemeen</t>
  </si>
  <si>
    <t>De applicatie ondersteunt de uitvoering van ten minste alle wettelijke gemeentelijke taken in het kader van de Jeugdgezondheidszorg ten behoeve van de doelgroep 0 jaar tot 18 jaar.</t>
  </si>
  <si>
    <t>n.v.t.</t>
  </si>
  <si>
    <t>De applicatie levert een logisch geheel van functionaliteit en is er op gericht om de uitvoering van het basistakenpakket op een efficiënte, gebruiksvriendelijke en veilige wijze te ondersteunen. Beoordeling vind plaats naar mate aan de wens wordt voldaan.</t>
  </si>
  <si>
    <t>wens</t>
  </si>
  <si>
    <t>De interactie van de applicatie met de gebruiker is volledig Nederlandstalig.</t>
  </si>
  <si>
    <t>Het DD-JGZ ondersteunt minimaal de actuele landelijke vastgestelde standaarden waaronder de actuele Basis Dataset JGZ en het actuele basistakenpakket JGZ. Beschrijf in welke mate u hieraan voldoet. Beoordeling vind plaats naar mate aan de wens wordt voldaan.</t>
  </si>
  <si>
    <t>In het DD-JGZ is het mogelijk voor functioneel beheerders de niet-Basis Data Set registratie-items in te richten welke voor gebruikers te gebruiken zijn in consult-registraties.</t>
  </si>
  <si>
    <t>De applicatie voldoet aan de actuele eisen van een goed beheerd zorgsysteem (GBZ).</t>
  </si>
  <si>
    <t>De leverancier levert een gebruiksgereed, direct in productie te nemen digitaal dossier jeugdgezondheidszorg (DD-JGZ).</t>
  </si>
  <si>
    <t>Leverancier volgt actief de ontwikkelingen binnen de Publieke (Jeugd) Gezondheidszorg en de ontwikkelingen in het Sociaal Domein en acteert hierin samen met Opdrachtgever door middel van zogenaamde innovatieve trajecten. Beschrijf hoe u hier invulling aan geeft, u wordt beoordeeld naar mate van compleetheid.</t>
  </si>
  <si>
    <t>Het DD-JGZ is een webapplicatie en te gebruiken op laptops</t>
  </si>
  <si>
    <t>2. PVE TOEGANG</t>
  </si>
  <si>
    <t>Toe.</t>
  </si>
  <si>
    <t>2-factor</t>
  </si>
  <si>
    <t>Het DD-JGZ bevat de functionaliteit tot toepassen van 'twee-factor'/ 'multi factor' authenticatie: de authenticatie gebruikt naast een user-id en wachtwoord ook een gegenereerde code die de gebruiker moet invoeren.</t>
  </si>
  <si>
    <t>Privacy</t>
  </si>
  <si>
    <t>Het dossier beschikt standaard over functionaliteiten waarmee wordt voldaan aan de wettelijke toestemmingsvereisten en het registreren daarvan conform WGBO, AVG en BDS.</t>
  </si>
  <si>
    <t>De applicatie dwingt het gebruik van een sterk wachtwoord af indien geen ondersteuning voor SSO. Beoordeling vind plaats naar mate aan de wens wordt voldaan.</t>
  </si>
  <si>
    <t>Toestemming</t>
  </si>
  <si>
    <t>In het DD-JGZ kan door de gebruiker zichtbaar worden vastgelegd dat ouders toestemming hebben gegeven voor het gebruik van gegevens voor wetenschappelijk onderzoek.</t>
  </si>
  <si>
    <t>Veiligheid</t>
  </si>
  <si>
    <t>Administrator kan alternatief bieden voor twee-factor wanneer de reguliere methode een storing betreft.  Licht dit toe.</t>
  </si>
  <si>
    <t xml:space="preserve">Wordt SSO in Citrix ondersteund? Voldoet u hieraan dan is de beoordeling voldoende, voldoet u hier niet aan dan is de beoordeling onvoldoende. </t>
  </si>
  <si>
    <t>Wordt Microsoft Active Directory ondersteund? Voldoet u hieraan dan is de beoordeling voldoende, voldoet u hier niet aan dan is de beoordeling onvoldoende.</t>
  </si>
  <si>
    <t>Deze wens komt te vervallen</t>
  </si>
  <si>
    <t>3. PVE DOSSIER BEHEREN</t>
  </si>
  <si>
    <t>DB</t>
  </si>
  <si>
    <t>BDS</t>
  </si>
  <si>
    <t xml:space="preserve">Nieuwe versies van de BDS dienen binnen 6 maanden te zijn doorgevoerd in het DD-JGZ.  Voldoet u hieraan dan is de beoordeling voldoende, voldoet u hier niet aan dan is de beoordeling onvoldoende. </t>
  </si>
  <si>
    <t>Bij wijzigingen van de BDS of andere registratie-items blijven eenmaal gedefinieerde rapportages t.b.v. managementinformatie en dossieroverdracht beschikbaar en operationeel.</t>
  </si>
  <si>
    <t>Dossier zoeken, raadplegen en bewerken</t>
  </si>
  <si>
    <t xml:space="preserve">Bij het wijzigen van de status van een dossier a.g.v. overlijden wordt automatisch een signalering getoond in de dossiers van cliënten waarmee een familierelatie is gelegd, bijvoorbeeld (half)broertjes en/of (half)zusjes. Voldoet u hieraan dan is de beoordeling voldoende, voldoet u hier niet aan dan is de beoordeling onvoldoende. </t>
  </si>
  <si>
    <t>Je kunt eenvoudig aangeven wie er allemaal gezag hebben. Ouders, grootouders, voogden, etcetera.</t>
  </si>
  <si>
    <t>Het DD-JGZ staat niet toe dat meerdere medewerkers gelijktijdig hetzelfde veld kunnen muteren tijdens een consultregistratie.</t>
  </si>
  <si>
    <t>Het DD-JGZ moet in een dossier beschikken over automatisch berekende velden op basis van de ingevoerde gegevens real-time afgeleide. De minimale set betreft: leeftijd van het kind (jaren/maanden/dagen) op basis van de geboortedatum, uitslag SDQ, uitslag Baecke Fassaert motoriektest, BMI, Target height en Target Ranges.</t>
  </si>
  <si>
    <t>Meerdere gebruikers kunnen gelijktijdig hetzelfde kinddossier in het DD-JGZ inzien.</t>
  </si>
  <si>
    <t>GBA</t>
  </si>
  <si>
    <t>Alle GBA-registratie-items waarvoor de autorisatie geautoriseerd is voor JGZ, worden voor een kind vastgelegd of gemuteerd in het DD-JGZ op basis van de informatie uit het GBA.</t>
  </si>
  <si>
    <t>Indien de GBA koppeling een cliënt aanlevert waarvoor nog geen dossier in het DD-JGZ bestaat, wordt binnen een werkdag automatisch een nieuw dossier aangemaakt.</t>
  </si>
  <si>
    <t xml:space="preserve">Bij initiële invoer moet, op basis van de postcode uit het officiële GBA adres, een cliënt in het DD-JGZ automatisch gekoppeld worden aan de locatie die de postcode bedient. Deze moet wel handmatig aangepast kunnen worden. Voldoet u hieraan dan is de beoordeling voldoende, voldoet u hier niet aan dan is de beoordeling onvoldoende. </t>
  </si>
  <si>
    <t>Het dossier kan handmatig aangevuld worden met personen die niet op grond van GBA-gegevens aan het kind gekoppeld zijn (pleeg-, stief-, adoptiefamilie of tijdelijk verzorgers).</t>
  </si>
  <si>
    <t>Het is mogelijk om kinderen handmatig in het DD-JGZ in te voeren, o.a. ook voor illegale kinderen, asielzoekers, pleeg- en adoptiekinderen met naamswijzigingen op de niet-GBA-velden.</t>
  </si>
  <si>
    <t>Tijdens het inlezen van de GBA-gegevens vindt er een controle plaats op reeds eerder handmatig ingevoerde kinderen (Het DD-JGZ voorkomt dat er automatisch op basis van GBA gegevens een tweede dossier wordt aangemaakt voor hetzelfde kind). Eventuele uitval is voor de functioneel beheerder zichtbaar.</t>
  </si>
  <si>
    <t>Gegevens registreren</t>
  </si>
  <si>
    <t xml:space="preserve">Het DD-JGZ dient automatisch alle invoer op te slaan. De gebruiker hoeft niet op een knop te drukken om gegevens op te slaan. Voldoet u hieraan dan is de beoordeling voldoende, voldoet u hier niet aan dan is de beoordeling onvoldoende. </t>
  </si>
  <si>
    <t>Functioneel beheer kan de consultregistraties en hun inhoud zelf inrichten, waarbij het mogelijk is zelf de registratie-items en de volgorde in een consultregistratie te bepalen.</t>
  </si>
  <si>
    <t>Gebruiker wordt gewaarschuwd wanneer verplichte velden in een consultregistratie niet zijn ingevuld zijn. Het is niet mogelijk de consultregistratie af te ronden als verplichte velden niet zijn ingevuld. Het is duidelijk aangegeven wat de verplichte velden zijn</t>
  </si>
  <si>
    <t>De getoonde velden in een scherm worden dynamisch aangepast op basis van de eerder ingevulde velden. Voldoet u hieraan dan is de beoordeling voldoende, voldoet u hier niet aan dan is de beoordeling onvoldoende.</t>
  </si>
  <si>
    <t>Bij vaccinatieschema's moet er een mogelijkheid zijn om deze goed te laten keuren door een arts</t>
  </si>
  <si>
    <t>Is er een mogelijkheid om de mininale interval tussen vaccinaties te monitoren zodat een tweede of derde vaccinatie niet te vroeg wordt gegeven? Licht dit toe. Beoordeling vindt plaats naar mate volledig aan de wens wordt voldaan.</t>
  </si>
  <si>
    <t xml:space="preserve">Functionaliteit is aanwezig om consultregistraties toe te voegen, ook in het verleden, waarin alleen lengte en gewicht worden ingevoerd. De toegevoegde meetgegevens worden in de lengte en gewichtscurve opgenomen.
</t>
  </si>
  <si>
    <t>Het DD-JGZ dwingt geen zorgpaden af</t>
  </si>
  <si>
    <t>Groeicurve</t>
  </si>
  <si>
    <t xml:space="preserve">Alle beschikbare landelijke groeicurven (Bron TNO) zijn aanwezig voor zowel jongens als meisjes. Met uitzondering van NL jongens en meisjes omtrekmaten, zithoogte en beenlengte 0-21, testis echografie en testis orchidometer. </t>
  </si>
  <si>
    <t xml:space="preserve">Wanneer TNO wijzigingen in, of nieuwe groeicurven vaststelt, stelt leverancier deze binnen 3 maanden beschikbaar in het DD-JGZ. Voldoet u hieraan dan is de beoordeling voldoende, voldoet u hier niet aan dan is de beoordeling onvoldoende. </t>
  </si>
  <si>
    <t>De groeicurve inclusief meetwaarden moet volledig en overzichtelijk geprint kunnen worden vanuit het DD-JGZ door de gebruiker.</t>
  </si>
  <si>
    <t>Historie</t>
  </si>
  <si>
    <t>Deze eis komt te vervallen</t>
  </si>
  <si>
    <t>Het dossier beschikt over een overzichtsfunctie per cliënt (kind-startpagina), waar in chronologische volgorde alle consultregistraties zichtbaar zijn met de volgende gegevens per consult: Plan/actiedatum, type consult, omschrijving van het consult, en de status van uitvoering. Vanuit hier is het mogelijk om consulten op verschillende manieren te openen, namelijk t.b.v. de uitvoering of t.b.v. planning of mutaties. Licht toe. Beoordeling vindt plaats naar mate de compleetheid van de door u aangeboden toepassing.</t>
  </si>
  <si>
    <t>Het overzicht laat zien welke medewerker als uitvoerend aan een consultregistratie is gekoppeld.</t>
  </si>
  <si>
    <t>Vanuit het overzicht is de consultregistratie op alle mogelijke manieren te muteren.</t>
  </si>
  <si>
    <t>Kenmerken dossier</t>
  </si>
  <si>
    <t>In het DD-JGZ kan per verzorger worden vastgelegd wat de relatie is tot het kind. Dit is niet beperkt tot twee personen. Licht toe. Beoordeling vindt plaats naar mate de compleetheid van de door u aangeboden toepassing.</t>
  </si>
  <si>
    <t>Het DD-JGZ bevat de actuele landelijke postcodetabel waarmee de geldigheid van de postcode wordt gecontroleerd en adresgegevens op basis van de postcode aangevuld worden. Licht toe. Beoordeling vindt plaats naar mate de compleetheid van de door u aangeboden toepassing.</t>
  </si>
  <si>
    <t>In het DD-JGZ is het mogelijk om meerdere adressen, telefoonnummers  en e-mailadressen per kind te noteren (ook geheim).</t>
  </si>
  <si>
    <t>Er wordt een duidelijke historie bijgehouden van adressen, scholen die veranderen</t>
  </si>
  <si>
    <t>kenmerken dossier</t>
  </si>
  <si>
    <t>Per adres kan worden aangegeven wat voor type adres het is. De volgende types zijn in ieder geval beschikbaar: postadres, woonadres, tijdelijk adres, GBA/COA adres. Van elk type adres kan worden geregistreerd dat het een geheim adres is. Licht toe. Beoordeling vindt plaats naar mate de compleetheid van de door u aangeboden toepassing.</t>
  </si>
  <si>
    <t>Per e-mailadres of telefoonnummer kan worden aangegeven of het geheim is. Licht toe. Beoordeling vindt plaats naar mate de compleetheid van de door u aangeboden toepassing.</t>
  </si>
  <si>
    <t>Geef aan op welke wijze het mogelijk is om e-mail te verzenden vanuit het DD-JGZ. Licht toe. Beoordeling vindt plaats naar mate de compleetheid van de door u aangeboden toepassing.</t>
  </si>
  <si>
    <t>Een geheim adres is afgeschermd in het dossier, maar is voor de gebruiker zichtbaar te maken. Licht toe. Beoordeling vindt plaats naar mate de compleetheid van de door u aangeboden toepassing.</t>
  </si>
  <si>
    <t>De gebruiker kan vanuit bevindingen een vervolgactie initiëren (opnieuw uitnodigen, verwijzen of niets doen). De bevinding wordt zichtbaar gemaakt voor de gebruiker bij deze vervolgactie.</t>
  </si>
  <si>
    <t>Een in het DD-JGZ opgeslagen scan van een papieren dossier die door een externe partij is uitgevoerd, mag niet te verwijderen zijn door de gebruiker. Alleen de functioneel beheerder of leverancier kan het gescande dossier verwijderen.</t>
  </si>
  <si>
    <t>De UTF8-tekenset wordt ondersteund. Diaktrische tekens worden correct weergegeven op schermen, overzichten en afdrukken.</t>
  </si>
  <si>
    <t>Aandachtspunten kunnen binnen de applicatie automatisch worden gegenereerd o.b.v. voorgedefinieerde regels en handmatig door de gebruikers.</t>
  </si>
  <si>
    <t>Notificaties worden automatisch gegenereerd in geval van mutatie van een cliënt bij inschrijving, uitschrijving en over te dragen cliënten. Een notificatie moet automatisch aan de juiste locatie/medewerkers gekoppeld worden o.b.v. de dossierlocatie, zodat deze alleen voor het betreffende team zichtbaar zijn en efficiënt af te handelen zijn. Licht toe. Beoordeling vindt plaats naar mate de compleetheid van de door u aangeboden toepassing.</t>
  </si>
  <si>
    <t>Het cliëntoverzicht is door een gebruiker vanuit het cliëntdossier eenvoudig op te vragen. Licht toe. Beoordeling vindt plaats naar mate de compleetheid van de door u aangeboden toepassing.</t>
  </si>
  <si>
    <t>Geef aan welke mogelijkheden er zijn om in een consult-registratie de historie per registratie-item in te zien. Licht toe. Beoordeling vindt plaats naar mate de compleetheid van de door u aangeboden toepassing.</t>
  </si>
  <si>
    <t>Offline consult registratie</t>
  </si>
  <si>
    <t>Het DD-JGZ bevat functionaliteit om één of meerdere consultregistraties (afspraken) te downloaden naar een device (laptop, tablet of smartphone) en deze informatie offline te gebruiken. Dit is van belang voor bezoeken aan burgers of instanties waar geen online verbinding beschikbaar is. De formulieren behorende bij de consult-registratie (afspraak) zijn dan beschikbaar. De informatie die is vastgelegd wordt, zodra er weer online verbinding is, gesynchroniseerd en verwerkt in het betreffende dossier. Na synchronisatie worden tijdelijke bestanden automatisch verwijderd. Licht toe. Beoordeling vindt plaats naar mate de compleetheid van de door u aangeboden toepassing.</t>
  </si>
  <si>
    <t>Bij een offline consult registratie kunnen dezelfde gegevens worden vastgelegd als bij een normale online registratie. Licht toe. Beoordeling vindt plaats naar mate de compleetheid van de door u aangeboden toepassing.</t>
  </si>
  <si>
    <t>Overdragen en/of archiveren dossier</t>
  </si>
  <si>
    <t>Het DD-JGZ bevat functionaliteit om een volledig dossier (bijvoorbeeld bij verhuizing) over te dragen naar een andere JGZ organisatie.</t>
  </si>
  <si>
    <t>Dossier is volledig of op door gebruikers te selecteren onderdelen (o.a. per consultregistratie) te printen en/of te mailen, bijvoorbeeld voor de overdracht van een dossier aan een andere JGZ organisatie. Licht toe. Beoordeling vindt plaats naar mate de compleetheid van de door u aangeboden toepassing.</t>
  </si>
  <si>
    <t>Bij interne overdracht van school naar een andere school, wordt de schoolmutatie gelogd. Licht toe. Beoordeling vindt plaats naar mate de compleetheid van de door u aangeboden toepassing.</t>
  </si>
  <si>
    <t xml:space="preserve">Het is in het DD-JGZ mogelijk aan te geven dat een dossier moet worden overgedragen naar een andere JGZ instelling.
</t>
  </si>
  <si>
    <t xml:space="preserve">Een dossier kan niet worden overgedragen naar een andere JGZ organisatie wanneer er sprake is van openstaande afspraken, plandata en niet voltooide acties. </t>
  </si>
  <si>
    <t>Het is niet mogelijk dossiers extern over te dragen als de toestemming voor overdracht ontbreekt in het DD-JGZ. In dat geval wordt een notificatie afgegeven. Toestemming dient te worden geregistreerd volgens de BDS.</t>
  </si>
  <si>
    <t>Als een dossier is overgedragen aan een andere JGZ instelling is dit zichtbaar aangegeven in het dossier.  Gebruikers kunnen in het dossier niets meer wijzigen, maar dit nog wel inzien.</t>
  </si>
  <si>
    <t>Op basis van een signaal vanuit de GBA koppeling wordt het overlijden van een kind automatisch in het dossier verwerkt. Deze verwerking leidt tot sluiting en een notificatie.</t>
  </si>
  <si>
    <t>Registratie</t>
  </si>
  <si>
    <t>Bij het invoeren van gegevens die niet voldoen aan de standaardformaten bij velden als lengte en gewicht en bij datumvelden krijgt de gebruiker een melding en worden de foutieve gegevens niet geregistreerd. Licht toe. Beoordeling vindt plaats naar mate de compleetheid van de door u aangeboden toepassing.</t>
  </si>
  <si>
    <t>Het aantal consultregistraties per dossier is onbeperkt. Nieuwe consultregistraties zijn door daartoe geautoriseerde gebruikers aan te maken.</t>
  </si>
  <si>
    <t>Een gebruiker kan tijdens de consult registratie zelf een geselecteerd aantal registratie-items toevoegen indien hij/zij dit noodzakelijk acht. Gebruiker kan hierbij kiezen uit de registratie-items die functioneel beheer beschikbaar heeft gesteld.</t>
  </si>
  <si>
    <t>Registratie-defaults</t>
  </si>
  <si>
    <t>Per registratie-item kan de functioneel beheerder aangeven of het met default waardes gevuld kan worden, of niet. De default waarde is door de functioneel beheerder vrij in te richten. Dit kan zowel bij tekstvelden, keuzevelden, datumvelden als numerieke velden. Standaard-knop. Licht toe. Beoordeling vindt plaats naar mate de compleetheid van de door u aangeboden toepassing.</t>
  </si>
  <si>
    <t>Samenvoegen en koppelen dossiers</t>
  </si>
  <si>
    <t>Het is mogelijk om op eenvoudige wijze twee dossiers samen te voegen zonder verlies van gegevens. Licht toe. Beoordeling vindt plaats naar mate de compleetheid van de door u aangeboden toepassing.</t>
  </si>
  <si>
    <t>Het DD-JGZ doet op verzoek van functioneel beheerder voorstellen voor het koppelen van dossiers o.b.v. GBA-gegevens van 1 gemeenschappelijke ouder o.b.v. BSN ouder, zelfde woonadres. De keuze te koppelen is aan de gebruiker. Licht toe. Beoordeling vindt plaats naar mate de compleetheid van de door u aangeboden toepassing.</t>
  </si>
  <si>
    <t xml:space="preserve">Het DD-JGZ biedt functionaliteit om een gebruiker te ondersteunen in het zoeken naar dossiers die moeten worden gekoppeld. Bij de koppeling moet kunnen worden vermeld welke familierelatie tussen de beide cliënten bestaat (bijvoorbeeld (half)broertjes en/of (half)zusjes). Licht toe. Beoordeling vindt plaats naar mate de compleetheid van de door u aangeboden toepassing. </t>
  </si>
  <si>
    <t>Vaccinatie</t>
  </si>
  <si>
    <t>In het DD-JGZ is het mogelijk de autorisatie voor het geven van een vaccinatie in het kader van de verlengde armconstructie bij het vaccinatieschema vast te leggen. Licht toe. Beoordeling vindt plaats naar mate de compleetheid van de door u aangeboden toepassing.</t>
  </si>
  <si>
    <t>Bij landelijke invoering van een (nieuwe) vaccinatie zorgt Leverancier dat maximaal 2 maanden na de landelijke aankondiging het schema is aangepast aan de nieuwe situatie. Licht toe. Beoordeling vindt plaats naar mate de compleetheid van de door u aangeboden toepassing.</t>
  </si>
  <si>
    <t>van Wiechen</t>
  </si>
  <si>
    <t>Van Wiechen ontwikkelingsonderzoek (0-4 jaar) wordt ondersteund door een grafische weergave van het Van Wiechenschema, zoals is vastgelegd in het Van Wiechen Handboek. Items en opmerkingen uit het vorige onderzoek zijn zichtbaar in de grafische weergave op het scherm.</t>
  </si>
  <si>
    <t>Bevindingen kunnen direct in de grafische weergave van het Van Wiechenschema worden ingevuld.</t>
  </si>
  <si>
    <t>De grafische weergave van het van Wiechenschema is volledig en overzichtelijk uit te printen.</t>
  </si>
  <si>
    <t>De grafische weergave van het van Wiechenschema is via e-mail aan bijvoorbeeld ouders te sturen in een voor iedereen leesbaar format (bijvoorbeeld pdf). Licht toe. Beoordeling vindt plaats naar mate de compleetheid van de door u aangeboden toepassing.</t>
  </si>
  <si>
    <t>Vragenlijsten</t>
  </si>
  <si>
    <t>In het DD-JGZ kunnen vragenlijsten worden opgesteld/samengesteld die elektronisch kunnen worden afgenomen bij cliënten. Licht toe. Beoordeling vindt plaats naar mate de compleetheid van de door u aangeboden toepassing.</t>
  </si>
  <si>
    <t>In het DD-JGZ kunnen cliënten worden uitgenodigd voor afnemen van specifieke vragenlijsten op basis van door functioneel beheer in te stellen businessrules: school, klas, leeftijd, etc. Licht toe. Beoordeling vindt plaats naar mate de compleetheid van de door u aangeboden toepassing.</t>
  </si>
  <si>
    <t>Vragenlijsten die door cliënten zijn ingevuld en ingediend worden automatisch door het DD-JGZ ingelezen en verwerkt in het dossier van de cliënt. Licht toe. Beoordeling vindt plaats naar mate de compleetheid van de door u aangeboden toepassing.</t>
  </si>
  <si>
    <t>Het DD-JGZ biedt een beveiligde omgeving voor het elektronisch afnemen van vragenlijsten bij cliënten via ouderportaal. Licht toe. Beoordeling vindt plaats naar mate de compleetheid van de door u aangeboden toepassing.</t>
  </si>
  <si>
    <t>Het DD-JGZ biedt een geïntegreerde oplossing voor vragenlijsten: samenstellen, uitnodigen, afnemen en verwerken van de vragenlijsten. Licht toe. Beoordeling vindt plaats naar mate de compleetheid van de door u aangeboden toepassing.</t>
  </si>
  <si>
    <t>functioneel beheer kan de vragenlijsten zelf samenstellen en aangeven bij welke registratie-items van het dossier de ingevulde gegevens worden vastgelegd. Licht toe. Beoordeling vindt plaats naar mate de compleetheid van de door u aangeboden toepassing.</t>
  </si>
  <si>
    <t>Zoeken</t>
  </si>
  <si>
    <t>Het DD-JGZ ondersteunt zoeken van dossiers via alle relevante parameters en/of een combinatie van parameters. Tenminste ondersteund worden: locatie, status, postcode, school en schooljaar, geboortedatum (ranges), via ontbrekend consult, via het telefoonnummer, aandachtskinderen._x000D_
Er is een aparte functie voor het snel zoeken van dossiers</t>
  </si>
  <si>
    <t>In de zoekfunctie is het mogelijk binnen de zoekresultaten verder te sorteren en filteren. Licht toe. Beoordeling vindt plaats naar mate de compleetheid van de door u aangeboden toepassing.</t>
  </si>
  <si>
    <t>In de zoekfunctie (onder andere bij locatie, voornaam en geslachtsnaam) worden diakritische tekens genegeerd.</t>
  </si>
  <si>
    <t>De zoekfunctie bij onder andere voornaam en geslachtsnaam zoekt automatisch ook naar namen die lijken op/klinken als de gezochte naam, maar iets anders worden geschreven. Hiervoor hoeven geen wildcards gebruikt te worden. Licht toe. Beoordeling vindt plaats naar mate de compleetheid van de door u aangeboden toepassing.</t>
  </si>
  <si>
    <t>De zoekfunctie beschikt over de functionaliteit "automatisch aanvullen" bij tenminste locatie, school, school vestiging en acties. Automatisch aanvullen is een functie die suggesties voor de zoekterm weergeeft zodra de gebruiker begint met het typen van die zoekterm. De getoonde suggesties zijn mogelijke overeenkomende items afkomstig uit de totale verzameling aan items waarbinnen wordt gezocht. Licht toe. Beoordeling vindt plaats naar mate de compleetheid van de door u aangeboden toepassing.</t>
  </si>
  <si>
    <t>Leg uit hoe het DD omgaat met de registratie van de maternale kinkhoesvaccinatie die aan zwangere vrouwen wordt gegeven. Plus registratie ongeboren kind, prenataal bezoek, stevig ouderschap. Licht toe. Beoordeling vindt plaats naar mate de compleetheid van de door u aangeboden toepassing.</t>
  </si>
  <si>
    <t>Deze eis komt vervallen</t>
  </si>
  <si>
    <t>Onderscheid kunnen maken tussen 'niet ingevuld/uitgevraagd' of een echte ‘nee’ op een vraag. Bijvoorbeeld heeft het kind blauwe ogen: staat standaard op niet ingevuld en wordt naar nee gezet als het kind bruine ogen heeft. Dat is voor prevalentiecijfers/rapportages beter. Licht toe. Beoordeling vindt plaats naar mate de compleetheid van de door u aangeboden toepassing.</t>
  </si>
  <si>
    <t>4. PVE OUDERPORTAAL</t>
  </si>
  <si>
    <t>Onderstaande eisen en wensen betreffen functionaliteit van het ouderportaal.</t>
  </si>
  <si>
    <t>OP</t>
  </si>
  <si>
    <t>algemeen</t>
  </si>
  <si>
    <t>Het ouderportaal is beveiligde internet omgeving waar ouders/verzorgers functionaliteit uit het DD-JGZ krijgen aangeboden. Dit ouderportaal maakt logisch onderdeel uit van het DD-JGZ. Het ouderportaal maakt het voor ouders/verzorgers mogelijk om op een efficiënte en gebruiksvriendelijke wijze afspraken te maken, bevestigen, wijzigen en inzien, specifieke onderdelen van het dossier van de eigen kinderen in te zien, wijzigingen door te geven en met de GGD te communiceren. Ook kunnen ouders een gezondheidsverklaring RVP invullen. Ouderportaal voldoet aan de door de overheid opgelegde eisen. Nu en in de toekomst. Licht toe. Beoordeling vindt plaats naar mate de compleetheid van de door u aangeboden toepassing.</t>
  </si>
  <si>
    <t>Eis</t>
  </si>
  <si>
    <t>De JGZ GGD/JGZ Almere willen beiden het ouderportaal volgens eigen huisstijl vormgeven. Geef aan op welke wijze en welke elementen van het portaal door de GGD aan te passen zijn in de eigen huisstijl en welke onderdelen niet. Licht toe. Beoordeling vindt plaats naar mate de compleetheid van de door u aangeboden toepassing.</t>
  </si>
  <si>
    <t>Geef aan welke onderdelen uit het DD getoond kunnen worden in het ouderportaal</t>
  </si>
  <si>
    <t>Functioneel beheer kan instellen welke gegevens uit het kinddossier getoond worden in het ouderportaal.</t>
  </si>
  <si>
    <t>Een ouder kan via het portaal vragen stellen, zowel algemeen als over hun eigen kind. Licht toe. Beoordeling vindt plaats naar mate de compleetheid van de door u aangeboden toepassing.</t>
  </si>
  <si>
    <t>afspraken maken en annuleren</t>
  </si>
  <si>
    <t>Een ouder kan een afspraak maken voor een consult-registratie via het portaal.</t>
  </si>
  <si>
    <t>afspraken herplannen</t>
  </si>
  <si>
    <t>Als een ouder/verzorger een afspraak heeft gewijzigd via het ouderportaal, wordt een bevestiging van de afspraak gestuurd naar de ouder/ verzorger. Licht toe. Beoordeling vindt plaats naar mate de compleetheid van de door u aangeboden toepassing.</t>
  </si>
  <si>
    <t>afspraken inzien</t>
  </si>
  <si>
    <t>Het is voor een ouder/verzorger mogelijk om afspraken uit het verleden en voor de toekomst in te zien op ouder en kindniveau. Licht toe. Beoordeling vindt plaats naar mate de compleetheid van de door u aangeboden toepassing.</t>
  </si>
  <si>
    <t>Het overzicht van afspraken biedt de ouder/verzorgen helder en gestructureerd inzicht in de afspraken. Het toont in één oogopslag: het kind, de datum en tijd, de locatie en waarvoor het kind komt. Licht toe. Beoordeling vindt plaats naar mate de compleetheid van de door u aangeboden toepassing.</t>
  </si>
  <si>
    <t>De functioneel beheerder kan bij elk type consultregistratie een toelichting toe te voegen (Algemene informatie over het contactmoment) die zichtbaar is voor de ouder/verzorger indien er  een afspraak staat gepland voor dat type consultregistratie. Licht toe. Beoordeling vindt plaats naar mate de compleetheid van de door u aangeboden toepassing.</t>
  </si>
  <si>
    <t>Een ouder / verzorger  kan een opmerking en/of vraag aan een geplande afspraak toevoegen voor de professional die de consultregistratie gaat uitvoeren. Het DD-JGZ toont de opmerking of vraag aan de professional bij de consult registratie. Licht toe. Beoordeling vindt plaats naar mate de compleetheid van de door u aangeboden toepassing.</t>
  </si>
  <si>
    <t>beveiliging</t>
  </si>
  <si>
    <t>De toegang tot het ouderportaal voor ouders/verzorgers is beveiligd via DigiD of vergelijkbaar, er wordt rekening gehouden met de toestemming van het kind vanaf 12 jaar. 12 + kinderen kunnen zelf toegang krijgen tot het ouderportaal. Licht toe. Beoordeling vindt plaats naar mate de compleetheid van de door u aangeboden toepassing.</t>
  </si>
  <si>
    <t xml:space="preserve">De beheerder kan de toegang tot het ouderportaal blokkeren voor een bepaald kinddossier voor een bepaald BSN (ouder/verzorger). </t>
  </si>
  <si>
    <t>gebruik</t>
  </si>
  <si>
    <t>Het ouderportaal is toegankelijk, bruikbaar en goed leesbaar op een tablet en telefoon van verschillende besturingssystemen (iOS en Android en Windows). Licht toe. Beoordeling vindt plaats naar mate de compleetheid van de door u aangeboden toepassing.</t>
  </si>
  <si>
    <t>groeicurve</t>
  </si>
  <si>
    <t>De groeicurve van een kind wordt getoond o.b.v. de gegevens die de professional heeft ingevuld. Licht toe. Beoordeling vindt plaats naar mate de compleetheid van de door u aangeboden toepassing. Licht toe. Beoordeling vindt plaats naar mate de compleetheid van de door u aangeboden toepassing.</t>
  </si>
  <si>
    <t>De ouder/verzorger heeft enkel toegang tot de dossiers waartoe deze gemachtigd is.</t>
  </si>
  <si>
    <t>vragenlijsten</t>
  </si>
  <si>
    <t>Geef aan welke mogelijkheden het ouderportaal biedt om vragenlijsten aan te bieden (Direct gekoppeld aan het kinddossier) om voorafgaand aan het consult in te laten vullen door een ouder/verzorger. Licht toe. Beoordeling vindt plaats naar mate de compleetheid van de door u aangeboden toepassing.</t>
  </si>
  <si>
    <t>wijzigingen doorgeven</t>
  </si>
  <si>
    <t>Indien de ouder de afspraak-notificatie heeft aangezet, krijgt de ouder automatisch een e-mail of SMS toegestuurd  één of twee dagen voor een afspraak. Licht toe. Beoordeling vindt plaats naar mate de compleetheid van de door u aangeboden toepassing.</t>
  </si>
  <si>
    <t>Als een ouder een wijziging doet van de school, of naschoolse voorziening van het kind, dan stuurt het portaal een e-mail naar in te stellen mailbox met daarin de gegevens die de ouder heeft doorgegeven. Deze wijziging wordt niet direct doorgevoerd in het kinddosier, maar is als notificatie voor de gebruiker zichtbaar. Licht toe. Beoordeling vindt plaats naar mate de compleetheid van de door u aangeboden toepassing.</t>
  </si>
  <si>
    <t>Een ouder kan zelf een telefoonnummer invoeren en wijzigen, sms en e-mail notificatie aan en uitzetten, e-mail adres invoeren en wijzigen en de huisarts wijzigen. Deze wijzigingen wordt niet direct doorgevoerd in het kinddosier, maar is als notificatie voor de gebruiker zichtbaar. Licht toe. Beoordeling vindt plaats naar mate de compleetheid van de door u aangeboden toepassing.</t>
  </si>
  <si>
    <t>MedMij</t>
  </si>
  <si>
    <t>Leg uit in hoeverre MedMij wordt ondersteund. Licht toe. Beoordeling vindt plaats naar mate de compleetheid van de door u aangeboden toepassing.</t>
  </si>
  <si>
    <t>5. PVE GEGEVENSKOPPELINGEN</t>
  </si>
  <si>
    <t>Kopp.</t>
  </si>
  <si>
    <t>Te definiëren en gedefinieerde exports en imports op de database kunnen door beheerder of leverancier worden uitgevoerd.</t>
  </si>
  <si>
    <t>Het is vanuit het DD-JGZ mogelijk beveiligde mail te versturen aan cliënten of andere personen/instanties waarvan het e-mail adres is vastgelegd. (zoals bijvoorbeel NTA 7516 en andere wettelijke eisen). Licht toe. Beoordeling vindt plaats naar mate de compleetheid van de door u aangeboden toepassing.</t>
  </si>
  <si>
    <t>Vanuit DD-JGZ is het mogelijk om direct door te klikken naar het kwaliteitssysteem om het bijbehorende protocol te bekijken zowel binnen als buiten gemeentelijk (ook landelijke protocollen, instructies). Licht toe. Beoordeling vindt plaats naar mate de compleetheid van de door u aangeboden toepassing.</t>
  </si>
  <si>
    <t>Het realiseren en beheren van koppelingen valt onder de verantwoordelijkheid van de Leverancier.</t>
  </si>
  <si>
    <t>Het onderhouden van bestaande koppelingen met landelijke systemen en het doorvoeren van aanpassingen om nieuwe versies hiervan te ondersteunen valt onder de verantwoordelijkheid van de leverancier en brengt geen extra kosten voor de GGD Flevoland/JGZ Almere met zich mee omdat deze in de geoffreerde prijs zijn inbegrepen. De volgende koppelingen vallen hieronder:
- GBA/BRP 
- DigiD
- LSP (RIVM, dossieroverdracht)
- Bron/DUO</t>
  </si>
  <si>
    <t>Het DD-JGZ is gekoppeld met lokale risico-signaleringssysteem van Esar. Licht toe. Beoordeling vindt plaats naar mate de compleetheid van de door u aangeboden toepassing.</t>
  </si>
  <si>
    <t>Het DD-JGZ is zodanig voorbereid dat ketenpartners kunnen worden aangesloten via gestandaardiseerde gegevensuitwisseling. Licht toe. Beoordeling vindt plaats naar mate de compleetheid van de door u aangeboden toepassing.</t>
  </si>
  <si>
    <t>Het DD-JGZ ondersteunt koppeling met verloskundigensystemen, t.b.v. het ontvangen van geboortegegevens van pasgeborenen. Licht toe. Beoordeling vindt plaats naar mate de compleetheid van de door u aangeboden toepassing.</t>
  </si>
  <si>
    <t>Het DD-JGZ ondersteunt koppeling met secure e-mail via Zorgmail t.b.v. het sturen/ontvangen van brieven aan/van zorgverleners en t.b.v. terugkoppeling van diagnoses en behandelplannen. Licht toe. Beoordeling vindt plaats naar mate de compleetheid van de door u aangeboden toepassing.</t>
  </si>
  <si>
    <t>Het pakket ondersteunt API-koppelingen, zowel uitgaand als inkomend.</t>
  </si>
  <si>
    <t>Leverancier werkt actief mee indien Opdrachtgever specifieke applicaties laat ontwikkelen die gegevens ophalen uit en aanleveren aan de database van het DD-JGZ.</t>
  </si>
  <si>
    <t>Er is een koppeling met DigiD voor identificatie/login.</t>
  </si>
  <si>
    <t>externe gegevens</t>
  </si>
  <si>
    <t>Het is mogelijk om stamtabellen (medewerker, school, team e.d.) initieel te vullen met behulp van een import van Excel / CSV bestanden.</t>
  </si>
  <si>
    <t>Het DD-JGZ bevat functionaliteit voor de import van leerlinggegevens vanuit de leerlingadministratie GGD Flevoland/JGZ Almere, DUO of andere bron. Deze import bevat alle door Opdrachtgever relevant geachte gegevens zoals school, type onderwijs, leerjaar, groep/klas-aanduiding, communicatiegegevens, etcetera. De digitale leerlingenlijsten (aangeleverd in CSV-formaat) kunnen direct worden ingelezen in de database van het DD-JGZ en verwerkt in het dossier van de cliënten en de functionaliteit om hierop te kunnen rapporteren.</t>
  </si>
  <si>
    <t>Beschrijf de wijze waarop het DD-JGZ het onderhouden van algemene schoolinformatie (ten minste: naam, GBA/BSN nummer, adres, BRIN-nummer, niveau, leerjaar, klas) ondersteunt middels een koppeling met DUO (Dienst Uitvoering Onderwijs). Licht toe. Beoordeling vindt plaats naar mate de compleetheid van de door u aangeboden toepassing.</t>
  </si>
  <si>
    <t>Identificatiegegevens die via het GBA zijn binnengekomen en geïmporteerd, moeten niet wijzigbaar zijn voor gebruikers maar wel voor functioneel beheerders.</t>
  </si>
  <si>
    <t>Het DD-JGZ bevat functionaliteit waarmee functioneel beheerders data kunnen importeren van cliënten en cliëntgegevens (bijvoorbeeld vanuit het GBA) middels een tekstbestand.</t>
  </si>
  <si>
    <t xml:space="preserve">Het systeem beschikt over een GBA-importfunctie gebaseerd op de VO107, waarbij de gegevens waarvoor de organisatie is geautoriseerd worden verwerkt. </t>
  </si>
  <si>
    <t>Vanuit het DDJGZ-systeem kunnen GBA-VO105-berichten worden aangemaakt voor het aanvragen en verwijderen van indicaties en het opvragen van persoonsgegevens.</t>
  </si>
  <si>
    <t>Verwerking van GBA berichten verloopt automatisch, niet verwerkte berichten komen in een uitvallijst. Licht toe. Beoordeling vindt plaats naar mate de compleetheid van de door u aangeboden toepassing.</t>
  </si>
  <si>
    <t>Jij en je Gezondheid</t>
  </si>
  <si>
    <t>Het DD JGZ heeft de mogelijkheid om de gegevens uit de vragenlijst Jij en je gezondheid te verwerken in het DD JGZ. Licht toe. Beoordeling vindt plaats naar mate de compleetheid van de door u aangeboden toepassing.</t>
  </si>
  <si>
    <t>overdracht dossier</t>
  </si>
  <si>
    <t>Beschrijf op welke wijze uw oplossing uitwisseling van dossiers via het LSP ondersteunt en welke functionaliteit uw oplossing biedt en hoe het gemonitoord wordt. Licht toe. Beoordeling vindt plaats naar mate de compleetheid van de door u aangeboden toepassing.</t>
  </si>
  <si>
    <t>Protocolspecificaties voor een koppelvlak kunnen na verloop van tijd wijzigen. Bij de aankondiging van nieuwe protocolspecificaties voor een van de elementen van het koppelvlak dient Leverancier de noodzaak en impact te bepalen met de JGZ-organisaties. Indien er noodzaak is tot het doorvoeren van wijzigingen op het DD-JGZ om compatibel te zijn met de nieuwe protocolspecificaties, dan dient dit binnen een overeen te komen termijn te gebeuren. Licht toe. Beoordeling vindt plaats naar mate de compleetheid van de door u aangeboden toepassing.</t>
  </si>
  <si>
    <t>Het systeem ondersteunt digitaal overdragen van een dossier naar JGZ partijen die geen LSP hebben via een PDF, of een vergelijkbare oplossing. Licht toe. Beoordeling vindt plaats naar mate de compleetheid van de door u aangeboden toepassing.</t>
  </si>
  <si>
    <t>Ook alle data die niet in BDS zit moet bij overdracht van een andere JGZ instantie in het DD-JGZ van het kind komen. Informatie mag niet verloren gaan bij overdracht.</t>
  </si>
  <si>
    <t>RIVM</t>
  </si>
  <si>
    <t>Partijnummers van vaccins die door het RIVM op werkdagen worden verstuurd, moeten ook in het weekend te gebruiken zijn zodater ook in het weekend gevaccineerd kan worden.</t>
  </si>
  <si>
    <t xml:space="preserve">De applicatie is in staat berichten uit te wisselen met het RIVM middels het LSP. </t>
  </si>
  <si>
    <t>Het DD-JGZ ondersteunt koppeling met de landelijke Entadministratie (RIVM/RCP), t.b.v. de uitvoering van de neonatale hielprik screening en het RVP. </t>
  </si>
  <si>
    <t>Gebruiker kan via het DD-JGZ vaccinatiestatus en vaccinatie-advies opvragen bij het RIVM, zowel in het contactmoment als op de kindstartpagina. Het DD-JGZ haalt de gegevens via een koppeling op bij het RIVM en verwerkt ze in het cliëntdossier waar ze getoond kunnen worden.</t>
  </si>
  <si>
    <t>Geef aan op welke wijze het DD-JGZ is gekoppeld met het RIVM, welke gegevens worden doorgegeven, met welke frequentie en wat wordt vastgelegd en getoond in het dossier. Licht toe. Beoordeling vindt plaats naar mate de compleetheid van de door u aangeboden toepassing.</t>
  </si>
  <si>
    <t>Parsers</t>
  </si>
  <si>
    <t>Het DD-JGZ beschikt over parser functionaliteit. Deze parsers zijn door functioneel beheer te gebruiken en door de leverancier in te richten. De parser importeert en verwerkt data die in een vooraf gedefinieerd format wordt aangeleverd.</t>
  </si>
  <si>
    <t>specifieke koppeling</t>
  </si>
  <si>
    <t>Postcode werkgebied Parser. Deze parser importeert en verwerkt de postcodes die gekoppeld zijn aan een locatie en update deze data in het DD-JGZ. Op basis van deze gegevens koppelt het DD-JGZ de cliënten aan de juiste locatie._x000D_
Dit moet handmatig aan te passen zijn</t>
  </si>
  <si>
    <t>Geef aan welke mogelijkheden het DD-JGZ biedt om resultaten uit vragenlijsten die door andere applicaties (bijvoorbeeld SurveyMonkey of LimeSurvey) zijn verzameld in te lezen en vast te leggen in het kinddossier. Licht toe. Beoordeling vindt plaats naar mate de compleetheid van de door u aangeboden toepassing.</t>
  </si>
  <si>
    <t>Audio</t>
  </si>
  <si>
    <t>Is het mogelijk om de uitslagen van de audiotest automatisch in het DD JGZ te verwerken. Licht toe. Beoordeling vindt plaats naar mate de compleetheid van de door u aangeboden toepassing.</t>
  </si>
  <si>
    <t>Leg uit hoe de koppeling en registratie van verstuurde documenten vanuit Inforium geregeld is. Licht toe. Beoordeling vindt plaats naar mate de compleetheid van de door u aangeboden toepassing.</t>
  </si>
  <si>
    <t>VVE</t>
  </si>
  <si>
    <t>API</t>
  </si>
  <si>
    <t>Mogelijkheid om via de API endpoints data te versturen naar dossier voor verdere verwerking in het DDJGZ (POST functionaliteit). Voorbeeld: voorspellend model ‘vermoeden kindermishandeling’ maakt gebruik van realtime data en geeft een risicovoorspelling terug. Leg uit hoe uw oplossing hierin voorziet. Licht toe. Beoordeling vindt plaats naar mate de compleetheid van de door u aangeboden toepassing.</t>
  </si>
  <si>
    <t>6. PVE BEWAKEN EN SIGNALEREN</t>
  </si>
  <si>
    <t>BS.</t>
  </si>
  <si>
    <t>Notificaties</t>
  </si>
  <si>
    <t>Een notificatie is zichtbaar voor een gebruiker en stelt de gebruiker op de hoogte van iets dat aandacht behoeft. Het systeem bevat functionaliteit om voor de verschillende mutaties (overleden, vertrokken, verhuisd binnen/buiten regio, nieuw kind, etcetera) automatisch notificaties te genereren, welke worden weergeven in de werklijsten van de relevante teamleden.</t>
  </si>
  <si>
    <t>Beheerders van GGD JGZ en JGZ Almere kunnen zelf notificaties (zoals bij eis 6.1 staat beschreven) definiëren, opslaan en beschikbaar stellen voor gebruikers. Licht toe. Beoordeling vindt plaats naar mate de compleetheid van de door u aangeboden toepassing.</t>
  </si>
  <si>
    <t>Aandachtspunten</t>
  </si>
  <si>
    <t>Een aandachtspunt bepaalt onder welke condities een registratie-item ook getoond moet worden in het overzicht van het cliënt dossier. Het DD-JGZ maakt aandachtspunten aan op basis van voorgedefinieerde regels. Licht toe. Beoordeling vindt plaats naar mate de compleetheid van de door u aangeboden toepassing.</t>
  </si>
  <si>
    <t>Aandachtspunten kunnen handmatig worden aangemaakt o.b.v. één of meerdere bevindingen. Licht toe. Beoordeling vindt plaats naar mate de compleetheid van de door u aangeboden toepassing.</t>
  </si>
  <si>
    <t>Een gebruiker kan aandachtspunten inactief te maken in een cliëntdossier. De fuctioneel beheerder stelt in wat als aandachtspunt gemarkeerd kan worden. Licht toe. Beoordeling vindt plaats naar mate de compleetheid van de door u aangeboden toepassing.</t>
  </si>
  <si>
    <t>Bewaken en signaleren</t>
  </si>
  <si>
    <t>Een voor een bepaalde medewerker aangemaakte consult-registratie verschijnt in diens activiteitenlijst. Licht toe. Beoordeling vindt plaats naar mate de compleetheid van de door u aangeboden toepassing.</t>
  </si>
  <si>
    <t>De medewerker heeft in het DD-JGZ de beschikking over een helder en duidelijk overzicht van eigen acties/consult-registraties waarmee nog iets moet gebeuren. Licht toe. Beoordeling vindt plaats naar mate de compleetheid van de door u aangeboden toepassing.</t>
  </si>
  <si>
    <t>Op dossierniveau van het kind is er in het DD-JGZ een overzicht van alle consultregistraties die voor dit kind aangemaakt zijn, met de status van de consultregistratie. Aan de status is af te lezen wat er met een consultregistratie moet gebeuren of al gebeurd is.</t>
  </si>
  <si>
    <t>Zowel openstaande als historische consult-registraties, medische voorgeschiedenis en registratie-items kunnen worden bekeken en eenvoudig bij contactmomenten in te zien.</t>
  </si>
  <si>
    <t>Het DD-JGZ biedt functionaliteit om opmerkingen toe te voegen aan consult-registraties voor een gebruiker. Licht toe. Beoordeling vindt plaats naar mate de compleetheid van de door u aangeboden toepassing.</t>
  </si>
  <si>
    <t>Vanuit een consult-registratie of notificatielijst kan de gebruiker direct doorklikken naar het onderliggende dossier.</t>
  </si>
  <si>
    <t>7. PVE CORRESPONDENTIE</t>
  </si>
  <si>
    <t>Corr.</t>
  </si>
  <si>
    <t>Correspondentie</t>
  </si>
  <si>
    <t>In het DD JGZ wordt vastgelegd of de cliënt toestemming geeft berichten te krijgen per e-mail en/of sms.</t>
  </si>
  <si>
    <t>Brieven kunnen centraal (bijvoorbeeld door een planningsafdeling) en decentraal (bijvoorbeeld door een team) worden aangemaakt en geprint.</t>
  </si>
  <si>
    <t>Brieven kunnen in bulk en per individueel kind worden gegenereerd en uitgeprint.</t>
  </si>
  <si>
    <t>Documenten genereren</t>
  </si>
  <si>
    <t>De applicatie biedt een eigen oplossing voor documentcreatie: een documentgenerator. Licht toe. Beoordeling vindt plaats naar mate de compleetheid van de door u aangeboden toepassing.</t>
  </si>
  <si>
    <t>De documentgenerator ondersteunt het gebruik bijzondere leestekens en diacrieten (UTF-8)</t>
  </si>
  <si>
    <t>De documentgenerator ondersteunt het gebruik van variabelen / samenvoegvelden waarbij gegevens uit de database worden opgehaald en opgenomen in het document. Licht toe. Beoordeling vindt plaats naar mate de compleetheid van de door u aangeboden toepassing.</t>
  </si>
  <si>
    <t>in Sjablonen voor documenten kunnen verschillende logo/'s correspondentieadres en handtekening van de instantie / professional waar vandaan de brief afkomstig is worden opgenomen in combinatie met tekstenblokken die door de document generator met de correcte data gevuld wordt. Licht toe. Beoordeling vindt plaats naar mate de compleetheid van de door u aangeboden toepassing.</t>
  </si>
  <si>
    <t>Het is mogelijk dat als er naast het GBA adres ook een postadres beschikbaar is geregistreerd bij een dossier, dan kan dit ook gebruikt worden bij (uitnodigings)brieven</t>
  </si>
  <si>
    <t>Opslaan</t>
  </si>
  <si>
    <t>Externe digitale documenten (zoals bijlagen en e-mail) kunnen aan het dossier worden toegevoegd en opgeslagen.</t>
  </si>
  <si>
    <t>Correspondentie kan worden geïmporteerd en rechtstreeks worden toegevoegd aan het kinddossier. Licht toe. Beoordeling vindt plaats naar mate de compleetheid van de door u aangeboden toepassing.</t>
  </si>
  <si>
    <t>Vanuit het DD een automatisch gegenereerde verwijsbrief aanmaken met daarin: 
- Patiëntgegevens (naw+geb dat+BSN) 
- Conclusie van onderzoek waaruit de verwijzing gemaakt wordt (tekst aan te passen in brief) 
- Bijbehorende uitslagen uit DD insluiten zoals Visus, Audio, Groeicurve (goeie!) afhankelijk van de doorverwijzing 
- Standaardtekst per soort verwijzing met ingebouwde variabelen zoals naam patiënt: “Hierbij verwijs ik XXX door…” 
- De mogelijkheid om bijlagen uit de DDJGZ aan de brief te hangen (o.a. SDQ, verslagen van school etcetera. 
Licht toe. Beoordeling vindt plaats naar mate de compleetheid van de door u aangeboden toepassing.</t>
  </si>
  <si>
    <t xml:space="preserve">De doorverwijzing moet nog wijzigbaar zijn voordat deze verstuurd wordt </t>
  </si>
  <si>
    <t xml:space="preserve">Een verwijsbrief kan als PDF via e-mail verstuurd worden </t>
  </si>
  <si>
    <t xml:space="preserve">Een digitale handtekening kunnen zetten onder een verwijsbrief. Voldoet u hieraan dan is de beoordeling voldoende, voldoet u hier niet aan dan is de beoordeling onvoldoende. </t>
  </si>
  <si>
    <t>8. PVE PLANNEN &amp; AGENDA</t>
  </si>
  <si>
    <t>Plannen</t>
  </si>
  <si>
    <t xml:space="preserve">Het DD-JGZ bevat functionaliteit om consult-registraties en andere acties in te plannen en te herplannen. Dit kan zowel in bulk als handmatig. De planning houdt hierbij rekening met beschikbaarheid van medewerkers, spreekuren, beschikbare tijd en de streefdatum van contactmomenten. </t>
  </si>
  <si>
    <t>Afspraakstatus</t>
  </si>
  <si>
    <t>De status van een afspraak is direct in de agenda te wijzigen in “verschenen”, “niet verschenen zonder bericht (nvzb)” ´niet verschenen met bericht,´ ´afgemeld door JGZ´ en extra door beheerders van Opdrachtgever zelf toe te voegen classificaties.</t>
  </si>
  <si>
    <t>Bij afspraken die de status "niet verschenen met bericht" (nvmb) krijgen kan de reden van afzeggen worden genoteerd.</t>
  </si>
  <si>
    <t>Bij het afzeggen van een afspraak moet de gebruiker de keuze krijgen direct een nieuwe afspraak aan te maken. Licht toe. Beoordeling vindt plaats naar mate de compleetheid van de door u aangeboden toepassing.</t>
  </si>
  <si>
    <t xml:space="preserve">In het dossier staat voor het huidige en alle voorgaande (ook (uiteindelijk) overgeslagen) contactmomenten geregistreerd, wanneer de afspraak heeft plaatsgevonden indien is verschenen,  hoe vaak betreffende afspraken is afgezegd met bericht (nvmb) en hoe vaak het kind niet is verschenen zonder bericht (nvzb). </t>
  </si>
  <si>
    <t>Zichtbaar blijft wat de streefdatum was voor de afspraak, ook als de afspraak is afgezegd.</t>
  </si>
  <si>
    <t>De afspraakhistorie is een onderdeel van het dossier dat overgaat bij dossieroverdracht.</t>
  </si>
  <si>
    <t>Reeds gemaakte afspraken zijn eenvoudig te wijzigen (verplaatsen) voor gebruikers, zowel voor één individuele afspraak als meerdere afspraken gelijktijdig.</t>
  </si>
  <si>
    <t>Benodigde uitnodigingsbrieven worden semiautomatisch gegenereerd. Licht toe. Beoordeling vindt plaats naar mate de compleetheid van de door u aangeboden toepassing.</t>
  </si>
  <si>
    <t>Bij het verplaatsen van een spreekuur is het mogelijk alle daaraan gekoppelde afspraken automatisch mee te verplaatsen.</t>
  </si>
  <si>
    <t>Agenda</t>
  </si>
  <si>
    <t>Iedere gebruiker heeft een eigen agenda binnen het systeem. De agenda is ondersteunend aan het werkproces en geeft de gebruiker een totaal overzicht van geplande afspraken en open activiteiten.</t>
  </si>
  <si>
    <t>Alle gebruikers kunnen door functioneel beheer geautoriseerd worden op leesrechten op de agenda's en werklijsten van alle andere gebruikers.</t>
  </si>
  <si>
    <t>Een gebruiker kan in het DD-JGZ meerdere agenda's tegelijkertijd openen. </t>
  </si>
  <si>
    <t>Een gebruiker moet in het DD-JGZ verschillende goed leesbare weergaves (per dag, (werk)week en maand) van de agenda kunnen tonen op het scherm.</t>
  </si>
  <si>
    <t xml:space="preserve">Vanuit de agenda is het mogelijk een print te maken van de afspraken die een geselecteerde medewerker op een willekeurige dag gepland heeft staan. </t>
  </si>
  <si>
    <t>Geef aan wat de planner vanuit een agenda overzicht aan detailinformatie kan inzien van een spreekuur. Licht toe. Beoordeling vindt plaats naar mate de compleetheid van de door u aangeboden toepassing.</t>
  </si>
  <si>
    <t>Op basis van in het dossier aan het kind meegegeven tijdelijke en/of langdurige kenmerken (bijv. risicokind) moeten afspraken in de agenda duidelijk onderscheidbaar zijn (bijv. met kleuren of symbolen). Licht toe. Beoordeling vindt plaats naar mate de compleetheid van de door u aangeboden toepassing.</t>
  </si>
  <si>
    <t>Het DD-JGZ bevat functionaliteit op te registeren gedurende welke dagdelen ouders beschikbaar zijn voor een afspraak. Deze beschikbaarheid kan aangepast worden. Licht toe. Beoordeling vindt plaats naar mate de compleetheid van de door u aangeboden toepassing.</t>
  </si>
  <si>
    <t>Bij in bulk inplannen voor een contactmoment plant het systeem ouders geeft een waarschuwing op tijdsvakken waarvan de ouders hebben aangegeven niet beschikbaar te zijn. Bij het handmatig inplannen / maken van een afspraak moeten de dagdelen waarvan is aangegeven dat met ouders een afspraak kan worden gemaakt, worden weergegeven. Licht toe. Beoordeling vindt plaats naar mate de compleetheid van de door u aangeboden toepassing.</t>
  </si>
  <si>
    <t>Bij het handmatig inplannen is het mogelijk om af te wijken van de door de ouders aangegeven tijdsvakken en toch een afspraak in te plannen op een moment dat een ouder heeft aangegeven niet beschikbaar te zijn. Licht toe. Beoordeling vindt plaats naar mate de compleetheid van de door u aangeboden toepassing.</t>
  </si>
  <si>
    <t>Bezettingsgraad</t>
  </si>
  <si>
    <t>De bezettingsgraad per dag per locatie is overzichtelijk in één scherm weergeven voor een geselecteerde periode voor de geselecteerde teams. Licht toe. Beoordeling vindt plaats naar mate de compleetheid van de door u aangeboden toepassing.</t>
  </si>
  <si>
    <t>De weergave van de bezettingsgraad kleurt duidelijk afwijkend wanneer deze buiten de door functioneel beheer ingestelde grenswaarde ligt. Licht toe. Beoordeling vindt plaats naar mate de compleetheid van de door u aangeboden toepassing.</t>
  </si>
  <si>
    <t>Geef aan op welke wijze de planner het spreekuur waarvan de bezettingsgraad te laag is, snel en efficiënt afspraken kan inplannen voor dat spreekuur. Licht toe. Beoordeling vindt plaats naar mate de compleetheid van de door u aangeboden toepassing.</t>
  </si>
  <si>
    <t>Bulk plannen</t>
  </si>
  <si>
    <t>Geef aan op welke wijze een planner efficiënt in spreekuren in bulk contactmomenten kan inplannen. Beschrijf hierbij de wijze waarop contactmomenten worden ingepland. Licht toe. Beoordeling vindt plaats naar mate de compleetheid van de door u aangeboden toepassing.</t>
  </si>
  <si>
    <t>Een planner kan een aantal spreekuren selecteren en hier automatisch in bulk passende contactmomenten uit de werkvoorraad op inplannen.</t>
  </si>
  <si>
    <t>Een planner kan een aantal contactmomenten selecteren en deze automatisch in bulk inplannen in passende spreekuren.</t>
  </si>
  <si>
    <t>Een functioneel beheerder kan per type contactmoment aangeven welke bandbreedte rondom de streefdatum toegestaan is. Bij bulk-plannen houdt het systeem rekening met deze bandbreedte.</t>
  </si>
  <si>
    <t>Het DD-JGZ biedt functionaliteit om in de agenda een tijdsblok te reserveren. Dit tijdsblok is via bulk-planning niet te vullen met afspraken, via handmatig plannen is het wel mogelijk deze reservering te vullen met een afspraak. Licht toe. Beoordeling vindt plaats naar mate de compleetheid van de door u aangeboden toepassing.</t>
  </si>
  <si>
    <t>Het DD-JGZ biedt functionaliteit om in de agenda een tijdsblok te blokkeren. Dit tijdsblok is voor bulk en voor handmatige planning niet beschikbaar voor een afspraak. Licht toe. Beoordeling vindt plaats naar mate de compleetheid van de door u aangeboden toepassing.</t>
  </si>
  <si>
    <t xml:space="preserve">Bij in bulk (automatisch) inplannen  voor een bepaald contactmoment kunnen kinderen  worden geselecteerd op geboortedatum, locatie, postcode, school/klas/groep, zorgteam, streefdatum, prioriteit en/of combinaties hiervan. </t>
  </si>
  <si>
    <t>Een planner kan bij bulk plannen aangeven dat de contactmomenten bij geselecteerde medewerkers ingepland dienen te worden.</t>
  </si>
  <si>
    <t>Handmatig plannen</t>
  </si>
  <si>
    <t>Reeds gemaakte afspraken / afsprakenblokken moeten met een enkele handeling te wijzigen / verplaatsen zijn (bijvoorbeeld in data /professionals etc.).</t>
  </si>
  <si>
    <t xml:space="preserve">Bij handmatige planning kan de gebruiker afwijken van de door het systeem bepaalde streefdatum voor een contactmoment en bijbehorende bandbreedte. </t>
  </si>
  <si>
    <t>Bij het handmatig inplannen / maken van een afspraak zijn de in het dossier aan het kind meegegeven tijdelijke en/of langdurige kenmerken zichtbaar. Dit omdat deze invloed hebben op de te maken afspraak.</t>
  </si>
  <si>
    <t>Herplannen</t>
  </si>
  <si>
    <t>Geef aan op welke wijze een planner inzicht krijgt in de spreekuren om handmatig wijzigingen in de planning aan te kunnen brengen (bijvoorbeeld overzetten van een planning bij een andere werknemer in geval van ziekte). Licht toe. Beoordeling vindt plaats naar mate de compleetheid van de door u aangeboden toepassing.</t>
  </si>
  <si>
    <t>Wanneer het systeem een planningsvoorstel heeft gedaan, moet handmatig van alle op regels gebaseerde eigenschappen (dagdeel, duur, etcetera) kunnen worden afgeweken.</t>
  </si>
  <si>
    <t xml:space="preserve">De uitvoerder(s) van een spreekuur(reeks) moet(en) eenvoudig te wijzigen zijn. </t>
  </si>
  <si>
    <t>Overzicht</t>
  </si>
  <si>
    <t>Een overzicht van de geplande afspraken moet per spreekuur, per JGZ-locatie / school/ per medewerker (JV/JA) kunnen worden weergegeven. Dit dient goed zichtbaar te zijn.</t>
  </si>
  <si>
    <t>Het DD-JGZ biedt functionaliteit aan gebruikers om overzichten te maken op basis van planningsgegevens. Het overzicht van alle kinderen voor wie geen afspraak is gepland, maar die wel een streefdatum hebben, binnen een door te gebruiker aan te geven tijdsperiode, is standaard beschikbaar.</t>
  </si>
  <si>
    <t>Het overzicht van de vrije plekken per spreekuur, per dag, week en maand, binnen een door te gebruiker aan te geven tijdsperiode is standaard beschikbaar voor gebruikers.</t>
  </si>
  <si>
    <t>Het is voor gebruikers mogelijk overzichten te maken op basis van planningsgegevens. Het overzicht van alle kinderen (leeftijd definieerbaar, groep school) zonder afspraak of plandatum is standaard beschikbaar.</t>
  </si>
  <si>
    <t>Binnen deze overzichten moet kunnen worden gesorteerd, gefilterd en verfijnd o.b.v. directe en indirecte eigenschappen en/of kenmerken van een afspraak (bijv. locatie, persoon, datum, leeftijd, contactmoment, discipline, groep/klas etc.).</t>
  </si>
  <si>
    <t>Het is binnen de applicatie mogelijk om repeteer- / clusterafspraken aan te maken in DD-JGZ-agenda. Licht toe. Beoordeling vindt plaats naar mate de compleetheid van de door u aangeboden toepassing.</t>
  </si>
  <si>
    <t>Het is binnen de applicatie mogelijk om afspraken op roosterniveau, die een professional in zijn / haar DD-JGZ agenda heeft staan, te pushen naar MS Outlook/O365 zonder inhoudelijke informatie mee te geven. Licht toe. Beoordeling vindt plaats naar mate de compleetheid van de door u aangeboden toepassing.</t>
  </si>
  <si>
    <t>Het DD-JGZ geeft tijdens het plannen een waarschuwing indien eenzelfde contactmoment / afspraak (met dezelfde naamgeving) meer dan 1 keer wordt gepland op dezelfde dag.</t>
  </si>
  <si>
    <t>In het rooster kunnen feestdagen, weekenden en andere tijdsblokken geblokkeerd worden voor het inplannen van contactmomenten.</t>
  </si>
  <si>
    <t>Reserveringen (vakantie periodes), pauzes en vergaderingen kunnen in clusters in spreekuren worden vastgelegd en zijn daarmee geblokkeerd voor afspraken.</t>
  </si>
  <si>
    <t>Eventuele vrije plekken binnen een spreekuur (o.a. ontstaan door geannuleerde afspraken) moeten bij het plannen direct naar voren komen. Dus moet het mogelijk zijn een tweede afspraak op hetzelfde tijdstip in te plannen als de geannuleerde nog niet opnieuw ingepland is.</t>
  </si>
  <si>
    <t>Medewerkers kunnen (incidenteel of structureel, gepland of ad hoc) eenvoudig waarnemen / overnemen, dat wil zeggen: afspraken uit de agenda van een andere medewerker uitvoeren, waarbij de naam van de ingelogde medewerker wordt gekoppeld aan de gevoerde administratie (afspraken/registratie).</t>
  </si>
  <si>
    <t>Afspraken voor kinderen kunnen gemaakt worden voor afzonderlijke, aan de locatie  gekoppelde medewerkers , of op afzonderlijke locaties zoals school, onderzoekslocaties, etcetera.</t>
  </si>
  <si>
    <t>Binnen spreekuren kunnen tijdvakken worden geblokt (bijvoorbeeld t.b.v. pauzes of reistijd). Bij het in bulk inplannen en het doen van planningsvoorstellen houdt het systeem hier rekening mee. Ook deze geblokte tijdvakken moeten o.b.v. een terugkeerpatroon in het systeem kunnen worden gezet.</t>
  </si>
  <si>
    <t>Een afspraak is gekoppeld aan een kind en een type contactmoment (duur en benodigde disciplines) en kent een begin- en eindtijd.</t>
  </si>
  <si>
    <t>Aan spreekuren en afspraken gekoppeld aan het spreekuur kan desgewenst uitgebreid worden qua tijd d.m.v. aanpassen van begin- eindtijd.</t>
  </si>
  <si>
    <t>Het is mogelijk afspraken buiten spreekuren te maken.</t>
  </si>
  <si>
    <t>Het type contactmomenten bepaalt de duur van de afspraak. De (geplande) afspraakduur moet per contactmoment instelbaar zijn. Bij het maken van een afspraak kan hier handmatig van worden afgeweken.</t>
  </si>
  <si>
    <t>Op basis van de geboortedatum van een kind en de streefleeftijd waarop een regulier contactmoment idealiter moet plaatsvinden (eigenschap van een regulier contactmoment), bepaalt het DD-JGZ per kind voor ieder contactmoment de streefdatum.</t>
  </si>
  <si>
    <t>Het is mogelijk de streefdatum en bandbreedte van een groep kinderen te selecteren en voor hen allen tegelijk:_x000D_
(1) een nieuw, extra contactmoment toe te voegen;_x000D_
(2) een contactmoment te verwijderen._x000D_
_x000D_
Het selecteren van deze groep kinderen moet kunnen o.b.v. door de organisatie te bepalen criteria. Bijvoorbeeld omdat zij afkomstig zijn uit een bepaald gebied (d.m.v. het ingeven van een postcodereeks), een bepaald type onderwijs volgen, onderwijs volgen op een bepaalde school, soort contactmoment, leeftijd/geboortedatum, leerjaar/groep.</t>
  </si>
  <si>
    <t>Voor elk kind kan een onbeperkt aantal afspraken voor (extra) contactmomenten worden ingepland.</t>
  </si>
  <si>
    <t>Spreekuren kunnen zowel centraal (bijvoorbeeld door een planner) als decentraal (bijvoorbeeld door een arts of verpleegkundige) worden gecreëerd en/of gewijzigd.</t>
  </si>
  <si>
    <t>Spreekuren van eenzelfde type en inhoud moeten kunnen worden aangemaakt volgens een terugkeerpatroon. (bijvoorbeeld voor elke maandag zelfde soort spreekuur).</t>
  </si>
  <si>
    <t>Bij individueel inplannen doet het systeem voorstellen rekening houdend met de logische beperkingen. Bepaalde typen contactmoment kunnen op bepaalde spreekuren worden ingepland, afspraken moeten binnen het tijdvak van een spreekuur vallen, bandbreedte van het contactmoment waarbinnen de afspraak moet worden gepland. Bij conflicten of (on)mogelijkheden geeft het systeem een melding aan de planner.</t>
  </si>
  <si>
    <t>Bij het maken van afspraken checkt het DD-JGZ of bij de kinderen het contactmoment waarvoor zij worden uitgenodigd al is uitgevoerd en of voor hen al een dergelijke afspraak is ingepland en geeft in dergelijke gevallen een waarschuwing. Nogmaals inplannen of uitvoeren van het contactmoment moet mogelijk zijn.</t>
  </si>
  <si>
    <t>Wanneer voor een groep cliënten afspraken gemaakt worden, is het mogelijk dit te doen voor een locatie (zoals scholen) en een of meerdere betrokken disciplines (en daarmee respectievelijke werknemers).</t>
  </si>
  <si>
    <t>Eventuele vrije plekken binnen een spreekuur (o.a. ontstaan door geannuleerde afspraken) moeten goed zichtbaar zijn voor de planner en moeten snel ingepland kunnen worden. Bij het in bulk inplannen en het doen van planningsvoorstellen neemt het systeem deze vrijgevallen plekken mee.</t>
  </si>
  <si>
    <t>Spreekuren</t>
  </si>
  <si>
    <t>Het is mogelijk om spreekuren te zoeken.</t>
  </si>
  <si>
    <t>Geef aan op welke selectiecriteria het mogelijk is om spreekuren te zoeken. Licht toe. Beoordeling vindt plaats naar mate de compleetheid van de door u aangeboden toepassing.</t>
  </si>
  <si>
    <t>Geef aan welke kenmerken van spreekuren in bulk te wijzigen zijn en op welke wijze spreekuren hiervoor te selecteren zijn. Licht toe. Beoordeling vindt plaats naar mate de compleetheid van de door u aangeboden toepassing.</t>
  </si>
  <si>
    <t>Het is mogelijk om in bulk voor geselecteerde spreekuren uitnodiging per brieven of per e-mail te versturen. Licht toe. Beoordeling vindt plaats naar mate de compleetheid van de door u aangeboden toepassing.</t>
  </si>
  <si>
    <t>Uitnodiging</t>
  </si>
  <si>
    <t>deze wens komt te vervallen</t>
  </si>
  <si>
    <t>Overleden of overgedragen kinderen (uit zorg) kunnen niet opgeroepen of aangeschreven worden.</t>
  </si>
  <si>
    <t>Bij het maken van een individuele afspraak of het maken van afspraken in bulk moet je kunnen aangeven óf een uitnodigingsbrief óf een e-mail moet worden verstuurd. Licht toe. Beoordeling vindt plaats naar mate de compleetheid van de door u aangeboden toepassing.</t>
  </si>
  <si>
    <t>Alle uitnodigings- en herinneringsbrieven (gecreëerd o.b.v. een documentsjabloon) moeten via ouderportaal kunnen worden verstuurd vanuit het DD-JGZ.</t>
  </si>
  <si>
    <t>Bij ontbreken of onvolledig zijn van (e-mail)adres en/of telefoonnummer is dit duidelijk zichtbaar door kleur of symbool. Licht toe. Beoordeling vindt plaats naar mate de compleetheid van de door u aangeboden toepassing.</t>
  </si>
  <si>
    <t>Werkvoorraad</t>
  </si>
  <si>
    <t>Geef aan op welke wijze de nog in te plannen contactmomenten inzichtelijk zijn voor planners en welke informatie hierbij getoond wordt. Licht toe. Beoordeling vindt plaats naar mate de compleetheid van de door u aangeboden toepassing.</t>
  </si>
  <si>
    <t>Geef aan hoe in het DD JGZ omgegaan wordt met kinderen die in een andere provincie wonen en daar JGZ zorg krijgen terwijl zij gevaccineerd worden door onze JGZ. DIt geldt ook omgekeerd; hoe worden kinderen die bij ons naar school gaan en onze JGZ zorg krijgen geregistreerd terwijl zij in hun eigen gemeente gevaccineerd worden door die betreffende JGZ organisatie. Licht toe. Beoordeling vindt plaats naar mate de compleetheid van de door u aangeboden toepassing.</t>
  </si>
  <si>
    <t>plannen</t>
  </si>
  <si>
    <t>Alle contactmomenten die worden ingepland of die je zelf op een dag aanmaakt worden automatisch zichtbaar in een agenda, werklijst of spreekuur, dus ook telefonische contactmomenten; ten behoeve van het terug vinden van je eigen werkzaamheden. Licht toe. Beoordeling vindt plaats naar mate de compleetheid van de door u aangeboden toepassing.</t>
  </si>
  <si>
    <t>9. PVE RAPPORTEREN &amp; ANALYSEREN</t>
  </si>
  <si>
    <t>RA.</t>
  </si>
  <si>
    <t>Management Rapportages</t>
  </si>
  <si>
    <t>Het DD-JGZ ondersteunt het ontsluiten van alle relevante data binnen het DD-JGZ naar een datawarehouse.</t>
  </si>
  <si>
    <t>De productiedatabases moeten raadpleegbaar zijn door lokale BI tools, zoals Tableau. Het datamodel wordt in documentatie beschreven. Licht toe. Beoordeling vindt plaats naar mate de compleetheid van de door u aangeboden toepassing.</t>
  </si>
  <si>
    <t>Gebruikers-rapportages</t>
  </si>
  <si>
    <t>Het programma moet zo gebruikersvriendelijk zijn, dat nieuwe te genereren rapportages zelf kunnen worden aangemaakt zonder tussenkomst van de software leverancier. Licht toe. Beoordeling vindt plaats naar mate de compleetheid van de door u aangeboden toepassing.</t>
  </si>
  <si>
    <t>Rapportages in het DD-JGZ zijn toegankelijk voor gebruikers (bijvoorbeeld werklijst voor de screeners met NAW van cliënten) en ze moeten zelf rapportages kunnen draaien. De beheerder moet zelf autorisatie kunnen verlenen op rapporten aan gebruikers. Licht toe. Beoordeling vindt plaats naar mate de compleetheid van de door u aangeboden toepassing.</t>
  </si>
  <si>
    <t xml:space="preserve">V&amp;T </t>
  </si>
  <si>
    <t>Research</t>
  </si>
  <si>
    <t>Gegevens kunnen geanonimiseerd geëxporteerd worden t.b.v. onderzoek</t>
  </si>
  <si>
    <t>Geanonimiseerde data kan worden geëxporteerd naar Excel, CSV en pdf</t>
  </si>
  <si>
    <t>Templates voor exports zijn te definiëren en bewaren voor periodieke research exports</t>
  </si>
  <si>
    <t>Rapportages/ Research</t>
  </si>
  <si>
    <t>Exports volgens een template zijn te schedulen ad-hoc en volgens een schema. Licht toe. Beoordeling vindt plaats naar mate de compleetheid van de door u aangeboden toepassing.</t>
  </si>
  <si>
    <t>Bulk ‘annotatie-aantekening’  functionaliteit: het moet mogelijk zijn om voor grote groepen dossiers een bulkaantekening te maken, bijvoorbeeld indien gegevens zijn gebruikt voor wetenschappelijk onderzoek. Danwel via een selectie tool van relatie ID's of het uploaden van een bulkbestand met relatie ID's. Format aantekening: [datum] [tekst]. Licht toe. Beoordeling vindt plaats naar mate de compleetheid van de door u aangeboden toepassing.</t>
  </si>
  <si>
    <t xml:space="preserve">Er is rapportage of functionaliteit beschikbaar in de database (views) om aan eisen en indicatoren van toezichthouders te voldoen. Deze functionaliteit is dermate flexibel dat selecties en filters kunnen worden aangepast indien wetgeving dit vereist. </t>
  </si>
  <si>
    <t>10. PVE GEBRUIKSVRIENDELIJKHEID</t>
  </si>
  <si>
    <t>GBV.</t>
  </si>
  <si>
    <t>Gebruiksvriendelijkheid</t>
  </si>
  <si>
    <t xml:space="preserve">Het starten van de consultregistratie vereist niet dat voor betreffende consultregistratie een afspraak is gepland. </t>
  </si>
  <si>
    <t>help</t>
  </si>
  <si>
    <t xml:space="preserve">Binnen het DD-JGZ is een helpfunctie met heldere uitleg over de werking van de applicatie in het Nederlands beschikbaar.  
</t>
  </si>
  <si>
    <t>De applicatie toont op zo veel mogelijk plaatsen in het DD-JGZ context gebonden helpinformatie, bijvoorbeeld door mouse-over.</t>
  </si>
  <si>
    <t>Bij nieuwe releases is er een What's new functie, waarin de nieuwe functionaliteit stap voor stap wordt beschreven</t>
  </si>
  <si>
    <t>De foutmeldingen van het DD-JGZ geven een leesbare uitleg, waaruit duidelijk wordt wat de gebruiker moet doen.</t>
  </si>
  <si>
    <t>Geef aan op welke onderdelen van de consult-registratie de functioneel beheerder helpteksten of een help-hyperlink kan invullen.</t>
  </si>
  <si>
    <t>navigatie</t>
  </si>
  <si>
    <t>Het gebruik van sneltoetsen/functietoetsen binnen de applicatie is mogelijk (o.a. shortcuts). Bijvoorbeeld: met TAB kun je naar het logische volgende veld. SHIFT-TAB de vorige. Licht toe. Beoordeling vindt plaats naar mate de compleetheid van de door u aangeboden toepassing.</t>
  </si>
  <si>
    <t xml:space="preserve">De menu opties van de applicatie moeten altijd voor de gebruiker toegankelijk en zichtbaar zijn, ongeacht in welk onderdeel van het menu de gebruiker zich ook bevindt.
</t>
  </si>
  <si>
    <t>Geef aan hoe de schermstructuur de mogelijkheid geeft op een logische en overzichtelijke wijze vrij te navigeren door  consult-registraties. Licht toe. Beoordeling vindt plaats naar mate de compleetheid van de door u aangeboden toepassing.</t>
  </si>
  <si>
    <t>Er moet eenvoudig tussen de verschillende schermen kunnen worden geswitcht binnen een dossier. Licht toe. Beoordeling vindt plaats naar mate de compleetheid van de door u aangeboden toepassing.</t>
  </si>
  <si>
    <t>Binnen het dossier moet eenvoudig (één klik en/of sneltoetscombinatie) kunnen worden teruggegaan naar een vorige weergave of scherm.</t>
  </si>
  <si>
    <t xml:space="preserve">Gebruikers moeten vrij door de velden kunnen bewegen. Van de invulvolgorde tijdens een consultregistratie kan worden afgeweken. </t>
  </si>
  <si>
    <t>Geef aan op welke wijze snel genavigeerd kan worden naar eerder weergegeven dossiers of pagina's. Licht toe. Beoordeling vindt plaats naar mate de compleetheid van de door u aangeboden toepassing.</t>
  </si>
  <si>
    <t>Binnen het DD-JGZ moet met één handeling naar verschillende onderdelen van het DD-JGZ kunnen worden genavigeerd (bijvoorbeeld vanuit Bulkplanning of Oproeplijst RIVM direct naar een kinddossier kunnen klikken). Licht toe. Beoordeling vindt plaats naar mate de compleetheid van de door u aangeboden toepassing.</t>
  </si>
  <si>
    <t>Vanuit elk tabblad (hoofdonderdeel binnen een dossier) kan direct naar een ander tabblad worden geklikt, zonder tussenstap naar bijvoorbeeld persoonsgegevens cliënt. Licht toe. Beoordeling vindt plaats naar mate de compleetheid van de door u aangeboden toepassing.</t>
  </si>
  <si>
    <t>overzicht</t>
  </si>
  <si>
    <t>Het geslacht van cliënten moet snel te zien zijn door icoon en kleur.</t>
  </si>
  <si>
    <t xml:space="preserve">Het moet mogelijk zijn om de sorteervolgorde van overzichten te wijzigen door op de labels van de kolommen te klikken (oud-nieuw/nieuw-oud). Voldoet u hieraan dan is de beoordeling voldoende, voldoet u hier niet aan dan is de beoordeling onvoldoende. </t>
  </si>
  <si>
    <t>Naam (roepnaam + achternaam), leeftijd (in jaren en maanden) en geslacht van kind is op de meeste schermen duidelijk zichtbaar zijn bij het werken in een cliëntdossier.</t>
  </si>
  <si>
    <t>Het dossier biedt een helder overzicht in één scherm van alle bijzonderheden van een kind, ook als die geregistreerd zijn in verschillende onderdelen van het dossier.</t>
  </si>
  <si>
    <t>Registratie-items waarvoor iemand niet is geautoriseerd verschijnen ook niet in zijn of haar menu.</t>
  </si>
  <si>
    <t xml:space="preserve">De resolutie en opbouw van het scherm dient zich aan te passen aan het scherm. Dit zodat de tekst te allen tijde leesbaar is. </t>
  </si>
  <si>
    <t>Na inloggen heeft de medewerker snel inzicht in de activiteiten die gedaan moeten worden. Licht toe. Beoordeling vindt plaats naar mate de compleetheid van de door u aangeboden toepassing.</t>
  </si>
  <si>
    <t>Deze wens is komen te vervallen</t>
  </si>
  <si>
    <t xml:space="preserve">Is het mogelijk om via de stem Nederlandse tekst te dicteren? Voice-control. Voldoet u hieraan dan is de beoordeling voldoende, voldoet u hier niet aan dan is de beoordeling onvoldoende. </t>
  </si>
  <si>
    <t xml:space="preserve">Het is mogelijk om een nieuw venster te openen, zodat er bijvoorbeeld twee kinderen tegelijk open staan. Voldoet u hieraan dan is de beoordeling voldoende, voldoet u hier niet aan dan is de beoordeling onvoldoende. </t>
  </si>
  <si>
    <t>11. PVE HOUSING &amp; HOSTING</t>
  </si>
  <si>
    <t>HH.</t>
  </si>
  <si>
    <t>Hosting</t>
  </si>
  <si>
    <t>Client Server (Citrix) wordt ondersteund.</t>
  </si>
  <si>
    <t>Geef aan wat minimale eisen voor hardware en software zijn. Licht toe. Beoordeling vindt plaats naar mate de compleetheid van de door u aangeboden toepassing.</t>
  </si>
  <si>
    <t>U geeft een overzicht van de benodigde netwerkcapaciteit voor één gebruiker en voor alle gebruikers indien de capaciteit niet lineair toeneemt met het aantal gebruikers. Licht toe. Beoordeling vindt plaats naar mate de compleetheid van de door u aangeboden toepassing.</t>
  </si>
  <si>
    <t>Geef een schematische beschrijving van de hosting architectuur, inclusief de mate waarin de eventuele ontwikkel-, test-, acceptatie- en productieomgevingen (OTAP) samenhangen dan wel gescheiden zijn (bijvoorbeeld gescheiden databases). Geef ook aan hoe de verschillende elementen van de ene omgeving worden overgezet naar de andere. Denk hierbij onder meer aan de mogelijkheden en procedure met betrekking tot automatische deployment, alsook aan verschillende soorten wijzigingen (zoals m.b.t. applicaties formulieren en dergelijke).  Geef aan of de omgevingen geshared zijn. Beschrijf bovendien de eventueel daarbij toegepaste virtualisatie. Geef ook of de applicatie op eigen infrastructuur draait of niet. Licht toe. Beoordeling vindt plaats naar mate de compleetheid van de door u aangeboden toepassing.</t>
  </si>
  <si>
    <t>Beheer</t>
  </si>
  <si>
    <t>Voor nieuwe versies van de applicatie, of wijzigingen op de configuratie van het systeem zijn geen wijzingen op de cliënt nodig. Software installaties op de werkplek en client-server zijn niet toegestaan. Dit moet centraal uitgerold worden.</t>
  </si>
  <si>
    <t>Deze eis is komen te vervallen</t>
  </si>
  <si>
    <t>De Applicatie laat toe dat meerdere databases (productie, test &amp; acceptatie, oefen, management informatie) naast elkaar operationeel zijn en dat gebruikers meerdere databases gelijktijdig kunnen gebruiken.</t>
  </si>
  <si>
    <t>12. PVE INFORMATIE BEVEILIGING</t>
  </si>
  <si>
    <t>Inf.</t>
  </si>
  <si>
    <t>audit/rapportage</t>
  </si>
  <si>
    <t>Leverancier rapporteert JGZ GGD en JGZ Almere op reguliere basis (bijvoorbeeld jaarlijks) ten aanzien van security scans, compliance scans, geïnstalleerde beveiligings updates, patches en veiligheidsincidenten.</t>
  </si>
  <si>
    <t xml:space="preserve">De JGZ GGD en JGZ Almere hebben het recht de beveiligingsmaatregelen regulier te auditen en te keuren, eventueel door een onafhankelijke organisatie. </t>
  </si>
  <si>
    <t>data</t>
  </si>
  <si>
    <t xml:space="preserve">Leverancier garandeert vertrouwelijkheid gedurende het transport van data. De data wordt uitsluitend versleuteld getransporteerd. </t>
  </si>
  <si>
    <t>De data van tenminste de productie- en acceptatieomgeving wordt uitsluitend versleuteld opgeslagen.</t>
  </si>
  <si>
    <t>Uitsluitend in de productieomgeving bevindt zich cliënt data (met uitzondering van korte testsessie van maximaal vier weken ten behoeve van nieuwe releases in een beveiligde acceptatieomgeving).</t>
  </si>
  <si>
    <t>De testomgeving en andere omgevingen bevatten geanonimiseerde of dummy data die niet herleidbaar is naar een persoon.</t>
  </si>
  <si>
    <t>Datakoppelingen worden slechts toegestaan als zij geen inbreuk maken op het wettelijke beveiligingsbeleidvoor de JGZ . Dit ter beoordeling van de functionaris gegevensbescherming van de JGZ GGD en JGZ Almere</t>
  </si>
  <si>
    <t>incidenten</t>
  </si>
  <si>
    <t>Beveiligingsincidenten die betrekking hebben op de GGD Flevoland en JGZ Almere  worden direct gemeld aan de functionaris gegevensbescherming van de GGD Flevoland en JGZ Almere.</t>
  </si>
  <si>
    <t>U treft voorzieningen die waarborgen dat bij verlies of beschadiging van persoonsgegevens herstel kan plaatsvinden.</t>
  </si>
  <si>
    <t>Bij kennisneming door onbevoegden of het vermoeden daarvan dat geheimhouding is geschaad wordt de bewerker terstond ingelicht.</t>
  </si>
  <si>
    <t>Informatie-beveiliging</t>
  </si>
  <si>
    <t>Voor extern gehoste gegevensbanken kan het nodig zijn dat de gegevens op enig moment in de tijd door GGD JGZ en JGZ Almere over te nemen moeten zijn en dat er dus een bestand kan worden geleverd waarmee een gegevensbank kan worden opgebouwd.</t>
  </si>
  <si>
    <t>Alle door de JGZ GGD en JGZ Almere aangebrachte informatie moet verwijderbaar zijn op verzoek van de opdrachtgever.</t>
  </si>
  <si>
    <t>Uw oplossing staat los van de infrastructuur van de GGD Flevoland en JGZ Almere en heeft geen invloed op de infrastructuur van de GGD Flevoland en JGZ Almere. Geef indien hier niet aan voldaan kan worden, in hoeverre dat wel effect heeft. Licht toe. Beoordeling vindt plaats naar mate de compleetheid van de door u aangeboden toepassing.</t>
  </si>
  <si>
    <t>Leverancier garandeert dat de data van de GGD Flevoland en JGZ Almere wordt opgeslagen in Nederland en valt daarmee onder Nederlands recht. Dit geldt ook in het geval van overname van uw organisatie.</t>
  </si>
  <si>
    <t>Beheerders van de leverancier hebben toegang tot de inhoud van dossiers. Hier mag men slechts na toestemming van de GGD Flevoland en JGZ Almere gebruik van maken en dan alleen voor het afgesproken doel.</t>
  </si>
  <si>
    <t>De opslag van gegevens is zodanig dat onbevoegden er geen kennis van kunnen nemen.</t>
  </si>
  <si>
    <t>U draagt zorg voor de bewaking van de juistheid en integriteit van de gegevensbestanden die u ten behoeve van de werkzaamheden onder u heeft.</t>
  </si>
  <si>
    <t>De bewerker draagt zorg dat schade wordt beperkt en herhaling wordt voorkomen.</t>
  </si>
  <si>
    <t>log</t>
  </si>
  <si>
    <t>Leverancier houdt een audittrail bij van iedereen die toegang heeft gekregen tot het DD-JGZ. De GGD Flevoland en JGZ Almere krijgt toegang tot deze audittrail ten behoeve van probleemanalyse en om te gebruiken als bewijsmateriaal bij overtreding van wet- en regelgeving.</t>
  </si>
  <si>
    <t>Elke toegang/aanmaken/wijziging en verwijdering van en in dossieronderdelen wordt op persoonsniveau gelogd.</t>
  </si>
  <si>
    <t>De logmutaties kunnen worden gesorteerd en gefilterd (in ieder geval op medewerker niveau en datum/tijd in het kader van de privacywetgeving).</t>
  </si>
  <si>
    <t>Na inloggen verschijnen in elk registratieonderdeel bij registreren automatisch datum en naam van ingelogde auteur.</t>
  </si>
  <si>
    <t>De autorisatie van de loggegevens is zodanig dat ze nooit gewijzigd kunnen worden.</t>
  </si>
  <si>
    <t>Aanbieder monitort de externe hosting op misbruik. Daartoe worden transactielogs maximaal 90 dagen bewaard en steekproefsgewijs door geautoriseerde beheerders onderzocht. Beveiligingsincidenten worden gemeld en gerapporteerd (op basis van SLA).</t>
  </si>
  <si>
    <t>maatregelen</t>
  </si>
  <si>
    <t>Uw organisatie en uw eventuele partners voldoen (dan wel is aantoonbaar compliant) aan de NEN-norm 7510. Leverancier is in staat deze certificaten (jaarlijks) te overleggen ten behoeve van een controle door een onafhankelijke auditor.</t>
  </si>
  <si>
    <t>Procedures en mechanisme zijn geïmplementeerd voor encryptie van vertrouwelijke data in opslag/storage (file servers, databases, en gebruikers workstations) en transport van data (systeem interfaces, over publiek netwerken, en  elektronisch berichtenverkeer, XML-Feeds maken gebruik van een beveiligde verbinding).</t>
  </si>
  <si>
    <t>Data wordt opgeslagen op minimaal twee fysiek gescheiden locaties. Volledig redundante data opslag infrastructuur.</t>
  </si>
  <si>
    <t>Leverancier garandeert dat er maatregelen zijn genomen om aanvallen te voorkomen van 'side channel', guest hopping' en hyperjacking', de hypervisor wordt gecompromitteerd of SQL-injectie voorkomen. Deze maatregelen worden minimaal jaarlijks getest en het testrapport wordt aan GGD Flevoland en JGZ Almere ter beschikking gesteld.</t>
  </si>
  <si>
    <t>In het kader van digitaal werken, en daarmee digitale archivering, is de applicatie in staat te voldoen aan wet- en regelgeving (WGBO) ten aan zien van bewaar- en vernietigingsplicht .</t>
  </si>
  <si>
    <t>U geeft aan hoe u voldoet aan de eisen ten aanzien van het vernietigen van dossiers zoals wettelijk omschreven.</t>
  </si>
  <si>
    <t>privacy by design. Hoe bevorderen jullie privacy by design. Licht toe. Beoordeling vindt plaats naar mate de compleetheid van de door u aangeboden toepassing.</t>
  </si>
  <si>
    <t>Kunnen jullie ons een risicoanalyse verstrekken? Licht toe. Beoordeling vindt plaats naar mate de compleetheid van de door u aangeboden toepassing.</t>
  </si>
  <si>
    <t>GGD Flevoland standaard verwerkersovereenkomst moet geaccordeerd worden voordat een overeenkomst getekend wordt.</t>
  </si>
  <si>
    <t>13. PVE FUNCTIONEEL BEHEER</t>
  </si>
  <si>
    <t>FB.</t>
  </si>
  <si>
    <t>Functioneel Beheer</t>
  </si>
  <si>
    <t>De inrichting van de applicatie (processen, menu’s, autorisaties e.d.) wordt in beginsel door de applicatiebeheerders van JGZ GGD Flevoland uitgevoerd in samenspraak met leverancier (vanuit advies).</t>
  </si>
  <si>
    <t>Het functioneel applicatiebeheer van de aangeboden oplossing moet eenvoudig en zelfstandig door de GGD plaats kunnen vinden zonder verplichte ondersteuning door de leverancier.</t>
  </si>
  <si>
    <t>Ondersteuning werkprocessen: de verschillende contactmomenten/afspraken moeten door de organisatie, zonder tussenkomst van de leverancier, zelf samengesteld / aangevuld kunnen worden (naamgeving, opbouw, inhoud, tijdsduur en autorisatie van de verschillende contactmomenten/afspraken). Concreet: functioneel beheer kan op basis van de eigen bedrijfsregels de werkprocessen inrichten.</t>
  </si>
  <si>
    <t>De applicatiebeheerders kunnen zelf consulten definiëren voor hun eigen organisatie: Naamgeving, instellingen gekoppeld aan de planmodule en op welke locaties het consult gebruikt wordt en aan welk BDS moment het gekoppeld is.</t>
  </si>
  <si>
    <t>De functioneel beheerder kan registratie items verplicht stellen.</t>
  </si>
  <si>
    <t xml:space="preserve">Elk registratie-item moet met één handeling kunnen worden aangemerkt als risicosignaal/aandachtspunt. Dit is door de functionmelee beheerder in te regelen. Voldoet u hieraan dan is de beoordeling voldoende, voldoet u hier niet aan dan is de beoordeling onvoldoende. </t>
  </si>
  <si>
    <t>Tabellenbeheer is een afzonderlijke functie (aanpassen en wijzigen); deze functie kan binnen de autorisatie mogelijkheden specifiek worden toegewezen aan functioneel beheerders van de gebruikersorganisatie.</t>
  </si>
  <si>
    <t>Landelijke postcodetabellen worden door leverancier up to date gehouden.</t>
  </si>
  <si>
    <t>Beheerders van Opdrachtgever moeten een onbeperkt aantal contactmomenten met bijbehorende contactregistraties kunnen aanmaken.</t>
  </si>
  <si>
    <t>Gebruikersbeheer</t>
  </si>
  <si>
    <t>De gebruiker kan zelf zijn/haar wachtwoord aanpassen</t>
  </si>
  <si>
    <t>De functioneel beheerder kan zelf gebruikers van de applicatie aanmaken, muteren en inactiveren.</t>
  </si>
  <si>
    <t>De functioneel beheerder kan iedere login en wachtwoord resetten.</t>
  </si>
  <si>
    <t>Per gebruikersprofiel (Zoals, Arts, Verpleegkundige, Administratie, Co-assistent, beheerder) kunnen autorisaties worden toegekend: raadpleeg-, wijzigings- en/of verwijderrechten. Deze autorisaties moeten per gebruikersprofiel en per dossieronderdeel/functionaliteit kunnen worden toegekend.</t>
  </si>
  <si>
    <t>Aan één medewerker kunnen meerdere autorisatieprofielen worden gekoppeld.</t>
  </si>
  <si>
    <t>Het is mogelijk om medewerkers te autoriseren voor verschillende registratieonderdelen.</t>
  </si>
  <si>
    <t xml:space="preserve">Een gebruiker kan gekoppeld zijn aan meerdere locaties en een locatie kan een onbeperkt aantal gebruikers omvatten. Voldoet u hieraan dan is de beoordeling voldoende, voldoet u hier niet aan dan is de beoordeling onvoldoende. </t>
  </si>
  <si>
    <t>Incidenten</t>
  </si>
  <si>
    <t>De leverancier beschikt over een Nederlands sprekende helpdesk voor technische en functionele vragen welke toegankelijk is voor functioneel (applicatie)beheer.</t>
  </si>
  <si>
    <t>Er is één incidentsysteem waar known bugs en RFC's in worden geregistreerd. Het incidentsysteem moet voor opdrachtgever inzichtelijk zijn met minimaal de volgende velden: omschrijving, indiener (kan ook een andere organisatie zijn), classificatie, impact, status, datum van indienen en eventuele release waarop dit staat ingepland. Het incidentsysteem heeft een zoekfunctie en biedt inzicht in de historie.</t>
  </si>
  <si>
    <t>De leverancier va het DD is aanspreekpunt voor incidenten ook als er sprake is van meerdere partijen (hostingpartij en leverancier/ontwikkelaar).</t>
  </si>
  <si>
    <t>De gebruikersorganisatie heeft te allen tijde inzicht in uitstaande incidenten en supportaanvragen.</t>
  </si>
  <si>
    <t>Rechten</t>
  </si>
  <si>
    <t>Laat zien wat er mogelijk is om rechten toe te kennen aan gebruikers om delen van een dossier, bijvoorbeeld delen van consult registraties, in te kunnen zien. Dit is bijvoorbeeld noodzakelijk voor het toegang verlenen van burgers (cliënten) tot delen van het dossier of gebruikers van gelieerde organisaties. Licht toe. Beoordeling vindt plaats naar mate de compleetheid van de door u aangeboden toepassing.</t>
  </si>
  <si>
    <t>Geef aan wat uw visie is op het delen van dossiers met burgers en welke mogelijkheden u hiervoor biedt. Licht toe. Beoordeling vindt plaats naar mate de compleetheid van de door uantwoord.</t>
  </si>
  <si>
    <t>14. PVE Ontwikkeling</t>
  </si>
  <si>
    <t>Ontw.</t>
  </si>
  <si>
    <t>Ontwikkeling</t>
  </si>
  <si>
    <t xml:space="preserve">Binnen JGZ Almere werken we met multidisciplinaire teams van onder andere medewerkers jeugdhulp, school en jongerenmaatschappelijk werk, opvoedadviseurs en logopedisten. Op termijn zou er de behoefte kunnen ontstaan om deze disciplines  ook gebruik te laten maken van het dd JGZ. Heeft uw dossier de mogelijkheid om deze disciplines ook te herbergen. Waardoor er binnen de organisatie met 1 dossier gewerkt kan worden maar waar wel rekening gehouden wordt met afscherming van gegevens. </t>
  </si>
  <si>
    <t>Kunt u de kosten en de kostenstructuur voor deze oplossing aangeven? Licht toe. Beoordeling vindt plaats naar mate de compleetheid van de door u aangeboden toepassing en de hoogte van de kosten.</t>
  </si>
  <si>
    <t>Wat is uw roadmap voor nieuwe ontwikkelingen in de komende jaren op het gebied van JGZ? Licht toe. Beoordeling vindt plaats naar mate de compleetheid van de door u aangeboden toepassing.</t>
  </si>
  <si>
    <t>Geef aan op welke wijze  benodigde investeringen voor nieuwe ontwikkelingen verrekend worden. Bijvoorbeeld wat als partij X een nieuwe functionaliteit laat bouwen, is die dan ook beschikbaar voor anderen? Of als wij wat laat bouwen of samen met anderen? Is er een gezamenlijk budget voortkomend uit licentiegelden voor doorontwikkeling etcetera? Licht toe. Beoordeling vindt plaats naar mate de compleetheid van de door u aangeboden toepassing en de hoogte van de kosten.</t>
  </si>
  <si>
    <t>15. SLA ALGEMEEN</t>
  </si>
  <si>
    <t>nr.</t>
  </si>
  <si>
    <t>SLA Alg.</t>
  </si>
  <si>
    <t xml:space="preserve">De leverancier zorgt ervoor dat de gewenste dienstverlening, op het vlak van Hosting en Beheer van het DD-JGZ, in een SLA wordt vastgelegd. De SLA wordt met de inschrijving aangeleverd. </t>
  </si>
  <si>
    <t>Kosten als gevolg van het uitvoeren van de SLA zijn ondergebracht in het TCO tarief.</t>
  </si>
  <si>
    <t>In het TCO tarief is ten minste alle functionaliteit en dienstverlening opgenomen die als eis is aangegeven in het Programma van Eisen en de functionaliteit die bij de beantwoording van wensen door inschrijver is beschreven. Geef ook aan welke functionaliteit daar buiten valt en wat de kosten daarvoor zijn. Licht toe. Beoordeling vindt plaats naar mate de compleetheid van de door u aangeboden toepassing.</t>
  </si>
  <si>
    <t>Het DD JGZ en alle documentatie - voor zowel gebruiks als beheerders - zijn volledig Nederlandstalig en bevatten ten minste:
- juiste en volledige beschrijving van het geleverde en de functies daarvan
- de datastructuur: entiteiten, entiteit relaties en attributen op een dusdanige wijze beschreven dat de GGD Flevoland en JGZ Almere zelf middels opvraagmogelijkheden rapportages kan samenstellen</t>
  </si>
  <si>
    <t>Gedurende de looptijd van deze Overeenkomst zal Leverancier ervoor zorgdragen dat de door haar geleverde Documentatie zo spoedig mogelijk op haar kosten zal worden vervangen, gewijzigd of aangepast, zodra op enig tijdstip blijkt dat de Documentatie onjuiste informatie bevat, onvolledig, onvoldoende, onduidelijk of verouderd is.</t>
  </si>
  <si>
    <t>Voor het verhelpen van storingen en het beantwoorden van vragen met betrekking tot het DD-JGZ heeft de leverancier een helpdesk ingericht die beschikbaar is tijdens kantoortijden (8.00 - 18.00 uur) op werkdagen.</t>
  </si>
  <si>
    <t xml:space="preserve">De helpdesk is direct bereikbaar per telefoon tijdens onze openingstijden. Voldoet u hieraan dan is de beoordeling voldoende, voldoet u hier niet aan dan is de beoordeling onvoldoende. </t>
  </si>
  <si>
    <t xml:space="preserve">De leverancier draagt zorg voor het beantwoorden van gebruikersvragen via de helpdesk. De gebruikersvragen aan de helpdesk van de leverancier worden gesteld door de functionele en technische appicatiebeheerders  en de key-users van de GGD Flevoland en JGZ Almere. Dit consistent met het GBZ (Goed Beheerd Zorgsysteem) van de opdrachtgever. </t>
  </si>
  <si>
    <t>De leverancier ondersteunt de volgende service support processen:
o    Change management;
o    Incident management;
o    Configuratie management;
o    Problem management;</t>
  </si>
  <si>
    <t>De leverancier draagt zorg voor de inrichting van het DD-JGZ en stelt het gebruiksklaar beschikbaar aan de functioneel beheerder.</t>
  </si>
  <si>
    <t>De leverancier levert aan de GGD Flevoland en JGZ Almere een beschrijving van de eigen testprocedure van updates, upgrades en patches en geeft input voor de daaropvolgende gebruikerstests (maakt deel uit van de SLA) in een testomgeving.</t>
  </si>
  <si>
    <t>Dagen dat het DD niet werkt door storing bij de leverancier, worden gecrediteerd.</t>
  </si>
  <si>
    <t>In de SLA worden nadere afspraken gemaakt over de afhandeling van supportaanvragen. De SLA dient voor ondertekening van de overeenkomst klaar te zijn.</t>
  </si>
  <si>
    <t>De leverancier geeft een uitvoerige beschrijving van de gebruikte configuratie in de SLA</t>
  </si>
  <si>
    <t xml:space="preserve">Aanvullende kosten worden alleen vergoed na voorafgaande schriftelijke toestemming van de GGD Flevoland en JGZ Almere </t>
  </si>
  <si>
    <t>16. SLA BESCHIKBAARHEID</t>
  </si>
  <si>
    <t>Nr.</t>
  </si>
  <si>
    <t>Omschrijving</t>
  </si>
  <si>
    <t>BB.</t>
  </si>
  <si>
    <t>In de overeenkomst is een beschikbaarheid van 98% gegarandeerd tijdens kantooruren.</t>
  </si>
  <si>
    <t xml:space="preserve">Het onderhoudsvenster voor de opdrachtnemer is beschikbaar van 20.00 uur tot 8.00 uur en op vrijdag vanaf 18.00 uur. Al het geplande onderhoud en geplande changes vinden plaats in dit onderhoudsvenster. </t>
  </si>
  <si>
    <t>Wat is max. duur dat de omgeving per maand uitvalt;
voortschrijdend gemiddelde per maand, gemeten over 3 maanden? Licht toe. Beoordeling vindt plaats naar mate de geschiktheid van de door u aangeboden toepassing en de duur van de uitval.</t>
  </si>
  <si>
    <t>wat is max. aantal uren dataverlies dat kan optreden.
voortschrijdend gemiddelde per maand, gemeten over 3 maanden. Licht toe. Beoordeling vindt plaats naar mate de geschiktheid van de door u aangeboden toepassing en de duur van het dataverlies.</t>
  </si>
  <si>
    <t>Beschrijf uw scenario's die u gebruikt voor disaster recovery. Geef hierbij aan hoe u de veiligheid, beschikbaarheid en integriteit van de data waarborgt. Licht toe. Beoordeling vindt plaats naar mate de compleetheid van de door u aangeboden toepassing.</t>
  </si>
  <si>
    <t>Geef aan hoe en met welke frequentie u het disaster recovery plan test en hoe u hierover rapporteert. Licht toe. Beoordeling vindt plaats naar mate de compleetheid van de door u aangeboden toepassing.</t>
  </si>
  <si>
    <t>De leverancier draagt zorg voor houding en hosting van het DD-JGZ en het technisch beheer van de bijbehorende server en infrastructuur</t>
  </si>
  <si>
    <t>De leverancier monitort voortdurend de beschikbaarheid en neemt proactief maatregelen op het moment dat de beschikbaarheid onder SLA de dreigt te komen.</t>
  </si>
  <si>
    <t>Leverancier verricht EDP audits en technische penetratietest en overhandigt de resultaten aan de ons. Licht toe. Beoordeling vindt plaats naar mate de compleetheid van de door u aangeboden toepassing.</t>
  </si>
  <si>
    <t>Totaal</t>
  </si>
  <si>
    <t>17. SLA INCIDENTEN EN PROBLEMEN</t>
  </si>
  <si>
    <t>Onderwerp</t>
  </si>
  <si>
    <t>Conditie</t>
  </si>
  <si>
    <t>Servicevenster</t>
  </si>
  <si>
    <t>Prestatie indicator</t>
  </si>
  <si>
    <t>Inc.</t>
  </si>
  <si>
    <t>Alarmen</t>
  </si>
  <si>
    <t xml:space="preserve">De leverancier heeft een meldpunt ingericht voor het melden van storingen. </t>
  </si>
  <si>
    <t>In geval van een alarm ten aanzien van de beschikbaarheid of beveiliging van het DD-JGZ wordt terstond de GGD Flevoland/JGZ Almere geïnformeerd</t>
  </si>
  <si>
    <t>Incident beheer</t>
  </si>
  <si>
    <t>Alle (fout)meldingen (bekende problemen), inclusief status en voortgang, zijn in te zien en te volgen in een service portaal dat beschikbaar is voor functioneel beheer.</t>
  </si>
  <si>
    <t>Contactinformatie</t>
  </si>
  <si>
    <t>De leverancier draagt zorg voor een lijst met beschikbare contactpersonen (naam, functie, telefoonnummer en e-mailadres). Vastgelegd in de SLA en DAP</t>
  </si>
  <si>
    <t>Storing applicatie 
Binnen standaard servicevenster</t>
  </si>
  <si>
    <t>Prioriteit 1 storing</t>
  </si>
  <si>
    <t xml:space="preserve">De applicatie werkt in zijn geheel of gedeeltelijk niet en grote groepen gebruikers (&gt;20) worden in ernstige mate gehinderd in hun werk door het ontbreken van de dienst. De contract-contactpersoon van de Klant bepaalt de ernst van de storing. 
Beoordeling vindt plaats in de mate van voldoen aan de prestatie-indicator.
</t>
  </si>
  <si>
    <t>werkdagen 8.00-20.00 uur</t>
  </si>
  <si>
    <t>Starten met oplossen: &lt; 15 minuten
Streeftijd herstel: &lt; 2 uren na melding in 90% van de gevallen te behalen</t>
  </si>
  <si>
    <t>De applicatie werkt in zijn geheel of gedeeltelijk niet en grote groepen gebruikers (&gt;20) worden in ernstige mate gehinderd in hun werk door het ontbreken van de dienst. De contract-contactpersoon van de Klant bepaalt de ernst van de storing.</t>
  </si>
  <si>
    <t>Starten met oplossen: &lt; 15 minuten
Streeftijd herstel: &lt; 4 uren na melding in 99% van de gevallen te behalen</t>
  </si>
  <si>
    <t>Prioriteit 2 storing</t>
  </si>
  <si>
    <t>De applicatie  werkt gedeeltelijk niet en enkele gebruikers worden in mindere mate gehinderd in hun werk door het ontbreken van de dienst. De contract-contactpersoon van de Klant bepaalt de ernst van de storing. Beoordeling vindt plaats in de mate van voldoen aan de prestatie-indicator.</t>
  </si>
  <si>
    <t>Starten met oplossen: &lt; 15 minuten
Streeftijd herstel: &lt; 4 uren na melding in 90% van de gevallen te behalen</t>
  </si>
  <si>
    <t>De applicatie  werkt gedeeltelijk niet en enkele gebruikers worden in mindere mate gehinderd in hun werk door het ontbreken van de dienst. De contract-contactpersoon van de Klant bepaalt de ernst van de storing.</t>
  </si>
  <si>
    <t>Starten met oplossen: &lt; 30 minuten
Streeftijd herstel: &lt; 8 uren na melding in 90% van de gevallen te behalen</t>
  </si>
  <si>
    <t>Prioriteit 3 storing</t>
  </si>
  <si>
    <t>De applicatie  werkt gedeeltelijk niet en één of enkele gebruikers worden minimaal gehinderd in hun werk door het ontbreken van de dienst. De contract-contactpersoon van de Klant bepaalt de ernst van de storing. Beoordeling vindt plaats in de mate van voldoen aan de prestatie-indicator.</t>
  </si>
  <si>
    <t>De gemelde problemen worden, na afstemming met de overige gebruikers (gebruikersoverleg), opgenomen in de verdere releaseplanning. Eventuele workarounds worden meegenomen in de gebruikershandleiding.</t>
  </si>
  <si>
    <t>Storing applicatie
Buiten standaard servicevenster</t>
  </si>
  <si>
    <t>De applicatie werkt in zijn geheel of gedeeltelijk niet en grote groepen gebruikers (&gt;20) worden in ernstige mate gehinderd in hun werk door het ontbreken van de dienst. De contract-contactpersoon van de Klant bepaalt de ernst van de storing. Beoordeling vindt plaats in de mate van voldoen aan de prestatie-indicator.</t>
  </si>
  <si>
    <t>20.00-8.00 uur, weekend en feestdagen</t>
  </si>
  <si>
    <t>Starten met oplossen: &lt; 30 minuten
Streeftijd herstel: &lt; 2 klokuren na melding in 90% van de gevallen te behalen</t>
  </si>
  <si>
    <t>Storing applicatie 
Buiten standaard servicevenster</t>
  </si>
  <si>
    <t>Starten met oplossen: &lt; 2 klokuren
Streeftijd herstel: &lt; 5 klokuren na melding in 90% van de gevallen te behalen</t>
  </si>
  <si>
    <t>De applicatie  werkt gedeeltelijk niet en één of enkele gebruikers worden in minimaal gehinderd in hun werk door het ontbreken van de dienst. De contract-contactpersoon van de Klant bepaalt de ernst van de storing.Beoordeling vindt plaats in de mate van voldoen aan de prestatie-indicator.</t>
  </si>
  <si>
    <t>Problemen</t>
  </si>
  <si>
    <t>Storingen die regelmatig tot hinderlijke verstoringen leiden</t>
  </si>
  <si>
    <t>De  applicatie vertoont terugkerende ernstige of hinderlijke storingen.</t>
  </si>
  <si>
    <t xml:space="preserve">Starten met probleemoplossing na de derde incidentmelding t.a.v. dezelfde of aan elkaar gerelateerde incidenten. </t>
  </si>
  <si>
    <t>Escalatie</t>
  </si>
  <si>
    <t>Hogere aandacht voor ernstige storingen waarvan een oplossing niet in zicht is</t>
  </si>
  <si>
    <t>Bij een ernstige storing waarbij een oplossing binnen de afgesproken SLA condities t.a.v. beschikbaarheid niet in zicht is, wordt conform een vastgestelde procedure opgeschaald in aandacht en communicatie</t>
  </si>
  <si>
    <t>7x24</t>
  </si>
  <si>
    <t>Klant bepaalt wanneer er sprake is van een escalatie</t>
  </si>
  <si>
    <t>18. SLA WIJZIGINGEN</t>
  </si>
  <si>
    <t>WIJZ.</t>
  </si>
  <si>
    <t>Contract (SLA-) mutaties</t>
  </si>
  <si>
    <t>Hoe worden wijzigingen als gevolg van opgedragen mutaties verrekend</t>
  </si>
  <si>
    <t>Kosten voor opdrachtgever</t>
  </si>
  <si>
    <t>Wijzigingen (aan de IT infrastructuur/housing/hosting) die nodig zijn om de afgesproken performance/ beschikbaarheidseisen te behalen en te behouden</t>
  </si>
  <si>
    <t>Kosten voor leverancier</t>
  </si>
  <si>
    <t>Wijzigingen (aan de IT infrastructuur/housing/hosting) als gevolg van groei van het gebruik </t>
  </si>
  <si>
    <t>Kosten opgenomen in TCO tarief per gebruiker/groep gebruikers, kosten voor gebruiker</t>
  </si>
  <si>
    <t>FAQ</t>
  </si>
  <si>
    <t>De leverancier draagt zorg voor een lijst met veel gestelde vragen, de zgn. FAQ.</t>
  </si>
  <si>
    <t>De leverancier houdt de FAQ ten minste maandelijks up-to-date</t>
  </si>
  <si>
    <t>ja/nee plus gemiddelde interval, lager is beter.</t>
  </si>
  <si>
    <t>Gebruikersoverleg</t>
  </si>
  <si>
    <t>De opdrachtgever wenst invloed te kunnen uitoefenen op het doorvoeren van ingediende requests for changes. Besluiten over het doorvoeren van requests for changes vindt plaats in een gebruikersgroep met vertegenwoordigers van alle partijen die het DD-JGZ gebruiken. De gebruikersgroep neemt beslissingen / adviseert over de noodzakelijke veranderingen. Het besluitvormingsproces in deze dient onderdeel uit te maken van het aanbod.</t>
  </si>
  <si>
    <t>Bespreken van te plannen wijzigingen</t>
  </si>
  <si>
    <t>bij iedere grote release</t>
  </si>
  <si>
    <t>Leverancier organiseert ten minste bij iedere grote release een gebruikersoverleg met mogelijke deelname van alle gebruikersorganisaties waarin de te ontwikkelen functionaliteiten worden besproken. Hierin hebben deelnemende partijen tenminste 2 weken de tijd om de inhoud van een release te reviewen voordat een beslissing wordt genomen.</t>
  </si>
  <si>
    <t>Geef aan aan welke landelijke overleggen u deelneemt om ontwikkelingen op het gebied van DD-JGZ te volgen zodat u hier goed op in kan spelen. Bijvoorbeeld, Nictiz, NCJ, RIVM, etc.</t>
  </si>
  <si>
    <t>Beoordeling vindt plaats op aantal en belang van de organisaties waarmee u het overleg heeft.</t>
  </si>
  <si>
    <t>Omschrijf het besluitvormingsproces van de gebruikersgroep. Geef hierbij aan op welke wijze u de gebruikersorganisatie in staat stelt nieuwe releases te reviewen, met andere gebruikersorganisaties te overleggen en hoe de besluitvorming (en stemverhoudingen) is georganiseerd.</t>
  </si>
  <si>
    <t>Beoordeling vindt plaats op basis van kwaliteit en inspraak van de gebruikers.</t>
  </si>
  <si>
    <t>Bespreken van algemene gang van zaken en ontwikkelingen in de omgeving</t>
  </si>
  <si>
    <t>2 x per jaar</t>
  </si>
  <si>
    <t>Leverancier organiseert minimaal 2 x per jaar een gebruikersoverleg met opdrachtgever</t>
  </si>
  <si>
    <t>Maatwerk</t>
  </si>
  <si>
    <t>Geef aan hoe de kosten en baten van maatwerk worden verdeeld onder aanbieder en opdrachtgever zodat het interessant is voor opdrachtgever om nieuwe ontwikkelingen te initiëren. Neem hierin op hoe wordt omgegaan met:
- initiële investering
- terugverdienmodel bij toenemend gebruik
- beheervergoeding
- opname van functionaliteit in de standaard</t>
  </si>
  <si>
    <t>Licht toe. Beoordeling vindt plaats naar mate de compleetheid van de door u aangeboden toepassing.</t>
  </si>
  <si>
    <t>Managersoverleg</t>
  </si>
  <si>
    <t>Bespreken van beleidsontwikkelingen binnen de jeugdgezondheidszorg in relatie tot de doorontwikkeling van de applicatie</t>
  </si>
  <si>
    <t>Leverancier organiseert minimaal 2 x per jaar een managersoverleg met mogelijke deelname van managers van alle gebruikersorganisaties en de direcie van leverancier waarin de beleidsontwikkelingen binnen de JGZ in relatie tot de doorontwikkeling van de applicatie worden besproken.</t>
  </si>
  <si>
    <t>OTAP</t>
  </si>
  <si>
    <t>De leverancier biedt een  test en productieomgeving van het DD-JGZ voor  test- en acceptatiewerkzaamheden. Voor de operationele dienstverlening moet gebruik worden gemaakt van een stabiele productieomgeving (afzonderlijke autorisatie).</t>
  </si>
  <si>
    <t>Geef aan hoe snel na een release  volledige inrichting en parametrisering (o.a. inrichting consult-registratie) van de acceptatie-omgeving volledig gesynchroniseerd is met de productieomgeving.</t>
  </si>
  <si>
    <t>Licht toe. Beoordeling vindt plaats naar mate de sneheid hoger is.</t>
  </si>
  <si>
    <t>Releasemanagement</t>
  </si>
  <si>
    <t>Het is voor de opdrachtgever van groot belang dat het DD-JGZ stabiel, veilig en betrouwbaar is en blijft. De continuïteit van de zorg en de privacy van de cliënten dient te allen tijde geborgd te zijn. Daarnaast vindt de opdrachtgever het belangrijk de kosten die de eigen organisatie moet maken hiervoor zo laag mogelijk zijn._x000D_
Om dit te borgen hecht de opdrqachtgever sterk aan een voorspelbaar en robuust ontwikkel- en releaseproces waarmee wijzigingen worden aangebracht in de productieomgeving. Het gaat hierbij zowel om geplande wijzigingen waarbij toevoegingen of wijzigingen worden aangebracht in productie, als om ongeplande wijzigingen om fouten te herstellen._x000D_
Beschrijf het releaseproces en geef aan op welke wijze de veiligheid en continuïteit wordt geborgd en de beheerlast voor functioneel beheer van de de opdrachtgever wordt geminimaliseerd.</t>
  </si>
  <si>
    <t>Geef aan hoevaak er een release wordt uitgebracht </t>
  </si>
  <si>
    <t>Beoordeling vindt plaats op basis van de refquentie.</t>
  </si>
  <si>
    <t>Hoe ver van te worden wordt de opdrachtgever voorafgaand aan een geplande wijziging op de hoogte gebracht?</t>
  </si>
  <si>
    <t>Beoordeling vindt plaats op basis van het aantal dagen. Meer is beter.</t>
  </si>
  <si>
    <t>Leverancier stelt de opdrachtgever voorafgaand aan het doorvoeren van een ongeplande wijziging op de hoogte van de aard, omvang en inhoud van de wijziging alsmede de consequenties voor de Beschikbaarheid van het DD-JGZ. Deze eis geldt ook indien het een urgente wijziging betreft om de beveiliging of integriteit van de het DD-JGZ te garanderen.</t>
  </si>
  <si>
    <t>Hoeveel tijd krijgt de organisatie om een nieuwe release te testen</t>
  </si>
  <si>
    <t>Leverancier garandeert de compatibiliteit van de door haar geleverde nieuwe en verbeterde versies van het DD JGZ met de ICT-Infrastructuur en gegevensbestanden van de opdrachtgever.</t>
  </si>
  <si>
    <t>De leverancier garandeert dat releases en patches zonder gegevensverlies geïmplementeerd kunnen worden.</t>
  </si>
  <si>
    <t>Opdrachtgever kan een veto uitspreken op de go-live van een release en/of een patch. De functionaliteit wordt na dit veto niet in productie genomen. Beoordeling vindt plaats in de mate van instemming met deze wens.</t>
  </si>
  <si>
    <t>Wens</t>
  </si>
  <si>
    <t>De leverancier mag nooit de plaatsing van een wijziging (release en/of patch) afdwingen, ook niet als deze acuut noodzakelijk is om de beveiliging en/of integriteit van de applicatie en/of de data te waarborgen. Iedere wijziging wordt altijd ter accordering voorgelegd aan de de opdrachtgever.</t>
  </si>
  <si>
    <t>Uiterlijk op het moment dat een wijziging in productie gaat zijn releasenotes en geactualiseerde functionele beschrijvingen beschikbaar.</t>
  </si>
  <si>
    <t>Er dient bij de opdrachtnemer een veranderingsbeheerder te zijn die de belangrijke sleutelrol heeft om de veranderingsvoorstellen en veranderingen te managen. De veranderingsbeheerder heeft diverse taken, waaronder:
- verandervoorstellen analyseren;
- verandervoorstellen beoordelen;
- opstellen en bijhouden releaseplanning;
- afstemmen met gebruikersgroep;
- coördineren van releasemanagement, testen en accepteren;</t>
  </si>
  <si>
    <t>- De veranderingsbeheerder is bij de opdrachtgever bekend
- Proces en inhoud van de releases is volledig transparant
- Gebruikers hebben alle benodigde informatie en gelegenheid om te testen en accepteren</t>
  </si>
  <si>
    <t>Wijzigingen wet en regelgeving</t>
  </si>
  <si>
    <t>Bij wijziging van toepasselijke wet- en regelgeving en/of landelijk vastgestelde richtlijnen draagt leverancier er zorg voor dat de wijziging in het DD-JGZ is doorgevoerd op de datum die in de wet wordt genoemd/datum waarop de wet in werking treedt. Mocht Leverancier deze datum door overmacht niet kunnen halen, dan krijgt Leverancier maximaal twee (2) weken extra tijd om deze wijzigingen door te voeren.</t>
  </si>
  <si>
    <t>Beoordeling vindt plaats op basis van het aantal weken dat een release eerder dan wel later komt dan dat de wet in werking treedt.</t>
  </si>
  <si>
    <t>19. SLA BACKUP EN RESTORE</t>
  </si>
  <si>
    <t>BR.</t>
  </si>
  <si>
    <t>Back-up</t>
  </si>
  <si>
    <t>Veiligstellen data bedrijfsapplicatie</t>
  </si>
  <si>
    <t>Complete inrichting en alle data van de applicatie en aanverwante documenten</t>
  </si>
  <si>
    <t>Alle dagen</t>
  </si>
  <si>
    <t>Back-up schema: 
Back-up/snapshot elke werkdag; 
Retentie: 
Bewaren dag back-up: 1 week
Bewaren week back-up: 4 weken
Bewaren maand back-up: 1 jaar
Bewaren jaar back-up: Conform juridische bewaartermijn
Opslag data in Nederland offsite</t>
  </si>
  <si>
    <t xml:space="preserve">Back-up/snapshot elke 4 uur; </t>
  </si>
  <si>
    <t>Restore</t>
  </si>
  <si>
    <t>terugzetten back-up</t>
  </si>
  <si>
    <t>Na het terugzetten van een back-up is maximaal 4 uur aan gegevens verloren.</t>
  </si>
  <si>
    <t>maximaal 4 uur data verloren</t>
  </si>
  <si>
    <t>Restore data Bedrijfsapplicatie / aanverwante documenten</t>
  </si>
  <si>
    <t>Herstel gegevens. Beoordeling vindt plaats in de mate van voldoen aan de prestatie-indicator.</t>
  </si>
  <si>
    <t>Bedrijfskritisch</t>
  </si>
  <si>
    <t>Werkdagen 8.00-21.00 uur</t>
  </si>
  <si>
    <t>Direct na melding</t>
  </si>
  <si>
    <t>Niet bedrijfskritisch</t>
  </si>
  <si>
    <t>Aanvang van het herstel op verzoek klant &lt; 4 klokuren na melding</t>
  </si>
  <si>
    <t>Restoretest data Back-up</t>
  </si>
  <si>
    <t>Jaarlijkse test waarmee de Back-up data wordt geverifieerd</t>
  </si>
  <si>
    <t>Alle data en applicaties, inclusief domein</t>
  </si>
  <si>
    <t>In overleg</t>
  </si>
  <si>
    <t>Jaarlijks testen van de restore van de aangeleverde data.</t>
  </si>
  <si>
    <t>20. SLA PERFORMANCE</t>
  </si>
  <si>
    <t>PF.</t>
  </si>
  <si>
    <t>Performance nulmeting</t>
  </si>
  <si>
    <t>Een 0-meting van de responstijden wordt bij ingebruikname uitgevoerd op gezamenlijk vastgestelde punten. De rapportage hiervan wordt aan de GGD JGZ en JGZ Almere opgeleverd. De meting wordt tenminste jaarlijks herhaald.</t>
  </si>
  <si>
    <t>Op basis van een periodiek te herhalen zelfde meting</t>
  </si>
  <si>
    <t>mogelijkheid tot het min. 1 x per jaar uitvoeren van de meting</t>
  </si>
  <si>
    <t>Performance parameters</t>
  </si>
  <si>
    <t xml:space="preserve">Inloggen in de applicatie nadat de werkplek volledig is opgestart: </t>
  </si>
  <si>
    <t xml:space="preserve">Metingen kunnen minimaal 1x per maand plaats vinden. Indien er aanleiding toe is, vaker. Metingen vinden plaats binnen kantooruren. </t>
  </si>
  <si>
    <t xml:space="preserve">Zo snel mogelijk, maximaal in een tijd van  20 seconden 
</t>
  </si>
  <si>
    <t xml:space="preserve">Openen van een dossier / gescande bijlagen </t>
  </si>
  <si>
    <t>Bij minimaal 250 gelijktijdige gebruikers van GGD Flevoland en JGZ Almere</t>
  </si>
  <si>
    <t>Zo snel mogelijk, maximaal in een tijd van 2 seconden</t>
  </si>
  <si>
    <t xml:space="preserve">Schermwisseling </t>
  </si>
  <si>
    <t>Zo snel mogelijk, maximaal in een tijd van 1 seconde</t>
  </si>
  <si>
    <t xml:space="preserve">Tonen van een signalering na invoer </t>
  </si>
  <si>
    <t xml:space="preserve">Laden van een overzicht van een groep op basis van postcode, geboortedatum, school (inclusief klas/groepsaanduiding) en/of risico </t>
  </si>
  <si>
    <t>Zo snel mogelijk, maximaal in een tijd van 5 seconden</t>
  </si>
  <si>
    <t xml:space="preserve">Schermopbouw t.b.v. het printen van een volledig dossier of dossieronderdeel </t>
  </si>
  <si>
    <t>Na-ijlen letters tijdens het typen, respons op muisactiviteit</t>
  </si>
  <si>
    <t>&lt; 0,2 seconden</t>
  </si>
  <si>
    <t>Bovenstaande performance wordt gerealiseerd met minimaal 150 en maximaal 400 gelijktijdige gebruikers van de GGD Flevoland en JGZ Almere en het begrootte aantal gebruikers van andere DD JGZ gebruikersorganisaties die op hetzelfde systeem werken.</t>
  </si>
  <si>
    <t>21. SLA RAPPORTAGE</t>
  </si>
  <si>
    <t>RAP.</t>
  </si>
  <si>
    <t>Applicatie gebruik</t>
  </si>
  <si>
    <t>Meting van het gebruik van de applicatie</t>
  </si>
  <si>
    <t>Dagelijkse registratie op van het aantal gelijktijdige gebruikers van de dienst.</t>
  </si>
  <si>
    <t>Overzichten op verzoek van de opdrachtgever te leveren. Over gevraagde periode en cumulatief</t>
  </si>
  <si>
    <t>Storing</t>
  </si>
  <si>
    <t>Meting van het aantal storingen</t>
  </si>
  <si>
    <t>Registratie van storingen naar categorie</t>
  </si>
  <si>
    <t>Maandelijks + cumulatief overzicht van storingen afgezet t.o.v. afgesloten SLA</t>
  </si>
  <si>
    <t>Service calls</t>
  </si>
  <si>
    <t>Registratie van de openstaande en afgesloten calls (incidenten)</t>
  </si>
  <si>
    <t>De calls worden in een hiervoor geëigende applicatie geregistreerd</t>
  </si>
  <si>
    <t>Maandelijks + cumulatief overzicht van calls in relatie tot de in de SLA afgesloten PI.</t>
  </si>
  <si>
    <t>Beschikbaar-heid</t>
  </si>
  <si>
    <t>Meting van het beschikbaarheidspercentage van de applicatie</t>
  </si>
  <si>
    <t>De beschikbaarheid wordt gemeten per meetbare dienst (functionaliteit voor
Eindgebruiker) , per maand en wordt als volgt berekend:
(beschikbaarheid tussen 8:00 en 21:00 - down-time Uren)  / beschikbaarheid tussen 8:00 en 21:00 * 100%</t>
  </si>
  <si>
    <t>Maandelijkse rapportage</t>
  </si>
  <si>
    <t>Overleg met opdracht-gever</t>
  </si>
  <si>
    <t>Binnen het afgesloten contract is er minimaal 3 maal per jaar overleg met vertegenwoordigers van de opdrachtgever op operationeel., tactisch en/of strategisch niveau.</t>
  </si>
  <si>
    <t>Aanwezigheid servicerapportage</t>
  </si>
  <si>
    <t>Minimaal 3x per jaar</t>
  </si>
  <si>
    <t>22. PVE OPLEVEREN DD-JGZ</t>
  </si>
  <si>
    <t>Opl.</t>
  </si>
  <si>
    <t>Exit plan</t>
  </si>
  <si>
    <t>Leverancier dient een exitplan in te dienen voor de overdracht van informatie en data aan een volgende ondernemer aan het eind van de overeenkomst. Geef een voorbeeld van uw exitplan.
Hierin dient o.a. te zijn beschrevenen hoe:
• de uitvoering is van de overdracht van de applicatie en alle data naar een volgende ondernemer om probleemloze voortzetting van de dienstverlening te waarborgen aan een andere ondernemer na het einde van de looptijd van het contract.
• de geheimhouding ten aanzien van de privacy van gebruikers en deelnemers na overdracht van de informatie en data aan een volgende ondernemer is gewaarborgd. De gegevens komen in het bezit van de GGD Flevoland en JGZ Almere na leveranciersbeëindiging. Of er is een garantie dat deze worden vernietigd. Leverancier beschrijft hoe deze vernietiging van gegevens wordt aangetoond.</t>
  </si>
  <si>
    <t>2</t>
  </si>
  <si>
    <t xml:space="preserve">Het DD-JGZ dat gebruiksklaar opgeleverd dient te worden omvat belangrijke delen: Het DD-JGZ, het ouderportaal (inclusief online afpraken maken en nieuwste versie BDS (binnen een half jaar na release van de laatste BDS versie) en de RIVM vaccinatie module. Koppelingen LSP, Bron DUO, GBA </t>
  </si>
  <si>
    <t>3</t>
  </si>
  <si>
    <t>Het DD-JGZ omvat de functionaliteit en inrichting zoals beschreven in het Programma van Eisen en Wensen.</t>
  </si>
  <si>
    <t>4</t>
  </si>
  <si>
    <t>Leverancier levert een Plan van Aanpak bij de inschrijving op te stellen voor het gebruiksklaar opleveren van de dienst. Dit plan is toegespitst op de klantsituatie. Het Plan van Aanpak mag maximaal 17 pagina's A4 beslaan, inclusief voorblad en inhoudsopgave. Het plan van aanpak wordt inhoudelijk separaat van dit PvE beoordeeld.</t>
  </si>
  <si>
    <t>5</t>
  </si>
  <si>
    <t>Het DD-JGZ dient door leverancier gebruiksklaar opgeleverd te worden. leverancier dient een plan van aanpak op te leveren waarin staat beschreven welke stappen hiervoor worden gezet en welke waarborgen zijn ingebouwd. Bij het gebruiksklaar opleveren verplicht opdrachtnemer zich om het aangeboden plan van aanpak te volgen. Het DD-JGZ is pas na acceptatie door de GGD Flevoland en JGZ Almere gebruiksklaar opgeleverd.</t>
  </si>
  <si>
    <t>6</t>
  </si>
  <si>
    <t>In dit plan van aanpak zijn tenminste de volgende aspecten opgenomen:
- Inrichting van het DD-JGZ ter ondersteuning van de JGZ processen volgens de specificaties van de GGD Flevoland en JGZ Almere, zowel voor de generieke functionaliteit als de RIVM module;
- Realiseren van alle bestaande koppelingen met externe systemen met het DD-JGZ;
- Realiseren van alle bestaande rapportages, danwel een koppeling met de rapportageomgeving en export  zodat rapportages gedraaid kunnen worden;
- Migratie van alle relevante data (BDS en niet-BDS velden) van alle actieve en inactieve dossiers van het huidige DD-JGZ (Centric Open:Care en Topicus KD+) naar de correcte velden in het nieuwe DD-JGZ;
- Opleiding van gebruikers en functioneel beheerders;
- Tijdens het overschakelen van het oude naar het nieuwe systeem mag de dienstverlening aan burgers niet verstoord worden en in geval van calamiteiten moet ieder dossier opvraagbaar blijven;
- Overdracht van het systeem naar de beheerorganisatie;</t>
  </si>
  <si>
    <t>7</t>
  </si>
  <si>
    <t>Het plan van aanpak bestaat tenminste uit:</t>
  </si>
  <si>
    <r>
      <t>·</t>
    </r>
    <r>
      <rPr>
        <sz val="7"/>
        <color theme="1"/>
        <rFont val="Calibri"/>
      </rPr>
      <t xml:space="preserve">         </t>
    </r>
    <r>
      <rPr>
        <sz val="11"/>
        <color theme="1"/>
        <rFont val="Calibri"/>
      </rPr>
      <t>Een tijdschema:</t>
    </r>
  </si>
  <si>
    <r>
      <t>o</t>
    </r>
    <r>
      <rPr>
        <sz val="7"/>
        <color theme="1"/>
        <rFont val="Calibri"/>
      </rPr>
      <t xml:space="preserve">   </t>
    </r>
    <r>
      <rPr>
        <sz val="11"/>
        <color theme="1"/>
        <rFont val="Calibri"/>
      </rPr>
      <t>Datum van start project</t>
    </r>
  </si>
  <si>
    <r>
      <t>o</t>
    </r>
    <r>
      <rPr>
        <sz val="7"/>
        <color theme="1"/>
        <rFont val="Calibri"/>
      </rPr>
      <t xml:space="preserve">   </t>
    </r>
    <r>
      <rPr>
        <sz val="11"/>
        <color theme="1"/>
        <rFont val="Calibri"/>
      </rPr>
      <t>Datum oplevering DD-JGZ en RIVM module (einddatum project)</t>
    </r>
  </si>
  <si>
    <r>
      <t>o</t>
    </r>
    <r>
      <rPr>
        <sz val="7"/>
        <color theme="1"/>
        <rFont val="Calibri"/>
      </rPr>
      <t xml:space="preserve">   </t>
    </r>
    <r>
      <rPr>
        <sz val="11"/>
        <color theme="1"/>
        <rFont val="Calibri"/>
      </rPr>
      <t>Data van mijlpalen/fasen</t>
    </r>
  </si>
  <si>
    <r>
      <t>o</t>
    </r>
    <r>
      <rPr>
        <sz val="7"/>
        <color theme="1"/>
        <rFont val="Calibri"/>
      </rPr>
      <t xml:space="preserve">   </t>
    </r>
    <r>
      <rPr>
        <sz val="11"/>
        <color theme="1"/>
        <rFont val="Calibri"/>
      </rPr>
      <t>Data voor uitvoeren en accepteren data migratie</t>
    </r>
  </si>
  <si>
    <r>
      <t>o</t>
    </r>
    <r>
      <rPr>
        <sz val="7"/>
        <color theme="1"/>
        <rFont val="Calibri"/>
      </rPr>
      <t xml:space="preserve">   </t>
    </r>
    <r>
      <rPr>
        <sz val="11"/>
        <color theme="1"/>
        <rFont val="Calibri"/>
      </rPr>
      <t>Data voor uitvoeren opleidingen</t>
    </r>
  </si>
  <si>
    <r>
      <t>·</t>
    </r>
    <r>
      <rPr>
        <sz val="7"/>
        <color theme="1"/>
        <rFont val="Calibri"/>
      </rPr>
      <t xml:space="preserve">         </t>
    </r>
    <r>
      <rPr>
        <sz val="11"/>
        <color theme="1"/>
        <rFont val="Calibri"/>
      </rPr>
      <t>Beschrijving van de projectorganisatie met daarin onder meer beschreven:</t>
    </r>
  </si>
  <si>
    <r>
      <t>o</t>
    </r>
    <r>
      <rPr>
        <sz val="7"/>
        <color theme="1"/>
        <rFont val="Calibri"/>
      </rPr>
      <t xml:space="preserve">   </t>
    </r>
    <r>
      <rPr>
        <sz val="11"/>
        <color theme="1"/>
        <rFont val="Calibri"/>
      </rPr>
      <t>Overzicht van de capaciteit die leverancier levert voor de implementatie</t>
    </r>
  </si>
  <si>
    <t>§  Type en hoeveelheid</t>
  </si>
  <si>
    <r>
      <t>§</t>
    </r>
    <r>
      <rPr>
        <sz val="7"/>
        <color theme="1"/>
        <rFont val="Calibri"/>
      </rPr>
      <t xml:space="preserve">  </t>
    </r>
    <r>
      <rPr>
        <sz val="11"/>
        <color theme="1"/>
        <rFont val="Calibri"/>
      </rPr>
      <t>CV’s van in te zetten projectleider en inhoudsdeskundige die het project gaan uitvoeren</t>
    </r>
  </si>
  <si>
    <t>o   Benodigde capaciteit van GGD Flevoland en JGZ Almere inclusief omschrijving type capaciteit</t>
  </si>
  <si>
    <r>
      <t>§</t>
    </r>
    <r>
      <rPr>
        <sz val="7"/>
        <color theme="1"/>
        <rFont val="Calibri"/>
      </rPr>
      <t xml:space="preserve">  </t>
    </r>
    <r>
      <rPr>
        <sz val="11"/>
        <color theme="1"/>
        <rFont val="Calibri"/>
      </rPr>
      <t>Overzicht van de capaciteit die nodig is voor het inrichten van de applicatie door functioneel beheerders</t>
    </r>
  </si>
  <si>
    <r>
      <t>§</t>
    </r>
    <r>
      <rPr>
        <sz val="7"/>
        <color theme="1"/>
        <rFont val="Calibri"/>
      </rPr>
      <t xml:space="preserve">  </t>
    </r>
    <r>
      <rPr>
        <sz val="11"/>
        <color theme="1"/>
        <rFont val="Calibri"/>
      </rPr>
      <t>Overzicht van overige capaciteit (hoeveelheid en rollen/kwalificaties)</t>
    </r>
  </si>
  <si>
    <r>
      <t>·</t>
    </r>
    <r>
      <rPr>
        <sz val="7"/>
        <color theme="1"/>
        <rFont val="Calibri"/>
      </rPr>
      <t xml:space="preserve">         </t>
    </r>
    <r>
      <rPr>
        <sz val="11"/>
        <color theme="1"/>
        <rFont val="Calibri"/>
      </rPr>
      <t>Testplan waarin beschreven staat hoe en wanneer de diverse acceptatie tests uitgevoerd worden en welke acceptatiecriteria gehanteerd zullen worden.</t>
    </r>
  </si>
  <si>
    <r>
      <t>·</t>
    </r>
    <r>
      <rPr>
        <sz val="7"/>
        <color theme="1"/>
        <rFont val="Calibri"/>
      </rPr>
      <t xml:space="preserve">         </t>
    </r>
    <r>
      <rPr>
        <sz val="11"/>
        <color theme="1"/>
        <rFont val="Calibri"/>
      </rPr>
      <t>Beschrijving van risico’s en maatregelen</t>
    </r>
  </si>
  <si>
    <r>
      <t>·</t>
    </r>
    <r>
      <rPr>
        <sz val="7"/>
        <color theme="1"/>
        <rFont val="Calibri"/>
      </rPr>
      <t xml:space="preserve">         </t>
    </r>
    <r>
      <rPr>
        <sz val="11"/>
        <color theme="1"/>
        <rFont val="Calibri"/>
      </rPr>
      <t>Aanpak voor toe te passen kwaliteitsborging</t>
    </r>
  </si>
  <si>
    <r>
      <t>·</t>
    </r>
    <r>
      <rPr>
        <sz val="7"/>
        <color theme="1"/>
        <rFont val="Calibri"/>
      </rPr>
      <t xml:space="preserve">         </t>
    </r>
    <r>
      <rPr>
        <sz val="11"/>
        <color theme="1"/>
        <rFont val="Calibri"/>
      </rPr>
      <t>Communicatieplan, overlegstructuren</t>
    </r>
  </si>
  <si>
    <r>
      <t>·</t>
    </r>
    <r>
      <rPr>
        <sz val="7"/>
        <color theme="1"/>
        <rFont val="Calibri"/>
      </rPr>
      <t xml:space="preserve">         </t>
    </r>
    <r>
      <rPr>
        <sz val="11"/>
        <color theme="1"/>
        <rFont val="Calibri"/>
      </rPr>
      <t>Aanpak voor opleiding medewerkers en functioneel beheerders</t>
    </r>
  </si>
  <si>
    <r>
      <t>·</t>
    </r>
    <r>
      <rPr>
        <sz val="7"/>
        <color theme="1"/>
        <rFont val="Calibri"/>
      </rPr>
      <t xml:space="preserve">         </t>
    </r>
    <r>
      <rPr>
        <sz val="11"/>
        <color theme="1"/>
        <rFont val="Calibri"/>
      </rPr>
      <t>Beschrijving van wat binnen en wat buiten scope is</t>
    </r>
  </si>
  <si>
    <t>8</t>
  </si>
  <si>
    <t>Koppelvlakken</t>
  </si>
  <si>
    <t>Gebruikslaar opleveren omvat onder meer het realiseren en gebruiksklaar opleveren van de onderstaande koppelingen. Acceptatie van de koppelingen door de GGD Flevoland en JGZ Almere maakt onderdeel uit van het gebruiksklaar opleveren.</t>
  </si>
  <si>
    <r>
      <t>·</t>
    </r>
    <r>
      <rPr>
        <sz val="7"/>
        <color theme="1"/>
        <rFont val="Calibri"/>
      </rPr>
      <t xml:space="preserve">         </t>
    </r>
    <r>
      <rPr>
        <sz val="11"/>
        <color theme="1"/>
        <rFont val="Calibri"/>
      </rPr>
      <t>LSP/RIVM</t>
    </r>
  </si>
  <si>
    <t>·         GBA</t>
  </si>
  <si>
    <t>·         import van scholen met gegevens</t>
  </si>
  <si>
    <r>
      <t>·</t>
    </r>
    <r>
      <rPr>
        <sz val="7"/>
        <color theme="1"/>
        <rFont val="Calibri"/>
      </rPr>
      <t xml:space="preserve">         </t>
    </r>
    <r>
      <rPr>
        <sz val="11"/>
        <color theme="1"/>
        <rFont val="Calibri"/>
      </rPr>
      <t>Generieke export voor rapportage tools</t>
    </r>
  </si>
  <si>
    <t>·         Export voor rapportages</t>
  </si>
  <si>
    <r>
      <t>·</t>
    </r>
    <r>
      <rPr>
        <sz val="7"/>
        <color rgb="FF000000"/>
        <rFont val="Calibri"/>
      </rPr>
      <t xml:space="preserve">         </t>
    </r>
    <r>
      <rPr>
        <sz val="11"/>
        <color rgb="FF000000"/>
        <rFont val="Calibri"/>
      </rPr>
      <t>Ouderportaal (onderdeel van DD-JGZ)</t>
    </r>
  </si>
  <si>
    <r>
      <t>·</t>
    </r>
    <r>
      <rPr>
        <sz val="7"/>
        <color theme="1"/>
        <rFont val="Calibri"/>
      </rPr>
      <t xml:space="preserve">         </t>
    </r>
    <r>
      <rPr>
        <sz val="11"/>
        <color theme="1"/>
        <rFont val="Calibri"/>
      </rPr>
      <t>Postcode tabel</t>
    </r>
  </si>
  <si>
    <r>
      <t>·</t>
    </r>
    <r>
      <rPr>
        <sz val="7"/>
        <color theme="1"/>
        <rFont val="Calibri"/>
      </rPr>
      <t xml:space="preserve">         </t>
    </r>
    <r>
      <rPr>
        <sz val="11"/>
        <color theme="1"/>
        <rFont val="Calibri"/>
      </rPr>
      <t>Postcode werkgebied Parser (koppeling postcodegebied met locaties)</t>
    </r>
  </si>
  <si>
    <r>
      <t>·</t>
    </r>
    <r>
      <rPr>
        <sz val="7"/>
        <color theme="1"/>
        <rFont val="Calibri"/>
      </rPr>
      <t xml:space="preserve">         </t>
    </r>
    <r>
      <rPr>
        <sz val="11"/>
        <color theme="1"/>
        <rFont val="Calibri"/>
      </rPr>
      <t>Zorgmail</t>
    </r>
  </si>
  <si>
    <r>
      <t>·</t>
    </r>
    <r>
      <rPr>
        <sz val="7"/>
        <color theme="1"/>
        <rFont val="Calibri"/>
      </rPr>
      <t xml:space="preserve">         </t>
    </r>
    <r>
      <rPr>
        <sz val="11"/>
        <color theme="1"/>
        <rFont val="Calibri"/>
      </rPr>
      <t>DigiD</t>
    </r>
  </si>
  <si>
    <t>·         Multi Signaal Verwijzingsindex (ESAR)</t>
  </si>
  <si>
    <t>9</t>
  </si>
  <si>
    <t>Exports</t>
  </si>
  <si>
    <t xml:space="preserve">Leverancier levert exports ten behoeve van management rapportages gebruiksklaar op. </t>
  </si>
  <si>
    <t>9A</t>
  </si>
  <si>
    <t>Geef aan welke exports u kunt leveren. Licht toe. Beoordeling vindt plaats naar mate de compleetheid van de door u aangeboden toepassing.</t>
  </si>
  <si>
    <t>9B</t>
  </si>
  <si>
    <t>Geef aan welke standaardrapportages er gegenereerd kunnen worden en hoe we zelf eenvoudig eigenrapportages kunenn samenstellen. Licht toe. Beoordeling vindt plaats naar mate de compleetheid van de door u aangeboden toepassing.</t>
  </si>
  <si>
    <t>10</t>
  </si>
  <si>
    <t>Training</t>
  </si>
  <si>
    <t>Leverancier draagt zorgt voor het opleiden van beheerders en key-users (ca. 2 tot 5 medewerkers) op basis waarvan GGD Flevoland en JGZ Almere vervolgens zelf in staat is de volledige gebruikersorganisatie te trainen.</t>
  </si>
  <si>
    <t>11</t>
  </si>
  <si>
    <t>Opleveren</t>
  </si>
  <si>
    <t>Tijdens het gehele implementatietraject levert leverancier een projectleider (als eerste aanspreekpunt) die alleen voor ons werkt tijdens de implementatie en een inhoudelijk deskundige ten behoeve van de implementatie.</t>
  </si>
  <si>
    <t>12</t>
  </si>
  <si>
    <t>U levert de CV's van de beoogd projectleider en de inhoudelijk deskundige. Deze personen zullen de implementatie, indien daar sprake van is, ook daadwerkelijk uitvoeren.</t>
  </si>
  <si>
    <t>13</t>
  </si>
  <si>
    <t>De projectleider heeft bewezen ervaring met de uitvoering van vergelijkbare projecten en weet van aanpakken.</t>
  </si>
  <si>
    <t>14</t>
  </si>
  <si>
    <t>Indien de GGD Flevoland en JGZ Almere niet tevreden is over de aangeboden projectleider en inhoudsdeskundige, biedt u alternatieven aan.</t>
  </si>
  <si>
    <t>15</t>
  </si>
  <si>
    <t>Het gebruiksklaar opleveren van het DD-JGZ voert u uit volgens het plan van aanpak dat u hiertoe ingediend hebt.</t>
  </si>
  <si>
    <t>16</t>
  </si>
  <si>
    <t xml:space="preserve">Leverancier voorziet bij livegang en iedere nieuwe release in actuele digitale Nederlandstalige gebruikershandleiding ten behoeve van de eindgebruiker. </t>
  </si>
  <si>
    <t>17</t>
  </si>
  <si>
    <t>Data Conversie</t>
  </si>
  <si>
    <t>Leverancier verzorgt de conversie van alle dossiers in- en uitzorg.</t>
  </si>
  <si>
    <t>18</t>
  </si>
  <si>
    <t>leverancier is verantwoordelijk voor de kwaliteit (volledig, correct, tijdig en consistent) van de dataconversie van alle dossiers (zowel dossier in- als uit zorg).</t>
  </si>
  <si>
    <t>19</t>
  </si>
  <si>
    <t>Continuïteit</t>
  </si>
  <si>
    <t>Tijdens het overschakelen van het oude naar het nieuwe systeem mag de dienstverlening aan burgers niet verstoord worden.</t>
  </si>
  <si>
    <t>20</t>
  </si>
  <si>
    <t>Tijdens het overschakelen van het oude naar het nieuwe systeem moet in geval van calamiteiten ieder dossier opvraagbaar blijven.</t>
  </si>
  <si>
    <t>BIJLAGE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</si>
</sst>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sz val="10"/>
      <color theme="1"/>
      <name val="Arial"/>
      <family val="2"/>
    </font>
    <font>
      <b/>
      <sz val="11"/>
      <color theme="1"/>
      <name val="Calibri"/>
      <family val="2"/>
      <scheme val="minor"/>
    </font>
    <font>
      <sz val="11"/>
      <name val="Calibri"/>
      <family val="2"/>
    </font>
    <font>
      <sz val="11"/>
      <name val="Calibri"/>
      <family val="2"/>
      <scheme val="minor"/>
    </font>
    <font>
      <sz val="11"/>
      <color theme="1"/>
      <name val="Calibri"/>
      <family val="2"/>
      <scheme val="minor"/>
    </font>
    <font>
      <b/>
      <sz val="14"/>
      <name val="Calibri"/>
      <family val="2"/>
      <scheme val="minor"/>
    </font>
    <font>
      <b/>
      <sz val="11"/>
      <color theme="0"/>
      <name val="Calibri"/>
      <family val="2"/>
      <scheme val="minor"/>
    </font>
    <font>
      <sz val="10"/>
      <name val="Arial"/>
      <family val="2"/>
    </font>
    <font>
      <sz val="14"/>
      <name val="Calibri"/>
      <family val="2"/>
      <scheme val="minor"/>
    </font>
    <font>
      <sz val="8"/>
      <name val="Calibri"/>
      <family val="2"/>
      <scheme val="minor"/>
    </font>
    <font>
      <sz val="11"/>
      <color rgb="FF9C0006"/>
      <name val="Calibri"/>
      <family val="2"/>
      <scheme val="minor"/>
    </font>
    <font>
      <sz val="9"/>
      <color theme="1"/>
      <name val="Verdana"/>
      <family val="2"/>
    </font>
    <font>
      <b/>
      <sz val="14"/>
      <name val="Calibri"/>
      <family val="2"/>
    </font>
    <font>
      <sz val="8"/>
      <name val="Calibri"/>
      <family val="2"/>
    </font>
    <font>
      <sz val="10"/>
      <name val="Calibri"/>
      <family val="2"/>
    </font>
    <font>
      <b/>
      <sz val="8"/>
      <name val="Calibri"/>
      <family val="2"/>
    </font>
    <font>
      <b/>
      <sz val="10"/>
      <name val="Calibri"/>
      <family val="2"/>
    </font>
    <font>
      <b/>
      <sz val="8"/>
      <color indexed="10"/>
      <name val="Calibri"/>
      <family val="2"/>
    </font>
    <font>
      <sz val="8"/>
      <color indexed="10"/>
      <name val="Calibri"/>
      <family val="2"/>
    </font>
    <font>
      <sz val="14"/>
      <name val="Calibri"/>
      <family val="2"/>
    </font>
    <font>
      <b/>
      <sz val="11"/>
      <name val="Calibri"/>
      <family val="2"/>
    </font>
    <font>
      <sz val="11"/>
      <name val="Calibri"/>
    </font>
    <font>
      <b/>
      <sz val="11"/>
      <name val="Calibri"/>
    </font>
    <font>
      <b/>
      <sz val="14"/>
      <color theme="1"/>
      <name val="Calibri"/>
      <family val="2"/>
      <scheme val="minor"/>
    </font>
    <font>
      <sz val="11"/>
      <color theme="1"/>
      <name val="Calibri"/>
    </font>
    <font>
      <sz val="11"/>
      <color rgb="FFFF0000"/>
      <name val="Calibri"/>
      <family val="2"/>
      <scheme val="minor"/>
    </font>
    <font>
      <sz val="7"/>
      <color theme="1"/>
      <name val="Calibri"/>
    </font>
    <font>
      <sz val="11"/>
      <color rgb="FF000000"/>
      <name val="Calibri"/>
    </font>
    <font>
      <b/>
      <sz val="11"/>
      <color rgb="FFED7D31"/>
      <name val="Calibri"/>
      <family val="2"/>
      <scheme val="minor"/>
    </font>
    <font>
      <sz val="11"/>
      <color rgb="FF000000"/>
      <name val="Calibri"/>
      <family val="2"/>
      <scheme val="minor"/>
    </font>
    <font>
      <sz val="7"/>
      <color rgb="FF000000"/>
      <name val="Calibri"/>
    </font>
    <font>
      <b/>
      <sz val="11"/>
      <color rgb="FFFFFFFF"/>
      <name val="Calibri"/>
      <family val="2"/>
      <scheme val="minor"/>
    </font>
    <font>
      <b/>
      <sz val="8"/>
      <color rgb="FFFFFFFF"/>
      <name val="Calibri"/>
      <family val="2"/>
      <scheme val="minor"/>
    </font>
    <font>
      <sz val="11"/>
      <color rgb="FFFFFFFF"/>
      <name val="Calibri"/>
      <family val="2"/>
    </font>
    <font>
      <b/>
      <sz val="11"/>
      <color rgb="FFFFFFFF"/>
      <name val="Calibri"/>
      <family val="2"/>
    </font>
    <font>
      <b/>
      <sz val="10"/>
      <color rgb="FFFFFFFF"/>
      <name val="Calibri"/>
      <family val="2"/>
    </font>
    <font>
      <sz val="11"/>
      <color theme="1"/>
      <name val="Calibri"/>
      <family val="2"/>
    </font>
    <font>
      <sz val="10"/>
      <name val="Calibri"/>
    </font>
    <font>
      <sz val="11"/>
      <color rgb="FFFFFFFF"/>
      <name val="Calibri"/>
      <family val="2"/>
      <scheme val="minor"/>
    </font>
    <font>
      <b/>
      <sz val="20"/>
      <color theme="1"/>
      <name val="Calibri"/>
      <family val="2"/>
      <scheme val="minor"/>
    </font>
  </fonts>
  <fills count="13">
    <fill>
      <patternFill patternType="none"/>
    </fill>
    <fill>
      <patternFill patternType="gray125"/>
    </fill>
    <fill>
      <patternFill patternType="solid">
        <fgColor theme="4"/>
        <bgColor indexed="64"/>
      </patternFill>
    </fill>
    <fill>
      <patternFill patternType="solid">
        <fgColor rgb="FFFFC7CE"/>
      </patternFill>
    </fill>
    <fill>
      <patternFill patternType="solid">
        <fgColor theme="4"/>
        <bgColor theme="4"/>
      </patternFill>
    </fill>
    <fill>
      <patternFill patternType="solid">
        <fgColor theme="4" tint="0.79998168889431442"/>
        <bgColor theme="4" tint="0.79998168889431442"/>
      </patternFill>
    </fill>
    <fill>
      <patternFill patternType="solid">
        <fgColor rgb="FF00B0F0"/>
        <bgColor indexed="64"/>
      </patternFill>
    </fill>
    <fill>
      <patternFill patternType="solid">
        <fgColor rgb="FF92D050"/>
        <bgColor indexed="64"/>
      </patternFill>
    </fill>
    <fill>
      <patternFill patternType="solid">
        <fgColor indexed="9"/>
        <bgColor indexed="64"/>
      </patternFill>
    </fill>
    <fill>
      <patternFill patternType="solid">
        <fgColor theme="0" tint="-0.34998626667073579"/>
        <bgColor indexed="64"/>
      </patternFill>
    </fill>
    <fill>
      <patternFill patternType="solid">
        <fgColor theme="5"/>
        <bgColor indexed="64"/>
      </patternFill>
    </fill>
    <fill>
      <patternFill patternType="solid">
        <fgColor rgb="FFFFFFFF"/>
        <bgColor indexed="64"/>
      </patternFill>
    </fill>
    <fill>
      <patternFill patternType="solid">
        <fgColor rgb="FF8EA9DB"/>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theme="4" tint="0.39997558519241921"/>
      </top>
      <bottom style="thin">
        <color indexed="64"/>
      </bottom>
      <diagonal/>
    </border>
    <border>
      <left/>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s>
  <cellStyleXfs count="8">
    <xf numFmtId="0" fontId="0" fillId="0" borderId="0"/>
    <xf numFmtId="9" fontId="5" fillId="0" borderId="0" applyFont="0" applyFill="0" applyBorder="0" applyAlignment="0" applyProtection="0"/>
    <xf numFmtId="0" fontId="8" fillId="0" borderId="0"/>
    <xf numFmtId="9" fontId="8" fillId="0" borderId="0" applyFont="0" applyFill="0" applyBorder="0" applyAlignment="0" applyProtection="0"/>
    <xf numFmtId="0" fontId="5" fillId="0" borderId="0"/>
    <xf numFmtId="0" fontId="11" fillId="3" borderId="0" applyNumberFormat="0" applyBorder="0" applyAlignment="0" applyProtection="0"/>
    <xf numFmtId="0" fontId="1" fillId="0" borderId="0"/>
    <xf numFmtId="0" fontId="12" fillId="0" borderId="0"/>
  </cellStyleXfs>
  <cellXfs count="230">
    <xf numFmtId="0" fontId="0" fillId="0" borderId="0" xfId="0"/>
    <xf numFmtId="0" fontId="0" fillId="0" borderId="0" xfId="0" applyBorder="1"/>
    <xf numFmtId="0" fontId="2" fillId="2" borderId="1" xfId="0" applyFont="1" applyFill="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0" fillId="0" borderId="4" xfId="0" applyBorder="1" applyAlignment="1">
      <alignment vertical="top" wrapText="1"/>
    </xf>
    <xf numFmtId="0" fontId="0" fillId="0" borderId="4" xfId="0" applyBorder="1" applyAlignment="1">
      <alignment vertical="top"/>
    </xf>
    <xf numFmtId="0" fontId="0" fillId="0" borderId="1" xfId="0" applyFill="1" applyBorder="1" applyAlignment="1">
      <alignment vertical="top"/>
    </xf>
    <xf numFmtId="0" fontId="0" fillId="0" borderId="1" xfId="0" applyFill="1" applyBorder="1" applyAlignment="1">
      <alignment vertical="top" wrapText="1"/>
    </xf>
    <xf numFmtId="0" fontId="0" fillId="0" borderId="5" xfId="0" applyBorder="1" applyAlignment="1">
      <alignment vertical="top"/>
    </xf>
    <xf numFmtId="0" fontId="0" fillId="0" borderId="5" xfId="0" applyBorder="1" applyAlignment="1">
      <alignment vertical="top" wrapText="1"/>
    </xf>
    <xf numFmtId="0" fontId="2" fillId="2" borderId="5" xfId="0" applyFont="1" applyFill="1" applyBorder="1" applyAlignment="1">
      <alignment vertical="top"/>
    </xf>
    <xf numFmtId="0" fontId="0" fillId="0" borderId="4" xfId="0" applyFill="1" applyBorder="1" applyAlignment="1">
      <alignmen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3" fillId="0" borderId="1" xfId="0" applyFont="1" applyFill="1" applyBorder="1" applyAlignment="1">
      <alignment vertical="top" wrapText="1"/>
    </xf>
    <xf numFmtId="0" fontId="0" fillId="0" borderId="6" xfId="0" applyBorder="1" applyAlignment="1">
      <alignment vertical="top"/>
    </xf>
    <xf numFmtId="0" fontId="2" fillId="2" borderId="5" xfId="0" applyFont="1" applyFill="1"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1" xfId="0" applyBorder="1" applyAlignment="1">
      <alignment horizontal="left" vertical="top"/>
    </xf>
    <xf numFmtId="0" fontId="0" fillId="0" borderId="1" xfId="0" applyFill="1" applyBorder="1" applyAlignment="1">
      <alignment horizontal="left" vertical="top"/>
    </xf>
    <xf numFmtId="0" fontId="6" fillId="0" borderId="7" xfId="0" applyFont="1" applyFill="1" applyBorder="1" applyAlignment="1">
      <alignment horizontal="left" vertical="top"/>
    </xf>
    <xf numFmtId="0" fontId="2" fillId="2" borderId="4" xfId="0" applyFont="1" applyFill="1" applyBorder="1" applyAlignment="1">
      <alignment vertical="top"/>
    </xf>
    <xf numFmtId="0" fontId="2" fillId="2" borderId="4" xfId="0" applyFont="1" applyFill="1" applyBorder="1" applyAlignment="1">
      <alignment vertical="top" wrapText="1"/>
    </xf>
    <xf numFmtId="9" fontId="0" fillId="0" borderId="0" xfId="1" applyFont="1" applyBorder="1" applyAlignment="1">
      <alignment vertical="top"/>
    </xf>
    <xf numFmtId="9" fontId="0" fillId="0" borderId="5" xfId="1" applyFont="1" applyBorder="1" applyAlignment="1">
      <alignment vertical="top"/>
    </xf>
    <xf numFmtId="9" fontId="0" fillId="0" borderId="1" xfId="1" applyFont="1" applyBorder="1" applyAlignment="1">
      <alignmen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vertical="top" wrapText="1"/>
    </xf>
    <xf numFmtId="0" fontId="0" fillId="0" borderId="0" xfId="0" applyAlignment="1">
      <alignment vertical="top"/>
    </xf>
    <xf numFmtId="9" fontId="0" fillId="0" borderId="0" xfId="1" applyFont="1" applyAlignment="1">
      <alignment vertical="top"/>
    </xf>
    <xf numFmtId="0" fontId="0" fillId="0" borderId="8" xfId="0" applyBorder="1" applyAlignment="1">
      <alignment vertical="top"/>
    </xf>
    <xf numFmtId="0" fontId="4" fillId="0" borderId="1" xfId="0" applyFont="1" applyFill="1" applyBorder="1" applyAlignment="1">
      <alignment vertical="top" wrapText="1"/>
    </xf>
    <xf numFmtId="0" fontId="0" fillId="0" borderId="1" xfId="0" applyFont="1" applyFill="1" applyBorder="1" applyAlignment="1">
      <alignment vertical="top"/>
    </xf>
    <xf numFmtId="0" fontId="0" fillId="0" borderId="13" xfId="0" applyBorder="1" applyAlignment="1">
      <alignment vertical="top"/>
    </xf>
    <xf numFmtId="0" fontId="0" fillId="0" borderId="11" xfId="0" applyBorder="1" applyAlignment="1">
      <alignment vertical="top" wrapText="1"/>
    </xf>
    <xf numFmtId="0" fontId="0" fillId="0" borderId="11" xfId="0" applyBorder="1" applyAlignment="1">
      <alignment vertical="top"/>
    </xf>
    <xf numFmtId="9" fontId="0" fillId="0" borderId="11" xfId="1" applyFont="1" applyBorder="1" applyAlignment="1">
      <alignment vertical="top"/>
    </xf>
    <xf numFmtId="0" fontId="6" fillId="0" borderId="13" xfId="0" applyFont="1" applyFill="1" applyBorder="1" applyAlignment="1">
      <alignment horizontal="left" vertical="top"/>
    </xf>
    <xf numFmtId="0" fontId="0" fillId="6" borderId="0" xfId="0" applyFill="1"/>
    <xf numFmtId="0" fontId="0" fillId="7" borderId="0" xfId="0" applyFill="1"/>
    <xf numFmtId="0" fontId="6" fillId="0" borderId="7" xfId="2" applyFont="1" applyFill="1" applyBorder="1" applyAlignment="1">
      <alignment horizontal="left" vertical="top"/>
    </xf>
    <xf numFmtId="0" fontId="6" fillId="0" borderId="15" xfId="2" applyFont="1" applyFill="1" applyBorder="1" applyAlignment="1">
      <alignment horizontal="left" vertical="top" wrapText="1"/>
    </xf>
    <xf numFmtId="0" fontId="9" fillId="0" borderId="0" xfId="2" applyFont="1" applyAlignment="1">
      <alignment vertical="top" wrapText="1"/>
    </xf>
    <xf numFmtId="0" fontId="10" fillId="0" borderId="0" xfId="2" applyFont="1" applyAlignment="1">
      <alignment horizontal="left" vertical="top" wrapText="1"/>
    </xf>
    <xf numFmtId="0" fontId="10" fillId="0" borderId="0" xfId="2" applyFont="1" applyAlignment="1">
      <alignment vertical="top" wrapText="1"/>
    </xf>
    <xf numFmtId="0" fontId="10" fillId="0" borderId="0" xfId="2" applyFont="1" applyBorder="1" applyAlignment="1">
      <alignment vertical="top" wrapText="1"/>
    </xf>
    <xf numFmtId="0" fontId="10" fillId="0" borderId="0" xfId="2" applyFont="1" applyBorder="1" applyAlignment="1">
      <alignment vertical="center" wrapText="1"/>
    </xf>
    <xf numFmtId="0" fontId="10" fillId="0" borderId="0" xfId="2" applyFont="1" applyAlignment="1">
      <alignment vertical="center" wrapText="1"/>
    </xf>
    <xf numFmtId="0" fontId="13" fillId="0" borderId="1" xfId="2" applyFont="1" applyBorder="1" applyAlignment="1">
      <alignment horizontal="left" vertical="top"/>
    </xf>
    <xf numFmtId="0" fontId="14" fillId="0" borderId="1" xfId="2" applyFont="1" applyBorder="1" applyAlignment="1">
      <alignment horizontal="left" vertical="top" wrapText="1"/>
    </xf>
    <xf numFmtId="0" fontId="15" fillId="0" borderId="0" xfId="2" applyFont="1" applyBorder="1"/>
    <xf numFmtId="0" fontId="16" fillId="0" borderId="15" xfId="2" applyFont="1" applyBorder="1" applyAlignment="1">
      <alignment horizontal="center"/>
    </xf>
    <xf numFmtId="0" fontId="16" fillId="0" borderId="0" xfId="2" applyFont="1" applyBorder="1" applyAlignment="1">
      <alignment horizontal="center"/>
    </xf>
    <xf numFmtId="0" fontId="15" fillId="0" borderId="0" xfId="2" applyFont="1"/>
    <xf numFmtId="0" fontId="3" fillId="0" borderId="0" xfId="2" applyFont="1" applyAlignment="1">
      <alignment horizontal="left" vertical="top"/>
    </xf>
    <xf numFmtId="0" fontId="14" fillId="0" borderId="0" xfId="2" applyFont="1" applyAlignment="1">
      <alignment horizontal="left" vertical="top"/>
    </xf>
    <xf numFmtId="0" fontId="15" fillId="0" borderId="0" xfId="2" applyFont="1" applyBorder="1" applyAlignment="1">
      <alignment horizontal="center"/>
    </xf>
    <xf numFmtId="0" fontId="15" fillId="0" borderId="0" xfId="2" applyFont="1" applyAlignment="1">
      <alignment horizontal="center"/>
    </xf>
    <xf numFmtId="0" fontId="13" fillId="0" borderId="7" xfId="2" applyFont="1" applyBorder="1" applyAlignment="1">
      <alignment horizontal="left" vertical="top"/>
    </xf>
    <xf numFmtId="0" fontId="15" fillId="0" borderId="11" xfId="2" applyFont="1" applyBorder="1" applyAlignment="1">
      <alignment horizontal="left" vertical="top"/>
    </xf>
    <xf numFmtId="0" fontId="14" fillId="0" borderId="15" xfId="2" applyFont="1" applyBorder="1" applyAlignment="1">
      <alignment horizontal="left" vertical="top"/>
    </xf>
    <xf numFmtId="0" fontId="18" fillId="0" borderId="15" xfId="2" applyFont="1" applyFill="1" applyBorder="1" applyAlignment="1">
      <alignment horizontal="left" vertical="top"/>
    </xf>
    <xf numFmtId="0" fontId="19" fillId="0" borderId="15" xfId="2" applyFont="1" applyBorder="1" applyAlignment="1">
      <alignment horizontal="left" vertical="top" wrapText="1"/>
    </xf>
    <xf numFmtId="0" fontId="14" fillId="0" borderId="11" xfId="2" applyFont="1" applyBorder="1" applyAlignment="1">
      <alignment horizontal="left" vertical="top"/>
    </xf>
    <xf numFmtId="0" fontId="15" fillId="0" borderId="0" xfId="2" applyFont="1" applyAlignment="1">
      <alignment horizontal="left"/>
    </xf>
    <xf numFmtId="0" fontId="17" fillId="0" borderId="0" xfId="2" applyFont="1" applyFill="1" applyAlignment="1">
      <alignment horizontal="left"/>
    </xf>
    <xf numFmtId="0" fontId="3" fillId="0" borderId="0" xfId="2" applyFont="1" applyAlignment="1">
      <alignment horizontal="left"/>
    </xf>
    <xf numFmtId="0" fontId="15" fillId="0" borderId="0" xfId="2" applyFont="1" applyAlignment="1">
      <alignment horizontal="left" vertical="top"/>
    </xf>
    <xf numFmtId="0" fontId="20" fillId="0" borderId="0" xfId="2" applyFont="1" applyBorder="1" applyAlignment="1">
      <alignment horizontal="left" vertical="top"/>
    </xf>
    <xf numFmtId="0" fontId="20" fillId="0" borderId="15" xfId="2" applyFont="1" applyBorder="1" applyAlignment="1">
      <alignment horizontal="left" vertical="top"/>
    </xf>
    <xf numFmtId="0" fontId="20" fillId="0" borderId="0" xfId="2" applyFont="1" applyAlignment="1">
      <alignment horizontal="left" vertical="top"/>
    </xf>
    <xf numFmtId="0" fontId="16" fillId="0" borderId="15" xfId="2" applyFont="1" applyBorder="1" applyAlignment="1">
      <alignment horizontal="left" vertical="top"/>
    </xf>
    <xf numFmtId="0" fontId="15" fillId="0" borderId="0" xfId="2" applyFont="1" applyBorder="1" applyAlignment="1">
      <alignment horizontal="left" vertical="top"/>
    </xf>
    <xf numFmtId="0" fontId="0" fillId="0" borderId="12" xfId="0" applyBorder="1" applyAlignment="1">
      <alignment vertical="top"/>
    </xf>
    <xf numFmtId="0" fontId="6" fillId="0" borderId="8" xfId="0" applyFont="1" applyFill="1" applyBorder="1" applyAlignment="1">
      <alignment horizontal="left" vertical="top"/>
    </xf>
    <xf numFmtId="0" fontId="0" fillId="0" borderId="1" xfId="0" applyFont="1" applyBorder="1" applyAlignment="1">
      <alignment vertical="top" wrapText="1"/>
    </xf>
    <xf numFmtId="0" fontId="0" fillId="0" borderId="1" xfId="0" applyFont="1" applyBorder="1" applyAlignment="1">
      <alignment vertical="top"/>
    </xf>
    <xf numFmtId="0" fontId="0" fillId="0" borderId="0" xfId="0" applyFont="1" applyBorder="1" applyAlignment="1">
      <alignment vertical="top"/>
    </xf>
    <xf numFmtId="0" fontId="3" fillId="0" borderId="2" xfId="2" applyFont="1" applyBorder="1" applyAlignment="1">
      <alignment horizontal="left" vertical="top" wrapText="1"/>
    </xf>
    <xf numFmtId="0" fontId="3" fillId="0" borderId="1" xfId="2" applyFont="1" applyBorder="1" applyAlignment="1">
      <alignment horizontal="left" vertical="top"/>
    </xf>
    <xf numFmtId="0" fontId="3" fillId="0" borderId="1" xfId="2" applyFont="1" applyBorder="1" applyAlignment="1">
      <alignment horizontal="left" vertical="top" wrapText="1"/>
    </xf>
    <xf numFmtId="0" fontId="3" fillId="0" borderId="1" xfId="2" applyFont="1" applyFill="1" applyBorder="1" applyAlignment="1">
      <alignment horizontal="left" vertical="top"/>
    </xf>
    <xf numFmtId="0" fontId="3" fillId="0" borderId="1" xfId="2" applyFont="1" applyFill="1" applyBorder="1" applyAlignment="1">
      <alignment horizontal="left" vertical="top" wrapText="1"/>
    </xf>
    <xf numFmtId="0" fontId="3" fillId="0" borderId="7" xfId="2" applyFont="1" applyBorder="1" applyAlignment="1">
      <alignment horizontal="left" vertical="top"/>
    </xf>
    <xf numFmtId="0" fontId="3" fillId="0" borderId="3"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top" wrapText="1"/>
    </xf>
    <xf numFmtId="0" fontId="4" fillId="0" borderId="2" xfId="2" applyFont="1" applyFill="1" applyBorder="1" applyAlignment="1">
      <alignment horizontal="left" vertical="top" wrapText="1"/>
    </xf>
    <xf numFmtId="0" fontId="4" fillId="0" borderId="1" xfId="2"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2" applyFont="1" applyFill="1" applyBorder="1" applyAlignment="1">
      <alignment vertical="top" wrapText="1"/>
    </xf>
    <xf numFmtId="0" fontId="4" fillId="0" borderId="1" xfId="4" applyFont="1" applyFill="1" applyBorder="1" applyAlignment="1">
      <alignment horizontal="left" vertical="top" wrapText="1"/>
    </xf>
    <xf numFmtId="0" fontId="4" fillId="0" borderId="3" xfId="0" applyNumberFormat="1" applyFont="1" applyFill="1" applyBorder="1" applyAlignment="1" applyProtection="1">
      <alignment vertical="top" wrapText="1"/>
    </xf>
    <xf numFmtId="0" fontId="4" fillId="0" borderId="4" xfId="0" applyNumberFormat="1" applyFont="1" applyFill="1" applyBorder="1" applyAlignment="1" applyProtection="1">
      <alignment vertical="top" wrapText="1"/>
    </xf>
    <xf numFmtId="0" fontId="4" fillId="0" borderId="4" xfId="0" applyNumberFormat="1" applyFont="1" applyFill="1" applyBorder="1" applyAlignment="1" applyProtection="1">
      <alignment horizontal="left" vertical="top" wrapText="1"/>
    </xf>
    <xf numFmtId="0" fontId="21" fillId="0" borderId="1" xfId="2" applyFont="1" applyBorder="1" applyAlignment="1">
      <alignment horizontal="left" vertical="top" wrapText="1"/>
    </xf>
    <xf numFmtId="0" fontId="3" fillId="8" borderId="1" xfId="2" applyFont="1" applyFill="1" applyBorder="1" applyAlignment="1">
      <alignment horizontal="left" vertical="top" wrapText="1"/>
    </xf>
    <xf numFmtId="0" fontId="3" fillId="8" borderId="4" xfId="0" applyNumberFormat="1" applyFont="1" applyFill="1" applyBorder="1" applyAlignment="1" applyProtection="1">
      <alignment horizontal="left" vertical="top" wrapText="1"/>
    </xf>
    <xf numFmtId="0" fontId="21" fillId="0" borderId="4" xfId="0" applyNumberFormat="1" applyFont="1" applyFill="1" applyBorder="1" applyAlignment="1" applyProtection="1">
      <alignment horizontal="left" vertical="top"/>
    </xf>
    <xf numFmtId="0" fontId="5" fillId="5" borderId="1"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2" applyFont="1" applyBorder="1" applyAlignment="1">
      <alignment horizontal="left" vertical="top" wrapText="1"/>
    </xf>
    <xf numFmtId="0" fontId="3" fillId="0" borderId="14" xfId="2" applyFont="1" applyFill="1" applyBorder="1" applyAlignment="1">
      <alignment horizontal="left" vertical="top" wrapText="1"/>
    </xf>
    <xf numFmtId="0" fontId="3" fillId="0" borderId="15" xfId="2" applyFont="1" applyFill="1" applyBorder="1" applyAlignment="1">
      <alignment horizontal="left" vertical="top" wrapText="1"/>
    </xf>
    <xf numFmtId="49" fontId="3" fillId="0" borderId="1" xfId="2" applyNumberFormat="1"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0" xfId="0" applyNumberFormat="1" applyFont="1" applyFill="1" applyBorder="1" applyAlignment="1" applyProtection="1">
      <alignment horizontal="left" vertical="top" wrapText="1"/>
    </xf>
    <xf numFmtId="0" fontId="3" fillId="0" borderId="10" xfId="0" applyNumberFormat="1" applyFont="1" applyFill="1" applyBorder="1" applyAlignment="1" applyProtection="1">
      <alignment horizontal="left" vertical="top"/>
    </xf>
    <xf numFmtId="0" fontId="21" fillId="0" borderId="10" xfId="0" applyNumberFormat="1" applyFont="1" applyFill="1" applyBorder="1" applyAlignment="1" applyProtection="1">
      <alignment horizontal="left" vertical="top"/>
    </xf>
    <xf numFmtId="0" fontId="3" fillId="0" borderId="3" xfId="2" applyFont="1" applyBorder="1" applyAlignment="1">
      <alignment horizontal="left" vertical="top" wrapText="1"/>
    </xf>
    <xf numFmtId="0" fontId="3" fillId="0" borderId="7" xfId="2" applyFont="1" applyBorder="1" applyAlignment="1">
      <alignment horizontal="left" vertical="top" wrapText="1"/>
    </xf>
    <xf numFmtId="0" fontId="3" fillId="0" borderId="4" xfId="2" applyFont="1" applyBorder="1" applyAlignment="1">
      <alignment horizontal="left" vertical="top" wrapText="1"/>
    </xf>
    <xf numFmtId="0" fontId="3" fillId="0" borderId="8" xfId="2" applyFont="1" applyBorder="1" applyAlignment="1">
      <alignment horizontal="left" vertical="top" wrapText="1"/>
    </xf>
    <xf numFmtId="0" fontId="21" fillId="0" borderId="4" xfId="0" applyNumberFormat="1" applyFont="1" applyFill="1" applyBorder="1" applyAlignment="1" applyProtection="1">
      <alignment horizontal="left" vertical="top" wrapText="1"/>
    </xf>
    <xf numFmtId="0" fontId="7" fillId="4" borderId="1" xfId="0" applyFont="1" applyFill="1" applyBorder="1" applyAlignment="1">
      <alignment vertical="top"/>
    </xf>
    <xf numFmtId="0" fontId="0" fillId="5" borderId="1" xfId="0" applyFont="1" applyFill="1" applyBorder="1" applyAlignment="1">
      <alignment vertical="top"/>
    </xf>
    <xf numFmtId="0" fontId="0" fillId="5" borderId="2" xfId="0" applyFont="1" applyFill="1" applyBorder="1" applyAlignment="1">
      <alignment vertical="top"/>
    </xf>
    <xf numFmtId="0" fontId="0" fillId="5" borderId="1" xfId="0" applyFont="1" applyFill="1" applyBorder="1" applyAlignment="1">
      <alignment vertical="top" wrapText="1"/>
    </xf>
    <xf numFmtId="0" fontId="0" fillId="0" borderId="2" xfId="0" applyFont="1" applyBorder="1" applyAlignment="1">
      <alignment vertical="top"/>
    </xf>
    <xf numFmtId="0" fontId="0" fillId="9" borderId="1" xfId="0" applyNumberFormat="1" applyFont="1" applyFill="1" applyBorder="1" applyAlignment="1">
      <alignment vertical="top"/>
    </xf>
    <xf numFmtId="0" fontId="7" fillId="2" borderId="1" xfId="0" applyFont="1" applyFill="1" applyBorder="1" applyAlignment="1">
      <alignment vertical="top"/>
    </xf>
    <xf numFmtId="0" fontId="7" fillId="2" borderId="1" xfId="0" applyFont="1" applyFill="1" applyBorder="1" applyAlignment="1">
      <alignment vertical="top" wrapText="1"/>
    </xf>
    <xf numFmtId="9" fontId="0" fillId="0" borderId="16" xfId="1" applyNumberFormat="1" applyFont="1" applyBorder="1" applyAlignment="1">
      <alignment vertical="top"/>
    </xf>
    <xf numFmtId="9" fontId="7" fillId="4" borderId="1" xfId="1" applyNumberFormat="1" applyFont="1" applyFill="1" applyBorder="1" applyAlignment="1">
      <alignment vertical="top"/>
    </xf>
    <xf numFmtId="0" fontId="7" fillId="4" borderId="2" xfId="0" applyFont="1" applyFill="1" applyBorder="1" applyAlignment="1">
      <alignment vertical="top"/>
    </xf>
    <xf numFmtId="9" fontId="7" fillId="4" borderId="17" xfId="1" applyNumberFormat="1" applyFont="1" applyFill="1" applyBorder="1" applyAlignment="1">
      <alignment vertical="top"/>
    </xf>
    <xf numFmtId="0" fontId="0" fillId="0" borderId="6"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6" fillId="0" borderId="11" xfId="2" applyFont="1" applyBorder="1" applyAlignment="1">
      <alignment horizontal="left" vertical="top"/>
    </xf>
    <xf numFmtId="0" fontId="3" fillId="0" borderId="5" xfId="2" applyFont="1" applyBorder="1" applyAlignment="1">
      <alignment horizontal="left" vertical="top"/>
    </xf>
    <xf numFmtId="0" fontId="0" fillId="0" borderId="1" xfId="2" applyFont="1" applyFill="1" applyBorder="1" applyAlignment="1">
      <alignment horizontal="left" vertical="top" wrapText="1"/>
    </xf>
    <xf numFmtId="0" fontId="22" fillId="0" borderId="3" xfId="0" applyNumberFormat="1" applyFont="1" applyFill="1" applyBorder="1" applyAlignment="1" applyProtection="1">
      <alignment horizontal="left" vertical="top" wrapText="1"/>
    </xf>
    <xf numFmtId="0" fontId="22" fillId="0" borderId="4" xfId="0" applyNumberFormat="1" applyFont="1" applyFill="1" applyBorder="1" applyAlignment="1" applyProtection="1">
      <alignment horizontal="left" vertical="top"/>
    </xf>
    <xf numFmtId="0" fontId="22" fillId="0" borderId="4" xfId="0" applyNumberFormat="1" applyFont="1" applyFill="1" applyBorder="1" applyAlignment="1" applyProtection="1">
      <alignment horizontal="left" vertical="top" wrapText="1"/>
    </xf>
    <xf numFmtId="0" fontId="0" fillId="5" borderId="1" xfId="2" applyFont="1" applyFill="1" applyBorder="1" applyAlignment="1">
      <alignment horizontal="left" vertical="top" wrapText="1"/>
    </xf>
    <xf numFmtId="0" fontId="20" fillId="0" borderId="15" xfId="2" applyFont="1" applyBorder="1" applyAlignment="1">
      <alignment horizontal="left" vertical="top" wrapText="1"/>
    </xf>
    <xf numFmtId="0" fontId="14" fillId="0" borderId="0" xfId="2" applyFont="1" applyAlignment="1">
      <alignment horizontal="left" vertical="top" wrapText="1"/>
    </xf>
    <xf numFmtId="0" fontId="22" fillId="0" borderId="0" xfId="0" applyNumberFormat="1" applyFont="1" applyFill="1" applyBorder="1" applyAlignment="1" applyProtection="1">
      <alignment horizontal="left" vertical="top"/>
    </xf>
    <xf numFmtId="0" fontId="23" fillId="0" borderId="4" xfId="0" applyNumberFormat="1" applyFont="1" applyFill="1" applyBorder="1" applyAlignment="1" applyProtection="1">
      <alignment horizontal="left" vertical="top"/>
    </xf>
    <xf numFmtId="49" fontId="6" fillId="0" borderId="7" xfId="0" applyNumberFormat="1" applyFont="1" applyFill="1" applyBorder="1" applyAlignment="1">
      <alignment horizontal="left" vertical="top"/>
    </xf>
    <xf numFmtId="49" fontId="0" fillId="0" borderId="0" xfId="0" applyNumberFormat="1" applyBorder="1" applyAlignment="1">
      <alignment vertical="top"/>
    </xf>
    <xf numFmtId="49" fontId="0" fillId="0" borderId="5" xfId="0" applyNumberFormat="1" applyBorder="1" applyAlignment="1">
      <alignment vertical="top"/>
    </xf>
    <xf numFmtId="49" fontId="0" fillId="0" borderId="5" xfId="0" applyNumberFormat="1" applyBorder="1" applyAlignment="1">
      <alignment vertical="top" wrapText="1"/>
    </xf>
    <xf numFmtId="49" fontId="0" fillId="0" borderId="6" xfId="0" applyNumberFormat="1" applyBorder="1" applyAlignment="1">
      <alignment vertical="top"/>
    </xf>
    <xf numFmtId="49" fontId="2" fillId="2" borderId="5" xfId="0" applyNumberFormat="1" applyFont="1" applyFill="1" applyBorder="1" applyAlignment="1">
      <alignment vertical="top"/>
    </xf>
    <xf numFmtId="49" fontId="2" fillId="2" borderId="5" xfId="0" applyNumberFormat="1" applyFont="1" applyFill="1" applyBorder="1" applyAlignment="1">
      <alignment vertical="top" wrapText="1"/>
    </xf>
    <xf numFmtId="49" fontId="0" fillId="0" borderId="1" xfId="0" applyNumberFormat="1" applyBorder="1" applyAlignment="1">
      <alignment vertical="top"/>
    </xf>
    <xf numFmtId="49" fontId="0" fillId="0" borderId="1" xfId="0" applyNumberFormat="1" applyBorder="1" applyAlignment="1">
      <alignment vertical="top" wrapText="1"/>
    </xf>
    <xf numFmtId="49" fontId="0" fillId="0" borderId="4" xfId="0" applyNumberFormat="1" applyBorder="1" applyAlignment="1">
      <alignment vertical="top"/>
    </xf>
    <xf numFmtId="49" fontId="0" fillId="0" borderId="3" xfId="0" applyNumberFormat="1" applyBorder="1" applyAlignment="1">
      <alignment vertical="top"/>
    </xf>
    <xf numFmtId="49" fontId="0" fillId="0" borderId="4" xfId="0" applyNumberFormat="1" applyBorder="1" applyAlignment="1">
      <alignment vertical="top" wrapText="1"/>
    </xf>
    <xf numFmtId="0" fontId="0" fillId="0" borderId="7" xfId="0" applyBorder="1" applyAlignment="1">
      <alignment vertical="top"/>
    </xf>
    <xf numFmtId="0" fontId="0" fillId="0" borderId="9" xfId="0" applyBorder="1" applyAlignment="1">
      <alignment vertical="top"/>
    </xf>
    <xf numFmtId="0" fontId="2" fillId="0" borderId="0" xfId="0" applyFont="1" applyFill="1" applyBorder="1" applyAlignment="1">
      <alignment vertical="top" wrapText="1"/>
    </xf>
    <xf numFmtId="9" fontId="0" fillId="0" borderId="5" xfId="1" applyFont="1" applyBorder="1" applyAlignment="1">
      <alignment vertical="top" wrapText="1"/>
    </xf>
    <xf numFmtId="0" fontId="24" fillId="0" borderId="0" xfId="0" applyFont="1"/>
    <xf numFmtId="0" fontId="0" fillId="10" borderId="0" xfId="0" applyFill="1"/>
    <xf numFmtId="0" fontId="0" fillId="11" borderId="0" xfId="0" applyFill="1" applyBorder="1" applyAlignment="1">
      <alignment vertical="top"/>
    </xf>
    <xf numFmtId="0" fontId="0" fillId="0" borderId="18" xfId="0" applyBorder="1" applyAlignment="1">
      <alignment vertical="top" wrapText="1"/>
    </xf>
    <xf numFmtId="0" fontId="25" fillId="0" borderId="10" xfId="0" applyFont="1" applyBorder="1" applyAlignment="1">
      <alignment horizontal="left" vertical="center" wrapText="1"/>
    </xf>
    <xf numFmtId="0" fontId="25" fillId="0" borderId="10" xfId="0" applyFont="1" applyBorder="1" applyAlignment="1">
      <alignment horizontal="left" vertical="center" wrapText="1" indent="1"/>
    </xf>
    <xf numFmtId="49" fontId="26" fillId="0" borderId="0" xfId="0" applyNumberFormat="1" applyFont="1" applyBorder="1" applyAlignment="1">
      <alignment vertical="top"/>
    </xf>
    <xf numFmtId="49" fontId="25" fillId="0" borderId="1" xfId="0" applyNumberFormat="1" applyFont="1" applyBorder="1" applyAlignment="1">
      <alignment vertical="top"/>
    </xf>
    <xf numFmtId="49" fontId="25" fillId="0" borderId="1" xfId="0" applyNumberFormat="1" applyFont="1" applyBorder="1" applyAlignment="1">
      <alignment vertical="top" wrapText="1"/>
    </xf>
    <xf numFmtId="0" fontId="25" fillId="0" borderId="1" xfId="0" applyFont="1" applyBorder="1" applyAlignment="1">
      <alignment vertical="top" wrapText="1"/>
    </xf>
    <xf numFmtId="0" fontId="25" fillId="0" borderId="1" xfId="0" applyFont="1" applyBorder="1" applyAlignment="1">
      <alignment vertical="center" wrapText="1"/>
    </xf>
    <xf numFmtId="49" fontId="25" fillId="0" borderId="0" xfId="0" applyNumberFormat="1" applyFont="1" applyAlignment="1">
      <alignment vertical="top" wrapText="1"/>
    </xf>
    <xf numFmtId="49" fontId="25" fillId="0" borderId="4" xfId="0" applyNumberFormat="1" applyFont="1" applyBorder="1" applyAlignment="1">
      <alignment vertical="top"/>
    </xf>
    <xf numFmtId="49" fontId="25" fillId="0" borderId="4" xfId="0" applyNumberFormat="1" applyFont="1" applyBorder="1" applyAlignment="1">
      <alignment vertical="top" wrapText="1"/>
    </xf>
    <xf numFmtId="0" fontId="25" fillId="0" borderId="4" xfId="0" applyFont="1" applyBorder="1" applyAlignment="1">
      <alignment vertical="center" wrapText="1"/>
    </xf>
    <xf numFmtId="49" fontId="25" fillId="0" borderId="10" xfId="0" applyNumberFormat="1" applyFont="1" applyBorder="1" applyAlignment="1">
      <alignment vertical="top"/>
    </xf>
    <xf numFmtId="0" fontId="25" fillId="0" borderId="10" xfId="0" applyFont="1" applyBorder="1" applyAlignment="1">
      <alignment horizontal="left" vertical="center" wrapText="1" indent="2"/>
    </xf>
    <xf numFmtId="49" fontId="25" fillId="0" borderId="5" xfId="0" applyNumberFormat="1" applyFont="1" applyBorder="1" applyAlignment="1">
      <alignment vertical="top"/>
    </xf>
    <xf numFmtId="0" fontId="25" fillId="0" borderId="5" xfId="0" applyFont="1" applyBorder="1" applyAlignment="1">
      <alignment horizontal="left" vertical="center" wrapText="1"/>
    </xf>
    <xf numFmtId="49" fontId="25" fillId="0" borderId="1" xfId="0" applyNumberFormat="1" applyFont="1" applyFill="1" applyBorder="1" applyAlignment="1">
      <alignment vertical="top" wrapText="1"/>
    </xf>
    <xf numFmtId="49" fontId="0" fillId="0" borderId="0" xfId="0" applyNumberFormat="1" applyBorder="1" applyAlignment="1">
      <alignment vertical="top" wrapText="1"/>
    </xf>
    <xf numFmtId="0" fontId="29" fillId="0" borderId="0" xfId="0" applyFont="1" applyBorder="1" applyAlignment="1">
      <alignment vertical="top"/>
    </xf>
    <xf numFmtId="0" fontId="0" fillId="0" borderId="0" xfId="0" applyAlignment="1">
      <alignment vertical="top" wrapText="1"/>
    </xf>
    <xf numFmtId="0" fontId="0" fillId="0" borderId="0" xfId="0" applyFill="1" applyBorder="1" applyAlignment="1">
      <alignment vertical="top"/>
    </xf>
    <xf numFmtId="0" fontId="30" fillId="0" borderId="1" xfId="0" applyFont="1" applyBorder="1" applyAlignment="1">
      <alignment vertical="top" wrapText="1"/>
    </xf>
    <xf numFmtId="0" fontId="28" fillId="0" borderId="10" xfId="0" applyFont="1" applyBorder="1" applyAlignment="1">
      <alignment horizontal="left" vertical="center" wrapText="1"/>
    </xf>
    <xf numFmtId="0" fontId="2" fillId="2" borderId="0" xfId="0" applyFont="1" applyFill="1" applyBorder="1" applyAlignment="1">
      <alignment vertical="top"/>
    </xf>
    <xf numFmtId="0" fontId="32" fillId="0" borderId="6" xfId="2" applyFont="1" applyBorder="1" applyAlignment="1">
      <alignment horizontal="left" vertical="top" wrapText="1"/>
    </xf>
    <xf numFmtId="0" fontId="32" fillId="0" borderId="5" xfId="2" applyFont="1" applyBorder="1" applyAlignment="1">
      <alignment horizontal="left" vertical="top" wrapText="1"/>
    </xf>
    <xf numFmtId="0" fontId="32" fillId="0" borderId="5" xfId="2" applyFont="1" applyFill="1" applyBorder="1" applyAlignment="1">
      <alignment horizontal="left" vertical="top" wrapText="1"/>
    </xf>
    <xf numFmtId="0" fontId="33" fillId="0" borderId="0" xfId="2" applyFont="1" applyAlignment="1">
      <alignment horizontal="left" vertical="top" wrapText="1"/>
    </xf>
    <xf numFmtId="0" fontId="34" fillId="0" borderId="6" xfId="2" applyFont="1" applyBorder="1" applyAlignment="1">
      <alignment horizontal="left" vertical="top" wrapText="1"/>
    </xf>
    <xf numFmtId="0" fontId="35" fillId="0" borderId="5" xfId="2" applyFont="1" applyBorder="1" applyAlignment="1">
      <alignment horizontal="left" vertical="top"/>
    </xf>
    <xf numFmtId="0" fontId="35" fillId="0" borderId="5" xfId="2" applyFont="1" applyBorder="1" applyAlignment="1">
      <alignment horizontal="left" vertical="top" wrapText="1"/>
    </xf>
    <xf numFmtId="0" fontId="36" fillId="0" borderId="0" xfId="2" applyFont="1" applyFill="1" applyAlignment="1">
      <alignment horizontal="left" vertical="top"/>
    </xf>
    <xf numFmtId="0" fontId="35" fillId="0" borderId="6" xfId="2" applyFont="1" applyBorder="1" applyAlignment="1">
      <alignment horizontal="left" vertical="top" wrapText="1"/>
    </xf>
    <xf numFmtId="0" fontId="36" fillId="0" borderId="0" xfId="2" applyFont="1" applyFill="1" applyAlignment="1">
      <alignment horizontal="left"/>
    </xf>
    <xf numFmtId="0" fontId="35" fillId="0" borderId="6" xfId="2" applyFont="1" applyFill="1" applyBorder="1" applyAlignment="1">
      <alignment horizontal="left" vertical="top" wrapText="1"/>
    </xf>
    <xf numFmtId="0" fontId="35" fillId="0" borderId="5" xfId="2" applyFont="1" applyFill="1" applyBorder="1" applyAlignment="1">
      <alignment horizontal="left" vertical="top"/>
    </xf>
    <xf numFmtId="0" fontId="35" fillId="0" borderId="5" xfId="2" applyFont="1" applyFill="1" applyBorder="1" applyAlignment="1">
      <alignment horizontal="left" vertical="top" wrapText="1"/>
    </xf>
    <xf numFmtId="0" fontId="35" fillId="0" borderId="0" xfId="2" applyFont="1" applyFill="1" applyAlignment="1">
      <alignment horizontal="left" vertical="top"/>
    </xf>
    <xf numFmtId="0" fontId="35" fillId="0" borderId="1" xfId="2" applyFont="1" applyBorder="1" applyAlignment="1">
      <alignment horizontal="left" vertical="top" wrapText="1"/>
    </xf>
    <xf numFmtId="49" fontId="2" fillId="2" borderId="0" xfId="0" applyNumberFormat="1" applyFont="1" applyFill="1" applyBorder="1" applyAlignment="1">
      <alignment vertical="top"/>
    </xf>
    <xf numFmtId="0" fontId="7" fillId="2" borderId="12" xfId="0" applyFont="1" applyFill="1" applyBorder="1" applyAlignment="1">
      <alignment vertical="top"/>
    </xf>
    <xf numFmtId="0" fontId="0" fillId="5" borderId="1" xfId="0" applyFont="1" applyFill="1" applyBorder="1" applyAlignment="1">
      <alignment horizontal="center" vertical="top"/>
    </xf>
    <xf numFmtId="49" fontId="0" fillId="0" borderId="0" xfId="1" applyNumberFormat="1" applyFont="1" applyAlignment="1">
      <alignment vertical="top"/>
    </xf>
    <xf numFmtId="0" fontId="0" fillId="0" borderId="4" xfId="0" applyBorder="1" applyAlignment="1">
      <alignment horizontal="left" vertical="top"/>
    </xf>
    <xf numFmtId="0" fontId="2" fillId="2" borderId="1" xfId="0" applyFont="1" applyFill="1" applyBorder="1" applyAlignment="1">
      <alignment horizontal="left" vertical="top"/>
    </xf>
    <xf numFmtId="0" fontId="0" fillId="0" borderId="0" xfId="0" applyBorder="1" applyAlignment="1">
      <alignment horizontal="left" vertical="top"/>
    </xf>
    <xf numFmtId="0" fontId="4" fillId="11" borderId="2" xfId="2" applyFont="1" applyFill="1" applyBorder="1" applyAlignment="1">
      <alignment horizontal="left" vertical="top" wrapText="1"/>
    </xf>
    <xf numFmtId="0" fontId="4" fillId="11" borderId="1" xfId="2" applyFont="1" applyFill="1" applyBorder="1" applyAlignment="1">
      <alignment horizontal="left" vertical="top" wrapText="1"/>
    </xf>
    <xf numFmtId="0" fontId="10" fillId="11" borderId="0" xfId="2" applyFont="1" applyFill="1" applyAlignment="1">
      <alignment horizontal="left" vertical="top" wrapText="1"/>
    </xf>
    <xf numFmtId="49" fontId="37" fillId="11" borderId="1" xfId="0" applyNumberFormat="1" applyFont="1" applyFill="1" applyBorder="1" applyAlignment="1">
      <alignment vertical="top" wrapText="1"/>
    </xf>
    <xf numFmtId="49" fontId="22" fillId="0" borderId="1" xfId="2" applyNumberFormat="1" applyFont="1" applyBorder="1" applyAlignment="1">
      <alignment horizontal="left" vertical="top" wrapText="1"/>
    </xf>
    <xf numFmtId="49" fontId="22" fillId="0" borderId="3" xfId="0" applyNumberFormat="1" applyFont="1" applyFill="1" applyBorder="1" applyAlignment="1" applyProtection="1">
      <alignment horizontal="left" vertical="top" wrapText="1"/>
    </xf>
    <xf numFmtId="49" fontId="38" fillId="0" borderId="0" xfId="2" applyNumberFormat="1" applyFont="1" applyAlignment="1">
      <alignment horizontal="left" vertical="top"/>
    </xf>
    <xf numFmtId="49" fontId="38" fillId="0" borderId="0" xfId="2" applyNumberFormat="1" applyFont="1" applyBorder="1" applyAlignment="1">
      <alignment horizontal="left" vertical="top"/>
    </xf>
    <xf numFmtId="49" fontId="35" fillId="0" borderId="5" xfId="2" applyNumberFormat="1" applyFont="1" applyBorder="1" applyAlignment="1">
      <alignment horizontal="left" vertical="top" wrapText="1"/>
    </xf>
    <xf numFmtId="0" fontId="0" fillId="11" borderId="0" xfId="0" applyFill="1" applyBorder="1" applyAlignment="1">
      <alignment vertical="top" wrapText="1"/>
    </xf>
    <xf numFmtId="0" fontId="39" fillId="0" borderId="0" xfId="0" applyFont="1"/>
    <xf numFmtId="0" fontId="39" fillId="12" borderId="0" xfId="0" applyFont="1" applyFill="1"/>
    <xf numFmtId="0" fontId="4" fillId="0" borderId="7" xfId="0" applyFont="1" applyBorder="1" applyAlignment="1">
      <alignment vertical="top"/>
    </xf>
    <xf numFmtId="0" fontId="40" fillId="0" borderId="0" xfId="0" applyFont="1" applyAlignment="1">
      <alignment horizontal="center" vertical="center"/>
    </xf>
    <xf numFmtId="0" fontId="40" fillId="0" borderId="0" xfId="0" applyFont="1" applyAlignment="1">
      <alignment horizontal="center"/>
    </xf>
    <xf numFmtId="49" fontId="37" fillId="0" borderId="1" xfId="0" applyNumberFormat="1" applyFont="1" applyBorder="1" applyAlignment="1">
      <alignment vertical="top"/>
    </xf>
    <xf numFmtId="49" fontId="37" fillId="0" borderId="5" xfId="0" applyNumberFormat="1" applyFont="1" applyBorder="1" applyAlignment="1">
      <alignment vertical="top"/>
    </xf>
    <xf numFmtId="49" fontId="15" fillId="0" borderId="0" xfId="2" applyNumberFormat="1" applyFont="1" applyAlignment="1">
      <alignment horizontal="left" vertical="top"/>
    </xf>
    <xf numFmtId="0" fontId="30" fillId="0" borderId="0" xfId="0" applyFont="1" applyAlignment="1">
      <alignment wrapText="1"/>
    </xf>
    <xf numFmtId="0" fontId="30" fillId="0" borderId="19" xfId="0" applyFont="1" applyBorder="1"/>
    <xf numFmtId="0" fontId="25" fillId="0" borderId="20" xfId="0" applyFont="1" applyBorder="1" applyAlignment="1">
      <alignment horizontal="left" vertical="center" wrapText="1"/>
    </xf>
  </cellXfs>
  <cellStyles count="8">
    <cellStyle name="Ongeldig 2" xfId="5"/>
    <cellStyle name="Procent" xfId="1" builtinId="5"/>
    <cellStyle name="Procent 2" xfId="3"/>
    <cellStyle name="Standaard" xfId="0" builtinId="0"/>
    <cellStyle name="Standaard 2" xfId="2"/>
    <cellStyle name="Standaard 2 2" xfId="4"/>
    <cellStyle name="Standaard 3" xfId="6"/>
    <cellStyle name="Standaard 4" xfId="7"/>
  </cellStyles>
  <dxfs count="543">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top" textRotation="0" wrapText="0" indent="0" justifyLastLine="0" shrinkToFit="0" readingOrder="0"/>
      <border diagonalUp="0" diagonalDown="0" outline="0">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numFmt numFmtId="30" formatCode="@"/>
      <alignment vertical="top" textRotation="0" indent="0" justifyLastLine="0" shrinkToFit="0" readingOrder="0"/>
    </dxf>
    <dxf>
      <border diagonalUp="0" diagonalDown="0">
        <left style="thin">
          <color indexed="64"/>
        </left>
        <right style="thin">
          <color indexed="64"/>
        </right>
        <top style="thin">
          <color indexed="64"/>
        </top>
        <bottom style="thin">
          <color indexed="64"/>
        </bottom>
      </border>
    </dxf>
    <dxf>
      <font>
        <name val="Calibri"/>
      </font>
      <numFmt numFmtId="30" formatCode="@"/>
      <alignment vertical="top" textRotation="0" indent="0" justifyLastLine="0" shrinkToFit="0" readingOrder="0"/>
    </dxf>
    <dxf>
      <border>
        <bottom style="thin">
          <color indexed="64"/>
        </bottom>
      </border>
    </dxf>
    <dxf>
      <numFmt numFmtId="30" formatCode="@"/>
      <alignment vertical="top" textRotation="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color auto="1"/>
        <name val="Calibri"/>
      </font>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FFFFFF"/>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name val="Calibri"/>
      </font>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ont>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ont>
    </dxf>
    <dxf>
      <border outline="0">
        <bottom style="thin">
          <color indexed="64"/>
        </bottom>
      </border>
    </dxf>
    <dxf>
      <font>
        <b/>
        <i val="0"/>
        <strike val="0"/>
        <condense val="0"/>
        <extend val="0"/>
        <outline val="0"/>
        <shadow val="0"/>
        <u val="none"/>
        <vertAlign val="baseline"/>
        <sz val="11"/>
        <color rgb="FFFFFFFF"/>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strike val="0"/>
        <outline val="0"/>
        <shadow val="0"/>
        <u val="none"/>
        <vertAlign val="baseline"/>
        <sz val="11"/>
        <color auto="1"/>
        <name val="Calibri"/>
      </font>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FFFFFF"/>
        <name val="Calibri"/>
        <scheme val="none"/>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dxf>
    <dxf>
      <border outline="0">
        <left style="thin">
          <color indexed="64"/>
        </left>
        <right style="thin">
          <color indexed="64"/>
        </right>
        <top style="thin">
          <color indexed="64"/>
        </top>
        <bottom style="thin">
          <color indexed="64"/>
        </bottom>
      </border>
    </dxf>
    <dxf>
      <font>
        <strike val="0"/>
        <outline val="0"/>
        <shadow val="0"/>
        <u val="none"/>
        <vertAlign val="baseline"/>
        <sz val="11"/>
      </font>
    </dxf>
    <dxf>
      <border outline="0">
        <bottom style="thin">
          <color indexed="64"/>
        </bottom>
      </border>
    </dxf>
    <dxf>
      <font>
        <b/>
        <i val="0"/>
        <strike val="0"/>
        <condense val="0"/>
        <extend val="0"/>
        <outline val="0"/>
        <shadow val="0"/>
        <u val="none"/>
        <vertAlign val="baseline"/>
        <sz val="11"/>
        <color rgb="FFFFFFFF"/>
        <name val="Calibri"/>
        <scheme val="minor"/>
      </font>
      <alignment horizontal="left" vertical="top" textRotation="0" wrapText="1"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solid">
          <fgColor indexed="64"/>
          <bgColor indexed="9"/>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solid">
          <fgColor indexed="64"/>
          <bgColor indexed="9"/>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1"/>
        <name val="Calibri"/>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ont>
    </dxf>
    <dxf>
      <border>
        <bottom style="thin">
          <color indexed="64"/>
        </bottom>
      </border>
    </dxf>
    <dxf>
      <font>
        <b/>
        <i val="0"/>
        <strike val="0"/>
        <condense val="0"/>
        <extend val="0"/>
        <outline val="0"/>
        <shadow val="0"/>
        <u val="none"/>
        <vertAlign val="baseline"/>
        <sz val="11"/>
        <color rgb="FFFFFFFF"/>
        <name val="Calibri"/>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name val="Calibri"/>
      </font>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ont>
    </dxf>
    <dxf>
      <border outline="0">
        <bottom style="thin">
          <color indexed="64"/>
        </bottom>
      </border>
    </dxf>
    <dxf>
      <font>
        <b/>
        <i val="0"/>
        <strike val="0"/>
        <condense val="0"/>
        <extend val="0"/>
        <outline val="0"/>
        <shadow val="0"/>
        <u val="none"/>
        <vertAlign val="baseline"/>
        <sz val="11"/>
        <color rgb="FFFFFFFF"/>
        <name val="Calibri"/>
        <scheme val="minor"/>
      </font>
      <alignment horizontal="left" vertical="top"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u val="none"/>
        <vertAlign val="baseline"/>
        <sz val="11"/>
        <color auto="1"/>
        <name val="Calibri"/>
        <scheme val="minor"/>
      </font>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dxf>
    <dxf>
      <border>
        <bottom style="thin">
          <color indexed="64"/>
        </bottom>
      </border>
    </dxf>
    <dxf>
      <font>
        <strike val="0"/>
        <outline val="0"/>
        <shadow val="0"/>
        <u val="none"/>
        <vertAlign val="baseline"/>
        <sz val="11"/>
        <color rgb="FFFFFFFF"/>
        <name val="Calibri"/>
        <scheme val="minor"/>
      </font>
      <border diagonalUp="0" diagonalDown="0">
        <left style="thin">
          <color indexed="64"/>
        </left>
        <right style="thin">
          <color indexed="64"/>
        </right>
        <top/>
        <bottom/>
      </border>
    </dxf>
    <dxf>
      <alignment horizontal="general" vertical="top" textRotation="0" wrapText="0" indent="0" justifyLastLine="0" shrinkToFit="0" readingOrder="0"/>
      <border diagonalUp="0" diagonalDown="0" outline="0">
        <left style="thin">
          <color indexed="64"/>
        </left>
        <right/>
        <top style="thin">
          <color indexed="64"/>
        </top>
        <bottom/>
      </border>
    </dxf>
    <dxf>
      <alignment vertical="top" textRotation="0" indent="0" justifyLastLine="0" shrinkToFit="0" readingOrder="0"/>
      <border diagonalUp="0" diagonalDown="0" outline="0">
        <left style="thin">
          <color indexed="64"/>
        </left>
        <right/>
        <top style="thin">
          <color indexed="64"/>
        </top>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top style="thin">
          <color indexed="64"/>
        </top>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top style="thin">
          <color indexed="64"/>
        </top>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vertical="top" textRotation="0" indent="0" justifyLastLine="0" shrinkToFit="0" readingOrder="0"/>
    </dxf>
    <dxf>
      <border outline="0">
        <right style="thin">
          <color indexed="64"/>
        </right>
        <bottom style="thin">
          <color indexed="64"/>
        </bottom>
      </border>
    </dxf>
    <dxf>
      <alignment vertical="top" textRotation="0" indent="0" justifyLastLine="0" shrinkToFit="0" readingOrder="0"/>
    </dxf>
    <dxf>
      <border outline="0">
        <bottom style="thin">
          <color indexed="64"/>
        </bottom>
      </border>
    </dxf>
    <dxf>
      <alignment vertical="top" textRotation="0" indent="0" justifyLastLine="0" shrinkToFit="0" readingOrder="0"/>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right style="thin">
          <color indexed="64"/>
        </right>
        <top style="thin">
          <color indexed="64"/>
        </top>
        <bottom/>
      </border>
    </dxf>
    <dxf>
      <alignmen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wrapText="1" indent="0" justifyLastLine="0" shrinkToFit="0" readingOrder="0"/>
    </dxf>
    <dxf>
      <border>
        <bottom style="thin">
          <color indexed="64"/>
        </bottom>
      </border>
    </dxf>
    <dxf>
      <alignmen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theme="4" tint="0.79998168889431442"/>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alignment horizontal="general"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alignment horizontal="general"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top style="thin">
          <color indexed="64"/>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alignment horizontal="general"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alignment horizontal="general" vertical="top" textRotation="0" indent="0" justifyLastLine="0" shrinkToFit="0" readingOrder="0"/>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171451</xdr:colOff>
      <xdr:row>18</xdr:row>
      <xdr:rowOff>66675</xdr:rowOff>
    </xdr:from>
    <xdr:to>
      <xdr:col>2</xdr:col>
      <xdr:colOff>542926</xdr:colOff>
      <xdr:row>21</xdr:row>
      <xdr:rowOff>133350</xdr:rowOff>
    </xdr:to>
    <xdr:sp macro="" textlink="">
      <xdr:nvSpPr>
        <xdr:cNvPr id="2" name="Lijntoelichting 1 1">
          <a:extLst>
            <a:ext uri="{FF2B5EF4-FFF2-40B4-BE49-F238E27FC236}">
              <a16:creationId xmlns:a16="http://schemas.microsoft.com/office/drawing/2014/main" id="{00000000-0008-0000-0000-000002000000}"/>
            </a:ext>
          </a:extLst>
        </xdr:cNvPr>
        <xdr:cNvSpPr/>
      </xdr:nvSpPr>
      <xdr:spPr>
        <a:xfrm>
          <a:off x="171451" y="3590925"/>
          <a:ext cx="1333500" cy="638175"/>
        </a:xfrm>
        <a:prstGeom prst="borderCallout1">
          <a:avLst>
            <a:gd name="adj1" fmla="val -8836"/>
            <a:gd name="adj2" fmla="val 49027"/>
            <a:gd name="adj3" fmla="val -90946"/>
            <a:gd name="adj4" fmla="val 459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Nummer van de eis,</a:t>
          </a:r>
          <a:r>
            <a:rPr lang="nl-NL" sz="1100" baseline="0"/>
            <a:t> </a:t>
          </a:r>
          <a:r>
            <a:rPr lang="nl-NL" sz="1100"/>
            <a:t>wens of vraag</a:t>
          </a:r>
        </a:p>
      </xdr:txBody>
    </xdr:sp>
    <xdr:clientData/>
  </xdr:twoCellAnchor>
  <xdr:twoCellAnchor>
    <xdr:from>
      <xdr:col>2</xdr:col>
      <xdr:colOff>733424</xdr:colOff>
      <xdr:row>18</xdr:row>
      <xdr:rowOff>66675</xdr:rowOff>
    </xdr:from>
    <xdr:to>
      <xdr:col>3</xdr:col>
      <xdr:colOff>438150</xdr:colOff>
      <xdr:row>19</xdr:row>
      <xdr:rowOff>152401</xdr:rowOff>
    </xdr:to>
    <xdr:sp macro="" textlink="">
      <xdr:nvSpPr>
        <xdr:cNvPr id="3" name="Lijntoelichting 1 2">
          <a:extLst>
            <a:ext uri="{FF2B5EF4-FFF2-40B4-BE49-F238E27FC236}">
              <a16:creationId xmlns:a16="http://schemas.microsoft.com/office/drawing/2014/main" id="{00000000-0008-0000-0000-000003000000}"/>
            </a:ext>
          </a:extLst>
        </xdr:cNvPr>
        <xdr:cNvSpPr/>
      </xdr:nvSpPr>
      <xdr:spPr>
        <a:xfrm>
          <a:off x="1695449" y="3590925"/>
          <a:ext cx="1219201" cy="276226"/>
        </a:xfrm>
        <a:prstGeom prst="borderCallout1">
          <a:avLst>
            <a:gd name="adj1" fmla="val 46336"/>
            <a:gd name="adj2" fmla="val -719"/>
            <a:gd name="adj3" fmla="val -253016"/>
            <a:gd name="adj4" fmla="val -139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groepering binnen aspect</a:t>
          </a:r>
        </a:p>
      </xdr:txBody>
    </xdr:sp>
    <xdr:clientData/>
  </xdr:twoCellAnchor>
  <xdr:twoCellAnchor>
    <xdr:from>
      <xdr:col>3</xdr:col>
      <xdr:colOff>1971675</xdr:colOff>
      <xdr:row>18</xdr:row>
      <xdr:rowOff>66675</xdr:rowOff>
    </xdr:from>
    <xdr:to>
      <xdr:col>4</xdr:col>
      <xdr:colOff>419101</xdr:colOff>
      <xdr:row>19</xdr:row>
      <xdr:rowOff>142875</xdr:rowOff>
    </xdr:to>
    <xdr:sp macro="" textlink="">
      <xdr:nvSpPr>
        <xdr:cNvPr id="5" name="Lijntoelichting 1 4">
          <a:extLst>
            <a:ext uri="{FF2B5EF4-FFF2-40B4-BE49-F238E27FC236}">
              <a16:creationId xmlns:a16="http://schemas.microsoft.com/office/drawing/2014/main" id="{00000000-0008-0000-0000-000005000000}"/>
            </a:ext>
          </a:extLst>
        </xdr:cNvPr>
        <xdr:cNvSpPr/>
      </xdr:nvSpPr>
      <xdr:spPr>
        <a:xfrm>
          <a:off x="4448175" y="3590925"/>
          <a:ext cx="1419226" cy="266700"/>
        </a:xfrm>
        <a:prstGeom prst="borderCallout1">
          <a:avLst>
            <a:gd name="adj1" fmla="val -4142"/>
            <a:gd name="adj2" fmla="val 52626"/>
            <a:gd name="adj3" fmla="val -630400"/>
            <a:gd name="adj4" fmla="val 1812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gewicht van wens</a:t>
          </a:r>
        </a:p>
      </xdr:txBody>
    </xdr:sp>
    <xdr:clientData/>
  </xdr:twoCellAnchor>
  <xdr:twoCellAnchor>
    <xdr:from>
      <xdr:col>8</xdr:col>
      <xdr:colOff>276224</xdr:colOff>
      <xdr:row>18</xdr:row>
      <xdr:rowOff>66675</xdr:rowOff>
    </xdr:from>
    <xdr:to>
      <xdr:col>10</xdr:col>
      <xdr:colOff>114300</xdr:colOff>
      <xdr:row>23</xdr:row>
      <xdr:rowOff>142875</xdr:rowOff>
    </xdr:to>
    <xdr:sp macro="" textlink="">
      <xdr:nvSpPr>
        <xdr:cNvPr id="6" name="Lijntoelichting 1 5">
          <a:extLst>
            <a:ext uri="{FF2B5EF4-FFF2-40B4-BE49-F238E27FC236}">
              <a16:creationId xmlns:a16="http://schemas.microsoft.com/office/drawing/2014/main" id="{00000000-0008-0000-0000-000006000000}"/>
            </a:ext>
          </a:extLst>
        </xdr:cNvPr>
        <xdr:cNvSpPr/>
      </xdr:nvSpPr>
      <xdr:spPr>
        <a:xfrm>
          <a:off x="8277224" y="3590925"/>
          <a:ext cx="1238251" cy="1028700"/>
        </a:xfrm>
        <a:prstGeom prst="borderCallout1">
          <a:avLst>
            <a:gd name="adj1" fmla="val -1017"/>
            <a:gd name="adj2" fmla="val 49359"/>
            <a:gd name="adj3" fmla="val -57266"/>
            <a:gd name="adj4" fmla="val 39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Geef aan of uw aanbiening voldoet aan de gestelde eis ja/nee</a:t>
          </a:r>
        </a:p>
      </xdr:txBody>
    </xdr:sp>
    <xdr:clientData/>
  </xdr:twoCellAnchor>
  <xdr:twoCellAnchor>
    <xdr:from>
      <xdr:col>5</xdr:col>
      <xdr:colOff>685800</xdr:colOff>
      <xdr:row>18</xdr:row>
      <xdr:rowOff>85725</xdr:rowOff>
    </xdr:from>
    <xdr:to>
      <xdr:col>8</xdr:col>
      <xdr:colOff>133350</xdr:colOff>
      <xdr:row>23</xdr:row>
      <xdr:rowOff>19050</xdr:rowOff>
    </xdr:to>
    <xdr:sp macro="" textlink="">
      <xdr:nvSpPr>
        <xdr:cNvPr id="7" name="Lijntoelichting 1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SpPr/>
      </xdr:nvSpPr>
      <xdr:spPr>
        <a:xfrm>
          <a:off x="6743700" y="3609975"/>
          <a:ext cx="2724150" cy="885825"/>
        </a:xfrm>
        <a:prstGeom prst="borderCallout1">
          <a:avLst>
            <a:gd name="adj1" fmla="val -1680"/>
            <a:gd name="adj2" fmla="val 49535"/>
            <a:gd name="adj3" fmla="val -72446"/>
            <a:gd name="adj4" fmla="val 7435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Verduidelijking en toetsing: als deze</a:t>
          </a:r>
          <a:r>
            <a:rPr lang="nl-NL" sz="1100" baseline="0"/>
            <a:t> eis/wens onderdeel uitmaakt van een V&amp;T sessie is dit hier aangegeven</a:t>
          </a:r>
          <a:endParaRPr lang="nl-NL" sz="1100"/>
        </a:p>
      </xdr:txBody>
    </xdr:sp>
    <xdr:clientData/>
  </xdr:twoCellAnchor>
  <xdr:twoCellAnchor editAs="oneCell">
    <xdr:from>
      <xdr:col>6</xdr:col>
      <xdr:colOff>171450</xdr:colOff>
      <xdr:row>7</xdr:row>
      <xdr:rowOff>142875</xdr:rowOff>
    </xdr:from>
    <xdr:to>
      <xdr:col>10</xdr:col>
      <xdr:colOff>371475</xdr:colOff>
      <xdr:row>15</xdr:row>
      <xdr:rowOff>200025</xdr:rowOff>
    </xdr:to>
    <xdr:pic>
      <xdr:nvPicPr>
        <xdr:cNvPr id="10" name="Afbeelding 9">
          <a:extLst>
            <a:ext uri="{FF2B5EF4-FFF2-40B4-BE49-F238E27FC236}">
              <a16:creationId xmlns:a16="http://schemas.microsoft.com/office/drawing/2014/main" id="{00000000-0008-0000-0000-00000A000000}"/>
            </a:ext>
            <a:ext uri="{147F2762-F138-4A5C-976F-8EAC2B608ADB}">
              <a16:predDERef xmlns:a16="http://schemas.microsoft.com/office/drawing/2014/main" pred="{00000000-0008-0000-0000-000007000000}"/>
            </a:ext>
          </a:extLst>
        </xdr:cNvPr>
        <xdr:cNvPicPr>
          <a:picLocks noChangeAspect="1"/>
        </xdr:cNvPicPr>
      </xdr:nvPicPr>
      <xdr:blipFill>
        <a:blip xmlns:r="http://schemas.openxmlformats.org/officeDocument/2006/relationships" r:embed="rId1"/>
        <a:stretch>
          <a:fillRect/>
        </a:stretch>
      </xdr:blipFill>
      <xdr:spPr>
        <a:xfrm>
          <a:off x="7562850" y="381000"/>
          <a:ext cx="3543300" cy="1628775"/>
        </a:xfrm>
        <a:prstGeom prst="rect">
          <a:avLst/>
        </a:prstGeom>
      </xdr:spPr>
    </xdr:pic>
    <xdr:clientData/>
  </xdr:twoCellAnchor>
  <xdr:twoCellAnchor editAs="oneCell">
    <xdr:from>
      <xdr:col>1</xdr:col>
      <xdr:colOff>352424</xdr:colOff>
      <xdr:row>0</xdr:row>
      <xdr:rowOff>85725</xdr:rowOff>
    </xdr:from>
    <xdr:to>
      <xdr:col>2</xdr:col>
      <xdr:colOff>1457324</xdr:colOff>
      <xdr:row>3</xdr:row>
      <xdr:rowOff>180975</xdr:rowOff>
    </xdr:to>
    <xdr:pic>
      <xdr:nvPicPr>
        <xdr:cNvPr id="8" name="Afbeelding 7" descr="H:\Logo's\GGD\GGD FLEV_kleur.jp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24" y="85725"/>
          <a:ext cx="1457325" cy="952500"/>
        </a:xfrm>
        <a:prstGeom prst="rect">
          <a:avLst/>
        </a:prstGeom>
        <a:noFill/>
        <a:ln>
          <a:noFill/>
        </a:ln>
      </xdr:spPr>
    </xdr:pic>
    <xdr:clientData/>
  </xdr:twoCellAnchor>
  <xdr:twoCellAnchor editAs="oneCell">
    <xdr:from>
      <xdr:col>6</xdr:col>
      <xdr:colOff>57150</xdr:colOff>
      <xdr:row>0</xdr:row>
      <xdr:rowOff>66676</xdr:rowOff>
    </xdr:from>
    <xdr:to>
      <xdr:col>6</xdr:col>
      <xdr:colOff>1266825</xdr:colOff>
      <xdr:row>3</xdr:row>
      <xdr:rowOff>243206</xdr:rowOff>
    </xdr:to>
    <xdr:pic>
      <xdr:nvPicPr>
        <xdr:cNvPr id="11" name="Afbeelding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48550" y="66676"/>
          <a:ext cx="1209675" cy="1033780"/>
        </a:xfrm>
        <a:prstGeom prst="rect">
          <a:avLst/>
        </a:prstGeom>
      </xdr:spPr>
    </xdr:pic>
    <xdr:clientData/>
  </xdr:twoCellAnchor>
</xdr:wsDr>
</file>

<file path=xl/tables/table1.xml><?xml version="1.0" encoding="utf-8"?>
<table xmlns="http://schemas.openxmlformats.org/spreadsheetml/2006/main" id="2" name="Tabel13" displayName="Tabel13" ref="A2:I12" totalsRowCount="1" headerRowDxfId="542" dataDxfId="541" tableBorderDxfId="540">
  <autoFilter ref="A2:I11"/>
  <tableColumns count="9">
    <tableColumn id="10" name="Aspect" dataDxfId="539" totalsRowDxfId="538"/>
    <tableColumn id="9" name="#" dataDxfId="537" totalsRowDxfId="536"/>
    <tableColumn id="2" name="groep" dataDxfId="535" totalsRowDxfId="534"/>
    <tableColumn id="3" name="omschrijving" dataDxfId="533" totalsRowDxfId="532"/>
    <tableColumn id="4" name="eis/wens" totalsRowFunction="custom" dataDxfId="531" totalsRowDxfId="530">
      <totalsRowFormula>COUNTIF(Tabel13[eis/wens],"EIS")</totalsRowFormula>
    </tableColumn>
    <tableColumn id="5" name="gewicht" totalsRowFunction="sum" dataDxfId="529" totalsRowDxfId="528"/>
    <tableColumn id="6" name="score" dataDxfId="527" totalsRowDxfId="526"/>
    <tableColumn id="8" name="V&amp;T" dataDxfId="525" totalsRowDxfId="524"/>
    <tableColumn id="7" name="ja/nee" dataDxfId="523" totalsRowDxfId="522"/>
  </tableColumns>
  <tableStyleInfo name="TableStyleMedium2" showFirstColumn="0" showLastColumn="0" showRowStripes="1" showColumnStripes="0"/>
</table>
</file>

<file path=xl/tables/table10.xml><?xml version="1.0" encoding="utf-8"?>
<table xmlns="http://schemas.openxmlformats.org/spreadsheetml/2006/main" id="10" name="Tabel111" displayName="Tabel111" ref="A2:I28" totalsRowCount="1" headerRowDxfId="329" dataDxfId="327" totalsRowDxfId="325" headerRowBorderDxfId="328" tableBorderDxfId="326" totalsRowBorderDxfId="324">
  <autoFilter ref="A2:I27"/>
  <sortState ref="A3:K23">
    <sortCondition ref="C2:C23"/>
  </sortState>
  <tableColumns count="9">
    <tableColumn id="10" name="Aspect" dataDxfId="323" totalsRowDxfId="322"/>
    <tableColumn id="9" name="#" dataDxfId="321" totalsRowDxfId="320"/>
    <tableColumn id="2" name="groep" dataDxfId="319" totalsRowDxfId="318"/>
    <tableColumn id="3" name="omschrijving" dataDxfId="317" totalsRowDxfId="316"/>
    <tableColumn id="4" name="eis/wens" totalsRowFunction="custom" dataDxfId="315" totalsRowDxfId="314">
      <totalsRowFormula>COUNTIF(Tabel111[eis/wens],"EIS")</totalsRowFormula>
    </tableColumn>
    <tableColumn id="5" name="gewicht" totalsRowFunction="sum" dataDxfId="313" totalsRowDxfId="312"/>
    <tableColumn id="1" name="score" dataDxfId="311" totalsRowDxfId="310"/>
    <tableColumn id="6" name="V&amp;T" dataDxfId="309" totalsRowDxfId="308"/>
    <tableColumn id="7" name="ja/nee" dataDxfId="307" totalsRowDxfId="306"/>
  </tableColumns>
  <tableStyleInfo name="TableStyleMedium2" showFirstColumn="0" showLastColumn="0" showRowStripes="1" showColumnStripes="0"/>
</table>
</file>

<file path=xl/tables/table11.xml><?xml version="1.0" encoding="utf-8"?>
<table xmlns="http://schemas.openxmlformats.org/spreadsheetml/2006/main" id="11" name="Tabel112" displayName="Tabel112" ref="A2:I10" totalsRowCount="1" headerRowDxfId="305" dataDxfId="303" totalsRowDxfId="301" headerRowBorderDxfId="304" tableBorderDxfId="302" totalsRowBorderDxfId="300">
  <autoFilter ref="A2:I9"/>
  <tableColumns count="9">
    <tableColumn id="10" name="Aspect" dataDxfId="299" totalsRowDxfId="298"/>
    <tableColumn id="9" name="#" dataDxfId="297" totalsRowDxfId="296"/>
    <tableColumn id="2" name="groep" dataDxfId="295" totalsRowDxfId="294"/>
    <tableColumn id="3" name="omschrijving" dataDxfId="293" totalsRowDxfId="292"/>
    <tableColumn id="4" name="eis/wens" totalsRowFunction="custom" dataDxfId="291" totalsRowDxfId="290">
      <totalsRowFormula>COUNTIF(Tabel112[eis/wens],"EIS")</totalsRowFormula>
    </tableColumn>
    <tableColumn id="5" name="gewicht" totalsRowFunction="sum" dataDxfId="289" totalsRowDxfId="288"/>
    <tableColumn id="1" name="score" dataDxfId="287" totalsRowDxfId="286"/>
    <tableColumn id="6" name="V&amp;T" dataDxfId="285" totalsRowDxfId="284"/>
    <tableColumn id="7" name="ja/nee" dataDxfId="283" totalsRowDxfId="282"/>
  </tableColumns>
  <tableStyleInfo name="TableStyleMedium2" showFirstColumn="0" showLastColumn="0" showRowStripes="1" showColumnStripes="0"/>
</table>
</file>

<file path=xl/tables/table12.xml><?xml version="1.0" encoding="utf-8"?>
<table xmlns="http://schemas.openxmlformats.org/spreadsheetml/2006/main" id="12" name="Tabel113" displayName="Tabel113" ref="A2:I37" totalsRowCount="1" headerRowDxfId="281" dataDxfId="279" totalsRowDxfId="277" headerRowBorderDxfId="280" tableBorderDxfId="278" totalsRowBorderDxfId="276">
  <autoFilter ref="A2:I36"/>
  <sortState ref="A3:I33">
    <sortCondition ref="C2:C33"/>
  </sortState>
  <tableColumns count="9">
    <tableColumn id="9" name="Aspect" dataDxfId="275" totalsRowDxfId="274"/>
    <tableColumn id="10" name="#" dataDxfId="273" totalsRowDxfId="272"/>
    <tableColumn id="2" name="groep" dataDxfId="271" totalsRowDxfId="270"/>
    <tableColumn id="3" name="omschrijving" dataDxfId="269" totalsRowDxfId="268"/>
    <tableColumn id="4" name="eis/wens" totalsRowFunction="custom" dataDxfId="267" totalsRowDxfId="266">
      <totalsRowFormula>COUNTIF(Tabel113[eis/wens],"EIS")</totalsRowFormula>
    </tableColumn>
    <tableColumn id="5" name="gewicht" totalsRowFunction="sum" dataDxfId="265" totalsRowDxfId="264"/>
    <tableColumn id="1" name="score" dataDxfId="263" totalsRowDxfId="262"/>
    <tableColumn id="6" name="V&amp;T" dataDxfId="261" totalsRowDxfId="260"/>
    <tableColumn id="7" name="ja/nee" dataDxfId="259" totalsRowDxfId="258"/>
  </tableColumns>
  <tableStyleInfo name="TableStyleMedium2" showFirstColumn="0" showLastColumn="0" showRowStripes="1" showColumnStripes="0"/>
</table>
</file>

<file path=xl/tables/table13.xml><?xml version="1.0" encoding="utf-8"?>
<table xmlns="http://schemas.openxmlformats.org/spreadsheetml/2006/main" id="13" name="Tabel114" displayName="Tabel114" ref="A2:I25" totalsRowCount="1" headerRowDxfId="257" dataDxfId="255" totalsRowDxfId="253" headerRowBorderDxfId="256" tableBorderDxfId="254" totalsRowBorderDxfId="252">
  <autoFilter ref="A2:I24"/>
  <sortState ref="A3:K24">
    <sortCondition ref="C2:C24"/>
  </sortState>
  <tableColumns count="9">
    <tableColumn id="10" name="Aspect" dataDxfId="251" totalsRowDxfId="250"/>
    <tableColumn id="9" name="#" dataDxfId="249" totalsRowDxfId="248"/>
    <tableColumn id="2" name="groep" dataDxfId="247" totalsRowDxfId="246"/>
    <tableColumn id="3" name="omschrijving" dataDxfId="245" totalsRowDxfId="244"/>
    <tableColumn id="4" name="eis/wens" totalsRowFunction="custom" dataDxfId="243" totalsRowDxfId="242">
      <totalsRowFormula>COUNTIF(Tabel114[eis/wens],"EIS")</totalsRowFormula>
    </tableColumn>
    <tableColumn id="5" name="gewicht" totalsRowFunction="sum" dataDxfId="241" totalsRowDxfId="240"/>
    <tableColumn id="1" name="score" dataDxfId="239" totalsRowDxfId="238"/>
    <tableColumn id="6" name="V&amp;T" dataDxfId="237" totalsRowDxfId="236"/>
    <tableColumn id="7" name="ja/nee" dataDxfId="235" totalsRowDxfId="234"/>
  </tableColumns>
  <tableStyleInfo name="TableStyleMedium2" showFirstColumn="0" showLastColumn="0" showRowStripes="1" showColumnStripes="0"/>
</table>
</file>

<file path=xl/tables/table14.xml><?xml version="1.0" encoding="utf-8"?>
<table xmlns="http://schemas.openxmlformats.org/spreadsheetml/2006/main" id="18" name="Tabel2019" displayName="Tabel2019" ref="A2:I7" totalsRowCount="1" headerRowDxfId="233" dataDxfId="231" totalsRowDxfId="229" headerRowBorderDxfId="232" tableBorderDxfId="230" totalsRowBorderDxfId="228">
  <autoFilter ref="A2:I6"/>
  <tableColumns count="9">
    <tableColumn id="10" name="Aspect" dataDxfId="227" totalsRowDxfId="226"/>
    <tableColumn id="1" name="#" dataDxfId="225" totalsRowDxfId="224"/>
    <tableColumn id="2" name="groep" dataDxfId="223" totalsRowDxfId="222"/>
    <tableColumn id="3" name="omschrijving" dataDxfId="221" totalsRowDxfId="220"/>
    <tableColumn id="4" name="eis/wens" totalsRowFunction="custom" dataDxfId="219" totalsRowDxfId="218">
      <totalsRowFormula>COUNTIF(Tabel2019[eis/wens],"EIS")</totalsRowFormula>
    </tableColumn>
    <tableColumn id="5" name="gewicht" totalsRowFunction="sum" dataDxfId="217" totalsRowDxfId="216"/>
    <tableColumn id="6" name="score" dataDxfId="215" totalsRowDxfId="214"/>
    <tableColumn id="8" name="V&amp;T" dataDxfId="213" totalsRowDxfId="212"/>
    <tableColumn id="7" name="ja/nee" dataDxfId="211" totalsRowDxfId="210"/>
  </tableColumns>
  <tableStyleInfo name="TableStyleMedium2" showFirstColumn="0" showLastColumn="0" showRowStripes="1" showColumnStripes="0"/>
</table>
</file>

<file path=xl/tables/table15.xml><?xml version="1.0" encoding="utf-8"?>
<table xmlns="http://schemas.openxmlformats.org/spreadsheetml/2006/main" id="17" name="Tabel2" displayName="Tabel2" ref="A2:H18" totalsRowCount="1" headerRowDxfId="209" dataDxfId="207" totalsRowDxfId="205" headerRowBorderDxfId="208" tableBorderDxfId="206" totalsRowBorderDxfId="204">
  <autoFilter ref="A2:H17"/>
  <tableColumns count="8">
    <tableColumn id="1" name="Aspect" dataDxfId="203" totalsRowDxfId="202"/>
    <tableColumn id="2" name="nr." dataDxfId="201" totalsRowDxfId="200"/>
    <tableColumn id="3" name="omschrijving" dataDxfId="199" totalsRowDxfId="198" dataCellStyle="Standaard 2"/>
    <tableColumn id="4" name="eis/wens" dataDxfId="197" totalsRowDxfId="196" dataCellStyle="Standaard 2"/>
    <tableColumn id="5" name="gewicht" dataDxfId="195" totalsRowDxfId="194" dataCellStyle="Standaard 2"/>
    <tableColumn id="7" name="score" dataDxfId="193" totalsRowDxfId="192" dataCellStyle="Standaard 2"/>
    <tableColumn id="8" name="V&amp;T" dataDxfId="191" totalsRowDxfId="190" dataCellStyle="Standaard 2"/>
    <tableColumn id="6" name="ja/nee" dataDxfId="189" totalsRowDxfId="188"/>
  </tableColumns>
  <tableStyleInfo name="TableStyleMedium2" showFirstColumn="0" showLastColumn="0" showRowStripes="1" showColumnStripes="0"/>
</table>
</file>

<file path=xl/tables/table16.xml><?xml version="1.0" encoding="utf-8"?>
<table xmlns="http://schemas.openxmlformats.org/spreadsheetml/2006/main" id="19" name="Tabel3" displayName="Tabel3" ref="A2:H12" totalsRowCount="1" headerRowDxfId="187" dataDxfId="185" totalsRowDxfId="183" headerRowBorderDxfId="186" tableBorderDxfId="184" totalsRowBorderDxfId="182" headerRowCellStyle="Standaard 2">
  <autoFilter ref="A2:H11"/>
  <tableColumns count="8">
    <tableColumn id="1" name="Aspect" totalsRowLabel="Totaal" dataDxfId="181" totalsRowDxfId="180"/>
    <tableColumn id="2" name="Nr." dataDxfId="179" totalsRowDxfId="178"/>
    <tableColumn id="3" name="Omschrijving" dataDxfId="177" totalsRowDxfId="176"/>
    <tableColumn id="7" name="eis/wens" totalsRowFunction="custom" dataDxfId="175" totalsRowDxfId="174" dataCellStyle="Standaard 2">
      <totalsRowFormula>COUNTIF(Tabel3[eis/wens],"EIS")</totalsRowFormula>
    </tableColumn>
    <tableColumn id="8" name="gewicht" totalsRowFunction="sum" dataDxfId="173" totalsRowDxfId="172"/>
    <tableColumn id="4" name="score" dataDxfId="171" totalsRowDxfId="170" dataCellStyle="Standaard 2"/>
    <tableColumn id="5" name="V&amp;T" dataDxfId="169" totalsRowDxfId="168" dataCellStyle="Standaard 2"/>
    <tableColumn id="6" name="ja/nee" dataDxfId="167" totalsRowDxfId="166" dataCellStyle="Standaard 2"/>
  </tableColumns>
  <tableStyleInfo name="TableStyleMedium2" showFirstColumn="0" showLastColumn="0" showRowStripes="1" showColumnStripes="0"/>
</table>
</file>

<file path=xl/tables/table17.xml><?xml version="1.0" encoding="utf-8"?>
<table xmlns="http://schemas.openxmlformats.org/spreadsheetml/2006/main" id="20" name="Tabel4" displayName="Tabel4" ref="A2:L17" totalsRowCount="1" headerRowDxfId="165" dataDxfId="163" totalsRowDxfId="161" headerRowBorderDxfId="164" tableBorderDxfId="162" totalsRowBorderDxfId="160" headerRowCellStyle="Standaard 2">
  <autoFilter ref="A2:L16"/>
  <tableColumns count="12">
    <tableColumn id="1" name="Aspect" dataDxfId="159" totalsRowDxfId="158"/>
    <tableColumn id="2" name="Nr." dataDxfId="157" totalsRowDxfId="156"/>
    <tableColumn id="3" name="Onderwerp" dataDxfId="155" totalsRowDxfId="154"/>
    <tableColumn id="4" name="Omschrijving" dataDxfId="153" totalsRowDxfId="152"/>
    <tableColumn id="5" name="Conditie" dataDxfId="151" totalsRowDxfId="150"/>
    <tableColumn id="6" name="Servicevenster" dataDxfId="149" totalsRowDxfId="148"/>
    <tableColumn id="7" name="Prestatie indicator" dataDxfId="147" totalsRowDxfId="146"/>
    <tableColumn id="8" name="eis/wens" totalsRowFunction="custom" dataDxfId="145" totalsRowDxfId="144" dataCellStyle="Standaard 2">
      <totalsRowFormula>COUNTIF(Tabel4[eis/wens],"EIS")</totalsRowFormula>
    </tableColumn>
    <tableColumn id="9" name="gewicht" totalsRowFunction="sum" dataDxfId="143" totalsRowDxfId="142" dataCellStyle="Standaard 2"/>
    <tableColumn id="11" name="score" dataDxfId="141" totalsRowDxfId="140" dataCellStyle="Standaard 2"/>
    <tableColumn id="12" name="V&amp;T" dataDxfId="139" totalsRowDxfId="138" dataCellStyle="Standaard 2"/>
    <tableColumn id="13" name="ja/nee" dataDxfId="137" totalsRowDxfId="136" dataCellStyle="Standaard 2"/>
  </tableColumns>
  <tableStyleInfo name="TableStyleMedium2" showFirstColumn="0" showLastColumn="0" showRowStripes="1" showColumnStripes="0"/>
</table>
</file>

<file path=xl/tables/table18.xml><?xml version="1.0" encoding="utf-8"?>
<table xmlns="http://schemas.openxmlformats.org/spreadsheetml/2006/main" id="21" name="Tabel5" displayName="Tabel5" ref="A2:K29" totalsRowCount="1" headerRowDxfId="135" dataDxfId="133" totalsRowDxfId="131" headerRowBorderDxfId="134" tableBorderDxfId="132" headerRowCellStyle="Standaard 2">
  <autoFilter ref="A2:K28"/>
  <sortState ref="A3:O32">
    <sortCondition ref="C2:C32"/>
  </sortState>
  <tableColumns count="11">
    <tableColumn id="1" name="Aspect" totalsRowLabel="Totaal" dataDxfId="130" totalsRowDxfId="129"/>
    <tableColumn id="2" name="Nr." dataDxfId="128" totalsRowDxfId="127"/>
    <tableColumn id="3" name="Onderwerp" dataDxfId="126" totalsRowDxfId="125"/>
    <tableColumn id="4" name="Omschrijving" dataDxfId="124" totalsRowDxfId="123"/>
    <tableColumn id="6" name="Servicevenster" dataDxfId="122" totalsRowDxfId="121"/>
    <tableColumn id="7" name="Prestatie indicator" dataDxfId="120" totalsRowDxfId="119"/>
    <tableColumn id="8" name="eis/wens" dataDxfId="118" totalsRowDxfId="117" dataCellStyle="Standaard 2"/>
    <tableColumn id="9" name="gewicht" totalsRowFunction="sum" dataDxfId="116" totalsRowDxfId="115" dataCellStyle="Standaard 2"/>
    <tableColumn id="5" name="score" dataDxfId="114" totalsRowDxfId="113" dataCellStyle="Standaard 2"/>
    <tableColumn id="10" name="V&amp;T" dataDxfId="112" totalsRowDxfId="111" dataCellStyle="Standaard 2"/>
    <tableColumn id="15" name="ja/nee" dataDxfId="110" totalsRowDxfId="109" dataCellStyle="Standaard 2"/>
  </tableColumns>
  <tableStyleInfo name="TableStyleMedium2" showFirstColumn="0" showLastColumn="0" showRowStripes="1" showColumnStripes="0"/>
</table>
</file>

<file path=xl/tables/table19.xml><?xml version="1.0" encoding="utf-8"?>
<table xmlns="http://schemas.openxmlformats.org/spreadsheetml/2006/main" id="22" name="Tabel6" displayName="Tabel6" ref="A2:L9" totalsRowCount="1" headerRowDxfId="108" dataDxfId="106" totalsRowDxfId="104" headerRowBorderDxfId="107" tableBorderDxfId="105" totalsRowBorderDxfId="103">
  <autoFilter ref="A2:L8"/>
  <tableColumns count="12">
    <tableColumn id="2" name="Aspect" dataDxfId="102" totalsRowDxfId="101"/>
    <tableColumn id="3" name="Nr." dataDxfId="100" totalsRowDxfId="99"/>
    <tableColumn id="4" name="Onderwerp" dataDxfId="98" totalsRowDxfId="97"/>
    <tableColumn id="5" name="Omschrijving" dataDxfId="96" totalsRowDxfId="95"/>
    <tableColumn id="6" name="Conditie" dataDxfId="94" totalsRowDxfId="93"/>
    <tableColumn id="7" name="Servicevenster" dataDxfId="92" totalsRowDxfId="91"/>
    <tableColumn id="8" name="Prestatie indicator" dataDxfId="90" totalsRowDxfId="89"/>
    <tableColumn id="9" name="eis/wens" dataDxfId="88" totalsRowDxfId="87" dataCellStyle="Standaard 2"/>
    <tableColumn id="10" name="gewicht" totalsRowFunction="sum" dataDxfId="86" totalsRowDxfId="85" dataCellStyle="Standaard 2"/>
    <tableColumn id="1" name="score" dataDxfId="84" totalsRowDxfId="83" dataCellStyle="Standaard 2"/>
    <tableColumn id="11" name="V&amp;T" dataDxfId="82" totalsRowDxfId="81" dataCellStyle="Standaard 2"/>
    <tableColumn id="13" name="ja/nee" dataDxfId="80" totalsRowDxfId="79" dataCellStyle="Standaard 2"/>
  </tableColumns>
  <tableStyleInfo name="TableStyleMedium2" showFirstColumn="0" showLastColumn="0" showRowStripes="1" showColumnStripes="0"/>
</table>
</file>

<file path=xl/tables/table2.xml><?xml version="1.0" encoding="utf-8"?>
<table xmlns="http://schemas.openxmlformats.org/spreadsheetml/2006/main" id="3" name="Tabel14" displayName="Tabel14" ref="A2:I11" totalsRowCount="1" headerRowDxfId="521" dataDxfId="519" totalsRowDxfId="517" headerRowBorderDxfId="520" tableBorderDxfId="518" totalsRowBorderDxfId="516">
  <autoFilter ref="A2:I10"/>
  <tableColumns count="9">
    <tableColumn id="10" name="Aspect" dataDxfId="515" totalsRowDxfId="514"/>
    <tableColumn id="9" name="#" dataDxfId="513" totalsRowDxfId="512"/>
    <tableColumn id="2" name="groep" dataDxfId="511" totalsRowDxfId="510"/>
    <tableColumn id="3" name="omschrijving" dataDxfId="509" totalsRowDxfId="508"/>
    <tableColumn id="4" name="eis/wens" totalsRowFunction="custom" dataDxfId="507" totalsRowDxfId="506">
      <totalsRowFormula>COUNTIF(Tabel14[eis/wens],"EIS")</totalsRowFormula>
    </tableColumn>
    <tableColumn id="5" name="gewicht" totalsRowFunction="sum" dataDxfId="505" totalsRowDxfId="504"/>
    <tableColumn id="6" name="score" dataDxfId="503" totalsRowDxfId="502"/>
    <tableColumn id="7" name="V&amp;T" dataDxfId="501" totalsRowDxfId="500"/>
    <tableColumn id="1" name="ja/nee" totalsRowFunction="custom" dataDxfId="499" totalsRowDxfId="498">
      <totalsRowFormula>COUNTIF(Tabel14[ja/nee],"Ja")</totalsRowFormula>
    </tableColumn>
  </tableColumns>
  <tableStyleInfo name="TableStyleMedium2" showFirstColumn="0" showLastColumn="0" showRowStripes="1" showColumnStripes="0"/>
</table>
</file>

<file path=xl/tables/table20.xml><?xml version="1.0" encoding="utf-8"?>
<table xmlns="http://schemas.openxmlformats.org/spreadsheetml/2006/main" id="23" name="Tabel124" displayName="Tabel124" ref="A2:K12" totalsRowCount="1" headerRowDxfId="78" dataDxfId="76" totalsRowDxfId="74" headerRowBorderDxfId="77" tableBorderDxfId="75">
  <autoFilter ref="A2:K11"/>
  <tableColumns count="11">
    <tableColumn id="2" name="Aspect" dataDxfId="73" totalsRowDxfId="72"/>
    <tableColumn id="3" name="Nr." dataDxfId="71" totalsRowDxfId="70"/>
    <tableColumn id="4" name="Onderwerp" dataDxfId="69" totalsRowDxfId="68"/>
    <tableColumn id="5" name="Omschrijving" dataDxfId="67" totalsRowDxfId="66"/>
    <tableColumn id="6" name="Conditie" dataDxfId="65" totalsRowDxfId="64"/>
    <tableColumn id="7" name="Prestatie indicator" dataDxfId="63" totalsRowDxfId="62"/>
    <tableColumn id="8" name="eis/wens" dataDxfId="61" totalsRowDxfId="60" dataCellStyle="Standaard 2"/>
    <tableColumn id="9" name="gewicht" totalsRowFunction="sum" dataDxfId="59" totalsRowDxfId="58" dataCellStyle="Standaard 2"/>
    <tableColumn id="10" name="score" dataDxfId="57" totalsRowDxfId="56" dataCellStyle="Standaard 2"/>
    <tableColumn id="11" name="V&amp;T" dataDxfId="55" totalsRowDxfId="54" dataCellStyle="Standaard 2"/>
    <tableColumn id="1" name="ja/nee" dataDxfId="53" totalsRowDxfId="52" dataCellStyle="Standaard 2"/>
  </tableColumns>
  <tableStyleInfo name="TableStyleMedium2" showFirstColumn="0" showLastColumn="0" showRowStripes="1" showColumnStripes="0"/>
</table>
</file>

<file path=xl/tables/table21.xml><?xml version="1.0" encoding="utf-8"?>
<table xmlns="http://schemas.openxmlformats.org/spreadsheetml/2006/main" id="24" name="Tabel7" displayName="Tabel7" ref="A2:K8" totalsRowCount="1" headerRowDxfId="51" dataDxfId="49" totalsRowDxfId="47" headerRowBorderDxfId="50" tableBorderDxfId="48" totalsRowBorderDxfId="46">
  <autoFilter ref="A2:K7"/>
  <tableColumns count="11">
    <tableColumn id="1" name="Aspect" dataDxfId="45" totalsRowDxfId="44"/>
    <tableColumn id="2" name="Nr." dataDxfId="43" totalsRowDxfId="42"/>
    <tableColumn id="3" name="Onderwerp" dataDxfId="41" totalsRowDxfId="40"/>
    <tableColumn id="4" name="Omschrijving" dataDxfId="39" totalsRowDxfId="38"/>
    <tableColumn id="5" name="Conditie" dataDxfId="37" totalsRowDxfId="36"/>
    <tableColumn id="6" name="Prestatie indicator" dataDxfId="35" totalsRowDxfId="34"/>
    <tableColumn id="7" name="eis/wens" dataDxfId="33" totalsRowDxfId="32" dataCellStyle="Standaard 2"/>
    <tableColumn id="8" name="gewicht" totalsRowFunction="sum" dataDxfId="31" totalsRowDxfId="30" dataCellStyle="Standaard 2"/>
    <tableColumn id="10" name="score" dataDxfId="29" totalsRowDxfId="28" dataCellStyle="Standaard 2"/>
    <tableColumn id="11" name="V&amp;T" dataDxfId="27" totalsRowDxfId="26" dataCellStyle="Standaard 2"/>
    <tableColumn id="12" name="ja/nee" dataDxfId="25" totalsRowDxfId="24" dataCellStyle="Standaard 2"/>
  </tableColumns>
  <tableStyleInfo name="TableStyleMedium2" showFirstColumn="0" showLastColumn="0" showRowStripes="1" showColumnStripes="0"/>
</table>
</file>

<file path=xl/tables/table22.xml><?xml version="1.0" encoding="utf-8"?>
<table xmlns="http://schemas.openxmlformats.org/spreadsheetml/2006/main" id="15" name="Tabel116" displayName="Tabel116" ref="A2:I55" totalsRowCount="1" headerRowDxfId="23" dataDxfId="21" totalsRowDxfId="19" headerRowBorderDxfId="22" tableBorderDxfId="20" totalsRowBorderDxfId="18">
  <autoFilter ref="A2:I54"/>
  <tableColumns count="9">
    <tableColumn id="10" name="Aspect" dataDxfId="17" totalsRowDxfId="16"/>
    <tableColumn id="9" name="#" dataDxfId="15" totalsRowDxfId="14"/>
    <tableColumn id="2" name="groep" dataDxfId="13" totalsRowDxfId="12"/>
    <tableColumn id="3" name="omschrijving" dataDxfId="11" totalsRowDxfId="10"/>
    <tableColumn id="4" name="eis/wens" totalsRowFunction="custom" dataDxfId="9" totalsRowDxfId="8">
      <totalsRowFormula>COUNTIF(Tabel116[eis/wens],"EIS")</totalsRowFormula>
    </tableColumn>
    <tableColumn id="5" name="gewicht" totalsRowFunction="sum" dataDxfId="7" totalsRowDxfId="6"/>
    <tableColumn id="1" name="score" dataDxfId="5" totalsRowDxfId="4"/>
    <tableColumn id="6" name="V&amp;T" dataDxfId="3" totalsRowDxfId="2"/>
    <tableColumn id="7" name="ja/nee" dataDxfId="1" totalsRowDxfId="0"/>
  </tableColumns>
  <tableStyleInfo name="TableStyleMedium2" showFirstColumn="0" showLastColumn="0" showRowStripes="1" showColumnStripes="0"/>
</table>
</file>

<file path=xl/tables/table3.xml><?xml version="1.0" encoding="utf-8"?>
<table xmlns="http://schemas.openxmlformats.org/spreadsheetml/2006/main" id="4" name="Tabel15" displayName="Tabel15" ref="A2:I85" totalsRowCount="1" headerRowDxfId="497" dataDxfId="495" totalsRowDxfId="493" headerRowBorderDxfId="496" tableBorderDxfId="494" totalsRowBorderDxfId="492">
  <autoFilter ref="A2:I84"/>
  <tableColumns count="9">
    <tableColumn id="10" name="Aspect" dataDxfId="491" totalsRowDxfId="490"/>
    <tableColumn id="9" name="#" dataDxfId="489" totalsRowDxfId="488"/>
    <tableColumn id="2" name="groep" dataDxfId="487" totalsRowDxfId="486"/>
    <tableColumn id="3" name="omschrijving" dataDxfId="485" totalsRowDxfId="484"/>
    <tableColumn id="4" name="eis/wens" totalsRowFunction="custom" dataDxfId="483" totalsRowDxfId="482">
      <totalsRowFormula>COUNTIF(Tabel15[eis/wens],"EIS")</totalsRowFormula>
    </tableColumn>
    <tableColumn id="5" name="gewicht" totalsRowFunction="sum" dataDxfId="481" totalsRowDxfId="480"/>
    <tableColumn id="1" name="score" dataDxfId="479" totalsRowDxfId="478"/>
    <tableColumn id="6" name="V&amp;T" dataDxfId="477" totalsRowDxfId="476"/>
    <tableColumn id="7" name="ja/nee" dataDxfId="475" totalsRowDxfId="474"/>
  </tableColumns>
  <tableStyleInfo name="TableStyleMedium2" showFirstColumn="0" showLastColumn="0" showRowStripes="1" showColumnStripes="0"/>
</table>
</file>

<file path=xl/tables/table4.xml><?xml version="1.0" encoding="utf-8"?>
<table xmlns="http://schemas.openxmlformats.org/spreadsheetml/2006/main" id="25" name="Tabel1526" displayName="Tabel1526" ref="A2:I24" totalsRowCount="1" headerRowDxfId="473" dataDxfId="471" totalsRowDxfId="469" headerRowBorderDxfId="472" tableBorderDxfId="470" totalsRowBorderDxfId="468">
  <autoFilter ref="A2:I23"/>
  <sortState ref="A3:I121">
    <sortCondition ref="B2:B121"/>
  </sortState>
  <tableColumns count="9">
    <tableColumn id="10" name="Aspect" dataDxfId="467" totalsRowDxfId="466"/>
    <tableColumn id="9" name="#" dataDxfId="465" totalsRowDxfId="464"/>
    <tableColumn id="2" name="groep" dataDxfId="463" totalsRowDxfId="462"/>
    <tableColumn id="3" name="omschrijving" dataDxfId="461" totalsRowDxfId="460"/>
    <tableColumn id="4" name="eis/wens" totalsRowFunction="custom" dataDxfId="459" totalsRowDxfId="458">
      <totalsRowFormula>COUNTIF(Tabel1526[eis/wens],"EIS")</totalsRowFormula>
    </tableColumn>
    <tableColumn id="5" name="gewicht" totalsRowFunction="sum" dataDxfId="457" totalsRowDxfId="456"/>
    <tableColumn id="1" name="score" dataDxfId="455" totalsRowDxfId="454"/>
    <tableColumn id="6" name="V&amp;T" dataDxfId="453" totalsRowDxfId="452"/>
    <tableColumn id="7" name="ja/nee" dataDxfId="451" totalsRowDxfId="450"/>
  </tableColumns>
  <tableStyleInfo name="TableStyleMedium2" showFirstColumn="0" showLastColumn="0" showRowStripes="1" showColumnStripes="0"/>
</table>
</file>

<file path=xl/tables/table5.xml><?xml version="1.0" encoding="utf-8"?>
<table xmlns="http://schemas.openxmlformats.org/spreadsheetml/2006/main" id="5" name="Tabel16" displayName="Tabel16" ref="A2:I41" totalsRowCount="1" headerRowDxfId="449" dataDxfId="447" totalsRowDxfId="445" headerRowBorderDxfId="448" tableBorderDxfId="446" totalsRowBorderDxfId="444">
  <autoFilter ref="A2:I40"/>
  <sortState ref="A3:I34">
    <sortCondition ref="C2:C34"/>
  </sortState>
  <tableColumns count="9">
    <tableColumn id="10" name="Aspect" dataDxfId="443" totalsRowDxfId="442"/>
    <tableColumn id="9" name="#" dataDxfId="441" totalsRowDxfId="440"/>
    <tableColumn id="2" name="groep" dataDxfId="439" totalsRowDxfId="438"/>
    <tableColumn id="3" name="omschrijving" dataDxfId="437" totalsRowDxfId="436"/>
    <tableColumn id="4" name="eis/wens" totalsRowFunction="custom" dataDxfId="435" totalsRowDxfId="434">
      <totalsRowFormula>COUNTIF(Tabel16[eis/wens],"EIS")</totalsRowFormula>
    </tableColumn>
    <tableColumn id="5" name="gewicht" totalsRowFunction="sum" dataDxfId="433" totalsRowDxfId="432"/>
    <tableColumn id="1" name="score" dataDxfId="431" totalsRowDxfId="430"/>
    <tableColumn id="6" name="V&amp;T" dataDxfId="429" totalsRowDxfId="428"/>
    <tableColumn id="7" name="ja/nee" dataDxfId="427" totalsRowDxfId="426"/>
  </tableColumns>
  <tableStyleInfo name="TableStyleMedium2" showFirstColumn="0" showLastColumn="0" showRowStripes="1" showColumnStripes="0"/>
</table>
</file>

<file path=xl/tables/table6.xml><?xml version="1.0" encoding="utf-8"?>
<table xmlns="http://schemas.openxmlformats.org/spreadsheetml/2006/main" id="6" name="Tabel17" displayName="Tabel17" ref="A2:I14" totalsRowCount="1" headerRowDxfId="425" dataDxfId="423" totalsRowDxfId="421" headerRowBorderDxfId="424" tableBorderDxfId="422" totalsRowBorderDxfId="420">
  <autoFilter ref="A2:I13">
    <filterColumn colId="4">
      <filters>
        <filter val="wens"/>
      </filters>
    </filterColumn>
  </autoFilter>
  <tableColumns count="9">
    <tableColumn id="10" name="Aspect" dataDxfId="419" totalsRowDxfId="418"/>
    <tableColumn id="9" name="#" dataDxfId="417" totalsRowDxfId="416"/>
    <tableColumn id="2" name="groep" dataDxfId="415" totalsRowDxfId="414"/>
    <tableColumn id="3" name="omschrijving" dataDxfId="413" totalsRowDxfId="412"/>
    <tableColumn id="4" name="eis/wens" totalsRowFunction="custom" dataDxfId="411" totalsRowDxfId="410">
      <totalsRowFormula>COUNTIF(Tabel17[eis/wens],"EIS")</totalsRowFormula>
    </tableColumn>
    <tableColumn id="5" name="gewicht" totalsRowFunction="sum" dataDxfId="409" totalsRowDxfId="408"/>
    <tableColumn id="1" name="score" dataDxfId="407" totalsRowDxfId="406"/>
    <tableColumn id="6" name="V&amp;T" dataDxfId="405" totalsRowDxfId="404"/>
    <tableColumn id="7" name="ja/nee" dataDxfId="403" totalsRowDxfId="402"/>
  </tableColumns>
  <tableStyleInfo name="TableStyleMedium2" showFirstColumn="0" showLastColumn="0" showRowStripes="1" showColumnStripes="0"/>
</table>
</file>

<file path=xl/tables/table7.xml><?xml version="1.0" encoding="utf-8"?>
<table xmlns="http://schemas.openxmlformats.org/spreadsheetml/2006/main" id="8" name="Tabel19" displayName="Tabel19" ref="A2:I17" totalsRowCount="1" headerRowDxfId="401" dataDxfId="399" totalsRowDxfId="397" headerRowBorderDxfId="400" tableBorderDxfId="398" totalsRowBorderDxfId="396">
  <autoFilter ref="A2:I16">
    <filterColumn colId="4">
      <filters>
        <filter val="wens"/>
      </filters>
    </filterColumn>
  </autoFilter>
  <sortState ref="A3:J17">
    <sortCondition ref="C2:C17"/>
  </sortState>
  <tableColumns count="9">
    <tableColumn id="9" name="Aspect" dataDxfId="395" totalsRowDxfId="394"/>
    <tableColumn id="10" name="#" dataDxfId="393" totalsRowDxfId="392"/>
    <tableColumn id="2" name="groep" dataDxfId="391" totalsRowDxfId="390"/>
    <tableColumn id="3" name="omschrijving" dataDxfId="389" totalsRowDxfId="388"/>
    <tableColumn id="4" name="eis/wens" totalsRowFunction="custom" dataDxfId="387" totalsRowDxfId="386">
      <totalsRowFormula>COUNTIF(Tabel19[eis/wens],"EIS")</totalsRowFormula>
    </tableColumn>
    <tableColumn id="5" name="gewicht" totalsRowFunction="sum" dataDxfId="385" totalsRowDxfId="384"/>
    <tableColumn id="1" name="score" dataDxfId="383" totalsRowDxfId="382"/>
    <tableColumn id="6" name="V&amp;T" dataDxfId="381" totalsRowDxfId="380"/>
    <tableColumn id="7" name="ja/nee" dataDxfId="379" totalsRowDxfId="378"/>
  </tableColumns>
  <tableStyleInfo name="TableStyleMedium2" showFirstColumn="0" showLastColumn="0" showRowStripes="1" showColumnStripes="0"/>
</table>
</file>

<file path=xl/tables/table8.xml><?xml version="1.0" encoding="utf-8"?>
<table xmlns="http://schemas.openxmlformats.org/spreadsheetml/2006/main" id="7" name="Tabel18" displayName="Tabel18" ref="A2:I79" totalsRowCount="1" headerRowDxfId="377" dataDxfId="375" totalsRowDxfId="373" headerRowBorderDxfId="376" tableBorderDxfId="374" totalsRowBorderDxfId="372">
  <autoFilter ref="A2:I78">
    <filterColumn colId="4">
      <filters>
        <filter val="wens"/>
      </filters>
    </filterColumn>
  </autoFilter>
  <sortState ref="A3:I78">
    <sortCondition ref="B2:B78"/>
  </sortState>
  <tableColumns count="9">
    <tableColumn id="11" name="Aspect" dataDxfId="371" totalsRowDxfId="370"/>
    <tableColumn id="7" name="#" dataDxfId="369" totalsRowDxfId="368"/>
    <tableColumn id="2" name="groep" dataDxfId="367" totalsRowDxfId="366"/>
    <tableColumn id="3" name="omschrijving" dataDxfId="365" totalsRowDxfId="364"/>
    <tableColumn id="4" name="eis/wens" totalsRowFunction="custom" dataDxfId="363" totalsRowDxfId="362">
      <totalsRowFormula>COUNTIF(Tabel18[eis/wens],"EIS")</totalsRowFormula>
    </tableColumn>
    <tableColumn id="5" name="gewicht" totalsRowFunction="sum" dataDxfId="361" totalsRowDxfId="360"/>
    <tableColumn id="1" name="score" dataDxfId="359" totalsRowDxfId="358"/>
    <tableColumn id="6" name="V&amp;T" dataDxfId="357" totalsRowDxfId="356"/>
    <tableColumn id="8" name="ja/nee" dataDxfId="355" totalsRowDxfId="354"/>
  </tableColumns>
  <tableStyleInfo name="TableStyleMedium2" showFirstColumn="0" showLastColumn="0" showRowStripes="1" showColumnStripes="0"/>
</table>
</file>

<file path=xl/tables/table9.xml><?xml version="1.0" encoding="utf-8"?>
<table xmlns="http://schemas.openxmlformats.org/spreadsheetml/2006/main" id="9" name="Tabel110" displayName="Tabel110" ref="A2:I13" totalsRowCount="1" headerRowDxfId="353" dataDxfId="351" totalsRowDxfId="349" headerRowBorderDxfId="352" tableBorderDxfId="350" totalsRowBorderDxfId="348">
  <autoFilter ref="A2:I12"/>
  <tableColumns count="9">
    <tableColumn id="10" name="Aspect" dataDxfId="347" totalsRowDxfId="346"/>
    <tableColumn id="9" name="#" dataDxfId="345" totalsRowDxfId="344"/>
    <tableColumn id="2" name="groep" dataDxfId="343" totalsRowDxfId="342"/>
    <tableColumn id="3" name="omschrijving" dataDxfId="341" totalsRowDxfId="340"/>
    <tableColumn id="4" name="eis/wens" totalsRowFunction="custom" dataDxfId="339" totalsRowDxfId="338">
      <totalsRowFormula>COUNTIF(Tabel110[eis/wens],"EIS")</totalsRowFormula>
    </tableColumn>
    <tableColumn id="5" name="gewicht" totalsRowFunction="sum" dataDxfId="337" totalsRowDxfId="336"/>
    <tableColumn id="1" name="score" dataDxfId="335" totalsRowDxfId="334"/>
    <tableColumn id="6" name="V&amp;T" dataDxfId="333" totalsRowDxfId="332"/>
    <tableColumn id="7" name="ja/nee" dataDxfId="331" totalsRowDxfId="33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5"/>
  <sheetViews>
    <sheetView tabSelected="1" view="pageLayout" zoomScaleNormal="100" workbookViewId="0">
      <selection activeCell="F11" sqref="F11"/>
    </sheetView>
  </sheetViews>
  <sheetFormatPr defaultRowHeight="15" x14ac:dyDescent="0.25"/>
  <cols>
    <col min="2" max="2" width="5.28515625" customWidth="1"/>
    <col min="3" max="3" width="22.7109375" customWidth="1"/>
    <col min="4" max="4" width="44.5703125" customWidth="1"/>
    <col min="6" max="7" width="20" customWidth="1"/>
    <col min="9" max="9" width="11.85546875" bestFit="1" customWidth="1"/>
    <col min="14" max="14" width="42.42578125" customWidth="1"/>
  </cols>
  <sheetData>
    <row r="2" spans="1:14" ht="26.25" x14ac:dyDescent="0.25">
      <c r="D2" s="222" t="s">
        <v>0</v>
      </c>
    </row>
    <row r="3" spans="1:14" ht="26.25" x14ac:dyDescent="0.4">
      <c r="D3" s="223" t="s">
        <v>1</v>
      </c>
    </row>
    <row r="4" spans="1:14" ht="26.25" x14ac:dyDescent="0.4">
      <c r="D4" s="223" t="s">
        <v>788</v>
      </c>
    </row>
    <row r="7" spans="1:14" ht="18.75" x14ac:dyDescent="0.3">
      <c r="A7" s="160" t="s">
        <v>2</v>
      </c>
    </row>
    <row r="9" spans="1:14" x14ac:dyDescent="0.25">
      <c r="A9" t="s">
        <v>3</v>
      </c>
    </row>
    <row r="10" spans="1:14" x14ac:dyDescent="0.25">
      <c r="A10" t="s">
        <v>4</v>
      </c>
    </row>
    <row r="11" spans="1:14" x14ac:dyDescent="0.25">
      <c r="A11" t="s">
        <v>5</v>
      </c>
    </row>
    <row r="12" spans="1:14" x14ac:dyDescent="0.25">
      <c r="A12" s="1" t="s">
        <v>6</v>
      </c>
    </row>
    <row r="13" spans="1:14" x14ac:dyDescent="0.25">
      <c r="A13" s="1"/>
      <c r="I13" s="220" t="s">
        <v>7</v>
      </c>
      <c r="J13" s="220"/>
      <c r="K13" s="220"/>
      <c r="L13" s="220"/>
      <c r="M13" s="220"/>
      <c r="N13" s="220"/>
    </row>
    <row r="14" spans="1:14" ht="18.75" x14ac:dyDescent="0.25">
      <c r="A14" s="42" t="s">
        <v>8</v>
      </c>
      <c r="B14" s="38"/>
      <c r="C14" s="39"/>
      <c r="D14" s="40"/>
      <c r="E14" s="40"/>
      <c r="F14" s="40"/>
      <c r="G14" s="40"/>
      <c r="H14" s="40"/>
      <c r="I14" s="41"/>
      <c r="J14" s="3"/>
      <c r="K14" s="219"/>
    </row>
    <row r="15" spans="1:14" x14ac:dyDescent="0.25">
      <c r="A15" s="118" t="s">
        <v>9</v>
      </c>
      <c r="B15" s="128" t="s">
        <v>10</v>
      </c>
      <c r="C15" s="124" t="s">
        <v>11</v>
      </c>
      <c r="D15" s="125" t="s">
        <v>12</v>
      </c>
      <c r="E15" s="124" t="s">
        <v>13</v>
      </c>
      <c r="F15" s="124" t="s">
        <v>14</v>
      </c>
      <c r="G15" s="203" t="s">
        <v>15</v>
      </c>
      <c r="H15" s="129" t="s">
        <v>16</v>
      </c>
      <c r="I15" s="127" t="s">
        <v>17</v>
      </c>
      <c r="J15" s="1"/>
    </row>
    <row r="16" spans="1:14" ht="60" x14ac:dyDescent="0.25">
      <c r="A16" s="119" t="s">
        <v>18</v>
      </c>
      <c r="B16" s="120">
        <v>21</v>
      </c>
      <c r="C16" s="119" t="s">
        <v>19</v>
      </c>
      <c r="D16" s="121" t="s">
        <v>20</v>
      </c>
      <c r="E16" s="119" t="s">
        <v>21</v>
      </c>
      <c r="F16" s="119" t="s">
        <v>22</v>
      </c>
      <c r="G16" s="204" t="s">
        <v>23</v>
      </c>
      <c r="H16" s="119" t="s">
        <v>16</v>
      </c>
      <c r="I16" s="123"/>
    </row>
    <row r="17" spans="1:9" ht="45" x14ac:dyDescent="0.25">
      <c r="A17" s="81" t="s">
        <v>18</v>
      </c>
      <c r="B17" s="122">
        <v>22</v>
      </c>
      <c r="C17" s="81" t="s">
        <v>19</v>
      </c>
      <c r="D17" s="80" t="s">
        <v>24</v>
      </c>
      <c r="E17" s="81" t="s">
        <v>25</v>
      </c>
      <c r="F17" s="81" t="s">
        <v>26</v>
      </c>
      <c r="G17" s="81"/>
      <c r="H17" s="81" t="s">
        <v>16</v>
      </c>
      <c r="I17" s="126" t="s">
        <v>27</v>
      </c>
    </row>
    <row r="27" spans="1:9" x14ac:dyDescent="0.25">
      <c r="A27" t="s">
        <v>28</v>
      </c>
    </row>
    <row r="28" spans="1:9" x14ac:dyDescent="0.25">
      <c r="A28" t="s">
        <v>29</v>
      </c>
    </row>
    <row r="29" spans="1:9" x14ac:dyDescent="0.25">
      <c r="A29" s="43" t="s">
        <v>30</v>
      </c>
      <c r="B29" s="43" t="s">
        <v>31</v>
      </c>
      <c r="C29" s="43"/>
    </row>
    <row r="30" spans="1:9" x14ac:dyDescent="0.25">
      <c r="A30" s="44" t="s">
        <v>32</v>
      </c>
      <c r="B30" s="44" t="s">
        <v>33</v>
      </c>
      <c r="C30" s="44"/>
    </row>
    <row r="31" spans="1:9" x14ac:dyDescent="0.25">
      <c r="A31" s="161" t="s">
        <v>34</v>
      </c>
      <c r="B31" s="161" t="s">
        <v>35</v>
      </c>
      <c r="C31" s="161"/>
    </row>
    <row r="34" spans="1:1" hidden="1" x14ac:dyDescent="0.25">
      <c r="A34" t="s">
        <v>27</v>
      </c>
    </row>
    <row r="35" spans="1:1" hidden="1" x14ac:dyDescent="0.25">
      <c r="A35" t="s">
        <v>36</v>
      </c>
    </row>
  </sheetData>
  <dataValidations disablePrompts="1" count="1">
    <dataValidation type="list" allowBlank="1" showInputMessage="1" showErrorMessage="1" sqref="I17">
      <formula1>$A$34:$A$35</formula1>
    </dataValidation>
  </dataValidations>
  <pageMargins left="0.7" right="0.7" top="0.75" bottom="0.75" header="0.3" footer="0.3"/>
  <pageSetup paperSize="8" scale="83" fitToHeight="0" orientation="landscape" r:id="rId1"/>
  <headerFooter>
    <oddFooter>&amp;L&amp;8Europese aanbesteding DD JGZ
Kenmerk 2020/0114
Bijlage 4.2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58"/>
  <sheetViews>
    <sheetView view="pageLayout" topLeftCell="A15" zoomScaleNormal="100" workbookViewId="0">
      <selection activeCell="E12" sqref="E12"/>
    </sheetView>
  </sheetViews>
  <sheetFormatPr defaultColWidth="9.140625" defaultRowHeight="15" x14ac:dyDescent="0.25"/>
  <cols>
    <col min="1" max="1" width="9.140625" style="3"/>
    <col min="2" max="2" width="4.42578125" style="3" bestFit="1" customWidth="1"/>
    <col min="3" max="3" width="18.7109375" style="3" customWidth="1"/>
    <col min="4" max="4" width="80.7109375" style="4" customWidth="1"/>
    <col min="5" max="5" width="12" style="3" customWidth="1"/>
    <col min="6" max="8" width="10" style="3" customWidth="1"/>
    <col min="9" max="9" width="9.140625" style="3" customWidth="1"/>
    <col min="10" max="10" width="32.85546875" style="3" customWidth="1"/>
    <col min="11" max="16384" width="9.140625" style="3"/>
  </cols>
  <sheetData>
    <row r="1" spans="1:15" ht="18.75" x14ac:dyDescent="0.25">
      <c r="A1" s="24" t="s">
        <v>373</v>
      </c>
    </row>
    <row r="2" spans="1:15" x14ac:dyDescent="0.25">
      <c r="A2" s="18" t="s">
        <v>9</v>
      </c>
      <c r="B2" s="11" t="s">
        <v>10</v>
      </c>
      <c r="C2" s="13" t="s">
        <v>11</v>
      </c>
      <c r="D2" s="19" t="s">
        <v>12</v>
      </c>
      <c r="E2" s="13" t="s">
        <v>13</v>
      </c>
      <c r="F2" s="13" t="s">
        <v>14</v>
      </c>
      <c r="G2" s="13" t="s">
        <v>15</v>
      </c>
      <c r="H2" s="28" t="s">
        <v>16</v>
      </c>
      <c r="I2" s="28" t="s">
        <v>40</v>
      </c>
    </row>
    <row r="3" spans="1:15" ht="30" x14ac:dyDescent="0.25">
      <c r="A3" s="20" t="s">
        <v>374</v>
      </c>
      <c r="B3" s="5">
        <v>1</v>
      </c>
      <c r="C3" s="6" t="s">
        <v>375</v>
      </c>
      <c r="D3" s="6" t="s">
        <v>376</v>
      </c>
      <c r="E3" s="5" t="s">
        <v>25</v>
      </c>
      <c r="F3" s="5" t="s">
        <v>44</v>
      </c>
      <c r="G3" s="5"/>
      <c r="H3" s="5"/>
      <c r="I3" s="5"/>
      <c r="K3" s="183"/>
      <c r="L3" s="183"/>
      <c r="M3" s="183"/>
      <c r="N3" s="183"/>
      <c r="O3" s="183"/>
    </row>
    <row r="4" spans="1:15" ht="45" x14ac:dyDescent="0.25">
      <c r="A4" s="20" t="s">
        <v>374</v>
      </c>
      <c r="B4" s="5">
        <v>2</v>
      </c>
      <c r="C4" s="6" t="s">
        <v>375</v>
      </c>
      <c r="D4" s="6" t="s">
        <v>377</v>
      </c>
      <c r="E4" s="9" t="s">
        <v>46</v>
      </c>
      <c r="F4" s="5">
        <v>5</v>
      </c>
      <c r="G4" s="5"/>
      <c r="H4" s="5"/>
      <c r="I4" s="5"/>
    </row>
    <row r="5" spans="1:15" ht="60" x14ac:dyDescent="0.25">
      <c r="A5" s="20" t="s">
        <v>374</v>
      </c>
      <c r="B5" s="5">
        <v>3</v>
      </c>
      <c r="C5" s="6" t="s">
        <v>378</v>
      </c>
      <c r="D5" s="10" t="s">
        <v>379</v>
      </c>
      <c r="E5" s="5" t="s">
        <v>46</v>
      </c>
      <c r="F5" s="5">
        <v>5</v>
      </c>
      <c r="G5" s="5"/>
      <c r="H5" s="5" t="s">
        <v>16</v>
      </c>
      <c r="I5" s="5"/>
    </row>
    <row r="6" spans="1:15" ht="75" x14ac:dyDescent="0.25">
      <c r="A6" s="20" t="s">
        <v>374</v>
      </c>
      <c r="B6" s="5">
        <f t="shared" ref="B6:B12" si="0">B5+1</f>
        <v>4</v>
      </c>
      <c r="C6" s="6" t="s">
        <v>378</v>
      </c>
      <c r="D6" s="6" t="s">
        <v>380</v>
      </c>
      <c r="E6" s="5" t="s">
        <v>46</v>
      </c>
      <c r="F6" s="5">
        <v>2</v>
      </c>
      <c r="G6" s="5"/>
      <c r="H6" s="5" t="s">
        <v>381</v>
      </c>
      <c r="I6" s="5"/>
    </row>
    <row r="7" spans="1:15" x14ac:dyDescent="0.25">
      <c r="A7" s="20" t="s">
        <v>374</v>
      </c>
      <c r="B7" s="5">
        <v>5</v>
      </c>
      <c r="C7" s="5" t="s">
        <v>382</v>
      </c>
      <c r="D7" s="10" t="s">
        <v>383</v>
      </c>
      <c r="E7" s="5" t="s">
        <v>25</v>
      </c>
      <c r="F7" s="5" t="s">
        <v>44</v>
      </c>
      <c r="G7" s="5"/>
      <c r="H7" s="5"/>
      <c r="I7" s="5"/>
    </row>
    <row r="8" spans="1:15" x14ac:dyDescent="0.25">
      <c r="A8" s="20" t="s">
        <v>374</v>
      </c>
      <c r="B8" s="5">
        <f t="shared" si="0"/>
        <v>6</v>
      </c>
      <c r="C8" s="5" t="s">
        <v>382</v>
      </c>
      <c r="D8" s="6" t="s">
        <v>384</v>
      </c>
      <c r="E8" s="5" t="s">
        <v>25</v>
      </c>
      <c r="F8" s="5" t="s">
        <v>44</v>
      </c>
      <c r="G8" s="5"/>
      <c r="H8" s="5"/>
      <c r="I8" s="5"/>
    </row>
    <row r="9" spans="1:15" x14ac:dyDescent="0.25">
      <c r="A9" s="20" t="s">
        <v>374</v>
      </c>
      <c r="B9" s="5">
        <v>7</v>
      </c>
      <c r="C9" s="5" t="s">
        <v>382</v>
      </c>
      <c r="D9" s="6" t="s">
        <v>385</v>
      </c>
      <c r="E9" s="5" t="s">
        <v>25</v>
      </c>
      <c r="F9" s="5" t="s">
        <v>44</v>
      </c>
      <c r="G9" s="5"/>
      <c r="H9" s="5"/>
      <c r="I9" s="5"/>
      <c r="J9" s="4"/>
    </row>
    <row r="10" spans="1:15" ht="45" x14ac:dyDescent="0.25">
      <c r="A10" s="20" t="s">
        <v>374</v>
      </c>
      <c r="B10" s="5">
        <f t="shared" si="0"/>
        <v>8</v>
      </c>
      <c r="C10" s="6" t="s">
        <v>386</v>
      </c>
      <c r="D10" s="6" t="s">
        <v>387</v>
      </c>
      <c r="E10" s="5" t="s">
        <v>46</v>
      </c>
      <c r="F10" s="5">
        <v>2</v>
      </c>
      <c r="G10" s="5"/>
      <c r="H10" s="5"/>
      <c r="I10" s="5"/>
      <c r="J10" s="4"/>
    </row>
    <row r="11" spans="1:15" ht="90" x14ac:dyDescent="0.25">
      <c r="A11" s="20"/>
      <c r="B11" s="5">
        <f t="shared" si="0"/>
        <v>9</v>
      </c>
      <c r="C11" s="6" t="s">
        <v>382</v>
      </c>
      <c r="D11" s="6" t="s">
        <v>388</v>
      </c>
      <c r="E11" s="5" t="s">
        <v>46</v>
      </c>
      <c r="F11" s="5">
        <v>5</v>
      </c>
      <c r="G11" s="5"/>
      <c r="H11" s="5"/>
      <c r="I11" s="5"/>
      <c r="J11" s="4"/>
    </row>
    <row r="12" spans="1:15" ht="45" x14ac:dyDescent="0.25">
      <c r="A12" s="20"/>
      <c r="B12" s="5">
        <f t="shared" si="0"/>
        <v>10</v>
      </c>
      <c r="C12" s="6" t="s">
        <v>386</v>
      </c>
      <c r="D12" s="6" t="s">
        <v>389</v>
      </c>
      <c r="E12" s="5" t="s">
        <v>25</v>
      </c>
      <c r="F12" s="5"/>
      <c r="G12" s="5"/>
      <c r="H12" s="5"/>
      <c r="I12" s="5"/>
      <c r="J12" s="4"/>
    </row>
    <row r="13" spans="1:15" x14ac:dyDescent="0.25">
      <c r="A13" s="21"/>
      <c r="B13" s="8"/>
      <c r="C13" s="8"/>
      <c r="D13" s="7"/>
      <c r="E13" s="8">
        <f>COUNTIF(Tabel110[eis/wens],"EIS")</f>
        <v>5</v>
      </c>
      <c r="F13" s="8">
        <f>SUBTOTAL(109,Tabel110[gewicht])</f>
        <v>19</v>
      </c>
      <c r="G13" s="8"/>
      <c r="H13" s="8"/>
      <c r="I13" s="8"/>
    </row>
    <row r="58" spans="3:3" x14ac:dyDescent="0.25">
      <c r="C58" s="4"/>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view="pageLayout" topLeftCell="A19" zoomScaleNormal="100" workbookViewId="0">
      <selection activeCell="F25" sqref="F25"/>
    </sheetView>
  </sheetViews>
  <sheetFormatPr defaultColWidth="9.140625" defaultRowHeight="15" x14ac:dyDescent="0.25"/>
  <cols>
    <col min="1" max="1" width="9.140625" style="3"/>
    <col min="2" max="2" width="3.140625" style="3" bestFit="1" customWidth="1"/>
    <col min="3" max="3" width="22.85546875" style="3" bestFit="1" customWidth="1"/>
    <col min="4" max="4" width="80.7109375" style="4" customWidth="1"/>
    <col min="5" max="5" width="12" style="3" customWidth="1"/>
    <col min="6" max="8" width="10" style="3" customWidth="1"/>
    <col min="9" max="9" width="9.140625" style="3" customWidth="1"/>
    <col min="10" max="16384" width="9.140625" style="3"/>
  </cols>
  <sheetData>
    <row r="1" spans="1:9" ht="18.75" x14ac:dyDescent="0.25">
      <c r="A1" s="24" t="s">
        <v>390</v>
      </c>
    </row>
    <row r="2" spans="1:9" x14ac:dyDescent="0.25">
      <c r="A2" s="18" t="s">
        <v>9</v>
      </c>
      <c r="B2" s="11" t="s">
        <v>10</v>
      </c>
      <c r="C2" s="13" t="s">
        <v>11</v>
      </c>
      <c r="D2" s="19" t="s">
        <v>12</v>
      </c>
      <c r="E2" s="13" t="s">
        <v>13</v>
      </c>
      <c r="F2" s="13" t="s">
        <v>14</v>
      </c>
      <c r="G2" s="13" t="s">
        <v>15</v>
      </c>
      <c r="H2" s="28" t="s">
        <v>16</v>
      </c>
      <c r="I2" s="28" t="s">
        <v>40</v>
      </c>
    </row>
    <row r="3" spans="1:9" ht="30" x14ac:dyDescent="0.25">
      <c r="A3" s="20" t="s">
        <v>391</v>
      </c>
      <c r="B3" s="5">
        <v>1</v>
      </c>
      <c r="C3" s="5" t="s">
        <v>392</v>
      </c>
      <c r="D3" s="6" t="s">
        <v>393</v>
      </c>
      <c r="E3" s="5" t="s">
        <v>25</v>
      </c>
      <c r="F3" s="5" t="s">
        <v>44</v>
      </c>
      <c r="G3" s="5"/>
      <c r="H3" s="5"/>
      <c r="I3" s="5"/>
    </row>
    <row r="4" spans="1:9" ht="45" x14ac:dyDescent="0.25">
      <c r="A4" s="20" t="s">
        <v>391</v>
      </c>
      <c r="B4" s="5">
        <v>2</v>
      </c>
      <c r="C4" s="5" t="s">
        <v>394</v>
      </c>
      <c r="D4" s="6" t="s">
        <v>395</v>
      </c>
      <c r="E4" s="5" t="s">
        <v>25</v>
      </c>
      <c r="F4" s="5" t="s">
        <v>44</v>
      </c>
      <c r="G4" s="5"/>
      <c r="H4" s="5"/>
      <c r="I4" s="5"/>
    </row>
    <row r="5" spans="1:9" ht="30" x14ac:dyDescent="0.25">
      <c r="A5" s="20" t="s">
        <v>391</v>
      </c>
      <c r="B5" s="5">
        <v>3</v>
      </c>
      <c r="C5" s="5" t="s">
        <v>394</v>
      </c>
      <c r="D5" s="6" t="s">
        <v>396</v>
      </c>
      <c r="E5" s="5" t="s">
        <v>46</v>
      </c>
      <c r="F5" s="5">
        <v>3</v>
      </c>
      <c r="G5" s="5"/>
      <c r="H5" s="5"/>
      <c r="I5" s="5"/>
    </row>
    <row r="6" spans="1:9" ht="30" x14ac:dyDescent="0.25">
      <c r="A6" s="20" t="s">
        <v>391</v>
      </c>
      <c r="B6" s="5">
        <v>4</v>
      </c>
      <c r="C6" s="5" t="s">
        <v>394</v>
      </c>
      <c r="D6" s="6" t="s">
        <v>397</v>
      </c>
      <c r="E6" s="5" t="s">
        <v>46</v>
      </c>
      <c r="F6" s="5">
        <v>2</v>
      </c>
      <c r="G6" s="5"/>
      <c r="H6" s="5"/>
      <c r="I6" s="5"/>
    </row>
    <row r="7" spans="1:9" ht="30" x14ac:dyDescent="0.25">
      <c r="A7" s="20" t="s">
        <v>391</v>
      </c>
      <c r="B7" s="5">
        <v>5</v>
      </c>
      <c r="C7" s="5" t="s">
        <v>394</v>
      </c>
      <c r="D7" s="6" t="s">
        <v>398</v>
      </c>
      <c r="E7" s="5" t="s">
        <v>46</v>
      </c>
      <c r="F7" s="5">
        <v>2</v>
      </c>
      <c r="G7" s="5"/>
      <c r="H7" s="5"/>
      <c r="I7" s="5"/>
    </row>
    <row r="8" spans="1:9" ht="30" x14ac:dyDescent="0.25">
      <c r="A8" s="20" t="s">
        <v>391</v>
      </c>
      <c r="B8" s="5">
        <f>B7+1</f>
        <v>6</v>
      </c>
      <c r="C8" s="5" t="s">
        <v>394</v>
      </c>
      <c r="D8" s="6" t="s">
        <v>399</v>
      </c>
      <c r="E8" s="23" t="s">
        <v>46</v>
      </c>
      <c r="F8" s="5">
        <v>4</v>
      </c>
      <c r="G8" s="5"/>
      <c r="H8" s="5"/>
      <c r="I8" s="9"/>
    </row>
    <row r="9" spans="1:9" ht="60" x14ac:dyDescent="0.25">
      <c r="A9" s="20" t="s">
        <v>391</v>
      </c>
      <c r="B9" s="5">
        <f t="shared" ref="B9:B27" si="0">B8+1</f>
        <v>7</v>
      </c>
      <c r="C9" s="5" t="s">
        <v>400</v>
      </c>
      <c r="D9" s="6" t="s">
        <v>401</v>
      </c>
      <c r="E9" s="9" t="s">
        <v>46</v>
      </c>
      <c r="F9" s="5">
        <v>4</v>
      </c>
      <c r="G9" s="5"/>
      <c r="H9" s="5"/>
      <c r="I9" s="5"/>
    </row>
    <row r="10" spans="1:9" ht="45" x14ac:dyDescent="0.25">
      <c r="A10" s="20" t="s">
        <v>391</v>
      </c>
      <c r="B10" s="5">
        <f t="shared" si="0"/>
        <v>8</v>
      </c>
      <c r="C10" s="5" t="s">
        <v>400</v>
      </c>
      <c r="D10" s="6" t="s">
        <v>402</v>
      </c>
      <c r="E10" s="5" t="s">
        <v>25</v>
      </c>
      <c r="F10" s="5" t="s">
        <v>44</v>
      </c>
      <c r="G10" s="5"/>
      <c r="H10" s="5"/>
      <c r="I10" s="5"/>
    </row>
    <row r="11" spans="1:9" ht="45" x14ac:dyDescent="0.25">
      <c r="A11" s="20" t="s">
        <v>391</v>
      </c>
      <c r="B11" s="5">
        <f t="shared" si="0"/>
        <v>9</v>
      </c>
      <c r="C11" s="5" t="s">
        <v>400</v>
      </c>
      <c r="D11" s="6" t="s">
        <v>403</v>
      </c>
      <c r="E11" s="22" t="s">
        <v>46</v>
      </c>
      <c r="F11" s="5">
        <v>5</v>
      </c>
      <c r="G11" s="5"/>
      <c r="H11" s="5" t="s">
        <v>16</v>
      </c>
      <c r="I11" s="5"/>
    </row>
    <row r="12" spans="1:9" ht="45" x14ac:dyDescent="0.25">
      <c r="A12" s="20" t="s">
        <v>391</v>
      </c>
      <c r="B12" s="5">
        <f t="shared" si="0"/>
        <v>10</v>
      </c>
      <c r="C12" s="5" t="s">
        <v>400</v>
      </c>
      <c r="D12" s="6" t="s">
        <v>404</v>
      </c>
      <c r="E12" s="5" t="s">
        <v>46</v>
      </c>
      <c r="F12" s="5">
        <v>5</v>
      </c>
      <c r="G12" s="5"/>
      <c r="H12" s="5"/>
      <c r="I12" s="5"/>
    </row>
    <row r="13" spans="1:9" ht="30" x14ac:dyDescent="0.25">
      <c r="A13" s="20" t="s">
        <v>391</v>
      </c>
      <c r="B13" s="5">
        <f t="shared" si="0"/>
        <v>11</v>
      </c>
      <c r="C13" s="5" t="s">
        <v>400</v>
      </c>
      <c r="D13" s="6" t="s">
        <v>405</v>
      </c>
      <c r="E13" s="5" t="s">
        <v>25</v>
      </c>
      <c r="F13" s="5" t="s">
        <v>44</v>
      </c>
      <c r="G13" s="5"/>
      <c r="H13" s="5"/>
      <c r="I13" s="5"/>
    </row>
    <row r="14" spans="1:9" ht="30" x14ac:dyDescent="0.25">
      <c r="A14" s="20" t="s">
        <v>391</v>
      </c>
      <c r="B14" s="5">
        <f>B13+1</f>
        <v>12</v>
      </c>
      <c r="C14" s="5" t="s">
        <v>400</v>
      </c>
      <c r="D14" s="6" t="s">
        <v>406</v>
      </c>
      <c r="E14" s="5" t="s">
        <v>25</v>
      </c>
      <c r="F14" s="5" t="s">
        <v>44</v>
      </c>
      <c r="G14" s="5"/>
      <c r="H14" s="5" t="s">
        <v>16</v>
      </c>
      <c r="I14" s="5"/>
    </row>
    <row r="15" spans="1:9" ht="45" x14ac:dyDescent="0.25">
      <c r="A15" s="20" t="s">
        <v>391</v>
      </c>
      <c r="B15" s="5">
        <f t="shared" si="0"/>
        <v>13</v>
      </c>
      <c r="C15" s="5" t="s">
        <v>400</v>
      </c>
      <c r="D15" s="6" t="s">
        <v>407</v>
      </c>
      <c r="E15" s="5" t="s">
        <v>46</v>
      </c>
      <c r="F15" s="5">
        <v>3</v>
      </c>
      <c r="G15" s="5"/>
      <c r="H15" s="5" t="s">
        <v>16</v>
      </c>
      <c r="I15" s="5"/>
    </row>
    <row r="16" spans="1:9" ht="60" x14ac:dyDescent="0.25">
      <c r="A16" s="20" t="s">
        <v>391</v>
      </c>
      <c r="B16" s="5">
        <f t="shared" si="0"/>
        <v>14</v>
      </c>
      <c r="C16" s="5" t="s">
        <v>400</v>
      </c>
      <c r="D16" s="6" t="s">
        <v>408</v>
      </c>
      <c r="E16" s="5" t="s">
        <v>46</v>
      </c>
      <c r="F16" s="5">
        <v>4</v>
      </c>
      <c r="G16" s="5"/>
      <c r="H16" s="5" t="s">
        <v>16</v>
      </c>
      <c r="I16" s="5"/>
    </row>
    <row r="17" spans="1:9" ht="60" x14ac:dyDescent="0.25">
      <c r="A17" s="20" t="s">
        <v>391</v>
      </c>
      <c r="B17" s="5">
        <f t="shared" si="0"/>
        <v>15</v>
      </c>
      <c r="C17" s="5" t="s">
        <v>400</v>
      </c>
      <c r="D17" s="6" t="s">
        <v>409</v>
      </c>
      <c r="E17" s="5" t="s">
        <v>46</v>
      </c>
      <c r="F17" s="5">
        <v>4</v>
      </c>
      <c r="G17" s="5"/>
      <c r="H17" s="5" t="s">
        <v>16</v>
      </c>
      <c r="I17" s="5"/>
    </row>
    <row r="18" spans="1:9" x14ac:dyDescent="0.25">
      <c r="A18" s="20" t="s">
        <v>391</v>
      </c>
      <c r="B18" s="5">
        <f t="shared" si="0"/>
        <v>16</v>
      </c>
      <c r="C18" s="5" t="s">
        <v>410</v>
      </c>
      <c r="D18" s="6" t="s">
        <v>411</v>
      </c>
      <c r="E18" s="5" t="s">
        <v>25</v>
      </c>
      <c r="F18" s="5" t="s">
        <v>44</v>
      </c>
      <c r="G18" s="5"/>
      <c r="H18" s="5"/>
      <c r="I18" s="5"/>
    </row>
    <row r="19" spans="1:9" ht="45" x14ac:dyDescent="0.25">
      <c r="A19" s="20" t="s">
        <v>391</v>
      </c>
      <c r="B19" s="5">
        <f t="shared" si="0"/>
        <v>17</v>
      </c>
      <c r="C19" s="5" t="s">
        <v>410</v>
      </c>
      <c r="D19" s="6" t="s">
        <v>412</v>
      </c>
      <c r="E19" s="5" t="s">
        <v>46</v>
      </c>
      <c r="F19" s="5">
        <v>5</v>
      </c>
      <c r="G19" s="5"/>
      <c r="H19" s="5"/>
      <c r="I19" s="5" t="s">
        <v>40</v>
      </c>
    </row>
    <row r="20" spans="1:9" ht="30" x14ac:dyDescent="0.25">
      <c r="A20" s="20" t="s">
        <v>391</v>
      </c>
      <c r="B20" s="5">
        <f t="shared" si="0"/>
        <v>18</v>
      </c>
      <c r="C20" s="5" t="s">
        <v>410</v>
      </c>
      <c r="D20" s="6" t="s">
        <v>413</v>
      </c>
      <c r="E20" s="5" t="s">
        <v>25</v>
      </c>
      <c r="F20" s="5" t="s">
        <v>44</v>
      </c>
      <c r="G20" s="5"/>
      <c r="H20" s="5"/>
      <c r="I20" s="5"/>
    </row>
    <row r="21" spans="1:9" ht="30" x14ac:dyDescent="0.25">
      <c r="A21" s="20" t="s">
        <v>391</v>
      </c>
      <c r="B21" s="5">
        <f t="shared" si="0"/>
        <v>19</v>
      </c>
      <c r="C21" s="5" t="s">
        <v>410</v>
      </c>
      <c r="D21" s="6" t="s">
        <v>414</v>
      </c>
      <c r="E21" s="5" t="s">
        <v>25</v>
      </c>
      <c r="F21" s="5" t="s">
        <v>44</v>
      </c>
      <c r="G21" s="5"/>
      <c r="H21" s="5"/>
      <c r="I21" s="5"/>
    </row>
    <row r="22" spans="1:9" ht="30" x14ac:dyDescent="0.25">
      <c r="A22" s="20" t="s">
        <v>391</v>
      </c>
      <c r="B22" s="5">
        <f t="shared" si="0"/>
        <v>20</v>
      </c>
      <c r="C22" s="5" t="s">
        <v>410</v>
      </c>
      <c r="D22" s="6" t="s">
        <v>415</v>
      </c>
      <c r="E22" s="5" t="s">
        <v>25</v>
      </c>
      <c r="F22" s="5" t="s">
        <v>44</v>
      </c>
      <c r="G22" s="5"/>
      <c r="H22" s="5"/>
      <c r="I22" s="5"/>
    </row>
    <row r="23" spans="1:9" ht="30" x14ac:dyDescent="0.25">
      <c r="A23" s="20" t="s">
        <v>391</v>
      </c>
      <c r="B23" s="5">
        <f t="shared" si="0"/>
        <v>21</v>
      </c>
      <c r="C23" s="5" t="s">
        <v>410</v>
      </c>
      <c r="D23" s="6" t="s">
        <v>416</v>
      </c>
      <c r="E23" s="5" t="s">
        <v>25</v>
      </c>
      <c r="F23" s="5" t="s">
        <v>44</v>
      </c>
      <c r="G23" s="5"/>
      <c r="H23" s="5" t="s">
        <v>16</v>
      </c>
      <c r="I23" s="5"/>
    </row>
    <row r="24" spans="1:9" ht="45" x14ac:dyDescent="0.25">
      <c r="A24" s="20" t="s">
        <v>391</v>
      </c>
      <c r="B24" s="5">
        <f t="shared" si="0"/>
        <v>22</v>
      </c>
      <c r="C24" s="5" t="s">
        <v>410</v>
      </c>
      <c r="D24" s="6" t="s">
        <v>417</v>
      </c>
      <c r="E24" s="5" t="s">
        <v>46</v>
      </c>
      <c r="F24" s="5">
        <v>5</v>
      </c>
      <c r="G24" s="5"/>
      <c r="H24" s="5" t="s">
        <v>16</v>
      </c>
      <c r="I24" s="5"/>
    </row>
    <row r="25" spans="1:9" x14ac:dyDescent="0.25">
      <c r="A25" s="20" t="s">
        <v>391</v>
      </c>
      <c r="B25" s="5">
        <f t="shared" si="0"/>
        <v>23</v>
      </c>
      <c r="C25" s="5" t="s">
        <v>392</v>
      </c>
      <c r="D25" s="6" t="s">
        <v>418</v>
      </c>
      <c r="E25" s="5" t="s">
        <v>46</v>
      </c>
      <c r="F25" s="5"/>
      <c r="G25" s="5"/>
      <c r="H25" s="5"/>
      <c r="I25" s="5"/>
    </row>
    <row r="26" spans="1:9" ht="45" x14ac:dyDescent="0.25">
      <c r="A26" s="20" t="s">
        <v>391</v>
      </c>
      <c r="B26" s="5">
        <f t="shared" si="0"/>
        <v>24</v>
      </c>
      <c r="C26" s="5" t="s">
        <v>392</v>
      </c>
      <c r="D26" s="6" t="s">
        <v>419</v>
      </c>
      <c r="E26" s="5" t="s">
        <v>46</v>
      </c>
      <c r="F26" s="5">
        <v>2</v>
      </c>
      <c r="G26" s="5"/>
      <c r="H26" s="5"/>
      <c r="I26" s="5" t="s">
        <v>40</v>
      </c>
    </row>
    <row r="27" spans="1:9" ht="45" x14ac:dyDescent="0.25">
      <c r="A27" s="20" t="s">
        <v>391</v>
      </c>
      <c r="B27" s="5">
        <f t="shared" si="0"/>
        <v>25</v>
      </c>
      <c r="C27" s="5" t="s">
        <v>392</v>
      </c>
      <c r="D27" s="163" t="s">
        <v>420</v>
      </c>
      <c r="E27" s="5" t="s">
        <v>46</v>
      </c>
      <c r="F27" s="5">
        <v>5</v>
      </c>
      <c r="G27" s="5"/>
      <c r="H27" s="5"/>
      <c r="I27" s="5" t="s">
        <v>40</v>
      </c>
    </row>
    <row r="28" spans="1:9" x14ac:dyDescent="0.25">
      <c r="A28" s="21"/>
      <c r="B28" s="8"/>
      <c r="C28" s="8"/>
      <c r="D28" s="7"/>
      <c r="E28" s="8">
        <f>COUNTIF(Tabel111[eis/wens],"EIS")</f>
        <v>10</v>
      </c>
      <c r="F28" s="8">
        <f>SUBTOTAL(109,Tabel111[gewicht])</f>
        <v>53</v>
      </c>
      <c r="G28" s="8"/>
      <c r="H28" s="8"/>
      <c r="I28" s="8"/>
    </row>
    <row r="30" spans="1:9" x14ac:dyDescent="0.25">
      <c r="D30" s="3"/>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10"/>
  <sheetViews>
    <sheetView view="pageLayout" topLeftCell="A27" zoomScaleNormal="100" workbookViewId="0">
      <selection activeCell="D29" sqref="D29"/>
    </sheetView>
  </sheetViews>
  <sheetFormatPr defaultColWidth="9.140625" defaultRowHeight="15" x14ac:dyDescent="0.25"/>
  <cols>
    <col min="1" max="1" width="9.140625" style="3"/>
    <col min="2" max="2" width="3" style="3" bestFit="1" customWidth="1"/>
    <col min="3" max="3" width="17.42578125" style="3" bestFit="1" customWidth="1"/>
    <col min="4" max="4" width="80.7109375" style="4" customWidth="1"/>
    <col min="5" max="5" width="12" style="3" customWidth="1"/>
    <col min="6" max="8" width="10" style="3" customWidth="1"/>
    <col min="9" max="16384" width="9.140625" style="3"/>
  </cols>
  <sheetData>
    <row r="1" spans="1:9" ht="18.75" x14ac:dyDescent="0.25">
      <c r="A1" s="24" t="s">
        <v>421</v>
      </c>
    </row>
    <row r="2" spans="1:9" x14ac:dyDescent="0.25">
      <c r="A2" s="18" t="s">
        <v>9</v>
      </c>
      <c r="B2" s="11" t="s">
        <v>10</v>
      </c>
      <c r="C2" s="13" t="s">
        <v>11</v>
      </c>
      <c r="D2" s="19" t="s">
        <v>12</v>
      </c>
      <c r="E2" s="13" t="s">
        <v>13</v>
      </c>
      <c r="F2" s="13" t="s">
        <v>14</v>
      </c>
      <c r="G2" s="13" t="s">
        <v>15</v>
      </c>
      <c r="H2" s="28" t="s">
        <v>16</v>
      </c>
      <c r="I2" s="28" t="s">
        <v>40</v>
      </c>
    </row>
    <row r="3" spans="1:9" x14ac:dyDescent="0.25">
      <c r="A3" s="20" t="s">
        <v>422</v>
      </c>
      <c r="B3" s="5">
        <v>1</v>
      </c>
      <c r="C3" s="5" t="s">
        <v>423</v>
      </c>
      <c r="D3" s="6" t="s">
        <v>424</v>
      </c>
      <c r="E3" s="5" t="s">
        <v>25</v>
      </c>
      <c r="F3" s="5" t="s">
        <v>44</v>
      </c>
      <c r="G3" s="5"/>
      <c r="H3" s="5"/>
      <c r="I3" s="5"/>
    </row>
    <row r="4" spans="1:9" ht="30" x14ac:dyDescent="0.25">
      <c r="A4" s="20" t="s">
        <v>422</v>
      </c>
      <c r="B4" s="5">
        <v>2</v>
      </c>
      <c r="C4" s="5" t="s">
        <v>423</v>
      </c>
      <c r="D4" s="6" t="s">
        <v>425</v>
      </c>
      <c r="E4" s="5" t="s">
        <v>46</v>
      </c>
      <c r="F4" s="5">
        <v>5</v>
      </c>
      <c r="G4" s="5"/>
      <c r="H4" s="5"/>
      <c r="I4" s="5"/>
    </row>
    <row r="5" spans="1:9" ht="60" x14ac:dyDescent="0.25">
      <c r="A5" s="20" t="s">
        <v>422</v>
      </c>
      <c r="B5" s="5">
        <v>3</v>
      </c>
      <c r="C5" s="5" t="s">
        <v>423</v>
      </c>
      <c r="D5" s="6" t="s">
        <v>426</v>
      </c>
      <c r="E5" s="5" t="s">
        <v>46</v>
      </c>
      <c r="F5" s="5">
        <v>4</v>
      </c>
      <c r="G5" s="5"/>
      <c r="H5" s="5"/>
      <c r="I5" s="5"/>
    </row>
    <row r="6" spans="1:9" ht="150" x14ac:dyDescent="0.25">
      <c r="A6" s="20" t="s">
        <v>422</v>
      </c>
      <c r="B6" s="5">
        <v>4</v>
      </c>
      <c r="C6" s="5" t="s">
        <v>423</v>
      </c>
      <c r="D6" s="10" t="s">
        <v>427</v>
      </c>
      <c r="E6" s="9" t="s">
        <v>46</v>
      </c>
      <c r="F6" s="9">
        <v>5</v>
      </c>
      <c r="G6" s="9"/>
      <c r="H6" s="9"/>
      <c r="I6" s="5"/>
    </row>
    <row r="7" spans="1:9" ht="45" x14ac:dyDescent="0.25">
      <c r="A7" s="20" t="s">
        <v>422</v>
      </c>
      <c r="B7" s="5">
        <v>5</v>
      </c>
      <c r="C7" s="5" t="s">
        <v>428</v>
      </c>
      <c r="D7" s="6" t="s">
        <v>429</v>
      </c>
      <c r="E7" s="5" t="s">
        <v>25</v>
      </c>
      <c r="F7" s="5" t="s">
        <v>44</v>
      </c>
      <c r="G7" s="5"/>
      <c r="H7" s="5"/>
      <c r="I7" s="5"/>
    </row>
    <row r="8" spans="1:9" x14ac:dyDescent="0.25">
      <c r="A8" s="20" t="s">
        <v>422</v>
      </c>
      <c r="B8" s="5">
        <v>6</v>
      </c>
      <c r="C8" s="5" t="s">
        <v>428</v>
      </c>
      <c r="D8" s="6" t="s">
        <v>430</v>
      </c>
      <c r="E8" s="5" t="s">
        <v>25</v>
      </c>
      <c r="F8" s="5" t="s">
        <v>44</v>
      </c>
      <c r="G8" s="5"/>
      <c r="H8" s="5"/>
      <c r="I8" s="5"/>
    </row>
    <row r="9" spans="1:9" ht="45" x14ac:dyDescent="0.25">
      <c r="A9" s="20" t="s">
        <v>422</v>
      </c>
      <c r="B9" s="5">
        <v>7</v>
      </c>
      <c r="C9" s="5" t="s">
        <v>428</v>
      </c>
      <c r="D9" s="6" t="s">
        <v>431</v>
      </c>
      <c r="E9" s="5" t="s">
        <v>25</v>
      </c>
      <c r="F9" s="5" t="s">
        <v>44</v>
      </c>
      <c r="G9" s="5"/>
      <c r="H9" s="5"/>
      <c r="I9" s="5"/>
    </row>
    <row r="10" spans="1:9" x14ac:dyDescent="0.25">
      <c r="A10" s="21"/>
      <c r="B10" s="8"/>
      <c r="C10" s="8"/>
      <c r="D10" s="7"/>
      <c r="E10" s="8">
        <f>COUNTIF(Tabel112[eis/wens],"EIS")</f>
        <v>4</v>
      </c>
      <c r="F10" s="8">
        <f>SUBTOTAL(109,Tabel112[gewicht])</f>
        <v>14</v>
      </c>
      <c r="G10" s="8"/>
      <c r="H10" s="8"/>
      <c r="I10" s="8"/>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41"/>
  <sheetViews>
    <sheetView view="pageLayout" topLeftCell="A40" zoomScaleNormal="100" workbookViewId="0">
      <selection activeCell="D18" sqref="D18:D20"/>
    </sheetView>
  </sheetViews>
  <sheetFormatPr defaultColWidth="9.140625" defaultRowHeight="15" x14ac:dyDescent="0.25"/>
  <cols>
    <col min="1" max="1" width="9.140625" style="4"/>
    <col min="2" max="2" width="4.42578125" style="4" bestFit="1" customWidth="1"/>
    <col min="3" max="3" width="18.7109375" style="4" customWidth="1"/>
    <col min="4" max="4" width="80.7109375" style="4" customWidth="1"/>
    <col min="5" max="5" width="12" style="4" customWidth="1"/>
    <col min="6" max="8" width="10" style="4" customWidth="1"/>
    <col min="9" max="9" width="9.140625" style="4" customWidth="1"/>
    <col min="10" max="16384" width="9.140625" style="3"/>
  </cols>
  <sheetData>
    <row r="1" spans="1:9" ht="18.75" x14ac:dyDescent="0.25">
      <c r="A1" s="24" t="s">
        <v>432</v>
      </c>
    </row>
    <row r="2" spans="1:9" x14ac:dyDescent="0.25">
      <c r="A2" s="130" t="s">
        <v>9</v>
      </c>
      <c r="B2" s="12" t="s">
        <v>10</v>
      </c>
      <c r="C2" s="19" t="s">
        <v>11</v>
      </c>
      <c r="D2" s="19" t="s">
        <v>12</v>
      </c>
      <c r="E2" s="19" t="s">
        <v>13</v>
      </c>
      <c r="F2" s="19" t="s">
        <v>14</v>
      </c>
      <c r="G2" s="19" t="s">
        <v>15</v>
      </c>
      <c r="H2" s="159" t="s">
        <v>16</v>
      </c>
      <c r="I2" s="159" t="s">
        <v>40</v>
      </c>
    </row>
    <row r="3" spans="1:9" ht="45" x14ac:dyDescent="0.25">
      <c r="A3" s="131" t="s">
        <v>433</v>
      </c>
      <c r="B3" s="6">
        <v>1</v>
      </c>
      <c r="C3" s="6" t="s">
        <v>434</v>
      </c>
      <c r="D3" s="6" t="s">
        <v>435</v>
      </c>
      <c r="E3" s="6" t="s">
        <v>25</v>
      </c>
      <c r="F3" s="6" t="s">
        <v>44</v>
      </c>
      <c r="G3" s="6"/>
      <c r="H3" s="6"/>
      <c r="I3" s="6"/>
    </row>
    <row r="4" spans="1:9" ht="30" x14ac:dyDescent="0.25">
      <c r="A4" s="131" t="s">
        <v>433</v>
      </c>
      <c r="B4" s="6">
        <f t="shared" ref="B4:B36" si="0">B3+1</f>
        <v>2</v>
      </c>
      <c r="C4" s="6" t="s">
        <v>434</v>
      </c>
      <c r="D4" s="6" t="s">
        <v>436</v>
      </c>
      <c r="E4" s="6" t="s">
        <v>25</v>
      </c>
      <c r="F4" s="6" t="s">
        <v>44</v>
      </c>
      <c r="G4" s="6"/>
      <c r="H4" s="6"/>
      <c r="I4" s="6"/>
    </row>
    <row r="5" spans="1:9" ht="30" x14ac:dyDescent="0.25">
      <c r="A5" s="131" t="s">
        <v>433</v>
      </c>
      <c r="B5" s="6">
        <f t="shared" si="0"/>
        <v>3</v>
      </c>
      <c r="C5" s="6" t="s">
        <v>437</v>
      </c>
      <c r="D5" s="6" t="s">
        <v>438</v>
      </c>
      <c r="E5" s="6" t="s">
        <v>25</v>
      </c>
      <c r="F5" s="6" t="s">
        <v>44</v>
      </c>
      <c r="G5" s="6"/>
      <c r="H5" s="6"/>
      <c r="I5" s="6"/>
    </row>
    <row r="6" spans="1:9" ht="30" x14ac:dyDescent="0.25">
      <c r="A6" s="131" t="s">
        <v>433</v>
      </c>
      <c r="B6" s="6">
        <f t="shared" si="0"/>
        <v>4</v>
      </c>
      <c r="C6" s="6" t="s">
        <v>437</v>
      </c>
      <c r="D6" s="6" t="s">
        <v>439</v>
      </c>
      <c r="E6" s="6" t="s">
        <v>25</v>
      </c>
      <c r="F6" s="6" t="s">
        <v>44</v>
      </c>
      <c r="G6" s="6"/>
      <c r="H6" s="6"/>
      <c r="I6" s="6"/>
    </row>
    <row r="7" spans="1:9" ht="45" x14ac:dyDescent="0.25">
      <c r="A7" s="131" t="s">
        <v>433</v>
      </c>
      <c r="B7" s="6">
        <f t="shared" si="0"/>
        <v>5</v>
      </c>
      <c r="C7" s="6" t="s">
        <v>437</v>
      </c>
      <c r="D7" s="6" t="s">
        <v>440</v>
      </c>
      <c r="E7" s="6" t="s">
        <v>25</v>
      </c>
      <c r="F7" s="6" t="s">
        <v>44</v>
      </c>
      <c r="G7" s="6"/>
      <c r="H7" s="6"/>
      <c r="I7" s="6"/>
    </row>
    <row r="8" spans="1:9" ht="30" x14ac:dyDescent="0.25">
      <c r="A8" s="131" t="s">
        <v>433</v>
      </c>
      <c r="B8" s="6">
        <f t="shared" si="0"/>
        <v>6</v>
      </c>
      <c r="C8" s="6" t="s">
        <v>437</v>
      </c>
      <c r="D8" s="6" t="s">
        <v>441</v>
      </c>
      <c r="E8" s="6" t="s">
        <v>25</v>
      </c>
      <c r="F8" s="6" t="s">
        <v>44</v>
      </c>
      <c r="G8" s="6"/>
      <c r="H8" s="6"/>
      <c r="I8" s="6"/>
    </row>
    <row r="9" spans="1:9" ht="45" x14ac:dyDescent="0.25">
      <c r="A9" s="131" t="s">
        <v>433</v>
      </c>
      <c r="B9" s="6">
        <f t="shared" si="0"/>
        <v>7</v>
      </c>
      <c r="C9" s="6" t="s">
        <v>437</v>
      </c>
      <c r="D9" s="6" t="s">
        <v>442</v>
      </c>
      <c r="E9" s="6" t="s">
        <v>25</v>
      </c>
      <c r="F9" s="6" t="s">
        <v>44</v>
      </c>
      <c r="G9" s="6"/>
      <c r="H9" s="6"/>
      <c r="I9" s="6"/>
    </row>
    <row r="10" spans="1:9" ht="45" x14ac:dyDescent="0.25">
      <c r="A10" s="131" t="s">
        <v>433</v>
      </c>
      <c r="B10" s="6">
        <f t="shared" si="0"/>
        <v>8</v>
      </c>
      <c r="C10" s="6" t="s">
        <v>443</v>
      </c>
      <c r="D10" s="6" t="s">
        <v>444</v>
      </c>
      <c r="E10" s="6" t="s">
        <v>25</v>
      </c>
      <c r="F10" s="6" t="s">
        <v>44</v>
      </c>
      <c r="G10" s="6"/>
      <c r="H10" s="6"/>
      <c r="I10" s="6"/>
    </row>
    <row r="11" spans="1:9" ht="30" x14ac:dyDescent="0.25">
      <c r="A11" s="131" t="s">
        <v>433</v>
      </c>
      <c r="B11" s="6">
        <f t="shared" si="0"/>
        <v>9</v>
      </c>
      <c r="C11" s="6" t="s">
        <v>443</v>
      </c>
      <c r="D11" s="6" t="s">
        <v>445</v>
      </c>
      <c r="E11" s="6" t="s">
        <v>25</v>
      </c>
      <c r="F11" s="6" t="s">
        <v>44</v>
      </c>
      <c r="G11" s="6"/>
      <c r="H11" s="6"/>
      <c r="I11" s="6"/>
    </row>
    <row r="12" spans="1:9" ht="30" x14ac:dyDescent="0.25">
      <c r="A12" s="131" t="s">
        <v>433</v>
      </c>
      <c r="B12" s="6">
        <f t="shared" si="0"/>
        <v>10</v>
      </c>
      <c r="C12" s="6" t="s">
        <v>443</v>
      </c>
      <c r="D12" s="6" t="s">
        <v>446</v>
      </c>
      <c r="E12" s="6" t="s">
        <v>25</v>
      </c>
      <c r="F12" s="6" t="s">
        <v>44</v>
      </c>
      <c r="G12" s="6"/>
      <c r="H12" s="6"/>
      <c r="I12" s="6"/>
    </row>
    <row r="13" spans="1:9" ht="60" x14ac:dyDescent="0.25">
      <c r="A13" s="131" t="s">
        <v>433</v>
      </c>
      <c r="B13" s="6">
        <f t="shared" si="0"/>
        <v>11</v>
      </c>
      <c r="C13" s="6" t="s">
        <v>447</v>
      </c>
      <c r="D13" s="6" t="s">
        <v>448</v>
      </c>
      <c r="E13" s="6" t="s">
        <v>25</v>
      </c>
      <c r="F13" s="6" t="s">
        <v>44</v>
      </c>
      <c r="G13" s="6"/>
      <c r="H13" s="6"/>
      <c r="I13" s="6"/>
    </row>
    <row r="14" spans="1:9" ht="30" x14ac:dyDescent="0.25">
      <c r="A14" s="131" t="s">
        <v>433</v>
      </c>
      <c r="B14" s="6">
        <f t="shared" si="0"/>
        <v>12</v>
      </c>
      <c r="C14" s="6" t="s">
        <v>447</v>
      </c>
      <c r="D14" s="6" t="s">
        <v>449</v>
      </c>
      <c r="E14" s="6" t="s">
        <v>25</v>
      </c>
      <c r="F14" s="6" t="s">
        <v>44</v>
      </c>
      <c r="G14" s="6"/>
      <c r="H14" s="6"/>
      <c r="I14" s="6"/>
    </row>
    <row r="15" spans="1:9" ht="75" x14ac:dyDescent="0.25">
      <c r="A15" s="131" t="s">
        <v>433</v>
      </c>
      <c r="B15" s="6">
        <f t="shared" si="0"/>
        <v>13</v>
      </c>
      <c r="C15" s="6" t="s">
        <v>447</v>
      </c>
      <c r="D15" s="6" t="s">
        <v>450</v>
      </c>
      <c r="E15" s="6" t="s">
        <v>46</v>
      </c>
      <c r="F15" s="6">
        <v>4</v>
      </c>
      <c r="G15" s="6"/>
      <c r="H15" s="6"/>
      <c r="I15" s="6"/>
    </row>
    <row r="16" spans="1:9" ht="45" x14ac:dyDescent="0.25">
      <c r="A16" s="131" t="s">
        <v>433</v>
      </c>
      <c r="B16" s="6">
        <f t="shared" si="0"/>
        <v>14</v>
      </c>
      <c r="C16" s="6" t="s">
        <v>447</v>
      </c>
      <c r="D16" s="6" t="s">
        <v>451</v>
      </c>
      <c r="E16" s="6" t="s">
        <v>25</v>
      </c>
      <c r="F16" s="6" t="s">
        <v>44</v>
      </c>
      <c r="G16" s="6"/>
      <c r="H16" s="6"/>
      <c r="I16" s="6"/>
    </row>
    <row r="17" spans="1:9" ht="45" x14ac:dyDescent="0.25">
      <c r="A17" s="131" t="s">
        <v>433</v>
      </c>
      <c r="B17" s="6">
        <f t="shared" si="0"/>
        <v>15</v>
      </c>
      <c r="C17" s="6" t="s">
        <v>447</v>
      </c>
      <c r="D17" s="6" t="s">
        <v>452</v>
      </c>
      <c r="E17" s="6" t="s">
        <v>25</v>
      </c>
      <c r="F17" s="6" t="s">
        <v>44</v>
      </c>
      <c r="G17" s="6"/>
      <c r="H17" s="6"/>
      <c r="I17" s="6"/>
    </row>
    <row r="18" spans="1:9" ht="30" x14ac:dyDescent="0.25">
      <c r="A18" s="131" t="s">
        <v>433</v>
      </c>
      <c r="B18" s="6">
        <f t="shared" si="0"/>
        <v>16</v>
      </c>
      <c r="C18" s="6" t="s">
        <v>447</v>
      </c>
      <c r="D18" s="6" t="s">
        <v>453</v>
      </c>
      <c r="E18" s="6" t="s">
        <v>25</v>
      </c>
      <c r="F18" s="6" t="s">
        <v>44</v>
      </c>
      <c r="G18" s="6"/>
      <c r="H18" s="6"/>
      <c r="I18" s="6"/>
    </row>
    <row r="19" spans="1:9" ht="30" x14ac:dyDescent="0.25">
      <c r="A19" s="131" t="s">
        <v>433</v>
      </c>
      <c r="B19" s="6">
        <f t="shared" si="0"/>
        <v>17</v>
      </c>
      <c r="C19" s="6" t="s">
        <v>447</v>
      </c>
      <c r="D19" s="6" t="s">
        <v>454</v>
      </c>
      <c r="E19" s="6" t="s">
        <v>25</v>
      </c>
      <c r="F19" s="6" t="s">
        <v>44</v>
      </c>
      <c r="G19" s="6"/>
      <c r="H19" s="6"/>
      <c r="I19" s="6"/>
    </row>
    <row r="20" spans="1:9" ht="30" x14ac:dyDescent="0.25">
      <c r="A20" s="131" t="s">
        <v>433</v>
      </c>
      <c r="B20" s="6">
        <f t="shared" si="0"/>
        <v>18</v>
      </c>
      <c r="C20" s="6" t="s">
        <v>447</v>
      </c>
      <c r="D20" s="6" t="s">
        <v>455</v>
      </c>
      <c r="E20" s="6" t="s">
        <v>25</v>
      </c>
      <c r="F20" s="6" t="s">
        <v>44</v>
      </c>
      <c r="G20" s="6"/>
      <c r="H20" s="6"/>
      <c r="I20" s="6"/>
    </row>
    <row r="21" spans="1:9" ht="60" x14ac:dyDescent="0.25">
      <c r="A21" s="131" t="s">
        <v>433</v>
      </c>
      <c r="B21" s="6">
        <f t="shared" si="0"/>
        <v>19</v>
      </c>
      <c r="C21" s="6" t="s">
        <v>456</v>
      </c>
      <c r="D21" s="6" t="s">
        <v>457</v>
      </c>
      <c r="E21" s="6" t="s">
        <v>25</v>
      </c>
      <c r="F21" s="6" t="s">
        <v>44</v>
      </c>
      <c r="G21" s="6"/>
      <c r="H21" s="6"/>
      <c r="I21" s="6"/>
    </row>
    <row r="22" spans="1:9" ht="30" x14ac:dyDescent="0.25">
      <c r="A22" s="131" t="s">
        <v>433</v>
      </c>
      <c r="B22" s="6">
        <f t="shared" si="0"/>
        <v>20</v>
      </c>
      <c r="C22" s="6" t="s">
        <v>456</v>
      </c>
      <c r="D22" s="6" t="s">
        <v>458</v>
      </c>
      <c r="E22" s="6" t="s">
        <v>25</v>
      </c>
      <c r="F22" s="6" t="s">
        <v>44</v>
      </c>
      <c r="G22" s="6"/>
      <c r="H22" s="6"/>
      <c r="I22" s="6"/>
    </row>
    <row r="23" spans="1:9" ht="30" x14ac:dyDescent="0.25">
      <c r="A23" s="131" t="s">
        <v>433</v>
      </c>
      <c r="B23" s="6">
        <f t="shared" si="0"/>
        <v>21</v>
      </c>
      <c r="C23" s="6" t="s">
        <v>456</v>
      </c>
      <c r="D23" s="6" t="s">
        <v>459</v>
      </c>
      <c r="E23" s="6" t="s">
        <v>25</v>
      </c>
      <c r="F23" s="6" t="s">
        <v>44</v>
      </c>
      <c r="G23" s="6"/>
      <c r="H23" s="6"/>
      <c r="I23" s="6"/>
    </row>
    <row r="24" spans="1:9" ht="30" x14ac:dyDescent="0.25">
      <c r="A24" s="131" t="s">
        <v>433</v>
      </c>
      <c r="B24" s="6">
        <f t="shared" si="0"/>
        <v>22</v>
      </c>
      <c r="C24" s="6" t="s">
        <v>456</v>
      </c>
      <c r="D24" s="6" t="s">
        <v>460</v>
      </c>
      <c r="E24" s="6" t="s">
        <v>25</v>
      </c>
      <c r="F24" s="6" t="s">
        <v>44</v>
      </c>
      <c r="G24" s="6"/>
      <c r="H24" s="6"/>
      <c r="I24" s="6"/>
    </row>
    <row r="25" spans="1:9" x14ac:dyDescent="0.25">
      <c r="A25" s="131" t="s">
        <v>433</v>
      </c>
      <c r="B25" s="6">
        <f t="shared" si="0"/>
        <v>23</v>
      </c>
      <c r="C25" s="6" t="s">
        <v>456</v>
      </c>
      <c r="D25" s="6" t="s">
        <v>461</v>
      </c>
      <c r="E25" s="6" t="s">
        <v>25</v>
      </c>
      <c r="F25" s="6" t="s">
        <v>44</v>
      </c>
      <c r="G25" s="6"/>
      <c r="H25" s="6"/>
      <c r="I25" s="6"/>
    </row>
    <row r="26" spans="1:9" ht="60" x14ac:dyDescent="0.25">
      <c r="A26" s="131" t="s">
        <v>433</v>
      </c>
      <c r="B26" s="6">
        <f t="shared" si="0"/>
        <v>24</v>
      </c>
      <c r="C26" s="6" t="s">
        <v>456</v>
      </c>
      <c r="D26" s="6" t="s">
        <v>462</v>
      </c>
      <c r="E26" s="6" t="s">
        <v>25</v>
      </c>
      <c r="F26" s="6" t="s">
        <v>44</v>
      </c>
      <c r="G26" s="6"/>
      <c r="H26" s="6"/>
      <c r="I26" s="6"/>
    </row>
    <row r="27" spans="1:9" ht="45" x14ac:dyDescent="0.25">
      <c r="A27" s="131" t="s">
        <v>433</v>
      </c>
      <c r="B27" s="6">
        <f t="shared" si="0"/>
        <v>25</v>
      </c>
      <c r="C27" s="6" t="s">
        <v>463</v>
      </c>
      <c r="D27" s="6" t="s">
        <v>464</v>
      </c>
      <c r="E27" s="6" t="s">
        <v>25</v>
      </c>
      <c r="F27" s="6" t="s">
        <v>44</v>
      </c>
      <c r="G27" s="6"/>
      <c r="H27" s="6"/>
      <c r="I27" s="6"/>
    </row>
    <row r="28" spans="1:9" ht="60" x14ac:dyDescent="0.25">
      <c r="A28" s="131" t="s">
        <v>433</v>
      </c>
      <c r="B28" s="6">
        <f t="shared" si="0"/>
        <v>26</v>
      </c>
      <c r="C28" s="6" t="s">
        <v>463</v>
      </c>
      <c r="D28" s="6" t="s">
        <v>465</v>
      </c>
      <c r="E28" s="6" t="s">
        <v>25</v>
      </c>
      <c r="F28" s="6" t="s">
        <v>44</v>
      </c>
      <c r="G28" s="6"/>
      <c r="H28" s="6"/>
      <c r="I28" s="6"/>
    </row>
    <row r="29" spans="1:9" ht="30" x14ac:dyDescent="0.25">
      <c r="A29" s="131" t="s">
        <v>433</v>
      </c>
      <c r="B29" s="6">
        <f t="shared" si="0"/>
        <v>27</v>
      </c>
      <c r="C29" s="6" t="s">
        <v>463</v>
      </c>
      <c r="D29" s="6" t="s">
        <v>466</v>
      </c>
      <c r="E29" s="6" t="s">
        <v>25</v>
      </c>
      <c r="F29" s="6" t="s">
        <v>44</v>
      </c>
      <c r="G29" s="6"/>
      <c r="H29" s="6"/>
      <c r="I29" s="6"/>
    </row>
    <row r="30" spans="1:9" ht="75" x14ac:dyDescent="0.25">
      <c r="A30" s="131" t="s">
        <v>433</v>
      </c>
      <c r="B30" s="6">
        <f t="shared" si="0"/>
        <v>28</v>
      </c>
      <c r="C30" s="6" t="s">
        <v>463</v>
      </c>
      <c r="D30" s="6" t="s">
        <v>467</v>
      </c>
      <c r="E30" s="6" t="s">
        <v>25</v>
      </c>
      <c r="F30" s="6" t="s">
        <v>44</v>
      </c>
      <c r="G30" s="6"/>
      <c r="H30" s="6"/>
      <c r="I30" s="6"/>
    </row>
    <row r="31" spans="1:9" x14ac:dyDescent="0.25">
      <c r="A31" s="131" t="s">
        <v>433</v>
      </c>
      <c r="B31" s="6">
        <f t="shared" si="0"/>
        <v>29</v>
      </c>
      <c r="C31" s="6" t="s">
        <v>463</v>
      </c>
      <c r="D31" s="6" t="s">
        <v>100</v>
      </c>
      <c r="E31" s="6" t="s">
        <v>25</v>
      </c>
      <c r="F31" s="6" t="s">
        <v>44</v>
      </c>
      <c r="G31" s="6"/>
      <c r="H31" s="6"/>
      <c r="I31" s="6"/>
    </row>
    <row r="32" spans="1:9" ht="45" x14ac:dyDescent="0.25">
      <c r="A32" s="131" t="s">
        <v>433</v>
      </c>
      <c r="B32" s="6">
        <f t="shared" si="0"/>
        <v>30</v>
      </c>
      <c r="C32" s="6" t="s">
        <v>463</v>
      </c>
      <c r="D32" s="6" t="s">
        <v>468</v>
      </c>
      <c r="E32" s="6" t="s">
        <v>25</v>
      </c>
      <c r="F32" s="6" t="s">
        <v>44</v>
      </c>
      <c r="G32" s="6"/>
      <c r="H32" s="6"/>
      <c r="I32" s="6"/>
    </row>
    <row r="33" spans="1:9" ht="30" x14ac:dyDescent="0.25">
      <c r="A33" s="131" t="s">
        <v>433</v>
      </c>
      <c r="B33" s="6">
        <f t="shared" si="0"/>
        <v>31</v>
      </c>
      <c r="C33" s="6" t="s">
        <v>463</v>
      </c>
      <c r="D33" s="6" t="s">
        <v>469</v>
      </c>
      <c r="E33" s="6" t="s">
        <v>25</v>
      </c>
      <c r="F33" s="6" t="s">
        <v>44</v>
      </c>
      <c r="G33" s="6"/>
      <c r="H33" s="6"/>
      <c r="I33" s="6"/>
    </row>
    <row r="34" spans="1:9" ht="30" x14ac:dyDescent="0.25">
      <c r="A34" s="131"/>
      <c r="B34" s="6">
        <f t="shared" si="0"/>
        <v>32</v>
      </c>
      <c r="C34" s="6" t="s">
        <v>58</v>
      </c>
      <c r="D34" s="4" t="s">
        <v>470</v>
      </c>
      <c r="E34" s="6" t="s">
        <v>46</v>
      </c>
      <c r="F34" s="6">
        <v>3</v>
      </c>
      <c r="G34" s="6"/>
      <c r="H34" s="6"/>
      <c r="I34" s="6"/>
    </row>
    <row r="35" spans="1:9" ht="30" x14ac:dyDescent="0.25">
      <c r="A35" s="131"/>
      <c r="B35" s="6">
        <f t="shared" si="0"/>
        <v>33</v>
      </c>
      <c r="C35" s="6" t="s">
        <v>63</v>
      </c>
      <c r="D35" s="4" t="s">
        <v>471</v>
      </c>
      <c r="E35" s="6" t="s">
        <v>46</v>
      </c>
      <c r="F35" s="6">
        <v>4</v>
      </c>
      <c r="G35" s="6"/>
      <c r="H35" s="6"/>
      <c r="I35" s="6"/>
    </row>
    <row r="36" spans="1:9" ht="30" x14ac:dyDescent="0.25">
      <c r="A36" s="131"/>
      <c r="B36" s="6">
        <f t="shared" si="0"/>
        <v>34</v>
      </c>
      <c r="C36" s="6"/>
      <c r="D36" s="6" t="s">
        <v>472</v>
      </c>
      <c r="E36" s="6" t="s">
        <v>25</v>
      </c>
      <c r="F36" s="6"/>
      <c r="G36" s="6"/>
      <c r="H36" s="6"/>
      <c r="I36" s="6"/>
    </row>
    <row r="37" spans="1:9" x14ac:dyDescent="0.25">
      <c r="A37" s="132"/>
      <c r="B37" s="7"/>
      <c r="C37" s="7"/>
      <c r="D37" s="7"/>
      <c r="E37" s="7">
        <f>COUNTIF(Tabel113[eis/wens],"EIS")</f>
        <v>31</v>
      </c>
      <c r="F37" s="7">
        <f>SUBTOTAL(109,Tabel113[gewicht])</f>
        <v>11</v>
      </c>
      <c r="G37" s="7"/>
      <c r="H37" s="7"/>
      <c r="I37" s="7"/>
    </row>
    <row r="39" spans="1:9" x14ac:dyDescent="0.25">
      <c r="D39" s="3"/>
    </row>
    <row r="41" spans="1:9" x14ac:dyDescent="0.25">
      <c r="D41" s="3"/>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28"/>
  <sheetViews>
    <sheetView view="pageLayout" topLeftCell="A19" zoomScaleNormal="100" workbookViewId="0">
      <selection activeCell="D20" sqref="D20"/>
    </sheetView>
  </sheetViews>
  <sheetFormatPr defaultColWidth="9.140625" defaultRowHeight="15" x14ac:dyDescent="0.25"/>
  <cols>
    <col min="1" max="1" width="9.140625" style="3"/>
    <col min="2" max="2" width="3.140625" style="3" bestFit="1" customWidth="1"/>
    <col min="3" max="3" width="18.7109375" style="3" bestFit="1" customWidth="1"/>
    <col min="4" max="4" width="80.7109375" style="4" customWidth="1"/>
    <col min="5" max="5" width="12" style="3" customWidth="1"/>
    <col min="6" max="8" width="10" style="3" customWidth="1"/>
    <col min="9" max="9" width="9.140625" style="3" customWidth="1"/>
    <col min="10" max="16384" width="9.140625" style="3"/>
  </cols>
  <sheetData>
    <row r="1" spans="1:9" ht="18.75" x14ac:dyDescent="0.25">
      <c r="A1" s="24" t="s">
        <v>473</v>
      </c>
    </row>
    <row r="2" spans="1:9" x14ac:dyDescent="0.25">
      <c r="A2" s="18" t="s">
        <v>9</v>
      </c>
      <c r="B2" s="11" t="s">
        <v>10</v>
      </c>
      <c r="C2" s="13" t="s">
        <v>11</v>
      </c>
      <c r="D2" s="19" t="s">
        <v>12</v>
      </c>
      <c r="E2" s="13" t="s">
        <v>13</v>
      </c>
      <c r="F2" s="13" t="s">
        <v>14</v>
      </c>
      <c r="G2" s="13" t="s">
        <v>15</v>
      </c>
      <c r="H2" s="28" t="s">
        <v>16</v>
      </c>
      <c r="I2" s="28" t="s">
        <v>40</v>
      </c>
    </row>
    <row r="3" spans="1:9" ht="45" x14ac:dyDescent="0.25">
      <c r="A3" s="20" t="s">
        <v>474</v>
      </c>
      <c r="B3" s="5">
        <v>1</v>
      </c>
      <c r="C3" s="5" t="s">
        <v>475</v>
      </c>
      <c r="D3" s="6" t="s">
        <v>476</v>
      </c>
      <c r="E3" s="5" t="s">
        <v>25</v>
      </c>
      <c r="F3" s="5" t="s">
        <v>44</v>
      </c>
      <c r="G3" s="5"/>
      <c r="H3" s="5"/>
      <c r="I3" s="5"/>
    </row>
    <row r="4" spans="1:9" ht="45" x14ac:dyDescent="0.25">
      <c r="A4" s="20" t="s">
        <v>474</v>
      </c>
      <c r="B4" s="5">
        <v>2</v>
      </c>
      <c r="C4" s="5" t="s">
        <v>475</v>
      </c>
      <c r="D4" s="6" t="s">
        <v>477</v>
      </c>
      <c r="E4" s="5" t="s">
        <v>25</v>
      </c>
      <c r="F4" s="5" t="s">
        <v>44</v>
      </c>
      <c r="G4" s="5"/>
      <c r="H4" s="5"/>
      <c r="I4" s="5"/>
    </row>
    <row r="5" spans="1:9" ht="75" x14ac:dyDescent="0.25">
      <c r="A5" s="20" t="s">
        <v>474</v>
      </c>
      <c r="B5" s="5">
        <v>3</v>
      </c>
      <c r="C5" s="5" t="s">
        <v>475</v>
      </c>
      <c r="D5" s="6" t="s">
        <v>478</v>
      </c>
      <c r="E5" s="5" t="s">
        <v>25</v>
      </c>
      <c r="F5" s="5" t="s">
        <v>44</v>
      </c>
      <c r="G5" s="5"/>
      <c r="H5" s="5" t="s">
        <v>16</v>
      </c>
      <c r="I5" s="5"/>
    </row>
    <row r="6" spans="1:9" ht="45" x14ac:dyDescent="0.25">
      <c r="A6" s="20" t="s">
        <v>474</v>
      </c>
      <c r="B6" s="5">
        <v>4</v>
      </c>
      <c r="C6" s="5" t="s">
        <v>475</v>
      </c>
      <c r="D6" s="6" t="s">
        <v>479</v>
      </c>
      <c r="E6" s="5" t="s">
        <v>25</v>
      </c>
      <c r="F6" s="5" t="s">
        <v>44</v>
      </c>
      <c r="G6" s="5"/>
      <c r="H6" s="5"/>
      <c r="I6" s="5"/>
    </row>
    <row r="7" spans="1:9" x14ac:dyDescent="0.25">
      <c r="A7" s="20" t="s">
        <v>474</v>
      </c>
      <c r="B7" s="5">
        <v>5</v>
      </c>
      <c r="C7" s="5" t="s">
        <v>475</v>
      </c>
      <c r="D7" s="6" t="s">
        <v>480</v>
      </c>
      <c r="E7" s="5" t="s">
        <v>25</v>
      </c>
      <c r="F7" s="5" t="s">
        <v>44</v>
      </c>
      <c r="G7" s="5"/>
      <c r="H7" s="5"/>
      <c r="I7" s="5"/>
    </row>
    <row r="8" spans="1:9" ht="60" x14ac:dyDescent="0.25">
      <c r="A8" s="20" t="s">
        <v>474</v>
      </c>
      <c r="B8" s="5">
        <v>6</v>
      </c>
      <c r="C8" s="5" t="s">
        <v>475</v>
      </c>
      <c r="D8" s="6" t="s">
        <v>481</v>
      </c>
      <c r="E8" s="5" t="s">
        <v>46</v>
      </c>
      <c r="F8" s="5">
        <v>3</v>
      </c>
      <c r="G8" s="5"/>
      <c r="H8" s="5"/>
      <c r="I8" s="5" t="s">
        <v>40</v>
      </c>
    </row>
    <row r="9" spans="1:9" ht="45" x14ac:dyDescent="0.25">
      <c r="A9" s="20" t="s">
        <v>474</v>
      </c>
      <c r="B9" s="5">
        <v>7</v>
      </c>
      <c r="C9" s="5" t="s">
        <v>475</v>
      </c>
      <c r="D9" s="6" t="s">
        <v>482</v>
      </c>
      <c r="E9" s="5" t="s">
        <v>25</v>
      </c>
      <c r="F9" s="5" t="s">
        <v>44</v>
      </c>
      <c r="G9" s="5"/>
      <c r="H9" s="5"/>
      <c r="I9" s="5"/>
    </row>
    <row r="10" spans="1:9" x14ac:dyDescent="0.25">
      <c r="A10" s="20" t="s">
        <v>474</v>
      </c>
      <c r="B10" s="5">
        <f>B9+1</f>
        <v>8</v>
      </c>
      <c r="C10" s="5" t="s">
        <v>475</v>
      </c>
      <c r="D10" s="6" t="s">
        <v>483</v>
      </c>
      <c r="E10" s="5" t="s">
        <v>25</v>
      </c>
      <c r="F10" s="5" t="s">
        <v>44</v>
      </c>
      <c r="G10" s="5"/>
      <c r="H10" s="5"/>
      <c r="I10" s="5"/>
    </row>
    <row r="11" spans="1:9" ht="30" x14ac:dyDescent="0.25">
      <c r="A11" s="20" t="s">
        <v>474</v>
      </c>
      <c r="B11" s="5">
        <v>9</v>
      </c>
      <c r="C11" s="5" t="s">
        <v>475</v>
      </c>
      <c r="D11" s="6" t="s">
        <v>484</v>
      </c>
      <c r="E11" s="5" t="s">
        <v>25</v>
      </c>
      <c r="F11" s="5" t="s">
        <v>44</v>
      </c>
      <c r="G11" s="5"/>
      <c r="H11" s="5"/>
      <c r="I11" s="5"/>
    </row>
    <row r="12" spans="1:9" x14ac:dyDescent="0.25">
      <c r="A12" s="20" t="s">
        <v>474</v>
      </c>
      <c r="B12" s="5">
        <v>10</v>
      </c>
      <c r="C12" s="5" t="s">
        <v>485</v>
      </c>
      <c r="D12" s="6" t="s">
        <v>486</v>
      </c>
      <c r="E12" s="5" t="s">
        <v>25</v>
      </c>
      <c r="F12" s="5" t="s">
        <v>44</v>
      </c>
      <c r="G12" s="5"/>
      <c r="H12" s="5"/>
      <c r="I12" s="5"/>
    </row>
    <row r="13" spans="1:9" ht="30" x14ac:dyDescent="0.25">
      <c r="A13" s="20" t="s">
        <v>474</v>
      </c>
      <c r="B13" s="5">
        <f t="shared" ref="B13:B24" si="0">B12+1</f>
        <v>11</v>
      </c>
      <c r="C13" s="5" t="s">
        <v>485</v>
      </c>
      <c r="D13" s="6" t="s">
        <v>487</v>
      </c>
      <c r="E13" s="5" t="s">
        <v>25</v>
      </c>
      <c r="F13" s="5" t="s">
        <v>44</v>
      </c>
      <c r="G13" s="5"/>
      <c r="H13" s="5"/>
      <c r="I13" s="5"/>
    </row>
    <row r="14" spans="1:9" x14ac:dyDescent="0.25">
      <c r="A14" s="20" t="s">
        <v>474</v>
      </c>
      <c r="B14" s="5">
        <f t="shared" si="0"/>
        <v>12</v>
      </c>
      <c r="C14" s="5" t="s">
        <v>485</v>
      </c>
      <c r="D14" s="6" t="s">
        <v>488</v>
      </c>
      <c r="E14" s="5" t="s">
        <v>25</v>
      </c>
      <c r="F14" s="5" t="s">
        <v>44</v>
      </c>
      <c r="G14" s="5"/>
      <c r="H14" s="5"/>
      <c r="I14" s="5"/>
    </row>
    <row r="15" spans="1:9" ht="60" x14ac:dyDescent="0.25">
      <c r="A15" s="20" t="s">
        <v>474</v>
      </c>
      <c r="B15" s="5">
        <f t="shared" si="0"/>
        <v>13</v>
      </c>
      <c r="C15" s="5" t="s">
        <v>485</v>
      </c>
      <c r="D15" s="6" t="s">
        <v>489</v>
      </c>
      <c r="E15" s="5" t="s">
        <v>25</v>
      </c>
      <c r="F15" s="5" t="s">
        <v>44</v>
      </c>
      <c r="G15" s="5"/>
      <c r="H15" s="5"/>
      <c r="I15" s="5"/>
    </row>
    <row r="16" spans="1:9" x14ac:dyDescent="0.25">
      <c r="A16" s="20" t="s">
        <v>474</v>
      </c>
      <c r="B16" s="5">
        <f t="shared" si="0"/>
        <v>14</v>
      </c>
      <c r="C16" s="5" t="s">
        <v>485</v>
      </c>
      <c r="D16" s="6" t="s">
        <v>490</v>
      </c>
      <c r="E16" s="5" t="s">
        <v>25</v>
      </c>
      <c r="F16" s="5" t="s">
        <v>44</v>
      </c>
      <c r="G16" s="5"/>
      <c r="H16" s="5"/>
      <c r="I16" s="5"/>
    </row>
    <row r="17" spans="1:9" ht="30" x14ac:dyDescent="0.25">
      <c r="A17" s="20" t="s">
        <v>474</v>
      </c>
      <c r="B17" s="5">
        <v>15</v>
      </c>
      <c r="C17" s="5" t="s">
        <v>485</v>
      </c>
      <c r="D17" s="6" t="s">
        <v>491</v>
      </c>
      <c r="E17" s="5" t="s">
        <v>25</v>
      </c>
      <c r="F17" s="5" t="s">
        <v>44</v>
      </c>
      <c r="G17" s="5"/>
      <c r="H17" s="5"/>
      <c r="I17" s="5"/>
    </row>
    <row r="18" spans="1:9" ht="45" x14ac:dyDescent="0.25">
      <c r="A18" s="20" t="s">
        <v>474</v>
      </c>
      <c r="B18" s="5">
        <v>16</v>
      </c>
      <c r="C18" s="5" t="s">
        <v>485</v>
      </c>
      <c r="D18" s="6" t="s">
        <v>492</v>
      </c>
      <c r="E18" s="5" t="s">
        <v>46</v>
      </c>
      <c r="F18" s="5">
        <v>3</v>
      </c>
      <c r="G18" s="5"/>
      <c r="H18" s="5"/>
      <c r="I18" s="5" t="s">
        <v>40</v>
      </c>
    </row>
    <row r="19" spans="1:9" ht="30" x14ac:dyDescent="0.25">
      <c r="A19" s="20" t="s">
        <v>474</v>
      </c>
      <c r="B19" s="5">
        <f>B18+1</f>
        <v>17</v>
      </c>
      <c r="C19" s="5" t="s">
        <v>493</v>
      </c>
      <c r="D19" s="6" t="s">
        <v>494</v>
      </c>
      <c r="E19" s="5" t="s">
        <v>25</v>
      </c>
      <c r="F19" s="5" t="s">
        <v>44</v>
      </c>
      <c r="G19" s="5"/>
      <c r="H19" s="5"/>
      <c r="I19" s="5"/>
    </row>
    <row r="20" spans="1:9" ht="75" x14ac:dyDescent="0.25">
      <c r="A20" s="20" t="s">
        <v>474</v>
      </c>
      <c r="B20" s="5">
        <f t="shared" si="0"/>
        <v>18</v>
      </c>
      <c r="C20" s="5" t="s">
        <v>493</v>
      </c>
      <c r="D20" s="6" t="s">
        <v>495</v>
      </c>
      <c r="E20" s="5" t="s">
        <v>25</v>
      </c>
      <c r="F20" s="5" t="s">
        <v>44</v>
      </c>
      <c r="G20" s="5"/>
      <c r="H20" s="5"/>
      <c r="I20" s="5"/>
    </row>
    <row r="21" spans="1:9" ht="30" x14ac:dyDescent="0.25">
      <c r="A21" s="20" t="s">
        <v>474</v>
      </c>
      <c r="B21" s="5">
        <f t="shared" si="0"/>
        <v>19</v>
      </c>
      <c r="C21" s="5" t="s">
        <v>493</v>
      </c>
      <c r="D21" s="6" t="s">
        <v>496</v>
      </c>
      <c r="E21" s="5" t="s">
        <v>25</v>
      </c>
      <c r="F21" s="5" t="s">
        <v>44</v>
      </c>
      <c r="G21" s="5"/>
      <c r="H21" s="5"/>
      <c r="I21" s="5"/>
    </row>
    <row r="22" spans="1:9" ht="30" x14ac:dyDescent="0.25">
      <c r="A22" s="20" t="s">
        <v>474</v>
      </c>
      <c r="B22" s="5">
        <f t="shared" si="0"/>
        <v>20</v>
      </c>
      <c r="C22" s="5" t="s">
        <v>493</v>
      </c>
      <c r="D22" s="6" t="s">
        <v>497</v>
      </c>
      <c r="E22" s="5" t="s">
        <v>25</v>
      </c>
      <c r="F22" s="5" t="s">
        <v>44</v>
      </c>
      <c r="G22" s="5"/>
      <c r="H22" s="5"/>
      <c r="I22" s="5"/>
    </row>
    <row r="23" spans="1:9" ht="75" x14ac:dyDescent="0.25">
      <c r="A23" s="20" t="s">
        <v>474</v>
      </c>
      <c r="B23" s="5">
        <f t="shared" si="0"/>
        <v>21</v>
      </c>
      <c r="C23" s="5" t="s">
        <v>498</v>
      </c>
      <c r="D23" s="6" t="s">
        <v>499</v>
      </c>
      <c r="E23" s="5" t="s">
        <v>46</v>
      </c>
      <c r="F23" s="5">
        <v>4</v>
      </c>
      <c r="G23" s="5"/>
      <c r="H23" s="5" t="s">
        <v>16</v>
      </c>
      <c r="I23" s="5"/>
    </row>
    <row r="24" spans="1:9" ht="45" x14ac:dyDescent="0.25">
      <c r="A24" s="20" t="s">
        <v>474</v>
      </c>
      <c r="B24" s="5">
        <f t="shared" si="0"/>
        <v>22</v>
      </c>
      <c r="C24" s="5" t="s">
        <v>498</v>
      </c>
      <c r="D24" s="6" t="s">
        <v>500</v>
      </c>
      <c r="E24" s="5" t="s">
        <v>46</v>
      </c>
      <c r="F24" s="5">
        <v>5</v>
      </c>
      <c r="G24" s="5"/>
      <c r="H24" s="5"/>
      <c r="I24" s="5"/>
    </row>
    <row r="25" spans="1:9" x14ac:dyDescent="0.25">
      <c r="A25" s="21"/>
      <c r="B25" s="8"/>
      <c r="C25" s="8"/>
      <c r="D25" s="7"/>
      <c r="E25" s="8">
        <f>COUNTIF(Tabel114[eis/wens],"EIS")</f>
        <v>18</v>
      </c>
      <c r="F25" s="8">
        <f>SUBTOTAL(109,Tabel114[gewicht])</f>
        <v>15</v>
      </c>
      <c r="G25" s="8"/>
      <c r="H25" s="8"/>
      <c r="I25" s="8"/>
    </row>
    <row r="27" spans="1:9" x14ac:dyDescent="0.25">
      <c r="D27" s="3"/>
    </row>
    <row r="28" spans="1:9" x14ac:dyDescent="0.25">
      <c r="D28" s="3"/>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7"/>
  <sheetViews>
    <sheetView view="pageLayout" topLeftCell="A13" zoomScale="70" zoomScaleNormal="100" zoomScalePageLayoutView="70" workbookViewId="0">
      <selection activeCell="E3" sqref="E3"/>
    </sheetView>
  </sheetViews>
  <sheetFormatPr defaultColWidth="9.140625" defaultRowHeight="15" x14ac:dyDescent="0.25"/>
  <cols>
    <col min="1" max="1" width="9.140625" style="33"/>
    <col min="2" max="2" width="4" style="33" customWidth="1"/>
    <col min="3" max="3" width="14.42578125" style="33" bestFit="1" customWidth="1"/>
    <col min="4" max="4" width="80.7109375" style="33" customWidth="1"/>
    <col min="5" max="5" width="11.140625" style="33" customWidth="1"/>
    <col min="6" max="8" width="10" style="33" customWidth="1"/>
    <col min="9" max="16384" width="9.140625" style="33"/>
  </cols>
  <sheetData>
    <row r="1" spans="1:9" ht="18.75" x14ac:dyDescent="0.25">
      <c r="A1" s="24" t="s">
        <v>501</v>
      </c>
    </row>
    <row r="2" spans="1:9" s="3" customFormat="1" x14ac:dyDescent="0.25">
      <c r="A2" s="40" t="s">
        <v>9</v>
      </c>
      <c r="B2" s="18" t="s">
        <v>10</v>
      </c>
      <c r="C2" s="13" t="s">
        <v>11</v>
      </c>
      <c r="D2" s="19" t="s">
        <v>12</v>
      </c>
      <c r="E2" s="13" t="s">
        <v>13</v>
      </c>
      <c r="F2" s="13" t="s">
        <v>14</v>
      </c>
      <c r="G2" s="186" t="s">
        <v>15</v>
      </c>
      <c r="H2" s="34" t="s">
        <v>16</v>
      </c>
      <c r="I2" s="27" t="s">
        <v>40</v>
      </c>
    </row>
    <row r="3" spans="1:9" s="3" customFormat="1" ht="90" x14ac:dyDescent="0.25">
      <c r="A3" s="5" t="s">
        <v>502</v>
      </c>
      <c r="B3" s="5">
        <v>1</v>
      </c>
      <c r="C3" s="8" t="s">
        <v>503</v>
      </c>
      <c r="D3" s="14" t="s">
        <v>504</v>
      </c>
      <c r="E3" s="8" t="s">
        <v>46</v>
      </c>
      <c r="F3" s="8">
        <v>5</v>
      </c>
      <c r="G3" s="35"/>
      <c r="H3" s="35"/>
      <c r="I3" s="35"/>
    </row>
    <row r="4" spans="1:9" s="3" customFormat="1" ht="45" x14ac:dyDescent="0.25">
      <c r="A4" s="5" t="s">
        <v>502</v>
      </c>
      <c r="B4" s="5">
        <v>2</v>
      </c>
      <c r="C4" s="8" t="s">
        <v>503</v>
      </c>
      <c r="D4" s="14" t="s">
        <v>505</v>
      </c>
      <c r="E4" s="8" t="s">
        <v>46</v>
      </c>
      <c r="F4" s="8">
        <v>5</v>
      </c>
      <c r="G4" s="35"/>
      <c r="H4" s="35"/>
      <c r="I4" s="35"/>
    </row>
    <row r="5" spans="1:9" s="3" customFormat="1" ht="45" x14ac:dyDescent="0.25">
      <c r="A5" s="5" t="s">
        <v>502</v>
      </c>
      <c r="B5" s="5">
        <v>3</v>
      </c>
      <c r="C5" s="8" t="s">
        <v>503</v>
      </c>
      <c r="D5" s="14" t="s">
        <v>506</v>
      </c>
      <c r="E5" s="8" t="s">
        <v>46</v>
      </c>
      <c r="F5" s="8">
        <v>5</v>
      </c>
      <c r="G5" s="35"/>
      <c r="H5" s="35"/>
      <c r="I5" s="35"/>
    </row>
    <row r="6" spans="1:9" ht="90" x14ac:dyDescent="0.25">
      <c r="A6" s="5" t="s">
        <v>502</v>
      </c>
      <c r="B6" s="5">
        <v>4</v>
      </c>
      <c r="C6" s="8" t="s">
        <v>503</v>
      </c>
      <c r="D6" s="14" t="s">
        <v>507</v>
      </c>
      <c r="E6" s="8" t="s">
        <v>46</v>
      </c>
      <c r="F6" s="8">
        <v>5</v>
      </c>
      <c r="G6" s="35"/>
      <c r="H6" s="35"/>
      <c r="I6" s="35"/>
    </row>
    <row r="7" spans="1:9" x14ac:dyDescent="0.25">
      <c r="A7" s="78"/>
      <c r="B7" s="21"/>
      <c r="C7" s="8"/>
      <c r="D7" s="14"/>
      <c r="E7" s="8">
        <f>COUNTIF(Tabel2019[eis/wens],"EIS")</f>
        <v>0</v>
      </c>
      <c r="F7" s="8">
        <f>SUBTOTAL(109,Tabel2019[gewicht])</f>
        <v>20</v>
      </c>
      <c r="G7" s="8"/>
      <c r="H7" s="8"/>
      <c r="I7" s="35"/>
    </row>
  </sheetData>
  <pageMargins left="0.7" right="0.7" top="0.75" bottom="0.75" header="0.3" footer="0.3"/>
  <pageSetup paperSize="8" orientation="landscape" r:id="rId1"/>
  <headerFooter>
    <oddFooter>&amp;L&amp;8Europese aanbesteding DD JGZ
Kenmerk 2020/0114
Bijlage 4.2</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9"/>
  <sheetViews>
    <sheetView view="pageLayout" topLeftCell="A17" zoomScale="85" zoomScaleNormal="70" zoomScalePageLayoutView="85" workbookViewId="0">
      <selection activeCell="C11" sqref="C11"/>
    </sheetView>
  </sheetViews>
  <sheetFormatPr defaultColWidth="9.140625" defaultRowHeight="11.25" x14ac:dyDescent="0.25"/>
  <cols>
    <col min="1" max="1" width="8.140625" style="49" customWidth="1"/>
    <col min="2" max="2" width="6.28515625" style="49" bestFit="1" customWidth="1"/>
    <col min="3" max="3" width="80.7109375" style="49" customWidth="1"/>
    <col min="4" max="4" width="11" style="52" bestFit="1" customWidth="1"/>
    <col min="5" max="7" width="9.140625" style="49" customWidth="1"/>
    <col min="8" max="8" width="7.85546875" style="49" bestFit="1" customWidth="1"/>
    <col min="9" max="16384" width="9.140625" style="49"/>
  </cols>
  <sheetData>
    <row r="1" spans="1:8" s="47" customFormat="1" ht="18.75" x14ac:dyDescent="0.25">
      <c r="A1" s="45" t="s">
        <v>508</v>
      </c>
      <c r="B1" s="46"/>
      <c r="C1" s="46"/>
      <c r="D1" s="46"/>
    </row>
    <row r="2" spans="1:8" s="190" customFormat="1" ht="15" x14ac:dyDescent="0.25">
      <c r="A2" s="187" t="s">
        <v>9</v>
      </c>
      <c r="B2" s="188" t="s">
        <v>509</v>
      </c>
      <c r="C2" s="189" t="s">
        <v>12</v>
      </c>
      <c r="D2" s="189" t="s">
        <v>13</v>
      </c>
      <c r="E2" s="189" t="s">
        <v>14</v>
      </c>
      <c r="F2" s="189" t="s">
        <v>15</v>
      </c>
      <c r="G2" s="189" t="s">
        <v>16</v>
      </c>
      <c r="H2" s="189" t="s">
        <v>40</v>
      </c>
    </row>
    <row r="3" spans="1:8" s="48" customFormat="1" ht="45" x14ac:dyDescent="0.25">
      <c r="A3" s="91" t="s">
        <v>510</v>
      </c>
      <c r="B3" s="92">
        <v>1</v>
      </c>
      <c r="C3" s="92" t="s">
        <v>511</v>
      </c>
      <c r="D3" s="92" t="s">
        <v>25</v>
      </c>
      <c r="E3" s="93" t="s">
        <v>44</v>
      </c>
      <c r="F3" s="93"/>
      <c r="G3" s="93"/>
      <c r="H3" s="93"/>
    </row>
    <row r="4" spans="1:8" s="48" customFormat="1" ht="15" x14ac:dyDescent="0.25">
      <c r="A4" s="91" t="s">
        <v>510</v>
      </c>
      <c r="B4" s="92">
        <v>2</v>
      </c>
      <c r="C4" s="92" t="s">
        <v>512</v>
      </c>
      <c r="D4" s="92" t="s">
        <v>25</v>
      </c>
      <c r="E4" s="93" t="s">
        <v>44</v>
      </c>
      <c r="F4" s="93"/>
      <c r="G4" s="93"/>
      <c r="H4" s="93"/>
    </row>
    <row r="5" spans="1:8" s="48" customFormat="1" ht="75" x14ac:dyDescent="0.25">
      <c r="A5" s="91" t="s">
        <v>510</v>
      </c>
      <c r="B5" s="92">
        <v>3</v>
      </c>
      <c r="C5" s="92" t="s">
        <v>513</v>
      </c>
      <c r="D5" s="92" t="s">
        <v>46</v>
      </c>
      <c r="E5" s="93">
        <v>5</v>
      </c>
      <c r="F5" s="93"/>
      <c r="G5" s="93"/>
      <c r="H5" s="93"/>
    </row>
    <row r="6" spans="1:8" s="48" customFormat="1" ht="90" x14ac:dyDescent="0.25">
      <c r="A6" s="91" t="s">
        <v>510</v>
      </c>
      <c r="B6" s="92">
        <v>4</v>
      </c>
      <c r="C6" s="92" t="s">
        <v>514</v>
      </c>
      <c r="D6" s="92" t="s">
        <v>25</v>
      </c>
      <c r="E6" s="93" t="s">
        <v>44</v>
      </c>
      <c r="F6" s="93"/>
      <c r="G6" s="93"/>
      <c r="H6" s="93"/>
    </row>
    <row r="7" spans="1:8" s="48" customFormat="1" ht="60" x14ac:dyDescent="0.25">
      <c r="A7" s="91" t="s">
        <v>510</v>
      </c>
      <c r="B7" s="92">
        <v>5</v>
      </c>
      <c r="C7" s="92" t="s">
        <v>515</v>
      </c>
      <c r="D7" s="92" t="s">
        <v>25</v>
      </c>
      <c r="E7" s="93" t="s">
        <v>44</v>
      </c>
      <c r="F7" s="93"/>
      <c r="G7" s="93"/>
      <c r="H7" s="93"/>
    </row>
    <row r="8" spans="1:8" s="48" customFormat="1" ht="45" x14ac:dyDescent="0.25">
      <c r="A8" s="91" t="s">
        <v>510</v>
      </c>
      <c r="B8" s="92">
        <v>6</v>
      </c>
      <c r="C8" s="92" t="s">
        <v>516</v>
      </c>
      <c r="D8" s="92" t="s">
        <v>25</v>
      </c>
      <c r="E8" s="93" t="s">
        <v>44</v>
      </c>
      <c r="F8" s="93"/>
      <c r="G8" s="93"/>
      <c r="H8" s="93"/>
    </row>
    <row r="9" spans="1:8" s="48" customFormat="1" ht="45" x14ac:dyDescent="0.25">
      <c r="A9" s="91" t="s">
        <v>510</v>
      </c>
      <c r="B9" s="92">
        <v>7</v>
      </c>
      <c r="C9" s="92" t="s">
        <v>517</v>
      </c>
      <c r="D9" s="92" t="s">
        <v>46</v>
      </c>
      <c r="E9" s="93">
        <v>2</v>
      </c>
      <c r="F9" s="93"/>
      <c r="G9" s="93"/>
      <c r="H9" s="93" t="s">
        <v>40</v>
      </c>
    </row>
    <row r="10" spans="1:8" s="48" customFormat="1" ht="75" x14ac:dyDescent="0.25">
      <c r="A10" s="91" t="s">
        <v>510</v>
      </c>
      <c r="B10" s="92">
        <v>8</v>
      </c>
      <c r="C10" s="92" t="s">
        <v>518</v>
      </c>
      <c r="D10" s="92" t="s">
        <v>25</v>
      </c>
      <c r="E10" s="93" t="s">
        <v>44</v>
      </c>
      <c r="F10" s="93"/>
      <c r="G10" s="93"/>
      <c r="H10" s="93"/>
    </row>
    <row r="11" spans="1:8" s="48" customFormat="1" ht="75" x14ac:dyDescent="0.25">
      <c r="A11" s="91" t="s">
        <v>510</v>
      </c>
      <c r="B11" s="92">
        <v>9</v>
      </c>
      <c r="C11" s="92" t="s">
        <v>519</v>
      </c>
      <c r="D11" s="92" t="s">
        <v>25</v>
      </c>
      <c r="E11" s="93" t="s">
        <v>44</v>
      </c>
      <c r="F11" s="93"/>
      <c r="G11" s="93"/>
      <c r="H11" s="92"/>
    </row>
    <row r="12" spans="1:8" s="48" customFormat="1" ht="30" x14ac:dyDescent="0.25">
      <c r="A12" s="91" t="s">
        <v>510</v>
      </c>
      <c r="B12" s="92">
        <v>10</v>
      </c>
      <c r="C12" s="92" t="s">
        <v>520</v>
      </c>
      <c r="D12" s="94" t="s">
        <v>25</v>
      </c>
      <c r="E12" s="93" t="s">
        <v>44</v>
      </c>
      <c r="F12" s="93"/>
      <c r="G12" s="93"/>
      <c r="H12" s="93"/>
    </row>
    <row r="13" spans="1:8" s="48" customFormat="1" ht="45" x14ac:dyDescent="0.25">
      <c r="A13" s="91" t="s">
        <v>510</v>
      </c>
      <c r="B13" s="92">
        <v>11</v>
      </c>
      <c r="C13" s="92" t="s">
        <v>521</v>
      </c>
      <c r="D13" s="92" t="s">
        <v>25</v>
      </c>
      <c r="E13" s="93" t="s">
        <v>44</v>
      </c>
      <c r="F13" s="93"/>
      <c r="G13" s="93"/>
      <c r="H13" s="93"/>
    </row>
    <row r="14" spans="1:8" s="211" customFormat="1" ht="15" x14ac:dyDescent="0.25">
      <c r="A14" s="209" t="s">
        <v>510</v>
      </c>
      <c r="B14" s="210">
        <v>12</v>
      </c>
      <c r="C14" s="210" t="s">
        <v>522</v>
      </c>
      <c r="D14" s="210" t="s">
        <v>25</v>
      </c>
      <c r="E14" s="210" t="s">
        <v>44</v>
      </c>
      <c r="F14" s="210"/>
      <c r="G14" s="210"/>
      <c r="H14" s="210"/>
    </row>
    <row r="15" spans="1:8" s="48" customFormat="1" ht="30" x14ac:dyDescent="0.25">
      <c r="A15" s="91" t="s">
        <v>510</v>
      </c>
      <c r="B15" s="92">
        <v>13</v>
      </c>
      <c r="C15" s="92" t="s">
        <v>523</v>
      </c>
      <c r="D15" s="92" t="s">
        <v>25</v>
      </c>
      <c r="E15" s="93" t="s">
        <v>44</v>
      </c>
      <c r="F15" s="93"/>
      <c r="G15" s="93"/>
      <c r="H15" s="93"/>
    </row>
    <row r="16" spans="1:8" s="48" customFormat="1" ht="30" x14ac:dyDescent="0.25">
      <c r="A16" s="91" t="s">
        <v>510</v>
      </c>
      <c r="B16" s="92">
        <v>14</v>
      </c>
      <c r="C16" s="95" t="s">
        <v>524</v>
      </c>
      <c r="D16" s="92" t="s">
        <v>25</v>
      </c>
      <c r="E16" s="93" t="s">
        <v>44</v>
      </c>
      <c r="F16" s="93"/>
      <c r="G16" s="93"/>
      <c r="H16" s="93"/>
    </row>
    <row r="17" spans="1:8" s="48" customFormat="1" ht="30" x14ac:dyDescent="0.25">
      <c r="A17" s="91" t="s">
        <v>510</v>
      </c>
      <c r="B17" s="92">
        <v>15</v>
      </c>
      <c r="C17" s="92" t="s">
        <v>525</v>
      </c>
      <c r="D17" s="92" t="s">
        <v>25</v>
      </c>
      <c r="E17" s="93" t="s">
        <v>44</v>
      </c>
      <c r="F17" s="93"/>
      <c r="G17" s="93"/>
      <c r="H17" s="93"/>
    </row>
    <row r="18" spans="1:8" ht="15" x14ac:dyDescent="0.25">
      <c r="A18" s="96"/>
      <c r="B18" s="97"/>
      <c r="C18" s="98"/>
      <c r="D18" s="98"/>
      <c r="E18" s="98"/>
      <c r="F18" s="98"/>
      <c r="G18" s="98"/>
      <c r="H18" s="98"/>
    </row>
    <row r="19" spans="1:8" x14ac:dyDescent="0.25">
      <c r="C19" s="50"/>
      <c r="D19" s="51"/>
      <c r="E19" s="50"/>
      <c r="F19" s="50"/>
      <c r="G19" s="50"/>
    </row>
  </sheetData>
  <pageMargins left="0.70866141732283472" right="0.70866141732283472" top="0.74803149606299213" bottom="0.74803149606299213" header="0.31496062992125984" footer="0.31496062992125984"/>
  <pageSetup paperSize="8" fitToHeight="0" orientation="landscape" r:id="rId1"/>
  <headerFooter>
    <oddHeader>&amp;C&amp;F</oddHeader>
    <oddFooter>&amp;L&amp;8Europese aanbesteding DD JGZ
Kenmerk 2020/0114
Bijlage 4.2&amp;C&amp;A&amp;RPagina &amp;P</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3"/>
  <sheetViews>
    <sheetView view="pageLayout" topLeftCell="A17" zoomScaleNormal="100" workbookViewId="0">
      <selection activeCell="C10" sqref="C10"/>
    </sheetView>
  </sheetViews>
  <sheetFormatPr defaultColWidth="9.140625" defaultRowHeight="12.75" x14ac:dyDescent="0.2"/>
  <cols>
    <col min="1" max="1" width="9.42578125" style="60" customWidth="1"/>
    <col min="2" max="2" width="5.7109375" style="58" customWidth="1"/>
    <col min="3" max="3" width="57.7109375" style="58" customWidth="1"/>
    <col min="4" max="4" width="13" style="62" customWidth="1"/>
    <col min="5" max="8" width="10.140625" style="62" customWidth="1"/>
    <col min="9" max="16384" width="9.140625" style="58"/>
  </cols>
  <sheetData>
    <row r="1" spans="1:8" ht="21" customHeight="1" x14ac:dyDescent="0.2">
      <c r="A1" s="53" t="s">
        <v>526</v>
      </c>
      <c r="B1" s="54"/>
      <c r="C1" s="55"/>
      <c r="D1" s="56"/>
      <c r="E1" s="57"/>
      <c r="F1" s="57"/>
      <c r="G1" s="57"/>
      <c r="H1" s="57"/>
    </row>
    <row r="2" spans="1:8" s="194" customFormat="1" ht="15" x14ac:dyDescent="0.25">
      <c r="A2" s="191" t="s">
        <v>9</v>
      </c>
      <c r="B2" s="192" t="s">
        <v>527</v>
      </c>
      <c r="C2" s="193" t="s">
        <v>528</v>
      </c>
      <c r="D2" s="193" t="s">
        <v>13</v>
      </c>
      <c r="E2" s="193" t="s">
        <v>14</v>
      </c>
      <c r="F2" s="193" t="s">
        <v>15</v>
      </c>
      <c r="G2" s="193" t="s">
        <v>16</v>
      </c>
      <c r="H2" s="193" t="s">
        <v>40</v>
      </c>
    </row>
    <row r="3" spans="1:8" s="59" customFormat="1" ht="30" x14ac:dyDescent="0.25">
      <c r="A3" s="83" t="s">
        <v>529</v>
      </c>
      <c r="B3" s="84">
        <v>1</v>
      </c>
      <c r="C3" s="85" t="s">
        <v>530</v>
      </c>
      <c r="D3" s="85" t="s">
        <v>25</v>
      </c>
      <c r="E3" s="84" t="s">
        <v>44</v>
      </c>
      <c r="F3" s="88"/>
      <c r="G3" s="88"/>
      <c r="H3" s="88"/>
    </row>
    <row r="4" spans="1:8" s="59" customFormat="1" ht="60" x14ac:dyDescent="0.25">
      <c r="A4" s="83" t="s">
        <v>529</v>
      </c>
      <c r="B4" s="84">
        <v>2</v>
      </c>
      <c r="C4" s="87" t="s">
        <v>531</v>
      </c>
      <c r="D4" s="85" t="s">
        <v>25</v>
      </c>
      <c r="E4" s="84" t="s">
        <v>44</v>
      </c>
      <c r="F4" s="88"/>
      <c r="G4" s="88"/>
      <c r="H4" s="88"/>
    </row>
    <row r="5" spans="1:8" s="59" customFormat="1" ht="75" x14ac:dyDescent="0.25">
      <c r="A5" s="83" t="s">
        <v>529</v>
      </c>
      <c r="B5" s="84">
        <v>3</v>
      </c>
      <c r="C5" s="85" t="s">
        <v>532</v>
      </c>
      <c r="D5" s="85" t="s">
        <v>46</v>
      </c>
      <c r="E5" s="84">
        <v>5</v>
      </c>
      <c r="F5" s="88"/>
      <c r="G5" s="88"/>
      <c r="H5" s="88"/>
    </row>
    <row r="6" spans="1:8" s="59" customFormat="1" ht="75" x14ac:dyDescent="0.25">
      <c r="A6" s="83" t="s">
        <v>529</v>
      </c>
      <c r="B6" s="84">
        <v>4</v>
      </c>
      <c r="C6" s="85" t="s">
        <v>533</v>
      </c>
      <c r="D6" s="85" t="s">
        <v>46</v>
      </c>
      <c r="E6" s="84">
        <v>5</v>
      </c>
      <c r="F6" s="88"/>
      <c r="G6" s="88"/>
      <c r="H6" s="88"/>
    </row>
    <row r="7" spans="1:8" s="59" customFormat="1" ht="75" x14ac:dyDescent="0.25">
      <c r="A7" s="83" t="s">
        <v>529</v>
      </c>
      <c r="B7" s="84">
        <v>5</v>
      </c>
      <c r="C7" s="85" t="s">
        <v>534</v>
      </c>
      <c r="D7" s="85" t="s">
        <v>46</v>
      </c>
      <c r="E7" s="84">
        <v>2</v>
      </c>
      <c r="F7" s="88"/>
      <c r="G7" s="88"/>
      <c r="H7" s="88"/>
    </row>
    <row r="8" spans="1:8" s="59" customFormat="1" ht="60" x14ac:dyDescent="0.25">
      <c r="A8" s="83" t="s">
        <v>529</v>
      </c>
      <c r="B8" s="84">
        <v>6</v>
      </c>
      <c r="C8" s="85" t="s">
        <v>535</v>
      </c>
      <c r="D8" s="85" t="s">
        <v>46</v>
      </c>
      <c r="E8" s="84">
        <v>2</v>
      </c>
      <c r="F8" s="88"/>
      <c r="G8" s="88"/>
      <c r="H8" s="88"/>
    </row>
    <row r="9" spans="1:8" s="59" customFormat="1" ht="45" x14ac:dyDescent="0.25">
      <c r="A9" s="83" t="s">
        <v>529</v>
      </c>
      <c r="B9" s="84">
        <v>7</v>
      </c>
      <c r="C9" s="85" t="s">
        <v>536</v>
      </c>
      <c r="D9" s="85" t="s">
        <v>25</v>
      </c>
      <c r="E9" s="84" t="s">
        <v>44</v>
      </c>
      <c r="F9" s="88"/>
      <c r="G9" s="88"/>
      <c r="H9" s="88"/>
    </row>
    <row r="10" spans="1:8" s="59" customFormat="1" ht="45" x14ac:dyDescent="0.25">
      <c r="A10" s="83" t="s">
        <v>529</v>
      </c>
      <c r="B10" s="84">
        <v>8</v>
      </c>
      <c r="C10" s="85" t="s">
        <v>537</v>
      </c>
      <c r="D10" s="85" t="s">
        <v>25</v>
      </c>
      <c r="E10" s="84" t="s">
        <v>44</v>
      </c>
      <c r="F10" s="88"/>
      <c r="G10" s="88"/>
      <c r="H10" s="88"/>
    </row>
    <row r="11" spans="1:8" s="59" customFormat="1" ht="60" x14ac:dyDescent="0.25">
      <c r="A11" s="83" t="s">
        <v>529</v>
      </c>
      <c r="B11" s="84">
        <v>9</v>
      </c>
      <c r="C11" s="85" t="s">
        <v>538</v>
      </c>
      <c r="D11" s="85" t="s">
        <v>46</v>
      </c>
      <c r="E11" s="84">
        <v>2</v>
      </c>
      <c r="F11" s="88"/>
      <c r="G11" s="88"/>
      <c r="H11" s="88"/>
    </row>
    <row r="12" spans="1:8" s="59" customFormat="1" ht="15" x14ac:dyDescent="0.25">
      <c r="A12" s="136" t="s">
        <v>539</v>
      </c>
      <c r="B12" s="137"/>
      <c r="C12" s="138"/>
      <c r="D12" s="137">
        <f>COUNTIF(Tabel3[eis/wens],"EIS")</f>
        <v>4</v>
      </c>
      <c r="E12" s="137">
        <f>SUBTOTAL(109,Tabel3[gewicht])</f>
        <v>16</v>
      </c>
      <c r="F12" s="137"/>
      <c r="G12" s="137"/>
      <c r="H12" s="137"/>
    </row>
    <row r="13" spans="1:8" x14ac:dyDescent="0.2">
      <c r="C13" s="61"/>
      <c r="D13" s="61"/>
      <c r="E13" s="61"/>
      <c r="F13" s="61"/>
      <c r="G13" s="61"/>
      <c r="H13" s="61"/>
    </row>
    <row r="14" spans="1:8" x14ac:dyDescent="0.2">
      <c r="C14" s="61"/>
      <c r="D14" s="61"/>
      <c r="E14" s="61"/>
      <c r="F14" s="61"/>
      <c r="G14" s="61"/>
      <c r="H14" s="61"/>
    </row>
    <row r="15" spans="1:8" x14ac:dyDescent="0.2">
      <c r="C15" s="61"/>
      <c r="D15" s="61"/>
      <c r="E15" s="61"/>
      <c r="F15" s="61"/>
      <c r="G15" s="61"/>
      <c r="H15" s="61"/>
    </row>
    <row r="16" spans="1:8" x14ac:dyDescent="0.2">
      <c r="C16" s="61"/>
      <c r="D16" s="61"/>
      <c r="E16" s="61"/>
      <c r="F16" s="61"/>
      <c r="G16" s="61"/>
      <c r="H16" s="61"/>
    </row>
    <row r="17" spans="3:8" x14ac:dyDescent="0.2">
      <c r="C17" s="61"/>
      <c r="D17" s="61"/>
      <c r="E17" s="61"/>
      <c r="F17" s="61"/>
      <c r="G17" s="61"/>
      <c r="H17" s="61"/>
    </row>
    <row r="18" spans="3:8" x14ac:dyDescent="0.2">
      <c r="C18" s="61"/>
      <c r="D18" s="61"/>
      <c r="E18" s="61"/>
      <c r="F18" s="61"/>
      <c r="G18" s="61"/>
      <c r="H18" s="61"/>
    </row>
    <row r="19" spans="3:8" x14ac:dyDescent="0.2">
      <c r="C19" s="61"/>
      <c r="D19" s="61"/>
      <c r="E19" s="61"/>
      <c r="F19" s="61"/>
      <c r="G19" s="61"/>
      <c r="H19" s="61"/>
    </row>
    <row r="20" spans="3:8" x14ac:dyDescent="0.2">
      <c r="C20" s="61"/>
      <c r="D20" s="61"/>
      <c r="E20" s="61"/>
      <c r="F20" s="61"/>
      <c r="G20" s="61"/>
      <c r="H20" s="61"/>
    </row>
    <row r="21" spans="3:8" x14ac:dyDescent="0.2">
      <c r="C21" s="61"/>
      <c r="D21" s="61"/>
      <c r="E21" s="61"/>
      <c r="F21" s="61"/>
      <c r="G21" s="61"/>
      <c r="H21" s="61"/>
    </row>
    <row r="22" spans="3:8" x14ac:dyDescent="0.2">
      <c r="C22" s="62"/>
    </row>
    <row r="23" spans="3:8" x14ac:dyDescent="0.2">
      <c r="C23" s="62"/>
    </row>
    <row r="24" spans="3:8" x14ac:dyDescent="0.2">
      <c r="C24" s="62"/>
    </row>
    <row r="25" spans="3:8" x14ac:dyDescent="0.2">
      <c r="C25" s="62"/>
    </row>
    <row r="26" spans="3:8" x14ac:dyDescent="0.2">
      <c r="C26" s="62"/>
    </row>
    <row r="27" spans="3:8" x14ac:dyDescent="0.2">
      <c r="C27" s="62"/>
    </row>
    <row r="28" spans="3:8" x14ac:dyDescent="0.2">
      <c r="C28" s="62"/>
    </row>
    <row r="29" spans="3:8" x14ac:dyDescent="0.2">
      <c r="C29" s="62"/>
    </row>
    <row r="30" spans="3:8" x14ac:dyDescent="0.2">
      <c r="C30" s="62"/>
    </row>
    <row r="31" spans="3:8" x14ac:dyDescent="0.2">
      <c r="C31" s="62"/>
    </row>
    <row r="32" spans="3:8" x14ac:dyDescent="0.2">
      <c r="C32" s="62"/>
    </row>
    <row r="33" spans="3:3" x14ac:dyDescent="0.2">
      <c r="C33" s="62"/>
    </row>
    <row r="34" spans="3:3" x14ac:dyDescent="0.2">
      <c r="C34" s="62"/>
    </row>
    <row r="35" spans="3:3" x14ac:dyDescent="0.2">
      <c r="C35" s="62"/>
    </row>
    <row r="36" spans="3:3" x14ac:dyDescent="0.2">
      <c r="C36" s="62"/>
    </row>
    <row r="37" spans="3:3" x14ac:dyDescent="0.2">
      <c r="C37" s="62"/>
    </row>
    <row r="38" spans="3:3" x14ac:dyDescent="0.2">
      <c r="C38" s="62"/>
    </row>
    <row r="39" spans="3:3" x14ac:dyDescent="0.2">
      <c r="C39" s="62"/>
    </row>
    <row r="40" spans="3:3" x14ac:dyDescent="0.2">
      <c r="C40" s="62"/>
    </row>
    <row r="41" spans="3:3" x14ac:dyDescent="0.2">
      <c r="C41" s="62"/>
    </row>
    <row r="42" spans="3:3" x14ac:dyDescent="0.2">
      <c r="C42" s="62"/>
    </row>
    <row r="43" spans="3:3" x14ac:dyDescent="0.2">
      <c r="C43" s="62"/>
    </row>
    <row r="44" spans="3:3" x14ac:dyDescent="0.2">
      <c r="C44" s="62"/>
    </row>
    <row r="45" spans="3:3" x14ac:dyDescent="0.2">
      <c r="C45" s="62"/>
    </row>
    <row r="46" spans="3:3" x14ac:dyDescent="0.2">
      <c r="C46" s="62"/>
    </row>
    <row r="47" spans="3:3" x14ac:dyDescent="0.2">
      <c r="C47" s="62"/>
    </row>
    <row r="48" spans="3:3" x14ac:dyDescent="0.2">
      <c r="C48" s="62"/>
    </row>
    <row r="49" spans="3:3" x14ac:dyDescent="0.2">
      <c r="C49" s="62"/>
    </row>
    <row r="50" spans="3:3" x14ac:dyDescent="0.2">
      <c r="C50" s="62"/>
    </row>
    <row r="51" spans="3:3" x14ac:dyDescent="0.2">
      <c r="C51" s="62"/>
    </row>
    <row r="52" spans="3:3" x14ac:dyDescent="0.2">
      <c r="C52" s="62"/>
    </row>
    <row r="53" spans="3:3" x14ac:dyDescent="0.2">
      <c r="C53" s="62"/>
    </row>
  </sheetData>
  <pageMargins left="0.74803149606299213" right="0.74803149606299213" top="0.98425196850393704" bottom="0.98425196850393704" header="0.51181102362204722" footer="0.51181102362204722"/>
  <pageSetup paperSize="8" fitToHeight="0" orientation="landscape" horizontalDpi="4294967293" verticalDpi="4294967293" r:id="rId1"/>
  <headerFooter alignWithMargins="0">
    <oddFooter>&amp;L&amp;8Europese aanbesteding DD JGZ
Kenmerk 2020/0114
Bijlage 4.2&amp;C&amp;A&amp;RPagina &amp;P</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7"/>
  <sheetViews>
    <sheetView view="pageLayout" topLeftCell="A19" zoomScale="85" zoomScaleNormal="90" zoomScalePageLayoutView="85" workbookViewId="0">
      <selection activeCell="E9" sqref="E9"/>
    </sheetView>
  </sheetViews>
  <sheetFormatPr defaultColWidth="9.140625" defaultRowHeight="12.75" x14ac:dyDescent="0.2"/>
  <cols>
    <col min="1" max="1" width="8.140625" style="60" customWidth="1"/>
    <col min="2" max="2" width="6.7109375" style="72" bestFit="1" customWidth="1"/>
    <col min="3" max="3" width="32.7109375" style="72" customWidth="1"/>
    <col min="4" max="4" width="22" style="72" bestFit="1" customWidth="1"/>
    <col min="5" max="5" width="57" style="72" bestFit="1" customWidth="1"/>
    <col min="6" max="6" width="18.85546875" style="72" bestFit="1" customWidth="1"/>
    <col min="7" max="7" width="29.85546875" style="72" bestFit="1" customWidth="1"/>
    <col min="8" max="8" width="13.85546875" style="72" bestFit="1" customWidth="1"/>
    <col min="9" max="11" width="12" style="72" customWidth="1"/>
    <col min="12" max="12" width="7.140625" style="72" bestFit="1" customWidth="1"/>
    <col min="13" max="16384" width="9.140625" style="69"/>
  </cols>
  <sheetData>
    <row r="1" spans="1:12" ht="18.75" x14ac:dyDescent="0.2">
      <c r="A1" s="63" t="s">
        <v>540</v>
      </c>
      <c r="B1" s="64"/>
      <c r="C1" s="65"/>
      <c r="D1" s="66"/>
      <c r="E1" s="65"/>
      <c r="F1" s="67"/>
      <c r="G1" s="65"/>
      <c r="H1" s="68"/>
      <c r="I1" s="68"/>
      <c r="J1" s="68"/>
      <c r="K1" s="68"/>
      <c r="L1" s="68"/>
    </row>
    <row r="2" spans="1:12" s="196" customFormat="1" ht="15" x14ac:dyDescent="0.2">
      <c r="A2" s="195" t="s">
        <v>9</v>
      </c>
      <c r="B2" s="193" t="s">
        <v>527</v>
      </c>
      <c r="C2" s="193" t="s">
        <v>541</v>
      </c>
      <c r="D2" s="193" t="s">
        <v>528</v>
      </c>
      <c r="E2" s="193" t="s">
        <v>542</v>
      </c>
      <c r="F2" s="193" t="s">
        <v>543</v>
      </c>
      <c r="G2" s="193" t="s">
        <v>544</v>
      </c>
      <c r="H2" s="193" t="s">
        <v>13</v>
      </c>
      <c r="I2" s="193" t="s">
        <v>14</v>
      </c>
      <c r="J2" s="193" t="s">
        <v>15</v>
      </c>
      <c r="K2" s="193" t="s">
        <v>16</v>
      </c>
      <c r="L2" s="193" t="s">
        <v>40</v>
      </c>
    </row>
    <row r="3" spans="1:12" s="70" customFormat="1" ht="30" x14ac:dyDescent="0.2">
      <c r="A3" s="83" t="s">
        <v>545</v>
      </c>
      <c r="B3" s="85">
        <v>1</v>
      </c>
      <c r="C3" s="93" t="s">
        <v>546</v>
      </c>
      <c r="D3" s="99"/>
      <c r="E3" s="93" t="s">
        <v>547</v>
      </c>
      <c r="F3" s="99"/>
      <c r="G3" s="99"/>
      <c r="H3" s="84" t="s">
        <v>25</v>
      </c>
      <c r="I3" s="84" t="s">
        <v>44</v>
      </c>
      <c r="J3" s="84"/>
      <c r="K3" s="84"/>
      <c r="L3" s="84"/>
    </row>
    <row r="4" spans="1:12" s="70" customFormat="1" ht="45" x14ac:dyDescent="0.2">
      <c r="A4" s="83" t="s">
        <v>545</v>
      </c>
      <c r="B4" s="85">
        <v>2</v>
      </c>
      <c r="C4" s="87" t="s">
        <v>546</v>
      </c>
      <c r="D4" s="85"/>
      <c r="E4" s="135" t="s">
        <v>548</v>
      </c>
      <c r="F4" s="100"/>
      <c r="G4" s="85"/>
      <c r="H4" s="84" t="s">
        <v>25</v>
      </c>
      <c r="I4" s="84" t="s">
        <v>44</v>
      </c>
      <c r="J4" s="84"/>
      <c r="K4" s="84"/>
      <c r="L4" s="84"/>
    </row>
    <row r="5" spans="1:12" s="70" customFormat="1" ht="45" x14ac:dyDescent="0.2">
      <c r="A5" s="83" t="s">
        <v>545</v>
      </c>
      <c r="B5" s="85">
        <v>3</v>
      </c>
      <c r="C5" s="87" t="s">
        <v>549</v>
      </c>
      <c r="D5" s="85"/>
      <c r="E5" s="85" t="s">
        <v>550</v>
      </c>
      <c r="F5" s="87"/>
      <c r="G5" s="85"/>
      <c r="H5" s="84" t="s">
        <v>25</v>
      </c>
      <c r="I5" s="84" t="s">
        <v>44</v>
      </c>
      <c r="J5" s="84"/>
      <c r="K5" s="84"/>
      <c r="L5" s="84"/>
    </row>
    <row r="6" spans="1:12" s="70" customFormat="1" ht="45" x14ac:dyDescent="0.2">
      <c r="A6" s="83" t="s">
        <v>545</v>
      </c>
      <c r="B6" s="85">
        <v>4</v>
      </c>
      <c r="C6" s="87" t="s">
        <v>551</v>
      </c>
      <c r="D6" s="85"/>
      <c r="E6" s="105" t="s">
        <v>552</v>
      </c>
      <c r="F6" s="100"/>
      <c r="G6" s="85"/>
      <c r="H6" s="84" t="s">
        <v>25</v>
      </c>
      <c r="I6" s="84" t="s">
        <v>44</v>
      </c>
      <c r="J6" s="84"/>
      <c r="K6" s="84"/>
      <c r="L6" s="84"/>
    </row>
    <row r="7" spans="1:12" s="71" customFormat="1" ht="120" x14ac:dyDescent="0.25">
      <c r="A7" s="83" t="s">
        <v>545</v>
      </c>
      <c r="B7" s="85">
        <v>5</v>
      </c>
      <c r="C7" s="85" t="s">
        <v>553</v>
      </c>
      <c r="D7" s="85" t="s">
        <v>554</v>
      </c>
      <c r="E7" s="85" t="s">
        <v>555</v>
      </c>
      <c r="F7" s="100" t="s">
        <v>556</v>
      </c>
      <c r="G7" s="85" t="s">
        <v>557</v>
      </c>
      <c r="H7" s="84" t="s">
        <v>46</v>
      </c>
      <c r="I7" s="84">
        <v>3</v>
      </c>
      <c r="J7" s="84"/>
      <c r="K7" s="84"/>
      <c r="L7" s="84"/>
    </row>
    <row r="8" spans="1:12" s="71" customFormat="1" ht="75" x14ac:dyDescent="0.25">
      <c r="A8" s="83" t="s">
        <v>545</v>
      </c>
      <c r="B8" s="85">
        <v>6</v>
      </c>
      <c r="C8" s="85" t="s">
        <v>553</v>
      </c>
      <c r="D8" s="85" t="s">
        <v>554</v>
      </c>
      <c r="E8" s="85" t="s">
        <v>558</v>
      </c>
      <c r="F8" s="100" t="s">
        <v>556</v>
      </c>
      <c r="G8" s="85" t="s">
        <v>559</v>
      </c>
      <c r="H8" s="84" t="s">
        <v>25</v>
      </c>
      <c r="I8" s="84">
        <v>3</v>
      </c>
      <c r="J8" s="84"/>
      <c r="K8" s="84"/>
      <c r="L8" s="84"/>
    </row>
    <row r="9" spans="1:12" s="71" customFormat="1" ht="75" x14ac:dyDescent="0.25">
      <c r="A9" s="83" t="s">
        <v>545</v>
      </c>
      <c r="B9" s="85">
        <v>7</v>
      </c>
      <c r="C9" s="85" t="s">
        <v>553</v>
      </c>
      <c r="D9" s="85" t="s">
        <v>560</v>
      </c>
      <c r="E9" s="85" t="s">
        <v>561</v>
      </c>
      <c r="F9" s="100" t="s">
        <v>556</v>
      </c>
      <c r="G9" s="85" t="s">
        <v>562</v>
      </c>
      <c r="H9" s="84" t="s">
        <v>46</v>
      </c>
      <c r="I9" s="84">
        <v>3</v>
      </c>
      <c r="J9" s="84"/>
      <c r="K9" s="84"/>
      <c r="L9" s="84"/>
    </row>
    <row r="10" spans="1:12" s="71" customFormat="1" ht="75" x14ac:dyDescent="0.25">
      <c r="A10" s="83" t="s">
        <v>545</v>
      </c>
      <c r="B10" s="85">
        <v>8</v>
      </c>
      <c r="C10" s="85" t="s">
        <v>553</v>
      </c>
      <c r="D10" s="85" t="s">
        <v>560</v>
      </c>
      <c r="E10" s="85" t="s">
        <v>563</v>
      </c>
      <c r="F10" s="100" t="s">
        <v>556</v>
      </c>
      <c r="G10" s="85" t="s">
        <v>564</v>
      </c>
      <c r="H10" s="84" t="s">
        <v>25</v>
      </c>
      <c r="I10" s="84" t="s">
        <v>44</v>
      </c>
      <c r="J10" s="84"/>
      <c r="K10" s="84"/>
      <c r="L10" s="84"/>
    </row>
    <row r="11" spans="1:12" s="71" customFormat="1" ht="135" x14ac:dyDescent="0.25">
      <c r="A11" s="83" t="s">
        <v>545</v>
      </c>
      <c r="B11" s="85">
        <v>9</v>
      </c>
      <c r="C11" s="85" t="s">
        <v>553</v>
      </c>
      <c r="D11" s="85" t="s">
        <v>565</v>
      </c>
      <c r="E11" s="85" t="s">
        <v>566</v>
      </c>
      <c r="F11" s="100" t="s">
        <v>556</v>
      </c>
      <c r="G11" s="85" t="s">
        <v>567</v>
      </c>
      <c r="H11" s="84" t="s">
        <v>46</v>
      </c>
      <c r="I11" s="84">
        <v>4</v>
      </c>
      <c r="J11" s="84"/>
      <c r="K11" s="84"/>
      <c r="L11" s="84"/>
    </row>
    <row r="12" spans="1:12" s="71" customFormat="1" ht="90" x14ac:dyDescent="0.25">
      <c r="A12" s="83" t="s">
        <v>545</v>
      </c>
      <c r="B12" s="85">
        <v>10</v>
      </c>
      <c r="C12" s="85" t="s">
        <v>568</v>
      </c>
      <c r="D12" s="85" t="s">
        <v>554</v>
      </c>
      <c r="E12" s="85" t="s">
        <v>569</v>
      </c>
      <c r="F12" s="100" t="s">
        <v>570</v>
      </c>
      <c r="G12" s="85" t="s">
        <v>571</v>
      </c>
      <c r="H12" s="84" t="s">
        <v>46</v>
      </c>
      <c r="I12" s="84">
        <v>2</v>
      </c>
      <c r="J12" s="84"/>
      <c r="K12" s="84"/>
      <c r="L12" s="84"/>
    </row>
    <row r="13" spans="1:12" s="71" customFormat="1" ht="75" x14ac:dyDescent="0.25">
      <c r="A13" s="83" t="s">
        <v>545</v>
      </c>
      <c r="B13" s="85">
        <v>11</v>
      </c>
      <c r="C13" s="85" t="s">
        <v>572</v>
      </c>
      <c r="D13" s="85" t="s">
        <v>560</v>
      </c>
      <c r="E13" s="85" t="s">
        <v>563</v>
      </c>
      <c r="F13" s="100" t="s">
        <v>570</v>
      </c>
      <c r="G13" s="85" t="s">
        <v>573</v>
      </c>
      <c r="H13" s="84" t="s">
        <v>46</v>
      </c>
      <c r="I13" s="84">
        <v>2</v>
      </c>
      <c r="J13" s="84"/>
      <c r="K13" s="84"/>
      <c r="L13" s="84"/>
    </row>
    <row r="14" spans="1:12" s="71" customFormat="1" ht="135" x14ac:dyDescent="0.25">
      <c r="A14" s="83" t="s">
        <v>545</v>
      </c>
      <c r="B14" s="85">
        <v>12</v>
      </c>
      <c r="C14" s="85" t="s">
        <v>572</v>
      </c>
      <c r="D14" s="85" t="s">
        <v>565</v>
      </c>
      <c r="E14" s="85" t="s">
        <v>574</v>
      </c>
      <c r="F14" s="100" t="s">
        <v>570</v>
      </c>
      <c r="G14" s="85" t="s">
        <v>567</v>
      </c>
      <c r="H14" s="84" t="s">
        <v>46</v>
      </c>
      <c r="I14" s="84">
        <v>2</v>
      </c>
      <c r="J14" s="84"/>
      <c r="K14" s="84"/>
      <c r="L14" s="84"/>
    </row>
    <row r="15" spans="1:12" s="71" customFormat="1" ht="60" x14ac:dyDescent="0.25">
      <c r="A15" s="83" t="s">
        <v>545</v>
      </c>
      <c r="B15" s="85">
        <v>13</v>
      </c>
      <c r="C15" s="87" t="s">
        <v>575</v>
      </c>
      <c r="D15" s="87" t="s">
        <v>576</v>
      </c>
      <c r="E15" s="87" t="s">
        <v>577</v>
      </c>
      <c r="F15" s="100" t="s">
        <v>556</v>
      </c>
      <c r="G15" s="87" t="s">
        <v>578</v>
      </c>
      <c r="H15" s="84" t="s">
        <v>25</v>
      </c>
      <c r="I15" s="84" t="s">
        <v>44</v>
      </c>
      <c r="J15" s="84"/>
      <c r="K15" s="84"/>
      <c r="L15" s="84"/>
    </row>
    <row r="16" spans="1:12" s="71" customFormat="1" ht="60" x14ac:dyDescent="0.25">
      <c r="A16" s="83" t="s">
        <v>545</v>
      </c>
      <c r="B16" s="85">
        <v>14</v>
      </c>
      <c r="C16" s="87" t="s">
        <v>579</v>
      </c>
      <c r="D16" s="87" t="s">
        <v>580</v>
      </c>
      <c r="E16" s="87" t="s">
        <v>581</v>
      </c>
      <c r="F16" s="100" t="s">
        <v>582</v>
      </c>
      <c r="G16" s="87" t="s">
        <v>583</v>
      </c>
      <c r="H16" s="84" t="s">
        <v>25</v>
      </c>
      <c r="I16" s="84" t="s">
        <v>44</v>
      </c>
      <c r="J16" s="84"/>
      <c r="K16" s="84"/>
      <c r="L16" s="84"/>
    </row>
    <row r="17" spans="1:12" ht="15" x14ac:dyDescent="0.2">
      <c r="A17" s="89"/>
      <c r="B17" s="90"/>
      <c r="C17" s="90"/>
      <c r="D17" s="90"/>
      <c r="E17" s="90"/>
      <c r="F17" s="101"/>
      <c r="G17" s="90"/>
      <c r="H17" s="102">
        <f>COUNTIF(Tabel4[eis/wens],"EIS")</f>
        <v>8</v>
      </c>
      <c r="I17" s="102">
        <f>SUBTOTAL(109,Tabel4[gewicht])</f>
        <v>19</v>
      </c>
      <c r="J17" s="102"/>
      <c r="K17" s="102"/>
      <c r="L17" s="102"/>
    </row>
  </sheetData>
  <pageMargins left="0.74803149606299213" right="0.74803149606299213" top="0.98425196850393704" bottom="0.98425196850393704" header="0.51181102362204722" footer="0.51181102362204722"/>
  <pageSetup paperSize="8" scale="82" fitToHeight="0" orientation="landscape" r:id="rId1"/>
  <headerFooter alignWithMargins="0">
    <oddHeader>&amp;C&amp;F</oddHeader>
    <oddFooter>&amp;L&amp;8Europese aanbesteding DD JGZ
Kenmerk 2020/0114
Bijlage 4.2&amp;C&amp;A&amp;RPagina &amp;P</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9"/>
  <sheetViews>
    <sheetView view="pageLayout" topLeftCell="A18" zoomScale="55" zoomScaleNormal="80" zoomScalePageLayoutView="55" workbookViewId="0">
      <selection activeCell="D25" sqref="D25"/>
    </sheetView>
  </sheetViews>
  <sheetFormatPr defaultColWidth="9.140625" defaultRowHeight="15" x14ac:dyDescent="0.25"/>
  <cols>
    <col min="1" max="1" width="9.42578125" style="60" customWidth="1"/>
    <col min="2" max="2" width="5.7109375" style="60" customWidth="1"/>
    <col min="3" max="3" width="41.28515625" style="60" customWidth="1"/>
    <col min="4" max="4" width="47.7109375" style="60" customWidth="1"/>
    <col min="5" max="5" width="16.28515625" style="141" customWidth="1"/>
    <col min="6" max="6" width="39.140625" style="60" customWidth="1"/>
    <col min="7" max="7" width="12.85546875" style="60" customWidth="1"/>
    <col min="8" max="8" width="11" style="60" bestFit="1" customWidth="1"/>
    <col min="9" max="10" width="11" style="60" customWidth="1"/>
    <col min="11" max="11" width="7.140625" style="60" bestFit="1" customWidth="1"/>
    <col min="12" max="12" width="9.140625" style="60"/>
    <col min="13" max="13" width="9.140625" style="59"/>
    <col min="14" max="16384" width="9.140625" style="60"/>
  </cols>
  <sheetData>
    <row r="1" spans="1:13" s="75" customFormat="1" ht="18.75" x14ac:dyDescent="0.25">
      <c r="A1" s="63" t="s">
        <v>584</v>
      </c>
      <c r="B1" s="73"/>
      <c r="C1" s="74"/>
      <c r="D1" s="74"/>
      <c r="E1" s="140"/>
      <c r="F1" s="74"/>
      <c r="G1" s="73"/>
      <c r="H1" s="73"/>
      <c r="I1" s="73"/>
      <c r="J1" s="73"/>
      <c r="K1" s="73"/>
      <c r="M1" s="59"/>
    </row>
    <row r="2" spans="1:13" s="194" customFormat="1" x14ac:dyDescent="0.25">
      <c r="A2" s="197" t="s">
        <v>9</v>
      </c>
      <c r="B2" s="198" t="s">
        <v>527</v>
      </c>
      <c r="C2" s="198" t="s">
        <v>541</v>
      </c>
      <c r="D2" s="198" t="s">
        <v>528</v>
      </c>
      <c r="E2" s="199" t="s">
        <v>543</v>
      </c>
      <c r="F2" s="198" t="s">
        <v>544</v>
      </c>
      <c r="G2" s="198" t="s">
        <v>13</v>
      </c>
      <c r="H2" s="198" t="s">
        <v>14</v>
      </c>
      <c r="I2" s="198" t="s">
        <v>15</v>
      </c>
      <c r="J2" s="198" t="s">
        <v>16</v>
      </c>
      <c r="K2" s="198" t="s">
        <v>40</v>
      </c>
      <c r="M2" s="200"/>
    </row>
    <row r="3" spans="1:13" ht="30" x14ac:dyDescent="0.25">
      <c r="A3" s="87" t="s">
        <v>585</v>
      </c>
      <c r="B3" s="85">
        <v>1</v>
      </c>
      <c r="C3" s="87" t="s">
        <v>586</v>
      </c>
      <c r="D3" s="87" t="s">
        <v>587</v>
      </c>
      <c r="E3" s="85"/>
      <c r="F3" s="87" t="s">
        <v>588</v>
      </c>
      <c r="G3" s="84" t="s">
        <v>46</v>
      </c>
      <c r="H3" s="84">
        <v>3</v>
      </c>
      <c r="I3" s="84"/>
      <c r="J3" s="84"/>
      <c r="K3" s="84"/>
    </row>
    <row r="4" spans="1:13" ht="60" x14ac:dyDescent="0.25">
      <c r="A4" s="87" t="s">
        <v>585</v>
      </c>
      <c r="B4" s="86">
        <v>2</v>
      </c>
      <c r="C4" s="87" t="s">
        <v>586</v>
      </c>
      <c r="D4" s="87" t="s">
        <v>589</v>
      </c>
      <c r="E4" s="85"/>
      <c r="F4" s="87" t="s">
        <v>590</v>
      </c>
      <c r="G4" s="84" t="s">
        <v>46</v>
      </c>
      <c r="H4" s="84">
        <v>3</v>
      </c>
      <c r="I4" s="84"/>
      <c r="J4" s="84"/>
      <c r="K4" s="84"/>
    </row>
    <row r="5" spans="1:13" ht="45" x14ac:dyDescent="0.25">
      <c r="A5" s="87" t="s">
        <v>585</v>
      </c>
      <c r="B5" s="85">
        <v>3</v>
      </c>
      <c r="C5" s="87" t="s">
        <v>586</v>
      </c>
      <c r="D5" s="87" t="s">
        <v>591</v>
      </c>
      <c r="E5" s="85"/>
      <c r="F5" s="87" t="s">
        <v>592</v>
      </c>
      <c r="G5" s="84" t="s">
        <v>25</v>
      </c>
      <c r="H5" s="84" t="s">
        <v>44</v>
      </c>
      <c r="I5" s="84"/>
      <c r="J5" s="84"/>
      <c r="K5" s="84"/>
    </row>
    <row r="6" spans="1:13" ht="30" x14ac:dyDescent="0.25">
      <c r="A6" s="87" t="s">
        <v>585</v>
      </c>
      <c r="B6" s="85">
        <v>4</v>
      </c>
      <c r="C6" s="103" t="s">
        <v>593</v>
      </c>
      <c r="D6" s="139" t="s">
        <v>594</v>
      </c>
      <c r="E6" s="87"/>
      <c r="F6" s="87"/>
      <c r="G6" s="84" t="s">
        <v>25</v>
      </c>
      <c r="H6" s="84" t="s">
        <v>44</v>
      </c>
      <c r="I6" s="84"/>
      <c r="J6" s="84"/>
      <c r="K6" s="84"/>
    </row>
    <row r="7" spans="1:13" ht="30" x14ac:dyDescent="0.25">
      <c r="A7" s="87" t="s">
        <v>585</v>
      </c>
      <c r="B7" s="86">
        <v>5</v>
      </c>
      <c r="C7" s="104" t="s">
        <v>593</v>
      </c>
      <c r="D7" s="105" t="s">
        <v>595</v>
      </c>
      <c r="E7" s="87"/>
      <c r="F7" s="87" t="s">
        <v>596</v>
      </c>
      <c r="G7" s="84" t="s">
        <v>46</v>
      </c>
      <c r="H7" s="84">
        <v>3</v>
      </c>
      <c r="I7" s="84"/>
      <c r="J7" s="84"/>
      <c r="K7" s="84"/>
    </row>
    <row r="8" spans="1:13" ht="150" x14ac:dyDescent="0.25">
      <c r="A8" s="87" t="s">
        <v>585</v>
      </c>
      <c r="B8" s="85">
        <v>6</v>
      </c>
      <c r="C8" s="87" t="s">
        <v>597</v>
      </c>
      <c r="D8" s="104" t="s">
        <v>598</v>
      </c>
      <c r="E8" s="87"/>
      <c r="F8" s="87"/>
      <c r="G8" s="84" t="s">
        <v>25</v>
      </c>
      <c r="H8" s="84" t="s">
        <v>44</v>
      </c>
      <c r="I8" s="84"/>
      <c r="J8" s="84"/>
      <c r="K8" s="84"/>
    </row>
    <row r="9" spans="1:13" ht="150" x14ac:dyDescent="0.25">
      <c r="A9" s="87" t="s">
        <v>585</v>
      </c>
      <c r="B9" s="85">
        <v>7</v>
      </c>
      <c r="C9" s="87" t="s">
        <v>597</v>
      </c>
      <c r="D9" s="106" t="s">
        <v>599</v>
      </c>
      <c r="E9" s="85" t="s">
        <v>600</v>
      </c>
      <c r="F9" s="87" t="s">
        <v>601</v>
      </c>
      <c r="G9" s="84" t="s">
        <v>25</v>
      </c>
      <c r="H9" s="84" t="s">
        <v>44</v>
      </c>
      <c r="I9" s="84"/>
      <c r="J9" s="84"/>
      <c r="K9" s="84"/>
    </row>
    <row r="10" spans="1:13" ht="60" x14ac:dyDescent="0.25">
      <c r="A10" s="87" t="s">
        <v>585</v>
      </c>
      <c r="B10" s="86">
        <v>8</v>
      </c>
      <c r="C10" s="87" t="s">
        <v>597</v>
      </c>
      <c r="D10" s="135" t="s">
        <v>602</v>
      </c>
      <c r="E10" s="87"/>
      <c r="F10" s="87" t="s">
        <v>603</v>
      </c>
      <c r="G10" s="84" t="s">
        <v>46</v>
      </c>
      <c r="H10" s="84">
        <v>3</v>
      </c>
      <c r="I10" s="84"/>
      <c r="J10" s="84"/>
      <c r="K10" s="84"/>
    </row>
    <row r="11" spans="1:13" ht="105" x14ac:dyDescent="0.25">
      <c r="A11" s="87" t="s">
        <v>585</v>
      </c>
      <c r="B11" s="85">
        <v>9</v>
      </c>
      <c r="C11" s="87" t="s">
        <v>597</v>
      </c>
      <c r="D11" s="105" t="s">
        <v>604</v>
      </c>
      <c r="E11" s="87"/>
      <c r="F11" s="87" t="s">
        <v>605</v>
      </c>
      <c r="G11" s="84" t="s">
        <v>46</v>
      </c>
      <c r="H11" s="84">
        <v>4</v>
      </c>
      <c r="I11" s="84"/>
      <c r="J11" s="84"/>
      <c r="K11" s="84"/>
    </row>
    <row r="12" spans="1:13" ht="45" x14ac:dyDescent="0.25">
      <c r="A12" s="87" t="s">
        <v>585</v>
      </c>
      <c r="B12" s="85">
        <v>10</v>
      </c>
      <c r="C12" s="87" t="s">
        <v>597</v>
      </c>
      <c r="D12" s="106" t="s">
        <v>606</v>
      </c>
      <c r="E12" s="85" t="s">
        <v>607</v>
      </c>
      <c r="F12" s="87" t="s">
        <v>608</v>
      </c>
      <c r="G12" s="84" t="s">
        <v>25</v>
      </c>
      <c r="H12" s="84" t="s">
        <v>44</v>
      </c>
      <c r="I12" s="84"/>
      <c r="J12" s="84"/>
      <c r="K12" s="84"/>
    </row>
    <row r="13" spans="1:13" ht="150" x14ac:dyDescent="0.25">
      <c r="A13" s="87" t="s">
        <v>585</v>
      </c>
      <c r="B13" s="85">
        <v>11</v>
      </c>
      <c r="C13" s="84" t="s">
        <v>609</v>
      </c>
      <c r="D13" s="87" t="s">
        <v>610</v>
      </c>
      <c r="E13" s="85"/>
      <c r="F13" s="93" t="s">
        <v>611</v>
      </c>
      <c r="G13" s="84" t="s">
        <v>46</v>
      </c>
      <c r="H13" s="84">
        <v>4</v>
      </c>
      <c r="I13" s="84"/>
      <c r="J13" s="84"/>
      <c r="K13" s="84"/>
    </row>
    <row r="14" spans="1:13" ht="120" x14ac:dyDescent="0.25">
      <c r="A14" s="87" t="s">
        <v>585</v>
      </c>
      <c r="B14" s="85">
        <v>12</v>
      </c>
      <c r="C14" s="87" t="s">
        <v>612</v>
      </c>
      <c r="D14" s="87" t="s">
        <v>613</v>
      </c>
      <c r="E14" s="85" t="s">
        <v>607</v>
      </c>
      <c r="F14" s="87" t="s">
        <v>614</v>
      </c>
      <c r="G14" s="84" t="s">
        <v>25</v>
      </c>
      <c r="H14" s="84" t="s">
        <v>44</v>
      </c>
      <c r="I14" s="84"/>
      <c r="J14" s="84"/>
      <c r="K14" s="84"/>
    </row>
    <row r="15" spans="1:13" ht="90" x14ac:dyDescent="0.25">
      <c r="A15" s="87" t="s">
        <v>585</v>
      </c>
      <c r="B15" s="86">
        <v>13</v>
      </c>
      <c r="C15" s="87" t="s">
        <v>615</v>
      </c>
      <c r="D15" s="87" t="s">
        <v>616</v>
      </c>
      <c r="E15" s="87"/>
      <c r="F15" s="87"/>
      <c r="G15" s="84" t="s">
        <v>25</v>
      </c>
      <c r="H15" s="84" t="s">
        <v>44</v>
      </c>
      <c r="I15" s="84"/>
      <c r="J15" s="84"/>
      <c r="K15" s="84"/>
    </row>
    <row r="16" spans="1:13" ht="75" x14ac:dyDescent="0.25">
      <c r="A16" s="87" t="s">
        <v>585</v>
      </c>
      <c r="B16" s="85">
        <v>14</v>
      </c>
      <c r="C16" s="87" t="s">
        <v>615</v>
      </c>
      <c r="D16" s="87" t="s">
        <v>617</v>
      </c>
      <c r="E16" s="87"/>
      <c r="F16" s="87" t="s">
        <v>618</v>
      </c>
      <c r="G16" s="84" t="s">
        <v>46</v>
      </c>
      <c r="H16" s="84">
        <v>3</v>
      </c>
      <c r="I16" s="84"/>
      <c r="J16" s="84"/>
      <c r="K16" s="84"/>
    </row>
    <row r="17" spans="1:11" ht="285" x14ac:dyDescent="0.25">
      <c r="A17" s="87" t="s">
        <v>585</v>
      </c>
      <c r="B17" s="85">
        <v>15</v>
      </c>
      <c r="C17" s="87" t="s">
        <v>619</v>
      </c>
      <c r="D17" s="87" t="s">
        <v>620</v>
      </c>
      <c r="E17" s="87"/>
      <c r="F17" s="87" t="s">
        <v>611</v>
      </c>
      <c r="G17" s="86" t="s">
        <v>46</v>
      </c>
      <c r="H17" s="86">
        <v>5</v>
      </c>
      <c r="I17" s="86"/>
      <c r="J17" s="86"/>
      <c r="K17" s="86"/>
    </row>
    <row r="18" spans="1:11" ht="30" x14ac:dyDescent="0.25">
      <c r="A18" s="87" t="s">
        <v>585</v>
      </c>
      <c r="B18" s="85">
        <v>16</v>
      </c>
      <c r="C18" s="87" t="s">
        <v>619</v>
      </c>
      <c r="D18" s="87" t="s">
        <v>621</v>
      </c>
      <c r="E18" s="87"/>
      <c r="F18" s="87" t="s">
        <v>622</v>
      </c>
      <c r="G18" s="84" t="s">
        <v>46</v>
      </c>
      <c r="H18" s="84">
        <v>4</v>
      </c>
      <c r="I18" s="84"/>
      <c r="J18" s="84"/>
      <c r="K18" s="84"/>
    </row>
    <row r="19" spans="1:11" ht="45" x14ac:dyDescent="0.25">
      <c r="A19" s="87" t="s">
        <v>585</v>
      </c>
      <c r="B19" s="85">
        <v>17</v>
      </c>
      <c r="C19" s="87" t="s">
        <v>619</v>
      </c>
      <c r="D19" s="87" t="s">
        <v>623</v>
      </c>
      <c r="E19" s="87"/>
      <c r="F19" s="87" t="s">
        <v>624</v>
      </c>
      <c r="G19" s="84" t="s">
        <v>46</v>
      </c>
      <c r="H19" s="84">
        <v>3</v>
      </c>
      <c r="I19" s="84"/>
      <c r="J19" s="84"/>
      <c r="K19" s="84"/>
    </row>
    <row r="20" spans="1:11" ht="120" x14ac:dyDescent="0.25">
      <c r="A20" s="87" t="s">
        <v>585</v>
      </c>
      <c r="B20" s="85">
        <v>18</v>
      </c>
      <c r="C20" s="87" t="s">
        <v>619</v>
      </c>
      <c r="D20" s="87" t="s">
        <v>625</v>
      </c>
      <c r="E20" s="87"/>
      <c r="F20" s="87"/>
      <c r="G20" s="84" t="s">
        <v>25</v>
      </c>
      <c r="H20" s="84" t="s">
        <v>44</v>
      </c>
      <c r="I20" s="84"/>
      <c r="J20" s="84"/>
      <c r="K20" s="84"/>
    </row>
    <row r="21" spans="1:11" ht="30" x14ac:dyDescent="0.25">
      <c r="A21" s="87" t="s">
        <v>585</v>
      </c>
      <c r="B21" s="86">
        <v>19</v>
      </c>
      <c r="C21" s="87" t="s">
        <v>619</v>
      </c>
      <c r="D21" s="87" t="s">
        <v>626</v>
      </c>
      <c r="E21" s="87"/>
      <c r="F21" s="87" t="s">
        <v>624</v>
      </c>
      <c r="G21" s="84" t="s">
        <v>46</v>
      </c>
      <c r="H21" s="84">
        <v>3</v>
      </c>
      <c r="I21" s="84"/>
      <c r="J21" s="84"/>
      <c r="K21" s="84"/>
    </row>
    <row r="22" spans="1:11" ht="60" x14ac:dyDescent="0.25">
      <c r="A22" s="87" t="s">
        <v>585</v>
      </c>
      <c r="B22" s="85">
        <v>20</v>
      </c>
      <c r="C22" s="87" t="s">
        <v>619</v>
      </c>
      <c r="D22" s="87" t="s">
        <v>627</v>
      </c>
      <c r="E22" s="87"/>
      <c r="F22" s="87"/>
      <c r="G22" s="84" t="s">
        <v>25</v>
      </c>
      <c r="H22" s="84" t="s">
        <v>44</v>
      </c>
      <c r="I22" s="84"/>
      <c r="J22" s="84"/>
      <c r="K22" s="84"/>
    </row>
    <row r="23" spans="1:11" ht="45" x14ac:dyDescent="0.25">
      <c r="A23" s="87" t="s">
        <v>585</v>
      </c>
      <c r="B23" s="86">
        <v>21</v>
      </c>
      <c r="C23" s="87" t="s">
        <v>619</v>
      </c>
      <c r="D23" s="87" t="s">
        <v>628</v>
      </c>
      <c r="E23" s="87"/>
      <c r="F23" s="87"/>
      <c r="G23" s="84" t="s">
        <v>25</v>
      </c>
      <c r="H23" s="84" t="s">
        <v>44</v>
      </c>
      <c r="I23" s="84"/>
      <c r="J23" s="84"/>
      <c r="K23" s="84"/>
    </row>
    <row r="24" spans="1:11" ht="75" x14ac:dyDescent="0.25">
      <c r="A24" s="87" t="s">
        <v>585</v>
      </c>
      <c r="B24" s="85">
        <v>22</v>
      </c>
      <c r="C24" s="87" t="s">
        <v>619</v>
      </c>
      <c r="D24" s="87" t="s">
        <v>629</v>
      </c>
      <c r="E24" s="87"/>
      <c r="F24" s="87"/>
      <c r="G24" s="84" t="s">
        <v>630</v>
      </c>
      <c r="H24" s="84">
        <v>5</v>
      </c>
      <c r="I24" s="84"/>
      <c r="J24" s="84"/>
      <c r="K24" s="84"/>
    </row>
    <row r="25" spans="1:11" ht="90" x14ac:dyDescent="0.25">
      <c r="A25" s="87" t="s">
        <v>585</v>
      </c>
      <c r="B25" s="85">
        <v>23</v>
      </c>
      <c r="C25" s="87" t="s">
        <v>619</v>
      </c>
      <c r="D25" s="87" t="s">
        <v>631</v>
      </c>
      <c r="E25" s="87"/>
      <c r="F25" s="87"/>
      <c r="G25" s="84" t="s">
        <v>25</v>
      </c>
      <c r="H25" s="84" t="s">
        <v>44</v>
      </c>
      <c r="I25" s="84"/>
      <c r="J25" s="84"/>
      <c r="K25" s="84"/>
    </row>
    <row r="26" spans="1:11" ht="60" x14ac:dyDescent="0.25">
      <c r="A26" s="87" t="s">
        <v>585</v>
      </c>
      <c r="B26" s="86">
        <v>24</v>
      </c>
      <c r="C26" s="87" t="s">
        <v>619</v>
      </c>
      <c r="D26" s="87" t="s">
        <v>632</v>
      </c>
      <c r="E26" s="87"/>
      <c r="F26" s="87"/>
      <c r="G26" s="84" t="s">
        <v>25</v>
      </c>
      <c r="H26" s="84" t="s">
        <v>44</v>
      </c>
      <c r="I26" s="84"/>
      <c r="J26" s="84"/>
      <c r="K26" s="84"/>
    </row>
    <row r="27" spans="1:11" ht="180" x14ac:dyDescent="0.25">
      <c r="A27" s="87" t="s">
        <v>585</v>
      </c>
      <c r="B27" s="86">
        <v>25</v>
      </c>
      <c r="C27" s="87" t="s">
        <v>619</v>
      </c>
      <c r="D27" s="107" t="s">
        <v>633</v>
      </c>
      <c r="E27" s="87"/>
      <c r="F27" s="108" t="s">
        <v>634</v>
      </c>
      <c r="G27" s="84" t="s">
        <v>25</v>
      </c>
      <c r="H27" s="84" t="s">
        <v>44</v>
      </c>
      <c r="I27" s="84"/>
      <c r="J27" s="84"/>
      <c r="K27" s="84"/>
    </row>
    <row r="28" spans="1:11" ht="135" x14ac:dyDescent="0.25">
      <c r="A28" s="87" t="s">
        <v>585</v>
      </c>
      <c r="B28" s="85">
        <v>26</v>
      </c>
      <c r="C28" s="109" t="s">
        <v>635</v>
      </c>
      <c r="D28" s="109" t="s">
        <v>636</v>
      </c>
      <c r="E28" s="87"/>
      <c r="F28" s="87" t="s">
        <v>637</v>
      </c>
      <c r="G28" s="84" t="s">
        <v>46</v>
      </c>
      <c r="H28" s="84">
        <v>4</v>
      </c>
      <c r="I28" s="84"/>
      <c r="J28" s="84"/>
      <c r="K28" s="84"/>
    </row>
    <row r="29" spans="1:11" x14ac:dyDescent="0.25">
      <c r="A29" s="110" t="s">
        <v>539</v>
      </c>
      <c r="B29" s="111"/>
      <c r="C29" s="110"/>
      <c r="D29" s="110"/>
      <c r="E29" s="110"/>
      <c r="F29" s="110"/>
      <c r="G29" s="112"/>
      <c r="H29" s="112">
        <f>SUBTOTAL(109,Tabel5[gewicht])</f>
        <v>47</v>
      </c>
      <c r="I29" s="112"/>
      <c r="J29" s="112"/>
      <c r="K29" s="112"/>
    </row>
  </sheetData>
  <pageMargins left="0.74803149606299213" right="0.74803149606299213" top="0.98425196850393704" bottom="0.98425196850393704" header="0.51181102362204722" footer="0.51181102362204722"/>
  <pageSetup paperSize="8" scale="96" fitToHeight="0" orientation="landscape" r:id="rId1"/>
  <headerFooter alignWithMargins="0">
    <oddHeader>&amp;C&amp;F</oddHeader>
    <oddFooter>&amp;L&amp;8Europese aanbesteding DD JGZ
Kenmerk 2020/0114
Bijlage 4.2&amp;C&amp;A&amp;RPagina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49"/>
  <sheetViews>
    <sheetView view="pageLayout" topLeftCell="A54" zoomScale="70" zoomScaleNormal="100" zoomScalePageLayoutView="70" workbookViewId="0">
      <selection activeCell="D6" sqref="D6"/>
    </sheetView>
  </sheetViews>
  <sheetFormatPr defaultColWidth="9.140625" defaultRowHeight="15" x14ac:dyDescent="0.25"/>
  <cols>
    <col min="1" max="1" width="9.140625" style="3"/>
    <col min="2" max="2" width="4.140625" style="3" bestFit="1" customWidth="1"/>
    <col min="3" max="3" width="18.7109375" style="3" customWidth="1"/>
    <col min="4" max="4" width="80.7109375" style="4" customWidth="1"/>
    <col min="5" max="5" width="12" style="3" customWidth="1"/>
    <col min="6" max="6" width="10" style="208" customWidth="1"/>
    <col min="7" max="8" width="10" style="3" customWidth="1"/>
    <col min="9" max="10" width="9.140625" style="3"/>
    <col min="11" max="11" width="9.140625" style="33" bestFit="1" customWidth="1"/>
    <col min="12" max="16384" width="9.140625" style="3"/>
  </cols>
  <sheetData>
    <row r="1" spans="1:10" ht="18.75" x14ac:dyDescent="0.25">
      <c r="A1" s="24" t="s">
        <v>37</v>
      </c>
      <c r="C1" s="5"/>
      <c r="D1" s="6"/>
      <c r="E1" s="8"/>
      <c r="F1" s="206" t="s">
        <v>38</v>
      </c>
      <c r="G1" s="3" t="s">
        <v>39</v>
      </c>
      <c r="H1" s="3" t="s">
        <v>16</v>
      </c>
    </row>
    <row r="2" spans="1:10" x14ac:dyDescent="0.25">
      <c r="A2" s="5" t="s">
        <v>9</v>
      </c>
      <c r="B2" s="8" t="s">
        <v>10</v>
      </c>
      <c r="C2" s="25" t="s">
        <v>11</v>
      </c>
      <c r="D2" s="26" t="s">
        <v>12</v>
      </c>
      <c r="E2" s="2" t="s">
        <v>13</v>
      </c>
      <c r="F2" s="207" t="s">
        <v>14</v>
      </c>
      <c r="G2" s="2" t="s">
        <v>15</v>
      </c>
      <c r="H2" s="2" t="s">
        <v>16</v>
      </c>
      <c r="I2" s="29" t="s">
        <v>40</v>
      </c>
      <c r="J2" s="27"/>
    </row>
    <row r="3" spans="1:10" ht="45" x14ac:dyDescent="0.25">
      <c r="A3" s="5" t="s">
        <v>41</v>
      </c>
      <c r="B3" s="5">
        <v>1</v>
      </c>
      <c r="C3" s="5" t="s">
        <v>42</v>
      </c>
      <c r="D3" s="6" t="s">
        <v>43</v>
      </c>
      <c r="E3" s="5" t="s">
        <v>25</v>
      </c>
      <c r="F3" s="22" t="s">
        <v>44</v>
      </c>
      <c r="G3" s="5"/>
      <c r="H3" s="5"/>
      <c r="I3" s="5"/>
    </row>
    <row r="4" spans="1:10" ht="45" x14ac:dyDescent="0.25">
      <c r="A4" s="5" t="s">
        <v>41</v>
      </c>
      <c r="B4" s="5">
        <v>2</v>
      </c>
      <c r="C4" s="5" t="s">
        <v>42</v>
      </c>
      <c r="D4" s="6" t="s">
        <v>45</v>
      </c>
      <c r="E4" s="5" t="s">
        <v>46</v>
      </c>
      <c r="F4" s="22">
        <v>5</v>
      </c>
      <c r="G4" s="5"/>
      <c r="H4" s="5" t="s">
        <v>16</v>
      </c>
      <c r="I4" s="5"/>
    </row>
    <row r="5" spans="1:10" x14ac:dyDescent="0.25">
      <c r="A5" s="5" t="s">
        <v>41</v>
      </c>
      <c r="B5" s="5">
        <v>3</v>
      </c>
      <c r="C5" s="5" t="s">
        <v>42</v>
      </c>
      <c r="D5" s="6" t="s">
        <v>47</v>
      </c>
      <c r="E5" s="5" t="s">
        <v>25</v>
      </c>
      <c r="F5" s="22" t="s">
        <v>44</v>
      </c>
      <c r="G5" s="5"/>
      <c r="H5" s="5"/>
      <c r="I5" s="5"/>
    </row>
    <row r="6" spans="1:10" ht="60" x14ac:dyDescent="0.25">
      <c r="A6" s="5" t="s">
        <v>41</v>
      </c>
      <c r="B6" s="5">
        <v>4</v>
      </c>
      <c r="C6" s="5" t="s">
        <v>42</v>
      </c>
      <c r="D6" s="36" t="s">
        <v>48</v>
      </c>
      <c r="E6" s="5" t="s">
        <v>25</v>
      </c>
      <c r="F6" s="22" t="s">
        <v>44</v>
      </c>
      <c r="G6" s="5"/>
      <c r="H6" s="5" t="s">
        <v>16</v>
      </c>
      <c r="I6" s="5"/>
    </row>
    <row r="7" spans="1:10" ht="45" x14ac:dyDescent="0.25">
      <c r="A7" s="5" t="s">
        <v>41</v>
      </c>
      <c r="B7" s="5">
        <v>5</v>
      </c>
      <c r="C7" s="5" t="s">
        <v>42</v>
      </c>
      <c r="D7" s="6" t="s">
        <v>49</v>
      </c>
      <c r="E7" s="5" t="s">
        <v>25</v>
      </c>
      <c r="F7" s="22" t="s">
        <v>44</v>
      </c>
      <c r="G7" s="5"/>
      <c r="H7" s="5"/>
      <c r="I7" s="5"/>
    </row>
    <row r="8" spans="1:10" x14ac:dyDescent="0.25">
      <c r="A8" s="5" t="s">
        <v>41</v>
      </c>
      <c r="B8" s="5">
        <f>B7+1</f>
        <v>6</v>
      </c>
      <c r="C8" s="5" t="s">
        <v>42</v>
      </c>
      <c r="D8" s="6" t="s">
        <v>50</v>
      </c>
      <c r="E8" s="5" t="s">
        <v>25</v>
      </c>
      <c r="F8" s="22" t="s">
        <v>44</v>
      </c>
      <c r="G8" s="5"/>
      <c r="H8" s="5"/>
      <c r="I8" s="5"/>
    </row>
    <row r="9" spans="1:10" ht="30" x14ac:dyDescent="0.25">
      <c r="A9" s="5" t="s">
        <v>41</v>
      </c>
      <c r="B9" s="5">
        <f>B8+1</f>
        <v>7</v>
      </c>
      <c r="C9" s="5" t="s">
        <v>42</v>
      </c>
      <c r="D9" s="6" t="s">
        <v>51</v>
      </c>
      <c r="E9" s="5" t="s">
        <v>25</v>
      </c>
      <c r="F9" s="22" t="s">
        <v>44</v>
      </c>
      <c r="G9" s="5"/>
      <c r="H9" s="5"/>
      <c r="I9" s="5"/>
    </row>
    <row r="10" spans="1:10" ht="60" x14ac:dyDescent="0.25">
      <c r="A10" s="5" t="s">
        <v>41</v>
      </c>
      <c r="B10" s="5">
        <f>B9+1</f>
        <v>8</v>
      </c>
      <c r="C10" s="5" t="s">
        <v>42</v>
      </c>
      <c r="D10" s="6" t="s">
        <v>52</v>
      </c>
      <c r="E10" s="5" t="s">
        <v>46</v>
      </c>
      <c r="F10" s="22">
        <v>4</v>
      </c>
      <c r="G10" s="5"/>
      <c r="H10" s="5"/>
      <c r="I10" s="5"/>
    </row>
    <row r="11" spans="1:10" x14ac:dyDescent="0.25">
      <c r="A11" s="5" t="s">
        <v>41</v>
      </c>
      <c r="B11" s="5">
        <f>B10+1</f>
        <v>9</v>
      </c>
      <c r="C11" s="5" t="s">
        <v>42</v>
      </c>
      <c r="D11" s="6" t="s">
        <v>53</v>
      </c>
      <c r="E11" s="5" t="s">
        <v>25</v>
      </c>
      <c r="F11" s="22" t="s">
        <v>44</v>
      </c>
      <c r="G11" s="5"/>
      <c r="H11" s="5"/>
      <c r="I11" s="5"/>
    </row>
    <row r="12" spans="1:10" x14ac:dyDescent="0.25">
      <c r="A12" s="8"/>
      <c r="B12" s="8"/>
      <c r="C12" s="8"/>
      <c r="D12" s="7"/>
      <c r="E12" s="8">
        <f>COUNTIF(Tabel13[eis/wens],"EIS")</f>
        <v>7</v>
      </c>
      <c r="F12" s="206">
        <f>SUBTOTAL(109,Tabel13[gewicht])</f>
        <v>9</v>
      </c>
      <c r="G12" s="8"/>
      <c r="H12" s="8"/>
      <c r="I12" s="5"/>
    </row>
    <row r="139" spans="3:3" x14ac:dyDescent="0.25">
      <c r="C139" s="4"/>
    </row>
    <row r="140" spans="3:3" x14ac:dyDescent="0.25">
      <c r="C140" s="4"/>
    </row>
    <row r="141" spans="3:3" x14ac:dyDescent="0.25">
      <c r="C141" s="4"/>
    </row>
    <row r="142" spans="3:3" x14ac:dyDescent="0.25">
      <c r="C142" s="4"/>
    </row>
    <row r="143" spans="3:3" x14ac:dyDescent="0.25">
      <c r="C143" s="4"/>
    </row>
    <row r="144" spans="3:3" x14ac:dyDescent="0.25">
      <c r="C144" s="4"/>
    </row>
    <row r="145" spans="3:3" x14ac:dyDescent="0.25">
      <c r="C145" s="4"/>
    </row>
    <row r="146" spans="3:3" x14ac:dyDescent="0.25">
      <c r="C146" s="4"/>
    </row>
    <row r="147" spans="3:3" x14ac:dyDescent="0.25">
      <c r="C147" s="4"/>
    </row>
    <row r="148" spans="3:3" x14ac:dyDescent="0.25">
      <c r="C148" s="4"/>
    </row>
    <row r="149" spans="3:3" x14ac:dyDescent="0.25">
      <c r="C149" s="4"/>
    </row>
    <row r="150" spans="3:3" x14ac:dyDescent="0.25">
      <c r="C150" s="4"/>
    </row>
    <row r="151" spans="3:3" x14ac:dyDescent="0.25">
      <c r="C151" s="4"/>
    </row>
    <row r="152" spans="3:3" x14ac:dyDescent="0.25">
      <c r="C152" s="4"/>
    </row>
    <row r="153" spans="3:3" x14ac:dyDescent="0.25">
      <c r="C153" s="4"/>
    </row>
    <row r="154" spans="3:3" x14ac:dyDescent="0.25">
      <c r="C154" s="4"/>
    </row>
    <row r="155" spans="3:3" x14ac:dyDescent="0.25">
      <c r="C155" s="4"/>
    </row>
    <row r="156" spans="3:3" x14ac:dyDescent="0.25">
      <c r="C156" s="4"/>
    </row>
    <row r="157" spans="3:3" x14ac:dyDescent="0.25">
      <c r="C157" s="4"/>
    </row>
    <row r="158" spans="3:3" x14ac:dyDescent="0.25">
      <c r="C158" s="4"/>
    </row>
    <row r="159" spans="3:3" x14ac:dyDescent="0.25">
      <c r="C159" s="4"/>
    </row>
    <row r="160" spans="3:3" x14ac:dyDescent="0.25">
      <c r="C160" s="4"/>
    </row>
    <row r="161" spans="3:3" x14ac:dyDescent="0.25">
      <c r="C161" s="4"/>
    </row>
    <row r="162" spans="3:3" x14ac:dyDescent="0.25">
      <c r="C162" s="4"/>
    </row>
    <row r="163" spans="3:3" x14ac:dyDescent="0.25">
      <c r="C163" s="4"/>
    </row>
    <row r="164" spans="3:3" x14ac:dyDescent="0.25">
      <c r="C164" s="4"/>
    </row>
    <row r="165" spans="3:3" x14ac:dyDescent="0.25">
      <c r="C165" s="4"/>
    </row>
    <row r="166" spans="3:3" x14ac:dyDescent="0.25">
      <c r="C166" s="4"/>
    </row>
    <row r="167" spans="3:3" x14ac:dyDescent="0.25">
      <c r="C167" s="4"/>
    </row>
    <row r="168" spans="3:3" x14ac:dyDescent="0.25">
      <c r="C168" s="4"/>
    </row>
    <row r="270" spans="3:3" x14ac:dyDescent="0.25">
      <c r="C270" s="4"/>
    </row>
    <row r="271" spans="3:3" x14ac:dyDescent="0.25">
      <c r="C271" s="4"/>
    </row>
    <row r="274" spans="3:3" x14ac:dyDescent="0.25">
      <c r="C274" s="4"/>
    </row>
    <row r="434" spans="3:3" x14ac:dyDescent="0.25">
      <c r="C434" s="4"/>
    </row>
    <row r="435" spans="3:3" x14ac:dyDescent="0.25">
      <c r="C435" s="4"/>
    </row>
    <row r="436" spans="3:3" x14ac:dyDescent="0.25">
      <c r="C436" s="4"/>
    </row>
    <row r="437" spans="3:3" x14ac:dyDescent="0.25">
      <c r="C437" s="4"/>
    </row>
    <row r="438" spans="3:3" x14ac:dyDescent="0.25">
      <c r="C438" s="4"/>
    </row>
    <row r="439" spans="3:3" x14ac:dyDescent="0.25">
      <c r="C439" s="4"/>
    </row>
    <row r="440" spans="3:3" x14ac:dyDescent="0.25">
      <c r="C440" s="4"/>
    </row>
    <row r="441" spans="3:3" x14ac:dyDescent="0.25">
      <c r="C441" s="4"/>
    </row>
    <row r="442" spans="3:3" x14ac:dyDescent="0.25">
      <c r="C442" s="4"/>
    </row>
    <row r="443" spans="3:3" x14ac:dyDescent="0.25">
      <c r="C443" s="4"/>
    </row>
    <row r="444" spans="3:3" x14ac:dyDescent="0.25">
      <c r="C444" s="4"/>
    </row>
    <row r="445" spans="3:3" x14ac:dyDescent="0.25">
      <c r="C445" s="4"/>
    </row>
    <row r="446" spans="3:3" x14ac:dyDescent="0.25">
      <c r="C446" s="4"/>
    </row>
    <row r="447" spans="3:3" x14ac:dyDescent="0.25">
      <c r="C447" s="4"/>
    </row>
    <row r="448" spans="3:3" x14ac:dyDescent="0.25">
      <c r="C448" s="4"/>
    </row>
    <row r="449" spans="3:3" x14ac:dyDescent="0.25">
      <c r="C449" s="4"/>
    </row>
    <row r="459" spans="3:3" x14ac:dyDescent="0.25">
      <c r="C459" s="4"/>
    </row>
    <row r="460" spans="3:3" x14ac:dyDescent="0.25">
      <c r="C460" s="4"/>
    </row>
    <row r="461" spans="3:3" x14ac:dyDescent="0.25">
      <c r="C461" s="4"/>
    </row>
    <row r="462" spans="3:3" x14ac:dyDescent="0.25">
      <c r="C462" s="4"/>
    </row>
    <row r="463" spans="3:3" x14ac:dyDescent="0.25">
      <c r="C463" s="4"/>
    </row>
    <row r="464" spans="3:3" x14ac:dyDescent="0.25">
      <c r="C464" s="4"/>
    </row>
    <row r="465" spans="3:3" x14ac:dyDescent="0.25">
      <c r="C465" s="4"/>
    </row>
    <row r="466" spans="3:3" x14ac:dyDescent="0.25">
      <c r="C466" s="4"/>
    </row>
    <row r="467" spans="3:3" x14ac:dyDescent="0.25">
      <c r="C467" s="4"/>
    </row>
    <row r="468" spans="3:3" x14ac:dyDescent="0.25">
      <c r="C468" s="4"/>
    </row>
    <row r="469" spans="3:3" x14ac:dyDescent="0.25">
      <c r="C469" s="4"/>
    </row>
    <row r="470" spans="3:3" x14ac:dyDescent="0.25">
      <c r="C470" s="4"/>
    </row>
    <row r="471" spans="3:3" x14ac:dyDescent="0.25">
      <c r="C471" s="4"/>
    </row>
    <row r="472" spans="3:3" x14ac:dyDescent="0.25">
      <c r="C472" s="4"/>
    </row>
    <row r="473" spans="3:3" x14ac:dyDescent="0.25">
      <c r="C473" s="4"/>
    </row>
    <row r="474" spans="3:3" x14ac:dyDescent="0.25">
      <c r="C474" s="4"/>
    </row>
    <row r="475" spans="3:3" x14ac:dyDescent="0.25">
      <c r="C475" s="4"/>
    </row>
    <row r="476" spans="3:3" x14ac:dyDescent="0.25">
      <c r="C476" s="4"/>
    </row>
    <row r="477" spans="3:3" x14ac:dyDescent="0.25">
      <c r="C477" s="4"/>
    </row>
    <row r="478" spans="3:3" x14ac:dyDescent="0.25">
      <c r="C478" s="4"/>
    </row>
    <row r="479" spans="3:3" x14ac:dyDescent="0.25">
      <c r="C479" s="4"/>
    </row>
    <row r="480" spans="3:3" x14ac:dyDescent="0.25">
      <c r="C480" s="4"/>
    </row>
    <row r="481" spans="3:3" x14ac:dyDescent="0.25">
      <c r="C481" s="4"/>
    </row>
    <row r="482" spans="3:3" x14ac:dyDescent="0.25">
      <c r="C482" s="4"/>
    </row>
    <row r="483" spans="3:3" x14ac:dyDescent="0.25">
      <c r="C483" s="4"/>
    </row>
    <row r="484" spans="3:3" x14ac:dyDescent="0.25">
      <c r="C484" s="4"/>
    </row>
    <row r="485" spans="3:3" x14ac:dyDescent="0.25">
      <c r="C485" s="4"/>
    </row>
    <row r="486" spans="3:3" x14ac:dyDescent="0.25">
      <c r="C486" s="4"/>
    </row>
    <row r="487" spans="3:3" x14ac:dyDescent="0.25">
      <c r="C487" s="4"/>
    </row>
    <row r="488" spans="3:3" x14ac:dyDescent="0.25">
      <c r="C488" s="4"/>
    </row>
    <row r="489" spans="3:3" x14ac:dyDescent="0.25">
      <c r="C489" s="4"/>
    </row>
    <row r="490" spans="3:3" x14ac:dyDescent="0.25">
      <c r="C490" s="4"/>
    </row>
    <row r="549" spans="3:3" x14ac:dyDescent="0.25">
      <c r="C549" s="4"/>
    </row>
  </sheetData>
  <pageMargins left="0.70866141732283472" right="0.70866141732283472" top="0.74803149606299213" bottom="0.74803149606299213" header="0.31496062992125984" footer="0.31496062992125984"/>
  <pageSetup paperSize="8" scale="74" fitToHeight="0" orientation="landscape" r:id="rId1"/>
  <headerFooter>
    <oddHeader>&amp;C&amp;A&amp;RPagina &amp;P</oddHeader>
    <oddFooter>&amp;LEuropese aanbesteding DD JGZ
Kenmerk 2020/0114
Bijlage 4.2</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1"/>
  <sheetViews>
    <sheetView view="pageLayout" topLeftCell="A24" zoomScale="70" zoomScaleNormal="70" zoomScalePageLayoutView="70" workbookViewId="0">
      <selection activeCell="E6" sqref="E6"/>
    </sheetView>
  </sheetViews>
  <sheetFormatPr defaultColWidth="9.140625" defaultRowHeight="12.75" x14ac:dyDescent="0.25"/>
  <cols>
    <col min="1" max="1" width="9.7109375" style="60" customWidth="1"/>
    <col min="2" max="2" width="5.7109375" style="72" customWidth="1"/>
    <col min="3" max="3" width="18.28515625" style="72" bestFit="1" customWidth="1"/>
    <col min="4" max="4" width="19.42578125" style="72" bestFit="1" customWidth="1"/>
    <col min="5" max="5" width="19.42578125" style="72" customWidth="1"/>
    <col min="6" max="6" width="16" style="72" customWidth="1"/>
    <col min="7" max="7" width="40.42578125" style="72" bestFit="1" customWidth="1"/>
    <col min="8" max="8" width="13" style="72" customWidth="1"/>
    <col min="9" max="11" width="9.85546875" style="72" customWidth="1"/>
    <col min="12" max="12" width="7.140625" style="72" bestFit="1" customWidth="1"/>
    <col min="13" max="16384" width="9.140625" style="72"/>
  </cols>
  <sheetData>
    <row r="1" spans="1:12" ht="18.75" x14ac:dyDescent="0.25">
      <c r="A1" s="63" t="s">
        <v>638</v>
      </c>
      <c r="B1" s="64"/>
      <c r="C1" s="65"/>
      <c r="D1" s="65"/>
      <c r="E1" s="65"/>
      <c r="F1" s="65"/>
      <c r="G1" s="65"/>
      <c r="H1" s="76"/>
      <c r="I1" s="76"/>
      <c r="J1" s="133"/>
      <c r="K1" s="133"/>
      <c r="L1" s="133"/>
    </row>
    <row r="2" spans="1:12" s="194" customFormat="1" ht="15" x14ac:dyDescent="0.25">
      <c r="A2" s="201" t="s">
        <v>9</v>
      </c>
      <c r="B2" s="201" t="s">
        <v>527</v>
      </c>
      <c r="C2" s="201" t="s">
        <v>541</v>
      </c>
      <c r="D2" s="201" t="s">
        <v>528</v>
      </c>
      <c r="E2" s="201" t="s">
        <v>542</v>
      </c>
      <c r="F2" s="201" t="s">
        <v>543</v>
      </c>
      <c r="G2" s="201" t="s">
        <v>544</v>
      </c>
      <c r="H2" s="201" t="s">
        <v>13</v>
      </c>
      <c r="I2" s="201" t="s">
        <v>14</v>
      </c>
      <c r="J2" s="201" t="s">
        <v>15</v>
      </c>
      <c r="K2" s="201" t="s">
        <v>16</v>
      </c>
      <c r="L2" s="201" t="s">
        <v>40</v>
      </c>
    </row>
    <row r="3" spans="1:12" s="59" customFormat="1" ht="135" x14ac:dyDescent="0.25">
      <c r="A3" s="85" t="s">
        <v>639</v>
      </c>
      <c r="B3" s="85">
        <v>1</v>
      </c>
      <c r="C3" s="85" t="s">
        <v>640</v>
      </c>
      <c r="D3" s="85" t="s">
        <v>641</v>
      </c>
      <c r="E3" s="85" t="s">
        <v>642</v>
      </c>
      <c r="F3" s="85" t="s">
        <v>643</v>
      </c>
      <c r="G3" s="85" t="s">
        <v>644</v>
      </c>
      <c r="H3" s="85" t="s">
        <v>25</v>
      </c>
      <c r="I3" s="85" t="s">
        <v>44</v>
      </c>
      <c r="J3" s="85"/>
      <c r="K3" s="85"/>
      <c r="L3" s="85"/>
    </row>
    <row r="4" spans="1:12" s="59" customFormat="1" ht="75" x14ac:dyDescent="0.25">
      <c r="A4" s="85" t="s">
        <v>639</v>
      </c>
      <c r="B4" s="85">
        <v>2</v>
      </c>
      <c r="C4" s="85" t="s">
        <v>640</v>
      </c>
      <c r="D4" s="85" t="s">
        <v>641</v>
      </c>
      <c r="E4" s="85" t="s">
        <v>642</v>
      </c>
      <c r="F4" s="85" t="s">
        <v>643</v>
      </c>
      <c r="G4" s="85" t="s">
        <v>645</v>
      </c>
      <c r="H4" s="85" t="s">
        <v>25</v>
      </c>
      <c r="I4" s="85" t="s">
        <v>44</v>
      </c>
      <c r="J4" s="85"/>
      <c r="K4" s="85"/>
      <c r="L4" s="85"/>
    </row>
    <row r="5" spans="1:12" s="59" customFormat="1" ht="60" x14ac:dyDescent="0.25">
      <c r="A5" s="85"/>
      <c r="B5" s="85">
        <v>3</v>
      </c>
      <c r="C5" s="85" t="s">
        <v>646</v>
      </c>
      <c r="D5" s="85" t="s">
        <v>647</v>
      </c>
      <c r="E5" s="85" t="s">
        <v>648</v>
      </c>
      <c r="F5" s="85" t="s">
        <v>643</v>
      </c>
      <c r="G5" s="85" t="s">
        <v>649</v>
      </c>
      <c r="H5" s="85" t="s">
        <v>25</v>
      </c>
      <c r="I5" s="85" t="s">
        <v>44</v>
      </c>
      <c r="J5" s="85"/>
      <c r="K5" s="85"/>
      <c r="L5" s="85"/>
    </row>
    <row r="6" spans="1:12" s="59" customFormat="1" ht="75" x14ac:dyDescent="0.25">
      <c r="A6" s="85" t="s">
        <v>639</v>
      </c>
      <c r="B6" s="85">
        <v>4</v>
      </c>
      <c r="C6" s="85" t="s">
        <v>650</v>
      </c>
      <c r="D6" s="85" t="s">
        <v>651</v>
      </c>
      <c r="E6" s="85" t="s">
        <v>652</v>
      </c>
      <c r="F6" s="85" t="s">
        <v>653</v>
      </c>
      <c r="G6" s="85" t="s">
        <v>654</v>
      </c>
      <c r="H6" s="85" t="s">
        <v>46</v>
      </c>
      <c r="I6" s="85">
        <v>4</v>
      </c>
      <c r="J6" s="85"/>
      <c r="K6" s="85"/>
      <c r="L6" s="85"/>
    </row>
    <row r="7" spans="1:12" s="59" customFormat="1" ht="75" x14ac:dyDescent="0.25">
      <c r="A7" s="85" t="s">
        <v>639</v>
      </c>
      <c r="B7" s="85">
        <v>5</v>
      </c>
      <c r="C7" s="85" t="s">
        <v>650</v>
      </c>
      <c r="D7" s="85" t="s">
        <v>651</v>
      </c>
      <c r="E7" s="85" t="s">
        <v>655</v>
      </c>
      <c r="F7" s="85" t="s">
        <v>653</v>
      </c>
      <c r="G7" s="85" t="s">
        <v>656</v>
      </c>
      <c r="H7" s="85" t="s">
        <v>46</v>
      </c>
      <c r="I7" s="85">
        <v>4</v>
      </c>
      <c r="J7" s="85"/>
      <c r="K7" s="85"/>
      <c r="L7" s="85"/>
    </row>
    <row r="8" spans="1:12" s="59" customFormat="1" ht="60" x14ac:dyDescent="0.25">
      <c r="A8" s="85" t="s">
        <v>639</v>
      </c>
      <c r="B8" s="85">
        <v>6</v>
      </c>
      <c r="C8" s="85" t="s">
        <v>657</v>
      </c>
      <c r="D8" s="85" t="s">
        <v>658</v>
      </c>
      <c r="E8" s="85" t="s">
        <v>659</v>
      </c>
      <c r="F8" s="85" t="s">
        <v>660</v>
      </c>
      <c r="G8" s="85" t="s">
        <v>661</v>
      </c>
      <c r="H8" s="85" t="s">
        <v>25</v>
      </c>
      <c r="I8" s="85" t="s">
        <v>44</v>
      </c>
      <c r="J8" s="85"/>
      <c r="K8" s="85"/>
      <c r="L8" s="85"/>
    </row>
    <row r="9" spans="1:12" ht="15" x14ac:dyDescent="0.25">
      <c r="A9" s="136"/>
      <c r="B9" s="136"/>
      <c r="C9" s="136"/>
      <c r="D9" s="136"/>
      <c r="E9" s="136"/>
      <c r="F9" s="136"/>
      <c r="G9" s="136"/>
      <c r="H9" s="136"/>
      <c r="I9" s="136">
        <f>SUBTOTAL(109,Tabel6[gewicht])</f>
        <v>8</v>
      </c>
      <c r="J9" s="136"/>
      <c r="K9" s="136"/>
      <c r="L9" s="136"/>
    </row>
    <row r="11" spans="1:12" x14ac:dyDescent="0.25">
      <c r="H11" s="77"/>
      <c r="I11" s="77"/>
      <c r="J11" s="77"/>
      <c r="K11" s="77"/>
      <c r="L11" s="77"/>
    </row>
    <row r="12" spans="1:12" x14ac:dyDescent="0.25">
      <c r="H12" s="77"/>
      <c r="I12" s="77"/>
      <c r="J12" s="77"/>
      <c r="K12" s="77"/>
      <c r="L12" s="77"/>
    </row>
    <row r="13" spans="1:12" x14ac:dyDescent="0.25">
      <c r="H13" s="77"/>
      <c r="I13" s="77"/>
      <c r="J13" s="77"/>
      <c r="K13" s="77"/>
      <c r="L13" s="77"/>
    </row>
    <row r="14" spans="1:12" x14ac:dyDescent="0.25">
      <c r="H14" s="77"/>
      <c r="I14" s="77"/>
      <c r="J14" s="77"/>
      <c r="K14" s="77"/>
      <c r="L14" s="77"/>
    </row>
    <row r="15" spans="1:12" x14ac:dyDescent="0.25">
      <c r="H15" s="77"/>
      <c r="I15" s="77"/>
      <c r="J15" s="77"/>
      <c r="K15" s="77"/>
      <c r="L15" s="77"/>
    </row>
    <row r="16" spans="1:12" x14ac:dyDescent="0.25">
      <c r="H16" s="77"/>
      <c r="I16" s="77"/>
      <c r="J16" s="77"/>
      <c r="K16" s="77"/>
      <c r="L16" s="77"/>
    </row>
    <row r="17" spans="8:12" x14ac:dyDescent="0.25">
      <c r="H17" s="77"/>
      <c r="I17" s="77"/>
      <c r="J17" s="77"/>
      <c r="K17" s="77"/>
      <c r="L17" s="77"/>
    </row>
    <row r="18" spans="8:12" x14ac:dyDescent="0.25">
      <c r="H18" s="77"/>
      <c r="I18" s="77"/>
      <c r="J18" s="77"/>
      <c r="K18" s="77"/>
      <c r="L18" s="77"/>
    </row>
    <row r="19" spans="8:12" x14ac:dyDescent="0.25">
      <c r="H19" s="77"/>
      <c r="I19" s="77"/>
      <c r="J19" s="77"/>
      <c r="K19" s="77"/>
      <c r="L19" s="77"/>
    </row>
    <row r="20" spans="8:12" x14ac:dyDescent="0.25">
      <c r="H20" s="77"/>
      <c r="I20" s="77"/>
      <c r="J20" s="77"/>
      <c r="K20" s="77"/>
      <c r="L20" s="77"/>
    </row>
    <row r="21" spans="8:12" x14ac:dyDescent="0.25">
      <c r="H21" s="77"/>
      <c r="I21" s="77"/>
      <c r="J21" s="77"/>
      <c r="K21" s="77"/>
      <c r="L21" s="77"/>
    </row>
  </sheetData>
  <pageMargins left="0.74803149606299213" right="0.74803149606299213" top="0.98425196850393704" bottom="0.98425196850393704" header="0.51181102362204722" footer="0.51181102362204722"/>
  <pageSetup paperSize="8" fitToHeight="0" orientation="landscape" r:id="rId1"/>
  <headerFooter alignWithMargins="0">
    <oddHeader>&amp;C&amp;F</oddHeader>
    <oddFooter>&amp;L&amp;8Europese aanbesteding DD JGZ
Kenmerk 2020/0114
Bijlage 4.2&amp;C&amp;A&amp;RPagina &amp;P</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2"/>
  <sheetViews>
    <sheetView view="pageLayout" topLeftCell="A3" zoomScale="70" zoomScaleNormal="100" zoomScalePageLayoutView="70" workbookViewId="0">
      <selection activeCell="G3" sqref="G3:G11"/>
    </sheetView>
  </sheetViews>
  <sheetFormatPr defaultColWidth="9.140625" defaultRowHeight="11.25" x14ac:dyDescent="0.25"/>
  <cols>
    <col min="1" max="1" width="8.140625" style="60" customWidth="1"/>
    <col min="2" max="2" width="5.28515625" style="60" bestFit="1" customWidth="1"/>
    <col min="3" max="3" width="13.42578125" style="60" customWidth="1"/>
    <col min="4" max="4" width="32.42578125" style="60" bestFit="1" customWidth="1"/>
    <col min="5" max="5" width="23.140625" style="60" bestFit="1" customWidth="1"/>
    <col min="6" max="6" width="30.7109375" style="60" customWidth="1"/>
    <col min="7" max="7" width="10.28515625" style="60" bestFit="1" customWidth="1"/>
    <col min="8" max="8" width="10.42578125" style="60" bestFit="1" customWidth="1"/>
    <col min="9" max="11" width="8.5703125" style="60" customWidth="1"/>
    <col min="12" max="16384" width="9.140625" style="60"/>
  </cols>
  <sheetData>
    <row r="1" spans="1:11" ht="18.75" x14ac:dyDescent="0.25">
      <c r="A1" s="63" t="s">
        <v>662</v>
      </c>
      <c r="B1" s="68"/>
      <c r="C1" s="65"/>
      <c r="D1" s="65"/>
      <c r="E1" s="65"/>
      <c r="F1" s="65"/>
      <c r="G1" s="68"/>
      <c r="H1" s="68"/>
      <c r="I1" s="68"/>
      <c r="J1" s="68"/>
      <c r="K1" s="68"/>
    </row>
    <row r="2" spans="1:11" s="194" customFormat="1" ht="15" x14ac:dyDescent="0.25">
      <c r="A2" s="199" t="s">
        <v>9</v>
      </c>
      <c r="B2" s="199" t="s">
        <v>527</v>
      </c>
      <c r="C2" s="199" t="s">
        <v>541</v>
      </c>
      <c r="D2" s="199" t="s">
        <v>528</v>
      </c>
      <c r="E2" s="199" t="s">
        <v>542</v>
      </c>
      <c r="F2" s="199" t="s">
        <v>544</v>
      </c>
      <c r="G2" s="199" t="s">
        <v>13</v>
      </c>
      <c r="H2" s="199" t="s">
        <v>14</v>
      </c>
      <c r="I2" s="199" t="s">
        <v>15</v>
      </c>
      <c r="J2" s="199" t="s">
        <v>16</v>
      </c>
      <c r="K2" s="199" t="s">
        <v>40</v>
      </c>
    </row>
    <row r="3" spans="1:11" ht="120" x14ac:dyDescent="0.25">
      <c r="A3" s="87" t="s">
        <v>663</v>
      </c>
      <c r="B3" s="85">
        <v>1</v>
      </c>
      <c r="C3" s="85" t="s">
        <v>664</v>
      </c>
      <c r="D3" s="85" t="s">
        <v>665</v>
      </c>
      <c r="E3" s="85" t="s">
        <v>666</v>
      </c>
      <c r="F3" s="85" t="s">
        <v>667</v>
      </c>
      <c r="G3" s="85" t="s">
        <v>25</v>
      </c>
      <c r="H3" s="84" t="s">
        <v>44</v>
      </c>
      <c r="I3" s="134"/>
      <c r="J3" s="134"/>
      <c r="K3" s="134"/>
    </row>
    <row r="4" spans="1:11" ht="90" x14ac:dyDescent="0.25">
      <c r="A4" s="87" t="s">
        <v>663</v>
      </c>
      <c r="B4" s="87">
        <v>2</v>
      </c>
      <c r="C4" s="87" t="s">
        <v>668</v>
      </c>
      <c r="D4" s="87" t="s">
        <v>669</v>
      </c>
      <c r="E4" s="87" t="s">
        <v>670</v>
      </c>
      <c r="F4" s="87" t="s">
        <v>671</v>
      </c>
      <c r="G4" s="85" t="s">
        <v>25</v>
      </c>
      <c r="H4" s="84" t="s">
        <v>44</v>
      </c>
      <c r="I4" s="134"/>
      <c r="J4" s="134"/>
      <c r="K4" s="134"/>
    </row>
    <row r="5" spans="1:11" ht="60" x14ac:dyDescent="0.25">
      <c r="A5" s="87" t="s">
        <v>663</v>
      </c>
      <c r="B5" s="87">
        <f>B4+1</f>
        <v>3</v>
      </c>
      <c r="C5" s="87" t="s">
        <v>668</v>
      </c>
      <c r="D5" s="87" t="s">
        <v>672</v>
      </c>
      <c r="E5" s="87" t="s">
        <v>673</v>
      </c>
      <c r="F5" s="87" t="s">
        <v>674</v>
      </c>
      <c r="G5" s="85" t="s">
        <v>25</v>
      </c>
      <c r="H5" s="84" t="s">
        <v>44</v>
      </c>
      <c r="I5" s="134"/>
      <c r="J5" s="134"/>
      <c r="K5" s="134"/>
    </row>
    <row r="6" spans="1:11" ht="60" x14ac:dyDescent="0.25">
      <c r="A6" s="87" t="s">
        <v>663</v>
      </c>
      <c r="B6" s="87">
        <f t="shared" ref="B6:B11" si="0">B5+1</f>
        <v>4</v>
      </c>
      <c r="C6" s="87" t="s">
        <v>668</v>
      </c>
      <c r="D6" s="87" t="s">
        <v>675</v>
      </c>
      <c r="E6" s="87" t="s">
        <v>673</v>
      </c>
      <c r="F6" s="87" t="s">
        <v>676</v>
      </c>
      <c r="G6" s="85" t="s">
        <v>25</v>
      </c>
      <c r="H6" s="84" t="s">
        <v>44</v>
      </c>
      <c r="I6" s="134"/>
      <c r="J6" s="134"/>
      <c r="K6" s="134"/>
    </row>
    <row r="7" spans="1:11" ht="60" x14ac:dyDescent="0.25">
      <c r="A7" s="87" t="s">
        <v>663</v>
      </c>
      <c r="B7" s="87">
        <f t="shared" si="0"/>
        <v>5</v>
      </c>
      <c r="C7" s="87" t="s">
        <v>668</v>
      </c>
      <c r="D7" s="87" t="s">
        <v>677</v>
      </c>
      <c r="E7" s="87" t="s">
        <v>673</v>
      </c>
      <c r="F7" s="87" t="s">
        <v>676</v>
      </c>
      <c r="G7" s="85" t="s">
        <v>25</v>
      </c>
      <c r="H7" s="84" t="s">
        <v>44</v>
      </c>
      <c r="I7" s="134"/>
      <c r="J7" s="134"/>
      <c r="K7" s="134"/>
    </row>
    <row r="8" spans="1:11" ht="75" x14ac:dyDescent="0.25">
      <c r="A8" s="87" t="s">
        <v>663</v>
      </c>
      <c r="B8" s="87">
        <f t="shared" si="0"/>
        <v>6</v>
      </c>
      <c r="C8" s="87" t="s">
        <v>668</v>
      </c>
      <c r="D8" s="87" t="s">
        <v>678</v>
      </c>
      <c r="E8" s="87" t="s">
        <v>673</v>
      </c>
      <c r="F8" s="87" t="s">
        <v>679</v>
      </c>
      <c r="G8" s="85" t="s">
        <v>25</v>
      </c>
      <c r="H8" s="84" t="s">
        <v>44</v>
      </c>
      <c r="I8" s="134"/>
      <c r="J8" s="134"/>
      <c r="K8" s="134"/>
    </row>
    <row r="9" spans="1:11" ht="60" x14ac:dyDescent="0.25">
      <c r="A9" s="87" t="s">
        <v>663</v>
      </c>
      <c r="B9" s="87">
        <f t="shared" si="0"/>
        <v>7</v>
      </c>
      <c r="C9" s="87" t="s">
        <v>668</v>
      </c>
      <c r="D9" s="87" t="s">
        <v>680</v>
      </c>
      <c r="E9" s="87" t="s">
        <v>673</v>
      </c>
      <c r="F9" s="87" t="s">
        <v>679</v>
      </c>
      <c r="G9" s="85" t="s">
        <v>25</v>
      </c>
      <c r="H9" s="84" t="s">
        <v>44</v>
      </c>
      <c r="I9" s="134"/>
      <c r="J9" s="134"/>
      <c r="K9" s="134"/>
    </row>
    <row r="10" spans="1:11" ht="60" x14ac:dyDescent="0.25">
      <c r="A10" s="87" t="s">
        <v>663</v>
      </c>
      <c r="B10" s="87">
        <f t="shared" si="0"/>
        <v>8</v>
      </c>
      <c r="C10" s="87" t="s">
        <v>668</v>
      </c>
      <c r="D10" s="85" t="s">
        <v>681</v>
      </c>
      <c r="E10" s="87" t="s">
        <v>673</v>
      </c>
      <c r="F10" s="85" t="s">
        <v>682</v>
      </c>
      <c r="G10" s="85" t="s">
        <v>25</v>
      </c>
      <c r="H10" s="84" t="s">
        <v>44</v>
      </c>
      <c r="I10" s="134"/>
      <c r="J10" s="134"/>
      <c r="K10" s="134"/>
    </row>
    <row r="11" spans="1:11" ht="120" x14ac:dyDescent="0.25">
      <c r="A11" s="87" t="s">
        <v>663</v>
      </c>
      <c r="B11" s="87">
        <f t="shared" si="0"/>
        <v>9</v>
      </c>
      <c r="C11" s="87" t="s">
        <v>668</v>
      </c>
      <c r="D11" s="87" t="s">
        <v>683</v>
      </c>
      <c r="E11" s="85"/>
      <c r="F11" s="85"/>
      <c r="G11" s="85" t="s">
        <v>25</v>
      </c>
      <c r="H11" s="84" t="s">
        <v>44</v>
      </c>
      <c r="I11" s="134"/>
      <c r="J11" s="134"/>
      <c r="K11" s="134"/>
    </row>
    <row r="12" spans="1:11" ht="15" x14ac:dyDescent="0.25">
      <c r="A12" s="138"/>
      <c r="B12" s="138"/>
      <c r="C12" s="138"/>
      <c r="D12" s="142"/>
      <c r="E12" s="138"/>
      <c r="F12" s="138"/>
      <c r="G12" s="143"/>
      <c r="H12" s="143">
        <f>SUBTOTAL(109,Tabel124[gewicht])</f>
        <v>0</v>
      </c>
      <c r="I12" s="143"/>
      <c r="J12" s="143"/>
      <c r="K12" s="143"/>
    </row>
  </sheetData>
  <pageMargins left="0.74803149606299213" right="0.74803149606299213" top="0.98425196850393704" bottom="0.98425196850393704" header="0.51181102362204722" footer="0.51181102362204722"/>
  <pageSetup paperSize="8" fitToHeight="0" orientation="landscape" r:id="rId1"/>
  <headerFooter alignWithMargins="0">
    <oddHeader>&amp;C&amp;F</oddHeader>
    <oddFooter>&amp;L&amp;8Europese aanbesteding DD JGZ
Kenmerk 2020/0114
Bijlage 4.2&amp;C&amp;A&amp;RPagina &amp;P</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8"/>
  <sheetViews>
    <sheetView view="pageLayout" topLeftCell="A19" zoomScale="70" zoomScaleNormal="100" zoomScalePageLayoutView="70" workbookViewId="0">
      <selection activeCell="D18" sqref="D18"/>
    </sheetView>
  </sheetViews>
  <sheetFormatPr defaultColWidth="9.140625" defaultRowHeight="11.25" x14ac:dyDescent="0.25"/>
  <cols>
    <col min="1" max="1" width="8.140625" style="60" customWidth="1"/>
    <col min="2" max="2" width="5.28515625" style="60" bestFit="1" customWidth="1"/>
    <col min="3" max="3" width="13.28515625" style="60" bestFit="1" customWidth="1"/>
    <col min="4" max="4" width="33.42578125" style="60" bestFit="1" customWidth="1"/>
    <col min="5" max="5" width="23.42578125" style="60" bestFit="1" customWidth="1"/>
    <col min="6" max="6" width="29.85546875" style="60" bestFit="1" customWidth="1"/>
    <col min="7" max="7" width="10.28515625" style="60" bestFit="1" customWidth="1"/>
    <col min="8" max="11" width="8.5703125" style="60" customWidth="1"/>
    <col min="12" max="16384" width="9.140625" style="60"/>
  </cols>
  <sheetData>
    <row r="1" spans="1:11" s="75" customFormat="1" ht="18.75" x14ac:dyDescent="0.25">
      <c r="A1" s="63" t="s">
        <v>684</v>
      </c>
      <c r="B1" s="73"/>
      <c r="C1" s="74"/>
      <c r="D1" s="74"/>
      <c r="E1" s="74"/>
      <c r="F1" s="74"/>
      <c r="G1" s="73"/>
      <c r="H1" s="73"/>
      <c r="I1" s="73"/>
      <c r="J1" s="73"/>
      <c r="K1" s="73"/>
    </row>
    <row r="2" spans="1:11" s="194" customFormat="1" ht="15" x14ac:dyDescent="0.25">
      <c r="A2" s="197" t="s">
        <v>9</v>
      </c>
      <c r="B2" s="199" t="s">
        <v>527</v>
      </c>
      <c r="C2" s="199" t="s">
        <v>541</v>
      </c>
      <c r="D2" s="199" t="s">
        <v>528</v>
      </c>
      <c r="E2" s="199" t="s">
        <v>542</v>
      </c>
      <c r="F2" s="199" t="s">
        <v>544</v>
      </c>
      <c r="G2" s="199" t="s">
        <v>13</v>
      </c>
      <c r="H2" s="199" t="s">
        <v>14</v>
      </c>
      <c r="I2" s="199" t="s">
        <v>15</v>
      </c>
      <c r="J2" s="199" t="s">
        <v>16</v>
      </c>
      <c r="K2" s="199" t="s">
        <v>40</v>
      </c>
    </row>
    <row r="3" spans="1:11" ht="60" x14ac:dyDescent="0.25">
      <c r="A3" s="83" t="s">
        <v>685</v>
      </c>
      <c r="B3" s="85">
        <v>1</v>
      </c>
      <c r="C3" s="85" t="s">
        <v>686</v>
      </c>
      <c r="D3" s="85" t="s">
        <v>687</v>
      </c>
      <c r="E3" s="85" t="s">
        <v>688</v>
      </c>
      <c r="F3" s="85" t="s">
        <v>689</v>
      </c>
      <c r="G3" s="85" t="s">
        <v>25</v>
      </c>
      <c r="H3" s="85" t="s">
        <v>44</v>
      </c>
      <c r="I3" s="114"/>
      <c r="J3" s="114"/>
      <c r="K3" s="114"/>
    </row>
    <row r="4" spans="1:11" ht="45" x14ac:dyDescent="0.25">
      <c r="A4" s="83" t="s">
        <v>685</v>
      </c>
      <c r="B4" s="85">
        <v>2</v>
      </c>
      <c r="C4" s="85" t="s">
        <v>690</v>
      </c>
      <c r="D4" s="85" t="s">
        <v>691</v>
      </c>
      <c r="E4" s="85" t="s">
        <v>692</v>
      </c>
      <c r="F4" s="85" t="s">
        <v>693</v>
      </c>
      <c r="G4" s="85" t="s">
        <v>25</v>
      </c>
      <c r="H4" s="85" t="s">
        <v>44</v>
      </c>
      <c r="I4" s="114"/>
      <c r="J4" s="114"/>
      <c r="K4" s="114"/>
    </row>
    <row r="5" spans="1:11" ht="45" x14ac:dyDescent="0.25">
      <c r="A5" s="83" t="s">
        <v>685</v>
      </c>
      <c r="B5" s="85">
        <v>3</v>
      </c>
      <c r="C5" s="85" t="s">
        <v>694</v>
      </c>
      <c r="D5" s="85" t="s">
        <v>695</v>
      </c>
      <c r="E5" s="85" t="s">
        <v>696</v>
      </c>
      <c r="F5" s="85" t="s">
        <v>697</v>
      </c>
      <c r="G5" s="85" t="s">
        <v>25</v>
      </c>
      <c r="H5" s="85" t="s">
        <v>44</v>
      </c>
      <c r="I5" s="114"/>
      <c r="J5" s="114"/>
      <c r="K5" s="114"/>
    </row>
    <row r="6" spans="1:11" ht="180" x14ac:dyDescent="0.25">
      <c r="A6" s="83" t="s">
        <v>685</v>
      </c>
      <c r="B6" s="85">
        <v>4</v>
      </c>
      <c r="C6" s="85" t="s">
        <v>698</v>
      </c>
      <c r="D6" s="85" t="s">
        <v>699</v>
      </c>
      <c r="E6" s="85" t="s">
        <v>700</v>
      </c>
      <c r="F6" s="85" t="s">
        <v>701</v>
      </c>
      <c r="G6" s="85" t="s">
        <v>25</v>
      </c>
      <c r="H6" s="85" t="s">
        <v>44</v>
      </c>
      <c r="I6" s="114"/>
      <c r="J6" s="114"/>
      <c r="K6" s="114"/>
    </row>
    <row r="7" spans="1:11" ht="75" x14ac:dyDescent="0.25">
      <c r="A7" s="113" t="s">
        <v>685</v>
      </c>
      <c r="B7" s="115">
        <v>5</v>
      </c>
      <c r="C7" s="115" t="s">
        <v>702</v>
      </c>
      <c r="D7" s="115" t="s">
        <v>703</v>
      </c>
      <c r="E7" s="115" t="s">
        <v>704</v>
      </c>
      <c r="F7" s="115" t="s">
        <v>705</v>
      </c>
      <c r="G7" s="115" t="s">
        <v>25</v>
      </c>
      <c r="H7" s="115" t="s">
        <v>44</v>
      </c>
      <c r="I7" s="116"/>
      <c r="J7" s="116"/>
      <c r="K7" s="116"/>
    </row>
    <row r="8" spans="1:11" ht="15" x14ac:dyDescent="0.25">
      <c r="A8" s="89"/>
      <c r="B8" s="90"/>
      <c r="C8" s="90"/>
      <c r="D8" s="90"/>
      <c r="E8" s="90"/>
      <c r="F8" s="90"/>
      <c r="G8" s="117"/>
      <c r="H8" s="117">
        <f>SUBTOTAL(109,Tabel7[gewicht])</f>
        <v>0</v>
      </c>
      <c r="I8" s="117"/>
      <c r="J8" s="117"/>
      <c r="K8" s="117"/>
    </row>
  </sheetData>
  <pageMargins left="0.74803149606299213" right="0.74803149606299213" top="0.98425196850393704" bottom="0.98425196850393704" header="0.51181102362204722" footer="0.51181102362204722"/>
  <pageSetup paperSize="8" fitToHeight="0" orientation="landscape" r:id="rId1"/>
  <headerFooter alignWithMargins="0">
    <oddHeader>&amp;C&amp;F</oddHeader>
    <oddFooter>&amp;L&amp;8Europese aanbesteding DD JGZ
Kenmerk 2020/0114
Bijlage 4.2&amp;C&amp;A&amp;RPagina &amp;P</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I94"/>
  <sheetViews>
    <sheetView view="pageLayout" topLeftCell="A34" zoomScale="70" zoomScaleNormal="100" zoomScalePageLayoutView="70" workbookViewId="0">
      <selection activeCell="K46" sqref="K46"/>
    </sheetView>
  </sheetViews>
  <sheetFormatPr defaultColWidth="9.140625" defaultRowHeight="15" x14ac:dyDescent="0.25"/>
  <cols>
    <col min="1" max="1" width="9.140625" style="145"/>
    <col min="2" max="2" width="3" style="145" bestFit="1" customWidth="1"/>
    <col min="3" max="3" width="14.42578125" style="151" bestFit="1" customWidth="1"/>
    <col min="4" max="4" width="80.7109375" style="152" customWidth="1"/>
    <col min="5" max="5" width="12" style="151" customWidth="1"/>
    <col min="6" max="6" width="10" style="151" customWidth="1"/>
    <col min="7" max="8" width="10" style="145" customWidth="1"/>
    <col min="9" max="9" width="8.28515625" style="72" customWidth="1"/>
    <col min="10" max="16384" width="9.140625" style="145"/>
  </cols>
  <sheetData>
    <row r="1" spans="1:9" ht="18.75" x14ac:dyDescent="0.25">
      <c r="A1" s="144" t="s">
        <v>706</v>
      </c>
      <c r="C1" s="146"/>
      <c r="D1" s="147"/>
      <c r="E1" s="146"/>
      <c r="F1" s="146"/>
      <c r="I1" s="133"/>
    </row>
    <row r="2" spans="1:9" x14ac:dyDescent="0.25">
      <c r="A2" s="146" t="s">
        <v>9</v>
      </c>
      <c r="B2" s="148" t="s">
        <v>10</v>
      </c>
      <c r="C2" s="149" t="s">
        <v>11</v>
      </c>
      <c r="D2" s="150" t="s">
        <v>12</v>
      </c>
      <c r="E2" s="149" t="s">
        <v>13</v>
      </c>
      <c r="F2" s="149" t="s">
        <v>14</v>
      </c>
      <c r="G2" s="202" t="s">
        <v>15</v>
      </c>
      <c r="H2" s="205" t="s">
        <v>16</v>
      </c>
      <c r="I2" s="217" t="s">
        <v>40</v>
      </c>
    </row>
    <row r="3" spans="1:9" ht="180" x14ac:dyDescent="0.25">
      <c r="A3" s="167" t="s">
        <v>707</v>
      </c>
      <c r="B3" s="167">
        <v>1</v>
      </c>
      <c r="C3" s="167" t="s">
        <v>708</v>
      </c>
      <c r="D3" s="168" t="s">
        <v>709</v>
      </c>
      <c r="E3" s="167" t="s">
        <v>25</v>
      </c>
      <c r="F3" s="167" t="s">
        <v>44</v>
      </c>
      <c r="G3" s="167"/>
      <c r="H3" s="167"/>
      <c r="I3" s="213"/>
    </row>
    <row r="4" spans="1:9" ht="60" x14ac:dyDescent="0.25">
      <c r="A4" s="167" t="s">
        <v>707</v>
      </c>
      <c r="B4" s="167" t="s">
        <v>710</v>
      </c>
      <c r="C4" s="167" t="s">
        <v>42</v>
      </c>
      <c r="D4" s="169" t="s">
        <v>711</v>
      </c>
      <c r="E4" s="167" t="s">
        <v>25</v>
      </c>
      <c r="F4" s="167" t="s">
        <v>44</v>
      </c>
      <c r="G4" s="167"/>
      <c r="H4" s="167"/>
      <c r="I4" s="213"/>
    </row>
    <row r="5" spans="1:9" ht="30" x14ac:dyDescent="0.25">
      <c r="A5" s="167" t="s">
        <v>707</v>
      </c>
      <c r="B5" s="167" t="s">
        <v>712</v>
      </c>
      <c r="C5" s="167" t="s">
        <v>42</v>
      </c>
      <c r="D5" s="170" t="s">
        <v>713</v>
      </c>
      <c r="E5" s="167" t="s">
        <v>25</v>
      </c>
      <c r="F5" s="167" t="s">
        <v>44</v>
      </c>
      <c r="G5" s="167"/>
      <c r="H5" s="167"/>
      <c r="I5" s="213"/>
    </row>
    <row r="6" spans="1:9" ht="75" x14ac:dyDescent="0.25">
      <c r="A6" s="167" t="s">
        <v>707</v>
      </c>
      <c r="B6" s="167" t="s">
        <v>714</v>
      </c>
      <c r="C6" s="168" t="s">
        <v>35</v>
      </c>
      <c r="D6" s="168" t="s">
        <v>715</v>
      </c>
      <c r="E6" s="167" t="s">
        <v>25</v>
      </c>
      <c r="F6" s="167" t="s">
        <v>44</v>
      </c>
      <c r="G6" s="167"/>
      <c r="H6" s="167" t="s">
        <v>16</v>
      </c>
      <c r="I6" s="213"/>
    </row>
    <row r="7" spans="1:9" ht="90" x14ac:dyDescent="0.25">
      <c r="A7" s="167" t="s">
        <v>707</v>
      </c>
      <c r="B7" s="167" t="s">
        <v>716</v>
      </c>
      <c r="C7" s="168" t="s">
        <v>35</v>
      </c>
      <c r="D7" s="171" t="s">
        <v>717</v>
      </c>
      <c r="E7" s="167" t="s">
        <v>25</v>
      </c>
      <c r="F7" s="167" t="s">
        <v>44</v>
      </c>
      <c r="G7" s="167"/>
      <c r="H7" s="167"/>
      <c r="I7" s="213"/>
    </row>
    <row r="8" spans="1:9" ht="168.75" customHeight="1" x14ac:dyDescent="0.25">
      <c r="A8" s="167" t="s">
        <v>707</v>
      </c>
      <c r="B8" s="167" t="s">
        <v>718</v>
      </c>
      <c r="C8" s="168" t="s">
        <v>35</v>
      </c>
      <c r="D8" s="168" t="s">
        <v>719</v>
      </c>
      <c r="E8" s="167" t="s">
        <v>25</v>
      </c>
      <c r="F8" s="167" t="s">
        <v>44</v>
      </c>
      <c r="G8" s="167"/>
      <c r="H8" s="167"/>
      <c r="I8" s="213"/>
    </row>
    <row r="9" spans="1:9" ht="30" x14ac:dyDescent="0.25">
      <c r="A9" s="172" t="s">
        <v>707</v>
      </c>
      <c r="B9" s="172" t="s">
        <v>720</v>
      </c>
      <c r="C9" s="173" t="s">
        <v>35</v>
      </c>
      <c r="D9" s="174" t="s">
        <v>721</v>
      </c>
      <c r="E9" s="172" t="s">
        <v>25</v>
      </c>
      <c r="F9" s="172" t="s">
        <v>44</v>
      </c>
      <c r="G9" s="172"/>
      <c r="H9" s="172"/>
      <c r="I9" s="214"/>
    </row>
    <row r="10" spans="1:9" x14ac:dyDescent="0.25">
      <c r="A10" s="175"/>
      <c r="B10" s="175"/>
      <c r="C10" s="175"/>
      <c r="D10" s="164" t="s">
        <v>722</v>
      </c>
      <c r="E10" s="175"/>
      <c r="F10" s="175"/>
      <c r="G10" s="175"/>
      <c r="H10" s="175"/>
      <c r="I10" s="215"/>
    </row>
    <row r="11" spans="1:9" x14ac:dyDescent="0.25">
      <c r="A11" s="175"/>
      <c r="B11" s="175"/>
      <c r="C11" s="175"/>
      <c r="D11" s="165" t="s">
        <v>723</v>
      </c>
      <c r="E11" s="175"/>
      <c r="F11" s="175"/>
      <c r="G11" s="175"/>
      <c r="H11" s="175"/>
      <c r="I11" s="216"/>
    </row>
    <row r="12" spans="1:9" x14ac:dyDescent="0.25">
      <c r="A12" s="175"/>
      <c r="B12" s="175"/>
      <c r="C12" s="175"/>
      <c r="D12" s="165" t="s">
        <v>724</v>
      </c>
      <c r="E12" s="175"/>
      <c r="F12" s="175"/>
      <c r="G12" s="175"/>
      <c r="H12" s="175"/>
      <c r="I12" s="216"/>
    </row>
    <row r="13" spans="1:9" x14ac:dyDescent="0.25">
      <c r="A13" s="175"/>
      <c r="B13" s="175"/>
      <c r="C13" s="175"/>
      <c r="D13" s="165" t="s">
        <v>725</v>
      </c>
      <c r="E13" s="175"/>
      <c r="F13" s="175"/>
      <c r="G13" s="175"/>
      <c r="H13" s="175"/>
      <c r="I13" s="216"/>
    </row>
    <row r="14" spans="1:9" x14ac:dyDescent="0.25">
      <c r="A14" s="175"/>
      <c r="B14" s="175"/>
      <c r="C14" s="175"/>
      <c r="D14" s="165" t="s">
        <v>726</v>
      </c>
      <c r="E14" s="175"/>
      <c r="F14" s="175"/>
      <c r="G14" s="175"/>
      <c r="H14" s="175"/>
      <c r="I14" s="216"/>
    </row>
    <row r="15" spans="1:9" x14ac:dyDescent="0.25">
      <c r="A15" s="175"/>
      <c r="B15" s="175"/>
      <c r="C15" s="175"/>
      <c r="D15" s="165" t="s">
        <v>727</v>
      </c>
      <c r="E15" s="175"/>
      <c r="F15" s="175"/>
      <c r="G15" s="175"/>
      <c r="H15" s="175"/>
      <c r="I15" s="216"/>
    </row>
    <row r="16" spans="1:9" x14ac:dyDescent="0.25">
      <c r="A16" s="175"/>
      <c r="B16" s="175"/>
      <c r="C16" s="175"/>
      <c r="D16" s="164" t="s">
        <v>728</v>
      </c>
      <c r="E16" s="175"/>
      <c r="F16" s="175"/>
      <c r="G16" s="175"/>
      <c r="H16" s="175"/>
      <c r="I16" s="216"/>
    </row>
    <row r="17" spans="1:9" x14ac:dyDescent="0.25">
      <c r="A17" s="175"/>
      <c r="B17" s="175"/>
      <c r="C17" s="175"/>
      <c r="D17" s="165" t="s">
        <v>729</v>
      </c>
      <c r="E17" s="175"/>
      <c r="F17" s="175"/>
      <c r="G17" s="175"/>
      <c r="H17" s="175"/>
      <c r="I17" s="216"/>
    </row>
    <row r="18" spans="1:9" x14ac:dyDescent="0.25">
      <c r="A18" s="175"/>
      <c r="B18" s="175"/>
      <c r="C18" s="175"/>
      <c r="D18" s="176" t="s">
        <v>730</v>
      </c>
      <c r="E18" s="175"/>
      <c r="F18" s="175"/>
      <c r="G18" s="175"/>
      <c r="H18" s="175"/>
      <c r="I18" s="216"/>
    </row>
    <row r="19" spans="1:9" ht="30" x14ac:dyDescent="0.25">
      <c r="A19" s="175"/>
      <c r="B19" s="175"/>
      <c r="C19" s="175"/>
      <c r="D19" s="176" t="s">
        <v>731</v>
      </c>
      <c r="E19" s="175"/>
      <c r="F19" s="175"/>
      <c r="G19" s="175"/>
      <c r="H19" s="175"/>
      <c r="I19" s="216"/>
    </row>
    <row r="20" spans="1:9" ht="30" x14ac:dyDescent="0.25">
      <c r="A20" s="175"/>
      <c r="B20" s="175"/>
      <c r="C20" s="175"/>
      <c r="D20" s="165" t="s">
        <v>732</v>
      </c>
      <c r="E20" s="175"/>
      <c r="F20" s="175"/>
      <c r="G20" s="175"/>
      <c r="H20" s="175"/>
      <c r="I20" s="216"/>
    </row>
    <row r="21" spans="1:9" ht="30" x14ac:dyDescent="0.25">
      <c r="A21" s="175"/>
      <c r="B21" s="175"/>
      <c r="C21" s="175"/>
      <c r="D21" s="176" t="s">
        <v>733</v>
      </c>
      <c r="E21" s="175"/>
      <c r="F21" s="175"/>
      <c r="G21" s="175"/>
      <c r="H21" s="175"/>
      <c r="I21" s="216"/>
    </row>
    <row r="22" spans="1:9" x14ac:dyDescent="0.25">
      <c r="A22" s="175"/>
      <c r="B22" s="175"/>
      <c r="C22" s="175"/>
      <c r="D22" s="176" t="s">
        <v>734</v>
      </c>
      <c r="E22" s="175"/>
      <c r="F22" s="175"/>
      <c r="G22" s="175"/>
      <c r="H22" s="175"/>
      <c r="I22" s="215"/>
    </row>
    <row r="23" spans="1:9" ht="30" x14ac:dyDescent="0.25">
      <c r="A23" s="175"/>
      <c r="B23" s="175"/>
      <c r="C23" s="175"/>
      <c r="D23" s="164" t="s">
        <v>735</v>
      </c>
      <c r="E23" s="175"/>
      <c r="F23" s="175"/>
      <c r="G23" s="175"/>
      <c r="H23" s="175"/>
      <c r="I23" s="215"/>
    </row>
    <row r="24" spans="1:9" x14ac:dyDescent="0.25">
      <c r="A24" s="175"/>
      <c r="B24" s="175"/>
      <c r="C24" s="175"/>
      <c r="D24" s="164" t="s">
        <v>736</v>
      </c>
      <c r="E24" s="175"/>
      <c r="F24" s="175"/>
      <c r="G24" s="175"/>
      <c r="H24" s="175"/>
      <c r="I24" s="215"/>
    </row>
    <row r="25" spans="1:9" x14ac:dyDescent="0.25">
      <c r="A25" s="175"/>
      <c r="B25" s="175"/>
      <c r="C25" s="175"/>
      <c r="D25" s="164" t="s">
        <v>737</v>
      </c>
      <c r="E25" s="175"/>
      <c r="F25" s="175"/>
      <c r="G25" s="175"/>
      <c r="H25" s="175"/>
      <c r="I25" s="215"/>
    </row>
    <row r="26" spans="1:9" x14ac:dyDescent="0.25">
      <c r="A26" s="175"/>
      <c r="B26" s="175"/>
      <c r="C26" s="175"/>
      <c r="D26" s="164" t="s">
        <v>738</v>
      </c>
      <c r="E26" s="175"/>
      <c r="F26" s="175"/>
      <c r="G26" s="175"/>
      <c r="H26" s="175"/>
      <c r="I26" s="215"/>
    </row>
    <row r="27" spans="1:9" x14ac:dyDescent="0.25">
      <c r="A27" s="175"/>
      <c r="B27" s="175"/>
      <c r="C27" s="175"/>
      <c r="D27" s="164" t="s">
        <v>739</v>
      </c>
      <c r="E27" s="175"/>
      <c r="F27" s="175"/>
      <c r="G27" s="175"/>
      <c r="H27" s="175"/>
      <c r="I27" s="215"/>
    </row>
    <row r="28" spans="1:9" x14ac:dyDescent="0.25">
      <c r="A28" s="177"/>
      <c r="B28" s="177"/>
      <c r="C28" s="177"/>
      <c r="D28" s="178" t="s">
        <v>740</v>
      </c>
      <c r="E28" s="177"/>
      <c r="F28" s="177"/>
      <c r="G28" s="177"/>
      <c r="H28" s="177"/>
      <c r="I28" s="215"/>
    </row>
    <row r="29" spans="1:9" ht="45" x14ac:dyDescent="0.25">
      <c r="A29" s="172"/>
      <c r="B29" s="172" t="s">
        <v>741</v>
      </c>
      <c r="C29" s="172" t="s">
        <v>742</v>
      </c>
      <c r="D29" s="173" t="s">
        <v>743</v>
      </c>
      <c r="E29" s="172" t="s">
        <v>25</v>
      </c>
      <c r="F29" s="172" t="s">
        <v>44</v>
      </c>
      <c r="G29" s="172"/>
      <c r="H29" s="172"/>
      <c r="I29" s="215"/>
    </row>
    <row r="30" spans="1:9" x14ac:dyDescent="0.25">
      <c r="A30" s="175"/>
      <c r="B30" s="175"/>
      <c r="C30" s="175"/>
      <c r="D30" s="164" t="s">
        <v>744</v>
      </c>
      <c r="E30" s="175"/>
      <c r="F30" s="175"/>
      <c r="G30" s="175"/>
      <c r="H30" s="175"/>
      <c r="I30" s="215"/>
    </row>
    <row r="31" spans="1:9" x14ac:dyDescent="0.25">
      <c r="A31" s="175"/>
      <c r="B31" s="175"/>
      <c r="C31" s="175"/>
      <c r="D31" s="164" t="s">
        <v>745</v>
      </c>
      <c r="E31" s="175"/>
      <c r="F31" s="175"/>
      <c r="G31" s="175"/>
      <c r="H31" s="175"/>
      <c r="I31" s="215"/>
    </row>
    <row r="32" spans="1:9" x14ac:dyDescent="0.25">
      <c r="A32" s="175"/>
      <c r="B32" s="175"/>
      <c r="C32" s="175"/>
      <c r="D32" s="164" t="s">
        <v>746</v>
      </c>
      <c r="E32" s="175"/>
      <c r="F32" s="175"/>
      <c r="G32" s="175"/>
      <c r="H32" s="175"/>
      <c r="I32" s="215"/>
    </row>
    <row r="33" spans="1:9" x14ac:dyDescent="0.25">
      <c r="A33" s="175"/>
      <c r="B33" s="175"/>
      <c r="C33" s="175"/>
      <c r="D33" s="164" t="s">
        <v>747</v>
      </c>
      <c r="E33" s="175"/>
      <c r="F33" s="175"/>
      <c r="G33" s="175"/>
      <c r="H33" s="175"/>
      <c r="I33" s="215"/>
    </row>
    <row r="34" spans="1:9" x14ac:dyDescent="0.25">
      <c r="A34" s="175"/>
      <c r="B34" s="175"/>
      <c r="C34" s="175"/>
      <c r="D34" s="185" t="s">
        <v>748</v>
      </c>
      <c r="E34" s="175"/>
      <c r="F34" s="175"/>
      <c r="G34" s="175"/>
      <c r="H34" s="175"/>
      <c r="I34" s="215"/>
    </row>
    <row r="35" spans="1:9" s="166" customFormat="1" x14ac:dyDescent="0.25">
      <c r="A35" s="175"/>
      <c r="B35" s="175"/>
      <c r="C35" s="175"/>
      <c r="D35" s="185" t="s">
        <v>749</v>
      </c>
      <c r="E35" s="175"/>
      <c r="F35" s="175"/>
      <c r="G35" s="175"/>
      <c r="H35" s="175"/>
      <c r="I35" s="215"/>
    </row>
    <row r="36" spans="1:9" s="166" customFormat="1" x14ac:dyDescent="0.25">
      <c r="A36" s="175"/>
      <c r="B36" s="175"/>
      <c r="C36" s="175"/>
      <c r="D36" s="164" t="s">
        <v>750</v>
      </c>
      <c r="E36" s="175"/>
      <c r="F36" s="175"/>
      <c r="G36" s="175"/>
      <c r="H36" s="175"/>
      <c r="I36" s="215"/>
    </row>
    <row r="37" spans="1:9" x14ac:dyDescent="0.25">
      <c r="A37" s="175"/>
      <c r="B37" s="175"/>
      <c r="C37" s="175"/>
      <c r="D37" s="164" t="s">
        <v>751</v>
      </c>
      <c r="E37" s="175"/>
      <c r="F37" s="175"/>
      <c r="G37" s="175"/>
      <c r="H37" s="175"/>
      <c r="I37" s="215"/>
    </row>
    <row r="38" spans="1:9" x14ac:dyDescent="0.25">
      <c r="A38" s="175"/>
      <c r="B38" s="175"/>
      <c r="C38" s="175"/>
      <c r="D38" s="164" t="s">
        <v>752</v>
      </c>
      <c r="E38" s="175"/>
      <c r="F38" s="175"/>
      <c r="G38" s="175"/>
      <c r="H38" s="175"/>
      <c r="I38" s="215"/>
    </row>
    <row r="39" spans="1:9" x14ac:dyDescent="0.25">
      <c r="A39" s="175"/>
      <c r="B39" s="175"/>
      <c r="C39" s="175"/>
      <c r="D39" s="164" t="s">
        <v>753</v>
      </c>
      <c r="E39" s="175"/>
      <c r="F39" s="175"/>
      <c r="G39" s="175"/>
      <c r="H39" s="175"/>
      <c r="I39" s="215"/>
    </row>
    <row r="40" spans="1:9" x14ac:dyDescent="0.25">
      <c r="A40" s="175"/>
      <c r="B40" s="175"/>
      <c r="C40" s="175"/>
      <c r="D40" s="229" t="s">
        <v>754</v>
      </c>
      <c r="E40" s="175"/>
      <c r="F40" s="175"/>
      <c r="G40" s="175"/>
      <c r="H40" s="175"/>
      <c r="I40" s="215"/>
    </row>
    <row r="41" spans="1:9" x14ac:dyDescent="0.25">
      <c r="A41" s="172"/>
      <c r="B41" s="172" t="s">
        <v>755</v>
      </c>
      <c r="C41" s="172" t="s">
        <v>756</v>
      </c>
      <c r="D41" s="228" t="s">
        <v>757</v>
      </c>
      <c r="E41" s="172" t="s">
        <v>25</v>
      </c>
      <c r="F41" s="172" t="s">
        <v>44</v>
      </c>
      <c r="G41" s="172"/>
      <c r="H41" s="172"/>
      <c r="I41" s="215"/>
    </row>
    <row r="42" spans="1:9" ht="30" x14ac:dyDescent="0.25">
      <c r="A42" s="224"/>
      <c r="B42" s="224" t="s">
        <v>758</v>
      </c>
      <c r="C42" s="224"/>
      <c r="D42" s="227" t="s">
        <v>759</v>
      </c>
      <c r="E42" s="224" t="s">
        <v>46</v>
      </c>
      <c r="F42" s="224" t="s">
        <v>716</v>
      </c>
      <c r="G42" s="224"/>
      <c r="H42" s="224"/>
      <c r="I42" s="226"/>
    </row>
    <row r="43" spans="1:9" ht="45" x14ac:dyDescent="0.25">
      <c r="A43" s="177"/>
      <c r="B43" s="225" t="s">
        <v>760</v>
      </c>
      <c r="C43" s="177"/>
      <c r="D43" s="180" t="s">
        <v>761</v>
      </c>
      <c r="E43" s="177" t="s">
        <v>46</v>
      </c>
      <c r="F43" s="177" t="s">
        <v>716</v>
      </c>
      <c r="G43" s="177"/>
      <c r="H43" s="177" t="s">
        <v>16</v>
      </c>
      <c r="I43" s="215"/>
    </row>
    <row r="44" spans="1:9" ht="45" x14ac:dyDescent="0.25">
      <c r="A44" s="167" t="s">
        <v>707</v>
      </c>
      <c r="B44" s="167" t="s">
        <v>762</v>
      </c>
      <c r="C44" s="167" t="s">
        <v>763</v>
      </c>
      <c r="D44" s="179" t="s">
        <v>764</v>
      </c>
      <c r="E44" s="167" t="s">
        <v>25</v>
      </c>
      <c r="F44" s="167" t="s">
        <v>44</v>
      </c>
      <c r="G44" s="167"/>
      <c r="H44" s="167"/>
      <c r="I44" s="215"/>
    </row>
    <row r="45" spans="1:9" ht="45" x14ac:dyDescent="0.25">
      <c r="A45" s="167" t="s">
        <v>707</v>
      </c>
      <c r="B45" s="167" t="s">
        <v>765</v>
      </c>
      <c r="C45" s="167" t="s">
        <v>766</v>
      </c>
      <c r="D45" s="168" t="s">
        <v>767</v>
      </c>
      <c r="E45" s="167" t="s">
        <v>25</v>
      </c>
      <c r="F45" s="167" t="s">
        <v>44</v>
      </c>
      <c r="G45" s="167"/>
      <c r="H45" s="167"/>
      <c r="I45" s="215"/>
    </row>
    <row r="46" spans="1:9" ht="45" x14ac:dyDescent="0.25">
      <c r="A46" s="167" t="s">
        <v>707</v>
      </c>
      <c r="B46" s="167" t="s">
        <v>768</v>
      </c>
      <c r="C46" s="167" t="s">
        <v>766</v>
      </c>
      <c r="D46" s="168" t="s">
        <v>769</v>
      </c>
      <c r="E46" s="167" t="s">
        <v>25</v>
      </c>
      <c r="F46" s="167" t="s">
        <v>44</v>
      </c>
      <c r="G46" s="167"/>
      <c r="H46" s="167"/>
      <c r="I46" s="215"/>
    </row>
    <row r="47" spans="1:9" ht="30" x14ac:dyDescent="0.25">
      <c r="A47" s="167" t="s">
        <v>707</v>
      </c>
      <c r="B47" s="167" t="s">
        <v>770</v>
      </c>
      <c r="C47" s="167" t="s">
        <v>766</v>
      </c>
      <c r="D47" s="212" t="s">
        <v>771</v>
      </c>
      <c r="E47" s="167" t="s">
        <v>25</v>
      </c>
      <c r="F47" s="167" t="s">
        <v>44</v>
      </c>
      <c r="G47" s="167"/>
      <c r="H47" s="167"/>
      <c r="I47" s="215"/>
    </row>
    <row r="48" spans="1:9" ht="30" x14ac:dyDescent="0.25">
      <c r="A48" s="167" t="s">
        <v>707</v>
      </c>
      <c r="B48" s="167" t="s">
        <v>772</v>
      </c>
      <c r="C48" s="167" t="s">
        <v>766</v>
      </c>
      <c r="D48" s="168" t="s">
        <v>773</v>
      </c>
      <c r="E48" s="167" t="s">
        <v>25</v>
      </c>
      <c r="F48" s="167" t="s">
        <v>44</v>
      </c>
      <c r="G48" s="167"/>
      <c r="H48" s="167"/>
      <c r="I48" s="215"/>
    </row>
    <row r="49" spans="1:9" ht="30" x14ac:dyDescent="0.25">
      <c r="A49" s="167" t="s">
        <v>707</v>
      </c>
      <c r="B49" s="167" t="s">
        <v>774</v>
      </c>
      <c r="C49" s="167" t="s">
        <v>766</v>
      </c>
      <c r="D49" s="179" t="s">
        <v>775</v>
      </c>
      <c r="E49" s="167" t="s">
        <v>25</v>
      </c>
      <c r="F49" s="167" t="s">
        <v>44</v>
      </c>
      <c r="G49" s="167"/>
      <c r="H49" s="167"/>
      <c r="I49" s="215"/>
    </row>
    <row r="50" spans="1:9" ht="30" x14ac:dyDescent="0.25">
      <c r="A50" s="167" t="s">
        <v>707</v>
      </c>
      <c r="B50" s="167" t="s">
        <v>776</v>
      </c>
      <c r="C50" s="167" t="s">
        <v>766</v>
      </c>
      <c r="D50" s="168" t="s">
        <v>777</v>
      </c>
      <c r="E50" s="167" t="s">
        <v>25</v>
      </c>
      <c r="F50" s="167" t="s">
        <v>44</v>
      </c>
      <c r="G50" s="167"/>
      <c r="H50" s="167"/>
      <c r="I50" s="215"/>
    </row>
    <row r="51" spans="1:9" x14ac:dyDescent="0.25">
      <c r="A51" s="167" t="s">
        <v>707</v>
      </c>
      <c r="B51" s="167" t="s">
        <v>778</v>
      </c>
      <c r="C51" s="167" t="s">
        <v>779</v>
      </c>
      <c r="D51" s="179" t="s">
        <v>780</v>
      </c>
      <c r="E51" s="167" t="s">
        <v>25</v>
      </c>
      <c r="F51" s="167" t="s">
        <v>44</v>
      </c>
      <c r="G51" s="167"/>
      <c r="H51" s="167"/>
      <c r="I51" s="215"/>
    </row>
    <row r="52" spans="1:9" ht="30" x14ac:dyDescent="0.25">
      <c r="A52" s="167" t="s">
        <v>707</v>
      </c>
      <c r="B52" s="167" t="s">
        <v>781</v>
      </c>
      <c r="C52" s="167" t="s">
        <v>779</v>
      </c>
      <c r="D52" s="168" t="s">
        <v>782</v>
      </c>
      <c r="E52" s="167" t="s">
        <v>25</v>
      </c>
      <c r="F52" s="167" t="s">
        <v>44</v>
      </c>
      <c r="G52" s="167"/>
      <c r="H52" s="167"/>
      <c r="I52" s="215"/>
    </row>
    <row r="53" spans="1:9" ht="30" x14ac:dyDescent="0.25">
      <c r="A53" s="167" t="s">
        <v>707</v>
      </c>
      <c r="B53" s="167" t="s">
        <v>783</v>
      </c>
      <c r="C53" s="167" t="s">
        <v>784</v>
      </c>
      <c r="D53" s="168" t="s">
        <v>785</v>
      </c>
      <c r="E53" s="167" t="s">
        <v>25</v>
      </c>
      <c r="F53" s="167" t="s">
        <v>44</v>
      </c>
      <c r="G53" s="167"/>
      <c r="H53" s="167"/>
      <c r="I53" s="215"/>
    </row>
    <row r="54" spans="1:9" ht="30" x14ac:dyDescent="0.25">
      <c r="A54" s="167" t="s">
        <v>707</v>
      </c>
      <c r="B54" s="167" t="s">
        <v>786</v>
      </c>
      <c r="C54" s="167" t="s">
        <v>784</v>
      </c>
      <c r="D54" s="168" t="s">
        <v>787</v>
      </c>
      <c r="E54" s="167" t="s">
        <v>25</v>
      </c>
      <c r="F54" s="167" t="s">
        <v>44</v>
      </c>
      <c r="G54" s="167"/>
      <c r="H54" s="167"/>
      <c r="I54" s="215"/>
    </row>
    <row r="55" spans="1:9" x14ac:dyDescent="0.25">
      <c r="A55" s="153"/>
      <c r="B55" s="154"/>
      <c r="C55" s="153"/>
      <c r="D55" s="155"/>
      <c r="E55" s="153">
        <f>COUNTIF(Tabel116[eis/wens],"EIS")</f>
        <v>20</v>
      </c>
      <c r="F55" s="153">
        <f>SUBTOTAL(109,Tabel116[gewicht])</f>
        <v>0</v>
      </c>
      <c r="G55" s="153"/>
      <c r="H55" s="153"/>
      <c r="I55" s="8"/>
    </row>
    <row r="56" spans="1:9" x14ac:dyDescent="0.25">
      <c r="C56" s="145"/>
      <c r="D56" s="180"/>
      <c r="E56" s="145"/>
      <c r="F56" s="145"/>
    </row>
    <row r="57" spans="1:9" x14ac:dyDescent="0.25">
      <c r="C57" s="145"/>
      <c r="D57" s="180"/>
      <c r="E57" s="145"/>
      <c r="F57" s="145"/>
    </row>
    <row r="58" spans="1:9" x14ac:dyDescent="0.25">
      <c r="C58" s="145"/>
      <c r="D58" s="180"/>
      <c r="E58" s="145"/>
      <c r="F58" s="145"/>
    </row>
    <row r="59" spans="1:9" x14ac:dyDescent="0.25">
      <c r="C59" s="145"/>
      <c r="D59" s="180"/>
      <c r="E59" s="145"/>
      <c r="F59" s="145"/>
    </row>
    <row r="60" spans="1:9" x14ac:dyDescent="0.25">
      <c r="C60" s="145"/>
      <c r="D60" s="180"/>
      <c r="E60" s="145"/>
      <c r="F60" s="145"/>
    </row>
    <row r="61" spans="1:9" x14ac:dyDescent="0.25">
      <c r="C61" s="145"/>
      <c r="D61" s="180"/>
      <c r="E61" s="145"/>
      <c r="F61" s="145"/>
    </row>
    <row r="62" spans="1:9" x14ac:dyDescent="0.25">
      <c r="C62" s="145"/>
      <c r="D62" s="180"/>
      <c r="E62" s="145"/>
      <c r="F62" s="145"/>
    </row>
    <row r="63" spans="1:9" x14ac:dyDescent="0.25">
      <c r="C63" s="145"/>
      <c r="D63" s="180"/>
      <c r="E63" s="145"/>
      <c r="F63" s="145"/>
    </row>
    <row r="64" spans="1:9" x14ac:dyDescent="0.25">
      <c r="C64" s="145"/>
      <c r="D64" s="180"/>
      <c r="E64" s="145"/>
      <c r="F64" s="145"/>
    </row>
    <row r="65" spans="3:6" x14ac:dyDescent="0.25">
      <c r="C65" s="145"/>
      <c r="D65" s="180"/>
      <c r="E65" s="145"/>
      <c r="F65" s="145"/>
    </row>
    <row r="66" spans="3:6" x14ac:dyDescent="0.25">
      <c r="C66" s="145"/>
      <c r="D66" s="180"/>
      <c r="E66" s="145"/>
      <c r="F66" s="145"/>
    </row>
    <row r="67" spans="3:6" x14ac:dyDescent="0.25">
      <c r="C67" s="145"/>
      <c r="D67" s="180"/>
      <c r="E67" s="145"/>
      <c r="F67" s="145"/>
    </row>
    <row r="68" spans="3:6" x14ac:dyDescent="0.25">
      <c r="C68" s="145"/>
      <c r="D68" s="180"/>
      <c r="E68" s="145"/>
      <c r="F68" s="145"/>
    </row>
    <row r="69" spans="3:6" x14ac:dyDescent="0.25">
      <c r="C69" s="145"/>
      <c r="D69" s="180"/>
      <c r="E69" s="145"/>
      <c r="F69" s="145"/>
    </row>
    <row r="70" spans="3:6" x14ac:dyDescent="0.25">
      <c r="C70" s="145"/>
      <c r="D70" s="180"/>
      <c r="E70" s="145"/>
      <c r="F70" s="145"/>
    </row>
    <row r="71" spans="3:6" x14ac:dyDescent="0.25">
      <c r="C71" s="145"/>
      <c r="D71" s="180"/>
      <c r="E71" s="145"/>
      <c r="F71" s="145"/>
    </row>
    <row r="72" spans="3:6" x14ac:dyDescent="0.25">
      <c r="C72" s="145"/>
      <c r="D72" s="180"/>
      <c r="E72" s="145"/>
      <c r="F72" s="145"/>
    </row>
    <row r="73" spans="3:6" x14ac:dyDescent="0.25">
      <c r="C73" s="145"/>
      <c r="D73" s="180"/>
      <c r="E73" s="145"/>
      <c r="F73" s="145"/>
    </row>
    <row r="74" spans="3:6" x14ac:dyDescent="0.25">
      <c r="C74" s="145"/>
      <c r="D74" s="180"/>
      <c r="E74" s="145"/>
      <c r="F74" s="145"/>
    </row>
    <row r="75" spans="3:6" x14ac:dyDescent="0.25">
      <c r="C75" s="145"/>
      <c r="D75" s="180"/>
      <c r="E75" s="145"/>
      <c r="F75" s="145"/>
    </row>
    <row r="76" spans="3:6" x14ac:dyDescent="0.25">
      <c r="C76" s="145"/>
      <c r="D76" s="180"/>
      <c r="E76" s="145"/>
      <c r="F76" s="145"/>
    </row>
    <row r="77" spans="3:6" x14ac:dyDescent="0.25">
      <c r="C77" s="145"/>
      <c r="D77" s="180"/>
      <c r="E77" s="145"/>
      <c r="F77" s="145"/>
    </row>
    <row r="78" spans="3:6" x14ac:dyDescent="0.25">
      <c r="C78" s="145"/>
      <c r="D78" s="180"/>
      <c r="E78" s="145"/>
      <c r="F78" s="145"/>
    </row>
    <row r="79" spans="3:6" x14ac:dyDescent="0.25">
      <c r="C79" s="145"/>
      <c r="D79" s="180"/>
      <c r="E79" s="145"/>
      <c r="F79" s="145"/>
    </row>
    <row r="80" spans="3:6" x14ac:dyDescent="0.25">
      <c r="C80" s="145"/>
      <c r="D80" s="180"/>
      <c r="E80" s="145"/>
      <c r="F80" s="145"/>
    </row>
    <row r="81" spans="3:6" x14ac:dyDescent="0.25">
      <c r="C81" s="145"/>
      <c r="D81" s="180"/>
      <c r="E81" s="145"/>
      <c r="F81" s="145"/>
    </row>
    <row r="82" spans="3:6" x14ac:dyDescent="0.25">
      <c r="C82" s="145"/>
      <c r="D82" s="180"/>
      <c r="E82" s="145"/>
      <c r="F82" s="145"/>
    </row>
    <row r="83" spans="3:6" x14ac:dyDescent="0.25">
      <c r="C83" s="145"/>
      <c r="D83" s="180"/>
      <c r="E83" s="145"/>
      <c r="F83" s="145"/>
    </row>
    <row r="84" spans="3:6" x14ac:dyDescent="0.25">
      <c r="C84" s="145"/>
      <c r="D84" s="180"/>
      <c r="E84" s="145"/>
      <c r="F84" s="145"/>
    </row>
    <row r="85" spans="3:6" x14ac:dyDescent="0.25">
      <c r="C85" s="145"/>
      <c r="D85" s="180"/>
      <c r="E85" s="145"/>
      <c r="F85" s="145"/>
    </row>
    <row r="86" spans="3:6" x14ac:dyDescent="0.25">
      <c r="C86" s="145"/>
      <c r="D86" s="180"/>
      <c r="E86" s="145"/>
      <c r="F86" s="145"/>
    </row>
    <row r="87" spans="3:6" x14ac:dyDescent="0.25">
      <c r="C87" s="145"/>
      <c r="D87" s="180"/>
      <c r="E87" s="145"/>
      <c r="F87" s="145"/>
    </row>
    <row r="88" spans="3:6" x14ac:dyDescent="0.25">
      <c r="C88" s="145"/>
      <c r="D88" s="180"/>
      <c r="E88" s="145"/>
      <c r="F88" s="145"/>
    </row>
    <row r="89" spans="3:6" x14ac:dyDescent="0.25">
      <c r="C89" s="145"/>
      <c r="D89" s="180"/>
      <c r="E89" s="145"/>
      <c r="F89" s="145"/>
    </row>
    <row r="90" spans="3:6" x14ac:dyDescent="0.25">
      <c r="C90" s="145"/>
      <c r="D90" s="180"/>
      <c r="E90" s="145"/>
      <c r="F90" s="145"/>
    </row>
    <row r="91" spans="3:6" x14ac:dyDescent="0.25">
      <c r="C91" s="145"/>
      <c r="D91" s="180"/>
      <c r="E91" s="145"/>
      <c r="F91" s="145"/>
    </row>
    <row r="92" spans="3:6" x14ac:dyDescent="0.25">
      <c r="C92" s="145"/>
      <c r="D92" s="180"/>
      <c r="E92" s="145"/>
      <c r="F92" s="145"/>
    </row>
    <row r="93" spans="3:6" x14ac:dyDescent="0.25">
      <c r="C93" s="145"/>
      <c r="D93" s="180"/>
      <c r="E93" s="145"/>
      <c r="F93" s="145"/>
    </row>
    <row r="94" spans="3:6" x14ac:dyDescent="0.25">
      <c r="C94" s="145"/>
      <c r="D94" s="180"/>
      <c r="E94" s="145"/>
      <c r="F94" s="145"/>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11"/>
  <sheetViews>
    <sheetView view="pageLayout" topLeftCell="A39" zoomScaleNormal="100" workbookViewId="0">
      <selection activeCell="D14" sqref="D14"/>
    </sheetView>
  </sheetViews>
  <sheetFormatPr defaultColWidth="9.140625" defaultRowHeight="15" x14ac:dyDescent="0.25"/>
  <cols>
    <col min="1" max="1" width="9.140625" style="3"/>
    <col min="2" max="2" width="4.140625" style="3" bestFit="1" customWidth="1"/>
    <col min="3" max="3" width="18.5703125" style="3" customWidth="1"/>
    <col min="4" max="4" width="80.7109375" style="4" customWidth="1"/>
    <col min="5" max="5" width="12" style="3" customWidth="1"/>
    <col min="6" max="7" width="10" style="3" customWidth="1"/>
    <col min="8" max="16384" width="9.140625" style="3"/>
  </cols>
  <sheetData>
    <row r="1" spans="1:11" ht="18.75" x14ac:dyDescent="0.25">
      <c r="A1" s="24" t="s">
        <v>54</v>
      </c>
    </row>
    <row r="2" spans="1:11" x14ac:dyDescent="0.25">
      <c r="A2" s="18" t="s">
        <v>9</v>
      </c>
      <c r="B2" s="11" t="s">
        <v>10</v>
      </c>
      <c r="C2" s="13" t="s">
        <v>11</v>
      </c>
      <c r="D2" s="19" t="s">
        <v>12</v>
      </c>
      <c r="E2" s="13" t="s">
        <v>13</v>
      </c>
      <c r="F2" s="13" t="s">
        <v>14</v>
      </c>
      <c r="G2" s="13" t="s">
        <v>15</v>
      </c>
      <c r="H2" s="28" t="s">
        <v>16</v>
      </c>
      <c r="I2" s="157" t="s">
        <v>40</v>
      </c>
      <c r="K2" s="162"/>
    </row>
    <row r="3" spans="1:11" ht="45" x14ac:dyDescent="0.25">
      <c r="A3" s="20" t="s">
        <v>55</v>
      </c>
      <c r="B3" s="5">
        <v>1</v>
      </c>
      <c r="C3" s="5" t="s">
        <v>56</v>
      </c>
      <c r="D3" s="6" t="s">
        <v>57</v>
      </c>
      <c r="E3" s="5" t="s">
        <v>25</v>
      </c>
      <c r="F3" s="5" t="s">
        <v>44</v>
      </c>
      <c r="G3" s="5"/>
      <c r="H3" s="5"/>
      <c r="I3" s="156"/>
    </row>
    <row r="4" spans="1:11" ht="45" x14ac:dyDescent="0.25">
      <c r="A4" s="20" t="s">
        <v>55</v>
      </c>
      <c r="B4" s="5">
        <v>2</v>
      </c>
      <c r="C4" s="5" t="s">
        <v>58</v>
      </c>
      <c r="D4" s="10" t="s">
        <v>59</v>
      </c>
      <c r="E4" s="5" t="s">
        <v>25</v>
      </c>
      <c r="F4" s="5" t="s">
        <v>44</v>
      </c>
      <c r="G4" s="5"/>
      <c r="H4" s="5"/>
      <c r="I4" s="156"/>
    </row>
    <row r="5" spans="1:11" ht="45" x14ac:dyDescent="0.25">
      <c r="A5" s="20" t="s">
        <v>55</v>
      </c>
      <c r="B5" s="5">
        <v>3</v>
      </c>
      <c r="C5" s="5" t="s">
        <v>58</v>
      </c>
      <c r="D5" s="6" t="s">
        <v>60</v>
      </c>
      <c r="E5" s="5" t="s">
        <v>46</v>
      </c>
      <c r="F5" s="5">
        <v>5</v>
      </c>
      <c r="G5" s="5"/>
      <c r="H5" s="5"/>
      <c r="I5" s="156"/>
    </row>
    <row r="6" spans="1:11" ht="45" x14ac:dyDescent="0.25">
      <c r="A6" s="20" t="s">
        <v>55</v>
      </c>
      <c r="B6" s="5">
        <v>4</v>
      </c>
      <c r="C6" s="5" t="s">
        <v>61</v>
      </c>
      <c r="D6" s="6" t="s">
        <v>62</v>
      </c>
      <c r="E6" s="5" t="s">
        <v>25</v>
      </c>
      <c r="F6" s="5" t="s">
        <v>44</v>
      </c>
      <c r="G6" s="5"/>
      <c r="H6" s="5"/>
      <c r="I6" s="221"/>
    </row>
    <row r="7" spans="1:11" ht="30" x14ac:dyDescent="0.25">
      <c r="A7" s="20" t="s">
        <v>55</v>
      </c>
      <c r="B7" s="5">
        <f>B6+1</f>
        <v>5</v>
      </c>
      <c r="C7" s="5" t="s">
        <v>63</v>
      </c>
      <c r="D7" s="6" t="s">
        <v>64</v>
      </c>
      <c r="E7" s="9" t="s">
        <v>25</v>
      </c>
      <c r="F7" s="5"/>
      <c r="G7" s="5"/>
      <c r="H7" s="5"/>
      <c r="I7" s="221"/>
    </row>
    <row r="8" spans="1:11" ht="30" x14ac:dyDescent="0.25">
      <c r="A8" s="20" t="s">
        <v>55</v>
      </c>
      <c r="B8" s="5">
        <f>B7+1</f>
        <v>6</v>
      </c>
      <c r="C8" s="5" t="s">
        <v>61</v>
      </c>
      <c r="D8" s="6" t="s">
        <v>65</v>
      </c>
      <c r="E8" s="9" t="s">
        <v>46</v>
      </c>
      <c r="F8" s="5">
        <v>5</v>
      </c>
      <c r="G8" s="5"/>
      <c r="H8" s="5"/>
      <c r="I8" s="221" t="s">
        <v>40</v>
      </c>
    </row>
    <row r="9" spans="1:11" ht="30" x14ac:dyDescent="0.25">
      <c r="A9" s="20" t="s">
        <v>55</v>
      </c>
      <c r="B9" s="5">
        <f>B8+1</f>
        <v>7</v>
      </c>
      <c r="C9" s="5" t="s">
        <v>61</v>
      </c>
      <c r="D9" s="6" t="s">
        <v>66</v>
      </c>
      <c r="E9" s="9" t="s">
        <v>46</v>
      </c>
      <c r="F9" s="5">
        <v>4</v>
      </c>
      <c r="G9" s="5"/>
      <c r="H9" s="5"/>
      <c r="I9" s="221" t="s">
        <v>40</v>
      </c>
    </row>
    <row r="10" spans="1:11" x14ac:dyDescent="0.25">
      <c r="A10" s="20" t="s">
        <v>55</v>
      </c>
      <c r="B10" s="5">
        <f>B9+1</f>
        <v>8</v>
      </c>
      <c r="C10" s="5" t="s">
        <v>61</v>
      </c>
      <c r="D10" s="6" t="s">
        <v>67</v>
      </c>
      <c r="E10" s="9" t="s">
        <v>46</v>
      </c>
      <c r="F10" s="5"/>
      <c r="G10" s="5"/>
      <c r="H10" s="5"/>
      <c r="I10" s="221" t="s">
        <v>40</v>
      </c>
    </row>
    <row r="11" spans="1:11" x14ac:dyDescent="0.25">
      <c r="A11" s="21"/>
      <c r="B11" s="8"/>
      <c r="C11" s="8"/>
      <c r="D11" s="7"/>
      <c r="E11" s="8">
        <f>COUNTIF(Tabel14[eis/wens],"EIS")</f>
        <v>4</v>
      </c>
      <c r="F11" s="8">
        <f>SUBTOTAL(109,Tabel14[gewicht])</f>
        <v>14</v>
      </c>
      <c r="G11" s="8"/>
      <c r="H11" s="8"/>
      <c r="I11" s="35">
        <f>COUNTIF(Tabel14[ja/nee],"Ja")</f>
        <v>0</v>
      </c>
    </row>
  </sheetData>
  <pageMargins left="0.70866141732283472" right="0.70866141732283472" top="0.74803149606299213" bottom="0.74803149606299213" header="0.31496062992125984" footer="0.31496062992125984"/>
  <pageSetup paperSize="8"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86"/>
  <sheetViews>
    <sheetView view="pageLayout" topLeftCell="A34" zoomScale="70" zoomScaleNormal="100" zoomScalePageLayoutView="70" workbookViewId="0">
      <selection activeCell="D25" sqref="D25"/>
    </sheetView>
  </sheetViews>
  <sheetFormatPr defaultColWidth="9.140625" defaultRowHeight="15" x14ac:dyDescent="0.25"/>
  <cols>
    <col min="1" max="1" width="9.140625" style="3"/>
    <col min="2" max="2" width="4.140625" style="3" bestFit="1" customWidth="1"/>
    <col min="3" max="3" width="18.7109375" style="4" customWidth="1"/>
    <col min="4" max="4" width="80.7109375" style="4" customWidth="1"/>
    <col min="5" max="5" width="11.28515625" style="3" bestFit="1" customWidth="1"/>
    <col min="6" max="8" width="10.140625" style="3" customWidth="1"/>
    <col min="9" max="9" width="8.42578125" style="3" customWidth="1"/>
    <col min="10" max="16384" width="9.140625" style="3"/>
  </cols>
  <sheetData>
    <row r="1" spans="1:9" ht="18.75" x14ac:dyDescent="0.25">
      <c r="A1" s="24" t="s">
        <v>68</v>
      </c>
    </row>
    <row r="2" spans="1:9" x14ac:dyDescent="0.25">
      <c r="A2" s="18" t="s">
        <v>9</v>
      </c>
      <c r="B2" s="11" t="s">
        <v>10</v>
      </c>
      <c r="C2" s="19" t="s">
        <v>11</v>
      </c>
      <c r="D2" s="19" t="s">
        <v>12</v>
      </c>
      <c r="E2" s="13" t="s">
        <v>13</v>
      </c>
      <c r="F2" s="13" t="s">
        <v>14</v>
      </c>
      <c r="G2" s="13" t="s">
        <v>15</v>
      </c>
      <c r="H2" s="13" t="s">
        <v>16</v>
      </c>
      <c r="I2" s="28" t="s">
        <v>40</v>
      </c>
    </row>
    <row r="3" spans="1:9" ht="45" x14ac:dyDescent="0.25">
      <c r="A3" s="20" t="s">
        <v>69</v>
      </c>
      <c r="B3" s="5">
        <v>1</v>
      </c>
      <c r="C3" s="6" t="s">
        <v>70</v>
      </c>
      <c r="D3" s="6" t="s">
        <v>71</v>
      </c>
      <c r="E3" s="22" t="s">
        <v>46</v>
      </c>
      <c r="F3" s="5">
        <v>3</v>
      </c>
      <c r="G3" s="5"/>
      <c r="H3" s="5"/>
      <c r="I3" s="5" t="s">
        <v>40</v>
      </c>
    </row>
    <row r="4" spans="1:9" ht="45" x14ac:dyDescent="0.25">
      <c r="A4" s="20" t="s">
        <v>69</v>
      </c>
      <c r="B4" s="5">
        <v>2</v>
      </c>
      <c r="C4" s="6" t="s">
        <v>70</v>
      </c>
      <c r="D4" s="6" t="s">
        <v>72</v>
      </c>
      <c r="E4" s="23" t="s">
        <v>25</v>
      </c>
      <c r="F4" s="5" t="s">
        <v>44</v>
      </c>
      <c r="G4" s="5"/>
      <c r="H4" s="5"/>
      <c r="I4" s="5"/>
    </row>
    <row r="5" spans="1:9" ht="60" x14ac:dyDescent="0.25">
      <c r="A5" s="20" t="s">
        <v>69</v>
      </c>
      <c r="B5" s="5">
        <f t="shared" ref="B5:B36" si="0">B4+1</f>
        <v>3</v>
      </c>
      <c r="C5" s="6" t="s">
        <v>73</v>
      </c>
      <c r="D5" s="6" t="s">
        <v>74</v>
      </c>
      <c r="E5" s="23" t="s">
        <v>46</v>
      </c>
      <c r="F5" s="5">
        <v>4</v>
      </c>
      <c r="G5" s="5"/>
      <c r="H5" s="5"/>
      <c r="I5" s="5" t="s">
        <v>40</v>
      </c>
    </row>
    <row r="6" spans="1:9" ht="45" x14ac:dyDescent="0.25">
      <c r="A6" s="20" t="s">
        <v>69</v>
      </c>
      <c r="B6" s="5">
        <f t="shared" si="0"/>
        <v>4</v>
      </c>
      <c r="C6" s="6" t="s">
        <v>73</v>
      </c>
      <c r="D6" s="6" t="s">
        <v>75</v>
      </c>
      <c r="E6" s="23" t="s">
        <v>46</v>
      </c>
      <c r="F6" s="5">
        <v>4</v>
      </c>
      <c r="G6" s="5"/>
      <c r="H6" s="5"/>
      <c r="I6" s="5"/>
    </row>
    <row r="7" spans="1:9" ht="45" x14ac:dyDescent="0.25">
      <c r="A7" s="20" t="s">
        <v>69</v>
      </c>
      <c r="B7" s="5">
        <f t="shared" si="0"/>
        <v>5</v>
      </c>
      <c r="C7" s="6" t="s">
        <v>73</v>
      </c>
      <c r="D7" s="6" t="s">
        <v>76</v>
      </c>
      <c r="E7" s="22" t="s">
        <v>25</v>
      </c>
      <c r="F7" s="5" t="s">
        <v>44</v>
      </c>
      <c r="G7" s="5"/>
      <c r="H7" s="5"/>
      <c r="I7" s="5"/>
    </row>
    <row r="8" spans="1:9" ht="60" x14ac:dyDescent="0.25">
      <c r="A8" s="20" t="s">
        <v>69</v>
      </c>
      <c r="B8" s="5">
        <f t="shared" si="0"/>
        <v>6</v>
      </c>
      <c r="C8" s="6" t="s">
        <v>73</v>
      </c>
      <c r="D8" s="10" t="s">
        <v>77</v>
      </c>
      <c r="E8" s="22" t="s">
        <v>25</v>
      </c>
      <c r="F8" s="5" t="s">
        <v>44</v>
      </c>
      <c r="G8" s="5"/>
      <c r="H8" s="5" t="s">
        <v>16</v>
      </c>
      <c r="I8" s="5"/>
    </row>
    <row r="9" spans="1:9" ht="45" x14ac:dyDescent="0.25">
      <c r="A9" s="20" t="s">
        <v>69</v>
      </c>
      <c r="B9" s="5">
        <f t="shared" si="0"/>
        <v>7</v>
      </c>
      <c r="C9" s="6" t="s">
        <v>73</v>
      </c>
      <c r="D9" s="6" t="s">
        <v>78</v>
      </c>
      <c r="E9" s="23" t="s">
        <v>25</v>
      </c>
      <c r="F9" s="5" t="s">
        <v>44</v>
      </c>
      <c r="G9" s="5"/>
      <c r="H9" s="5"/>
      <c r="I9" s="5"/>
    </row>
    <row r="10" spans="1:9" ht="45" x14ac:dyDescent="0.25">
      <c r="A10" s="20" t="s">
        <v>69</v>
      </c>
      <c r="B10" s="5">
        <f t="shared" si="0"/>
        <v>8</v>
      </c>
      <c r="C10" s="6" t="s">
        <v>79</v>
      </c>
      <c r="D10" s="6" t="s">
        <v>80</v>
      </c>
      <c r="E10" s="22" t="s">
        <v>25</v>
      </c>
      <c r="F10" s="5" t="s">
        <v>44</v>
      </c>
      <c r="G10" s="5"/>
      <c r="H10" s="5"/>
      <c r="I10" s="5"/>
    </row>
    <row r="11" spans="1:9" ht="30" x14ac:dyDescent="0.25">
      <c r="A11" s="20" t="s">
        <v>69</v>
      </c>
      <c r="B11" s="5">
        <f t="shared" si="0"/>
        <v>9</v>
      </c>
      <c r="C11" s="6" t="s">
        <v>79</v>
      </c>
      <c r="D11" s="10" t="s">
        <v>81</v>
      </c>
      <c r="E11" s="22" t="s">
        <v>25</v>
      </c>
      <c r="F11" s="5" t="s">
        <v>44</v>
      </c>
      <c r="G11" s="5"/>
      <c r="H11" s="5"/>
      <c r="I11" s="5"/>
    </row>
    <row r="12" spans="1:9" ht="60" x14ac:dyDescent="0.25">
      <c r="A12" s="20" t="s">
        <v>69</v>
      </c>
      <c r="B12" s="5">
        <f t="shared" si="0"/>
        <v>10</v>
      </c>
      <c r="C12" s="6" t="s">
        <v>79</v>
      </c>
      <c r="D12" s="6" t="s">
        <v>82</v>
      </c>
      <c r="E12" s="22" t="s">
        <v>46</v>
      </c>
      <c r="F12" s="5">
        <v>5</v>
      </c>
      <c r="G12" s="5"/>
      <c r="H12" s="5"/>
      <c r="I12" s="5" t="s">
        <v>40</v>
      </c>
    </row>
    <row r="13" spans="1:9" ht="45" x14ac:dyDescent="0.25">
      <c r="A13" s="20" t="s">
        <v>69</v>
      </c>
      <c r="B13" s="5">
        <f t="shared" si="0"/>
        <v>11</v>
      </c>
      <c r="C13" s="6" t="s">
        <v>79</v>
      </c>
      <c r="D13" s="6" t="s">
        <v>83</v>
      </c>
      <c r="E13" s="22" t="s">
        <v>25</v>
      </c>
      <c r="F13" s="5" t="s">
        <v>44</v>
      </c>
      <c r="G13" s="5"/>
      <c r="H13" s="5"/>
      <c r="I13" s="5"/>
    </row>
    <row r="14" spans="1:9" ht="45" x14ac:dyDescent="0.25">
      <c r="A14" s="20" t="s">
        <v>69</v>
      </c>
      <c r="B14" s="5">
        <f t="shared" si="0"/>
        <v>12</v>
      </c>
      <c r="C14" s="6" t="s">
        <v>79</v>
      </c>
      <c r="D14" s="6" t="s">
        <v>84</v>
      </c>
      <c r="E14" s="22" t="s">
        <v>25</v>
      </c>
      <c r="F14" s="5" t="s">
        <v>44</v>
      </c>
      <c r="G14" s="5"/>
      <c r="H14" s="5"/>
      <c r="I14" s="5"/>
    </row>
    <row r="15" spans="1:9" ht="60" x14ac:dyDescent="0.25">
      <c r="A15" s="20" t="s">
        <v>69</v>
      </c>
      <c r="B15" s="5">
        <f t="shared" si="0"/>
        <v>13</v>
      </c>
      <c r="C15" s="6" t="s">
        <v>79</v>
      </c>
      <c r="D15" s="6" t="s">
        <v>85</v>
      </c>
      <c r="E15" s="22" t="s">
        <v>25</v>
      </c>
      <c r="F15" s="5" t="s">
        <v>44</v>
      </c>
      <c r="G15" s="5"/>
      <c r="H15" s="5"/>
      <c r="I15" s="5"/>
    </row>
    <row r="16" spans="1:9" ht="45" x14ac:dyDescent="0.25">
      <c r="A16" s="20" t="s">
        <v>69</v>
      </c>
      <c r="B16" s="5">
        <f t="shared" si="0"/>
        <v>14</v>
      </c>
      <c r="C16" s="6" t="s">
        <v>86</v>
      </c>
      <c r="D16" s="6" t="s">
        <v>87</v>
      </c>
      <c r="E16" s="22" t="s">
        <v>46</v>
      </c>
      <c r="F16" s="5">
        <v>5</v>
      </c>
      <c r="G16" s="5"/>
      <c r="H16" s="5"/>
      <c r="I16" s="5" t="s">
        <v>40</v>
      </c>
    </row>
    <row r="17" spans="1:10" ht="45" x14ac:dyDescent="0.25">
      <c r="A17" s="20" t="s">
        <v>69</v>
      </c>
      <c r="B17" s="5">
        <f t="shared" si="0"/>
        <v>15</v>
      </c>
      <c r="C17" s="6" t="s">
        <v>86</v>
      </c>
      <c r="D17" s="10" t="s">
        <v>88</v>
      </c>
      <c r="E17" s="22" t="s">
        <v>25</v>
      </c>
      <c r="F17" s="5" t="s">
        <v>44</v>
      </c>
      <c r="G17" s="5"/>
      <c r="H17" s="5"/>
      <c r="I17" s="5"/>
    </row>
    <row r="18" spans="1:10" ht="60" x14ac:dyDescent="0.25">
      <c r="A18" s="20" t="s">
        <v>69</v>
      </c>
      <c r="B18" s="5">
        <f t="shared" si="0"/>
        <v>16</v>
      </c>
      <c r="C18" s="6" t="s">
        <v>86</v>
      </c>
      <c r="D18" s="6" t="s">
        <v>89</v>
      </c>
      <c r="E18" s="22" t="s">
        <v>25</v>
      </c>
      <c r="F18" s="5" t="s">
        <v>44</v>
      </c>
      <c r="G18" s="5"/>
      <c r="H18" s="5"/>
      <c r="I18" s="5"/>
    </row>
    <row r="19" spans="1:10" ht="45" x14ac:dyDescent="0.25">
      <c r="A19" s="20" t="s">
        <v>69</v>
      </c>
      <c r="B19" s="5">
        <f t="shared" si="0"/>
        <v>17</v>
      </c>
      <c r="C19" s="6" t="s">
        <v>86</v>
      </c>
      <c r="D19" s="6" t="s">
        <v>90</v>
      </c>
      <c r="E19" s="22" t="s">
        <v>46</v>
      </c>
      <c r="F19" s="5">
        <v>4</v>
      </c>
      <c r="G19" s="5"/>
      <c r="H19" s="5"/>
      <c r="I19" s="5" t="s">
        <v>40</v>
      </c>
    </row>
    <row r="20" spans="1:10" ht="30" x14ac:dyDescent="0.25">
      <c r="A20" s="20" t="s">
        <v>69</v>
      </c>
      <c r="B20" s="5">
        <f t="shared" si="0"/>
        <v>18</v>
      </c>
      <c r="C20" s="6" t="s">
        <v>86</v>
      </c>
      <c r="D20" s="6" t="s">
        <v>91</v>
      </c>
      <c r="E20" s="22" t="s">
        <v>25</v>
      </c>
      <c r="F20" s="5" t="s">
        <v>44</v>
      </c>
      <c r="G20" s="5"/>
      <c r="H20" s="5"/>
      <c r="I20" s="5"/>
    </row>
    <row r="21" spans="1:10" ht="45" x14ac:dyDescent="0.25">
      <c r="A21" s="20"/>
      <c r="B21" s="5">
        <f t="shared" si="0"/>
        <v>19</v>
      </c>
      <c r="C21" s="6" t="s">
        <v>86</v>
      </c>
      <c r="D21" s="6" t="s">
        <v>92</v>
      </c>
      <c r="E21" s="22" t="s">
        <v>46</v>
      </c>
      <c r="F21" s="5">
        <v>5</v>
      </c>
      <c r="G21" s="5"/>
      <c r="H21" s="5" t="s">
        <v>16</v>
      </c>
      <c r="I21" s="5"/>
      <c r="J21" s="33"/>
    </row>
    <row r="22" spans="1:10" ht="60" x14ac:dyDescent="0.25">
      <c r="A22" s="20" t="s">
        <v>69</v>
      </c>
      <c r="B22" s="5">
        <f t="shared" si="0"/>
        <v>20</v>
      </c>
      <c r="C22" s="6" t="s">
        <v>86</v>
      </c>
      <c r="D22" s="6" t="s">
        <v>93</v>
      </c>
      <c r="E22" s="22" t="s">
        <v>25</v>
      </c>
      <c r="F22" s="5" t="s">
        <v>44</v>
      </c>
      <c r="G22" s="5"/>
      <c r="H22" s="5"/>
      <c r="I22" s="9"/>
      <c r="J22" s="33"/>
    </row>
    <row r="23" spans="1:10" ht="30" x14ac:dyDescent="0.25">
      <c r="A23" s="20" t="s">
        <v>69</v>
      </c>
      <c r="B23" s="5">
        <f t="shared" si="0"/>
        <v>21</v>
      </c>
      <c r="C23" s="6" t="s">
        <v>86</v>
      </c>
      <c r="D23" s="6" t="s">
        <v>94</v>
      </c>
      <c r="E23" s="22" t="s">
        <v>25</v>
      </c>
      <c r="F23" s="5" t="s">
        <v>44</v>
      </c>
      <c r="G23" s="5"/>
      <c r="H23" s="5"/>
      <c r="I23" s="5"/>
    </row>
    <row r="24" spans="1:10" ht="45" x14ac:dyDescent="0.25">
      <c r="A24" s="20" t="s">
        <v>69</v>
      </c>
      <c r="B24" s="5">
        <f t="shared" si="0"/>
        <v>22</v>
      </c>
      <c r="C24" s="6" t="s">
        <v>95</v>
      </c>
      <c r="D24" s="6" t="s">
        <v>96</v>
      </c>
      <c r="E24" s="23" t="s">
        <v>25</v>
      </c>
      <c r="F24" s="5" t="s">
        <v>44</v>
      </c>
      <c r="G24" s="5"/>
      <c r="H24" s="5"/>
      <c r="I24" s="5"/>
    </row>
    <row r="25" spans="1:10" ht="45" x14ac:dyDescent="0.25">
      <c r="A25" s="20" t="s">
        <v>69</v>
      </c>
      <c r="B25" s="5">
        <f t="shared" si="0"/>
        <v>23</v>
      </c>
      <c r="C25" s="6" t="s">
        <v>95</v>
      </c>
      <c r="D25" s="6" t="s">
        <v>97</v>
      </c>
      <c r="E25" s="22" t="s">
        <v>46</v>
      </c>
      <c r="F25" s="5">
        <v>5</v>
      </c>
      <c r="G25" s="5"/>
      <c r="H25" s="5"/>
      <c r="I25" s="5" t="s">
        <v>40</v>
      </c>
    </row>
    <row r="26" spans="1:10" ht="30" x14ac:dyDescent="0.25">
      <c r="A26" s="20" t="s">
        <v>69</v>
      </c>
      <c r="B26" s="5">
        <f t="shared" si="0"/>
        <v>24</v>
      </c>
      <c r="C26" s="6" t="s">
        <v>95</v>
      </c>
      <c r="D26" s="6" t="s">
        <v>98</v>
      </c>
      <c r="E26" s="22" t="s">
        <v>25</v>
      </c>
      <c r="F26" s="5" t="s">
        <v>44</v>
      </c>
      <c r="G26" s="5"/>
      <c r="H26" s="5"/>
      <c r="I26" s="5"/>
    </row>
    <row r="27" spans="1:10" x14ac:dyDescent="0.25">
      <c r="A27" s="20" t="s">
        <v>69</v>
      </c>
      <c r="B27" s="5">
        <f t="shared" si="0"/>
        <v>25</v>
      </c>
      <c r="C27" s="6" t="s">
        <v>99</v>
      </c>
      <c r="D27" s="6" t="s">
        <v>100</v>
      </c>
      <c r="E27" s="22" t="s">
        <v>25</v>
      </c>
      <c r="F27" s="5" t="s">
        <v>44</v>
      </c>
      <c r="G27" s="5"/>
      <c r="H27" s="5"/>
      <c r="I27" s="5"/>
    </row>
    <row r="28" spans="1:10" ht="105" x14ac:dyDescent="0.25">
      <c r="A28" s="20" t="s">
        <v>69</v>
      </c>
      <c r="B28" s="5">
        <f t="shared" si="0"/>
        <v>26</v>
      </c>
      <c r="C28" s="6" t="s">
        <v>99</v>
      </c>
      <c r="D28" s="6" t="s">
        <v>101</v>
      </c>
      <c r="E28" s="22" t="s">
        <v>46</v>
      </c>
      <c r="F28" s="5">
        <v>4</v>
      </c>
      <c r="G28" s="5"/>
      <c r="H28" s="5" t="s">
        <v>16</v>
      </c>
      <c r="I28" s="5"/>
    </row>
    <row r="29" spans="1:10" ht="30" x14ac:dyDescent="0.25">
      <c r="A29" s="20" t="s">
        <v>69</v>
      </c>
      <c r="B29" s="5">
        <f t="shared" si="0"/>
        <v>27</v>
      </c>
      <c r="C29" s="6" t="s">
        <v>99</v>
      </c>
      <c r="D29" s="6" t="s">
        <v>102</v>
      </c>
      <c r="E29" s="22" t="s">
        <v>46</v>
      </c>
      <c r="F29" s="5">
        <v>4</v>
      </c>
      <c r="G29" s="5"/>
      <c r="H29" s="5"/>
      <c r="I29" s="5"/>
    </row>
    <row r="30" spans="1:10" x14ac:dyDescent="0.25">
      <c r="A30" s="20" t="s">
        <v>69</v>
      </c>
      <c r="B30" s="5">
        <f t="shared" si="0"/>
        <v>28</v>
      </c>
      <c r="C30" s="6" t="s">
        <v>99</v>
      </c>
      <c r="D30" s="6" t="s">
        <v>103</v>
      </c>
      <c r="E30" s="22" t="s">
        <v>46</v>
      </c>
      <c r="F30" s="5">
        <v>4</v>
      </c>
      <c r="G30" s="5"/>
      <c r="H30" s="5"/>
      <c r="I30" s="5"/>
    </row>
    <row r="31" spans="1:10" ht="45" x14ac:dyDescent="0.25">
      <c r="A31" s="20" t="s">
        <v>69</v>
      </c>
      <c r="B31" s="5">
        <f t="shared" si="0"/>
        <v>29</v>
      </c>
      <c r="C31" s="6" t="s">
        <v>104</v>
      </c>
      <c r="D31" s="6" t="s">
        <v>105</v>
      </c>
      <c r="E31" s="22" t="s">
        <v>46</v>
      </c>
      <c r="F31" s="5">
        <v>3</v>
      </c>
      <c r="G31" s="5"/>
      <c r="H31" s="5"/>
      <c r="I31" s="5"/>
    </row>
    <row r="32" spans="1:10" ht="60" x14ac:dyDescent="0.25">
      <c r="A32" s="20" t="s">
        <v>69</v>
      </c>
      <c r="B32" s="5">
        <f t="shared" si="0"/>
        <v>30</v>
      </c>
      <c r="C32" s="6" t="s">
        <v>104</v>
      </c>
      <c r="D32" s="6" t="s">
        <v>106</v>
      </c>
      <c r="E32" s="22" t="s">
        <v>46</v>
      </c>
      <c r="F32" s="5">
        <v>2</v>
      </c>
      <c r="G32" s="5"/>
      <c r="H32" s="5"/>
      <c r="I32" s="5"/>
    </row>
    <row r="33" spans="1:10" ht="30" x14ac:dyDescent="0.25">
      <c r="A33" s="20" t="s">
        <v>69</v>
      </c>
      <c r="B33" s="5">
        <f t="shared" si="0"/>
        <v>31</v>
      </c>
      <c r="C33" s="6" t="s">
        <v>104</v>
      </c>
      <c r="D33" s="6" t="s">
        <v>107</v>
      </c>
      <c r="E33" s="22" t="s">
        <v>25</v>
      </c>
      <c r="F33" s="5" t="s">
        <v>44</v>
      </c>
      <c r="G33" s="5"/>
      <c r="H33" s="5"/>
      <c r="I33" s="5"/>
    </row>
    <row r="34" spans="1:10" x14ac:dyDescent="0.25">
      <c r="A34" s="20" t="s">
        <v>69</v>
      </c>
      <c r="B34" s="5">
        <f t="shared" si="0"/>
        <v>32</v>
      </c>
      <c r="C34" s="6" t="s">
        <v>104</v>
      </c>
      <c r="D34" s="6" t="s">
        <v>108</v>
      </c>
      <c r="E34" s="22" t="s">
        <v>25</v>
      </c>
      <c r="F34" s="5" t="s">
        <v>44</v>
      </c>
      <c r="G34" s="5"/>
      <c r="H34" s="5"/>
      <c r="I34" s="5"/>
    </row>
    <row r="35" spans="1:10" ht="75" x14ac:dyDescent="0.25">
      <c r="A35" s="20" t="s">
        <v>69</v>
      </c>
      <c r="B35" s="5">
        <f t="shared" si="0"/>
        <v>33</v>
      </c>
      <c r="C35" s="6" t="s">
        <v>109</v>
      </c>
      <c r="D35" s="6" t="s">
        <v>110</v>
      </c>
      <c r="E35" s="22" t="s">
        <v>46</v>
      </c>
      <c r="F35" s="5">
        <v>3</v>
      </c>
      <c r="G35" s="5"/>
      <c r="H35" s="5"/>
      <c r="I35" s="5"/>
      <c r="J35" s="33"/>
    </row>
    <row r="36" spans="1:10" ht="45" x14ac:dyDescent="0.25">
      <c r="A36" s="20" t="s">
        <v>69</v>
      </c>
      <c r="B36" s="5">
        <f t="shared" si="0"/>
        <v>34</v>
      </c>
      <c r="C36" s="6" t="s">
        <v>109</v>
      </c>
      <c r="D36" s="6" t="s">
        <v>111</v>
      </c>
      <c r="E36" s="22" t="s">
        <v>46</v>
      </c>
      <c r="F36" s="5">
        <v>4</v>
      </c>
      <c r="G36" s="5"/>
      <c r="H36" s="5"/>
      <c r="I36" s="5"/>
    </row>
    <row r="37" spans="1:10" ht="45" x14ac:dyDescent="0.25">
      <c r="A37" s="20" t="s">
        <v>69</v>
      </c>
      <c r="B37" s="5">
        <f t="shared" ref="B37:B68" si="1">B36+1</f>
        <v>35</v>
      </c>
      <c r="C37" s="6" t="s">
        <v>104</v>
      </c>
      <c r="D37" s="6" t="s">
        <v>112</v>
      </c>
      <c r="E37" s="23" t="s">
        <v>46</v>
      </c>
      <c r="F37" s="9">
        <v>5</v>
      </c>
      <c r="G37" s="9"/>
      <c r="H37" s="9" t="s">
        <v>16</v>
      </c>
      <c r="I37" s="5"/>
    </row>
    <row r="38" spans="1:10" ht="45" x14ac:dyDescent="0.25">
      <c r="A38" s="20" t="s">
        <v>69</v>
      </c>
      <c r="B38" s="5">
        <f t="shared" si="1"/>
        <v>36</v>
      </c>
      <c r="C38" s="6" t="s">
        <v>104</v>
      </c>
      <c r="D38" s="6" t="s">
        <v>113</v>
      </c>
      <c r="E38" s="23" t="s">
        <v>46</v>
      </c>
      <c r="F38" s="5">
        <v>5</v>
      </c>
      <c r="G38" s="5"/>
      <c r="H38" s="5"/>
      <c r="I38" s="5"/>
    </row>
    <row r="39" spans="1:10" ht="45" x14ac:dyDescent="0.25">
      <c r="A39" s="20" t="s">
        <v>69</v>
      </c>
      <c r="B39" s="5">
        <f t="shared" si="1"/>
        <v>37</v>
      </c>
      <c r="C39" s="6" t="s">
        <v>104</v>
      </c>
      <c r="D39" s="10" t="s">
        <v>114</v>
      </c>
      <c r="E39" s="22" t="s">
        <v>25</v>
      </c>
      <c r="F39" s="5" t="s">
        <v>44</v>
      </c>
      <c r="G39" s="5"/>
      <c r="H39" s="5"/>
      <c r="I39" s="5"/>
    </row>
    <row r="40" spans="1:10" ht="45" x14ac:dyDescent="0.25">
      <c r="A40" s="20" t="s">
        <v>69</v>
      </c>
      <c r="B40" s="5">
        <f t="shared" si="1"/>
        <v>38</v>
      </c>
      <c r="C40" s="6" t="s">
        <v>104</v>
      </c>
      <c r="D40" s="6" t="s">
        <v>115</v>
      </c>
      <c r="E40" s="23" t="s">
        <v>25</v>
      </c>
      <c r="F40" s="5" t="s">
        <v>44</v>
      </c>
      <c r="G40" s="5"/>
      <c r="H40" s="5"/>
      <c r="I40" s="5"/>
    </row>
    <row r="41" spans="1:10" ht="30" x14ac:dyDescent="0.25">
      <c r="A41" s="20" t="s">
        <v>69</v>
      </c>
      <c r="B41" s="5">
        <f t="shared" si="1"/>
        <v>39</v>
      </c>
      <c r="C41" s="6" t="s">
        <v>104</v>
      </c>
      <c r="D41" s="6" t="s">
        <v>116</v>
      </c>
      <c r="E41" s="22" t="s">
        <v>25</v>
      </c>
      <c r="F41" s="5" t="s">
        <v>44</v>
      </c>
      <c r="G41" s="5"/>
      <c r="H41" s="5"/>
      <c r="I41" s="5"/>
    </row>
    <row r="42" spans="1:10" ht="30" x14ac:dyDescent="0.25">
      <c r="A42" s="20" t="s">
        <v>69</v>
      </c>
      <c r="B42" s="5">
        <f t="shared" si="1"/>
        <v>40</v>
      </c>
      <c r="C42" s="6" t="s">
        <v>104</v>
      </c>
      <c r="D42" s="6" t="s">
        <v>117</v>
      </c>
      <c r="E42" s="22" t="s">
        <v>25</v>
      </c>
      <c r="F42" s="5" t="s">
        <v>44</v>
      </c>
      <c r="G42" s="5"/>
      <c r="H42" s="5"/>
      <c r="I42" s="5"/>
    </row>
    <row r="43" spans="1:10" ht="90" x14ac:dyDescent="0.25">
      <c r="A43" s="20" t="s">
        <v>69</v>
      </c>
      <c r="B43" s="5">
        <f t="shared" si="1"/>
        <v>41</v>
      </c>
      <c r="C43" s="6" t="s">
        <v>104</v>
      </c>
      <c r="D43" s="6" t="s">
        <v>118</v>
      </c>
      <c r="E43" s="22" t="s">
        <v>46</v>
      </c>
      <c r="F43" s="5">
        <v>4</v>
      </c>
      <c r="G43" s="5"/>
      <c r="H43" s="5"/>
      <c r="I43" s="5"/>
    </row>
    <row r="44" spans="1:10" ht="45" x14ac:dyDescent="0.25">
      <c r="A44" s="20" t="s">
        <v>69</v>
      </c>
      <c r="B44" s="5">
        <f t="shared" si="1"/>
        <v>42</v>
      </c>
      <c r="C44" s="6" t="s">
        <v>104</v>
      </c>
      <c r="D44" s="6" t="s">
        <v>119</v>
      </c>
      <c r="E44" s="22" t="s">
        <v>46</v>
      </c>
      <c r="F44" s="5">
        <v>3</v>
      </c>
      <c r="G44" s="5"/>
      <c r="H44" s="5"/>
      <c r="I44" s="5"/>
    </row>
    <row r="45" spans="1:10" ht="45" x14ac:dyDescent="0.25">
      <c r="A45" s="20" t="s">
        <v>69</v>
      </c>
      <c r="B45" s="5">
        <f t="shared" si="1"/>
        <v>43</v>
      </c>
      <c r="C45" s="6" t="s">
        <v>104</v>
      </c>
      <c r="D45" s="10" t="s">
        <v>120</v>
      </c>
      <c r="E45" s="23" t="s">
        <v>46</v>
      </c>
      <c r="F45" s="5">
        <v>2</v>
      </c>
      <c r="G45" s="5"/>
      <c r="H45" s="5"/>
      <c r="I45" s="5"/>
    </row>
    <row r="46" spans="1:10" ht="135" x14ac:dyDescent="0.25">
      <c r="A46" s="20" t="s">
        <v>69</v>
      </c>
      <c r="B46" s="5">
        <f t="shared" si="1"/>
        <v>44</v>
      </c>
      <c r="C46" s="6" t="s">
        <v>121</v>
      </c>
      <c r="D46" s="184" t="s">
        <v>122</v>
      </c>
      <c r="E46" s="22" t="s">
        <v>46</v>
      </c>
      <c r="F46" s="5">
        <v>4</v>
      </c>
      <c r="G46" s="5"/>
      <c r="H46" s="5"/>
      <c r="I46" s="5"/>
    </row>
    <row r="47" spans="1:10" ht="45" x14ac:dyDescent="0.25">
      <c r="A47" s="20" t="s">
        <v>69</v>
      </c>
      <c r="B47" s="5">
        <f t="shared" si="1"/>
        <v>45</v>
      </c>
      <c r="C47" s="6" t="s">
        <v>121</v>
      </c>
      <c r="D47" s="10" t="s">
        <v>123</v>
      </c>
      <c r="E47" s="22" t="s">
        <v>46</v>
      </c>
      <c r="F47" s="5">
        <v>4</v>
      </c>
      <c r="G47" s="5"/>
      <c r="H47" s="5"/>
      <c r="I47" s="5"/>
    </row>
    <row r="48" spans="1:10" ht="30" x14ac:dyDescent="0.25">
      <c r="A48" s="20" t="s">
        <v>69</v>
      </c>
      <c r="B48" s="5">
        <f t="shared" si="1"/>
        <v>46</v>
      </c>
      <c r="C48" s="6" t="s">
        <v>124</v>
      </c>
      <c r="D48" s="6" t="s">
        <v>125</v>
      </c>
      <c r="E48" s="22" t="s">
        <v>25</v>
      </c>
      <c r="F48" s="5" t="s">
        <v>44</v>
      </c>
      <c r="G48" s="5"/>
      <c r="H48" s="5"/>
      <c r="I48" s="5"/>
      <c r="J48" s="181"/>
    </row>
    <row r="49" spans="1:9" ht="60" x14ac:dyDescent="0.25">
      <c r="A49" s="20" t="s">
        <v>69</v>
      </c>
      <c r="B49" s="5">
        <f t="shared" si="1"/>
        <v>47</v>
      </c>
      <c r="C49" s="6" t="s">
        <v>124</v>
      </c>
      <c r="D49" s="6" t="s">
        <v>126</v>
      </c>
      <c r="E49" s="22" t="s">
        <v>46</v>
      </c>
      <c r="F49" s="5">
        <v>5</v>
      </c>
      <c r="G49" s="5"/>
      <c r="H49" s="5"/>
      <c r="I49" s="5"/>
    </row>
    <row r="50" spans="1:9" ht="45" x14ac:dyDescent="0.25">
      <c r="A50" s="20" t="s">
        <v>69</v>
      </c>
      <c r="B50" s="5">
        <f t="shared" si="1"/>
        <v>48</v>
      </c>
      <c r="C50" s="6" t="s">
        <v>124</v>
      </c>
      <c r="D50" s="6" t="s">
        <v>127</v>
      </c>
      <c r="E50" s="22" t="s">
        <v>46</v>
      </c>
      <c r="F50" s="5">
        <v>4</v>
      </c>
      <c r="G50" s="5"/>
      <c r="H50" s="5"/>
      <c r="I50" s="5"/>
    </row>
    <row r="51" spans="1:9" ht="45" x14ac:dyDescent="0.25">
      <c r="A51" s="20" t="s">
        <v>69</v>
      </c>
      <c r="B51" s="5">
        <f t="shared" si="1"/>
        <v>49</v>
      </c>
      <c r="C51" s="6" t="s">
        <v>124</v>
      </c>
      <c r="D51" s="6" t="s">
        <v>128</v>
      </c>
      <c r="E51" s="22" t="s">
        <v>25</v>
      </c>
      <c r="F51" s="5" t="s">
        <v>44</v>
      </c>
      <c r="G51" s="5"/>
      <c r="H51" s="5"/>
      <c r="I51" s="5"/>
    </row>
    <row r="52" spans="1:9" ht="30" x14ac:dyDescent="0.25">
      <c r="A52" s="20" t="s">
        <v>69</v>
      </c>
      <c r="B52" s="5">
        <f t="shared" si="1"/>
        <v>50</v>
      </c>
      <c r="C52" s="6" t="s">
        <v>124</v>
      </c>
      <c r="D52" s="6" t="s">
        <v>129</v>
      </c>
      <c r="E52" s="22" t="s">
        <v>25</v>
      </c>
      <c r="F52" s="5" t="s">
        <v>44</v>
      </c>
      <c r="G52" s="5"/>
      <c r="H52" s="5"/>
      <c r="I52" s="5"/>
    </row>
    <row r="53" spans="1:9" ht="45" x14ac:dyDescent="0.25">
      <c r="A53" s="20" t="s">
        <v>69</v>
      </c>
      <c r="B53" s="5">
        <f t="shared" si="1"/>
        <v>51</v>
      </c>
      <c r="C53" s="6" t="s">
        <v>124</v>
      </c>
      <c r="D53" s="10" t="s">
        <v>130</v>
      </c>
      <c r="E53" s="22" t="s">
        <v>25</v>
      </c>
      <c r="F53" s="5" t="s">
        <v>44</v>
      </c>
      <c r="G53" s="5"/>
      <c r="H53" s="5"/>
      <c r="I53" s="5"/>
    </row>
    <row r="54" spans="1:9" ht="45" x14ac:dyDescent="0.25">
      <c r="A54" s="20" t="s">
        <v>69</v>
      </c>
      <c r="B54" s="5">
        <f t="shared" si="1"/>
        <v>52</v>
      </c>
      <c r="C54" s="6" t="s">
        <v>124</v>
      </c>
      <c r="D54" s="6" t="s">
        <v>131</v>
      </c>
      <c r="E54" s="22" t="s">
        <v>25</v>
      </c>
      <c r="F54" s="5" t="s">
        <v>44</v>
      </c>
      <c r="G54" s="5"/>
      <c r="H54" s="5"/>
      <c r="I54" s="5"/>
    </row>
    <row r="55" spans="1:9" ht="45" x14ac:dyDescent="0.25">
      <c r="A55" s="20" t="s">
        <v>69</v>
      </c>
      <c r="B55" s="5">
        <f t="shared" si="1"/>
        <v>53</v>
      </c>
      <c r="C55" s="6" t="s">
        <v>124</v>
      </c>
      <c r="D55" s="10" t="s">
        <v>132</v>
      </c>
      <c r="E55" s="5" t="s">
        <v>25</v>
      </c>
      <c r="F55" s="5" t="s">
        <v>44</v>
      </c>
      <c r="G55" s="5"/>
      <c r="H55" s="5"/>
      <c r="I55" s="9"/>
    </row>
    <row r="56" spans="1:9" ht="60" x14ac:dyDescent="0.25">
      <c r="A56" s="20" t="s">
        <v>69</v>
      </c>
      <c r="B56" s="5">
        <f t="shared" si="1"/>
        <v>54</v>
      </c>
      <c r="C56" s="6" t="s">
        <v>133</v>
      </c>
      <c r="D56" s="6" t="s">
        <v>134</v>
      </c>
      <c r="E56" s="22" t="s">
        <v>46</v>
      </c>
      <c r="F56" s="5">
        <v>3</v>
      </c>
      <c r="G56" s="5"/>
      <c r="H56" s="5"/>
      <c r="I56" s="5"/>
    </row>
    <row r="57" spans="1:9" ht="30" x14ac:dyDescent="0.25">
      <c r="A57" s="20" t="s">
        <v>69</v>
      </c>
      <c r="B57" s="5">
        <f t="shared" si="1"/>
        <v>55</v>
      </c>
      <c r="C57" s="6" t="s">
        <v>133</v>
      </c>
      <c r="D57" s="6" t="s">
        <v>135</v>
      </c>
      <c r="E57" s="22" t="s">
        <v>25</v>
      </c>
      <c r="F57" s="5" t="s">
        <v>44</v>
      </c>
      <c r="G57" s="5"/>
      <c r="H57" s="5"/>
      <c r="I57" s="5"/>
    </row>
    <row r="58" spans="1:9" ht="45" x14ac:dyDescent="0.25">
      <c r="A58" s="20" t="s">
        <v>69</v>
      </c>
      <c r="B58" s="5">
        <f t="shared" si="1"/>
        <v>56</v>
      </c>
      <c r="C58" s="6" t="s">
        <v>133</v>
      </c>
      <c r="D58" s="6" t="s">
        <v>136</v>
      </c>
      <c r="E58" s="23" t="s">
        <v>25</v>
      </c>
      <c r="F58" s="5" t="s">
        <v>44</v>
      </c>
      <c r="G58" s="5"/>
      <c r="H58" s="5"/>
      <c r="I58" s="5"/>
    </row>
    <row r="59" spans="1:9" ht="75" x14ac:dyDescent="0.25">
      <c r="A59" s="20" t="s">
        <v>69</v>
      </c>
      <c r="B59" s="5">
        <f t="shared" si="1"/>
        <v>57</v>
      </c>
      <c r="C59" s="6" t="s">
        <v>137</v>
      </c>
      <c r="D59" s="6" t="s">
        <v>138</v>
      </c>
      <c r="E59" s="23" t="s">
        <v>46</v>
      </c>
      <c r="F59" s="5">
        <v>5</v>
      </c>
      <c r="G59" s="5"/>
      <c r="H59" s="5"/>
      <c r="I59" s="5"/>
    </row>
    <row r="60" spans="1:9" ht="45" x14ac:dyDescent="0.25">
      <c r="A60" s="20" t="s">
        <v>69</v>
      </c>
      <c r="B60" s="5">
        <f t="shared" si="1"/>
        <v>58</v>
      </c>
      <c r="C60" s="6" t="s">
        <v>139</v>
      </c>
      <c r="D60" s="6" t="s">
        <v>140</v>
      </c>
      <c r="E60" s="22" t="s">
        <v>46</v>
      </c>
      <c r="F60" s="5">
        <v>4</v>
      </c>
      <c r="G60" s="5"/>
      <c r="H60" s="5"/>
      <c r="I60" s="5"/>
    </row>
    <row r="61" spans="1:9" ht="60" x14ac:dyDescent="0.25">
      <c r="A61" s="20" t="s">
        <v>69</v>
      </c>
      <c r="B61" s="5">
        <f t="shared" si="1"/>
        <v>59</v>
      </c>
      <c r="C61" s="6" t="s">
        <v>139</v>
      </c>
      <c r="D61" s="6" t="s">
        <v>141</v>
      </c>
      <c r="E61" s="22" t="s">
        <v>46</v>
      </c>
      <c r="F61" s="5">
        <v>3</v>
      </c>
      <c r="G61" s="5"/>
      <c r="H61" s="5"/>
      <c r="I61" s="5"/>
    </row>
    <row r="62" spans="1:9" ht="75" x14ac:dyDescent="0.25">
      <c r="A62" s="20" t="s">
        <v>69</v>
      </c>
      <c r="B62" s="5">
        <f t="shared" si="1"/>
        <v>60</v>
      </c>
      <c r="C62" s="6" t="s">
        <v>139</v>
      </c>
      <c r="D62" s="6" t="s">
        <v>142</v>
      </c>
      <c r="E62" s="22" t="s">
        <v>46</v>
      </c>
      <c r="F62" s="5">
        <v>3</v>
      </c>
      <c r="G62" s="5"/>
      <c r="H62" s="5"/>
      <c r="I62" s="5"/>
    </row>
    <row r="63" spans="1:9" ht="60" x14ac:dyDescent="0.25">
      <c r="A63" s="20" t="s">
        <v>69</v>
      </c>
      <c r="B63" s="5">
        <f t="shared" si="1"/>
        <v>61</v>
      </c>
      <c r="C63" s="6" t="s">
        <v>143</v>
      </c>
      <c r="D63" s="6" t="s">
        <v>144</v>
      </c>
      <c r="E63" s="23" t="s">
        <v>46</v>
      </c>
      <c r="F63" s="5">
        <v>2</v>
      </c>
      <c r="G63" s="5"/>
      <c r="H63" s="5"/>
      <c r="I63" s="5"/>
    </row>
    <row r="64" spans="1:9" ht="60" x14ac:dyDescent="0.25">
      <c r="A64" s="20" t="s">
        <v>69</v>
      </c>
      <c r="B64" s="5">
        <f t="shared" si="1"/>
        <v>62</v>
      </c>
      <c r="C64" s="6" t="s">
        <v>143</v>
      </c>
      <c r="D64" s="10" t="s">
        <v>145</v>
      </c>
      <c r="E64" s="22" t="s">
        <v>46</v>
      </c>
      <c r="F64" s="5">
        <v>5</v>
      </c>
      <c r="G64" s="5"/>
      <c r="H64" s="5"/>
      <c r="I64" s="5"/>
    </row>
    <row r="65" spans="1:9" ht="60" x14ac:dyDescent="0.25">
      <c r="A65" s="20" t="s">
        <v>69</v>
      </c>
      <c r="B65" s="5">
        <f t="shared" si="1"/>
        <v>63</v>
      </c>
      <c r="C65" s="6" t="s">
        <v>146</v>
      </c>
      <c r="D65" s="6" t="s">
        <v>147</v>
      </c>
      <c r="E65" s="22" t="s">
        <v>25</v>
      </c>
      <c r="F65" s="5" t="s">
        <v>44</v>
      </c>
      <c r="G65" s="5"/>
      <c r="H65" s="5"/>
      <c r="I65" s="5"/>
    </row>
    <row r="66" spans="1:9" ht="30" x14ac:dyDescent="0.25">
      <c r="A66" s="20" t="s">
        <v>69</v>
      </c>
      <c r="B66" s="5">
        <f t="shared" si="1"/>
        <v>64</v>
      </c>
      <c r="C66" s="6" t="s">
        <v>146</v>
      </c>
      <c r="D66" s="6" t="s">
        <v>148</v>
      </c>
      <c r="E66" s="22" t="s">
        <v>25</v>
      </c>
      <c r="F66" s="5" t="s">
        <v>44</v>
      </c>
      <c r="G66" s="5"/>
      <c r="H66" s="5"/>
      <c r="I66" s="5"/>
    </row>
    <row r="67" spans="1:9" ht="30" x14ac:dyDescent="0.25">
      <c r="A67" s="20" t="s">
        <v>69</v>
      </c>
      <c r="B67" s="5">
        <f t="shared" si="1"/>
        <v>65</v>
      </c>
      <c r="C67" s="6" t="s">
        <v>146</v>
      </c>
      <c r="D67" s="6" t="s">
        <v>149</v>
      </c>
      <c r="E67" s="22" t="s">
        <v>25</v>
      </c>
      <c r="F67" s="5" t="s">
        <v>44</v>
      </c>
      <c r="G67" s="5"/>
      <c r="H67" s="5"/>
      <c r="I67" s="5"/>
    </row>
    <row r="68" spans="1:9" ht="60" x14ac:dyDescent="0.25">
      <c r="A68" s="20" t="s">
        <v>69</v>
      </c>
      <c r="B68" s="5">
        <f t="shared" si="1"/>
        <v>66</v>
      </c>
      <c r="C68" s="6" t="s">
        <v>146</v>
      </c>
      <c r="D68" s="6" t="s">
        <v>150</v>
      </c>
      <c r="E68" s="22" t="s">
        <v>46</v>
      </c>
      <c r="F68" s="5">
        <v>4</v>
      </c>
      <c r="G68" s="5"/>
      <c r="H68" s="5"/>
      <c r="I68" s="5"/>
    </row>
    <row r="69" spans="1:9" ht="45" x14ac:dyDescent="0.25">
      <c r="A69" s="20" t="s">
        <v>69</v>
      </c>
      <c r="B69" s="5">
        <f t="shared" ref="B69:B84" si="2">B68+1</f>
        <v>67</v>
      </c>
      <c r="C69" s="6" t="s">
        <v>151</v>
      </c>
      <c r="D69" s="6" t="s">
        <v>152</v>
      </c>
      <c r="E69" s="22" t="s">
        <v>46</v>
      </c>
      <c r="F69" s="5">
        <v>4</v>
      </c>
      <c r="G69" s="5"/>
      <c r="H69" s="5"/>
      <c r="I69" s="5"/>
    </row>
    <row r="70" spans="1:9" ht="60" x14ac:dyDescent="0.25">
      <c r="A70" s="20" t="s">
        <v>69</v>
      </c>
      <c r="B70" s="5">
        <f t="shared" si="2"/>
        <v>68</v>
      </c>
      <c r="C70" s="6" t="s">
        <v>151</v>
      </c>
      <c r="D70" s="6" t="s">
        <v>153</v>
      </c>
      <c r="E70" s="22" t="s">
        <v>46</v>
      </c>
      <c r="F70" s="5">
        <v>3</v>
      </c>
      <c r="G70" s="5"/>
      <c r="H70" s="5"/>
      <c r="I70" s="5"/>
    </row>
    <row r="71" spans="1:9" ht="45" x14ac:dyDescent="0.25">
      <c r="A71" s="20" t="s">
        <v>69</v>
      </c>
      <c r="B71" s="5">
        <f t="shared" si="2"/>
        <v>69</v>
      </c>
      <c r="C71" s="6" t="s">
        <v>151</v>
      </c>
      <c r="D71" s="6" t="s">
        <v>154</v>
      </c>
      <c r="E71" s="22" t="s">
        <v>46</v>
      </c>
      <c r="F71" s="5">
        <v>5</v>
      </c>
      <c r="G71" s="5"/>
      <c r="H71" s="5"/>
      <c r="I71" s="5"/>
    </row>
    <row r="72" spans="1:9" ht="45" x14ac:dyDescent="0.25">
      <c r="A72" s="20" t="s">
        <v>69</v>
      </c>
      <c r="B72" s="5">
        <f t="shared" si="2"/>
        <v>70</v>
      </c>
      <c r="C72" s="6" t="s">
        <v>151</v>
      </c>
      <c r="D72" s="6" t="s">
        <v>155</v>
      </c>
      <c r="E72" s="22" t="s">
        <v>46</v>
      </c>
      <c r="F72" s="5">
        <v>5</v>
      </c>
      <c r="G72" s="5"/>
      <c r="H72" s="5"/>
      <c r="I72" s="5"/>
    </row>
    <row r="73" spans="1:9" ht="45" x14ac:dyDescent="0.25">
      <c r="A73" s="20" t="s">
        <v>69</v>
      </c>
      <c r="B73" s="5">
        <f t="shared" si="2"/>
        <v>71</v>
      </c>
      <c r="C73" s="6" t="s">
        <v>151</v>
      </c>
      <c r="D73" s="6" t="s">
        <v>156</v>
      </c>
      <c r="E73" s="22" t="s">
        <v>46</v>
      </c>
      <c r="F73" s="5">
        <v>4</v>
      </c>
      <c r="G73" s="5"/>
      <c r="H73" s="5"/>
      <c r="I73" s="5"/>
    </row>
    <row r="74" spans="1:9" ht="60" x14ac:dyDescent="0.25">
      <c r="A74" s="20" t="s">
        <v>69</v>
      </c>
      <c r="B74" s="5">
        <f t="shared" si="2"/>
        <v>72</v>
      </c>
      <c r="C74" s="6" t="s">
        <v>151</v>
      </c>
      <c r="D74" s="6" t="s">
        <v>157</v>
      </c>
      <c r="E74" s="22" t="s">
        <v>46</v>
      </c>
      <c r="F74" s="5">
        <v>4</v>
      </c>
      <c r="G74" s="5"/>
      <c r="H74" s="5"/>
      <c r="I74" s="5"/>
    </row>
    <row r="75" spans="1:9" ht="75" x14ac:dyDescent="0.25">
      <c r="A75" s="20" t="s">
        <v>69</v>
      </c>
      <c r="B75" s="5">
        <f t="shared" si="2"/>
        <v>73</v>
      </c>
      <c r="C75" s="6" t="s">
        <v>158</v>
      </c>
      <c r="D75" s="6" t="s">
        <v>159</v>
      </c>
      <c r="E75" s="22" t="s">
        <v>25</v>
      </c>
      <c r="F75" s="5" t="s">
        <v>44</v>
      </c>
      <c r="G75" s="5"/>
      <c r="H75" s="5"/>
      <c r="I75" s="5"/>
    </row>
    <row r="76" spans="1:9" ht="45" x14ac:dyDescent="0.25">
      <c r="A76" s="20" t="s">
        <v>69</v>
      </c>
      <c r="B76" s="5">
        <f t="shared" si="2"/>
        <v>74</v>
      </c>
      <c r="C76" s="6" t="s">
        <v>158</v>
      </c>
      <c r="D76" s="6" t="s">
        <v>160</v>
      </c>
      <c r="E76" s="22" t="s">
        <v>46</v>
      </c>
      <c r="F76" s="5">
        <v>5</v>
      </c>
      <c r="G76" s="5"/>
      <c r="H76" s="5"/>
      <c r="I76" s="5"/>
    </row>
    <row r="77" spans="1:9" ht="30" x14ac:dyDescent="0.25">
      <c r="A77" s="20" t="s">
        <v>69</v>
      </c>
      <c r="B77" s="5">
        <f t="shared" si="2"/>
        <v>75</v>
      </c>
      <c r="C77" s="6" t="s">
        <v>158</v>
      </c>
      <c r="D77" s="6" t="s">
        <v>161</v>
      </c>
      <c r="E77" s="22" t="s">
        <v>25</v>
      </c>
      <c r="F77" s="5" t="s">
        <v>44</v>
      </c>
      <c r="G77" s="5"/>
      <c r="H77" s="5"/>
      <c r="I77" s="5"/>
    </row>
    <row r="78" spans="1:9" ht="75" x14ac:dyDescent="0.25">
      <c r="A78" s="20" t="s">
        <v>69</v>
      </c>
      <c r="B78" s="5">
        <f t="shared" si="2"/>
        <v>76</v>
      </c>
      <c r="C78" s="6" t="s">
        <v>158</v>
      </c>
      <c r="D78" s="6" t="s">
        <v>162</v>
      </c>
      <c r="E78" s="22" t="s">
        <v>46</v>
      </c>
      <c r="F78" s="5">
        <v>4</v>
      </c>
      <c r="G78" s="5"/>
      <c r="H78" s="5"/>
      <c r="I78" s="5"/>
    </row>
    <row r="79" spans="1:9" x14ac:dyDescent="0.25">
      <c r="A79" s="20" t="s">
        <v>69</v>
      </c>
      <c r="B79" s="5">
        <f t="shared" si="2"/>
        <v>77</v>
      </c>
      <c r="C79" s="6" t="s">
        <v>158</v>
      </c>
      <c r="D79" s="6" t="s">
        <v>100</v>
      </c>
      <c r="E79" s="22" t="s">
        <v>25</v>
      </c>
      <c r="F79" s="5" t="s">
        <v>44</v>
      </c>
      <c r="G79" s="5"/>
      <c r="H79" s="5"/>
      <c r="I79" s="5"/>
    </row>
    <row r="80" spans="1:9" ht="105" x14ac:dyDescent="0.25">
      <c r="A80" s="20" t="s">
        <v>69</v>
      </c>
      <c r="B80" s="5">
        <f t="shared" si="2"/>
        <v>78</v>
      </c>
      <c r="C80" s="6" t="s">
        <v>158</v>
      </c>
      <c r="D80" s="6" t="s">
        <v>163</v>
      </c>
      <c r="E80" s="22" t="s">
        <v>46</v>
      </c>
      <c r="F80" s="5">
        <v>3</v>
      </c>
      <c r="G80" s="5"/>
      <c r="H80" s="5"/>
      <c r="I80" s="5"/>
    </row>
    <row r="81" spans="1:10" ht="60" x14ac:dyDescent="0.25">
      <c r="A81" s="20" t="s">
        <v>69</v>
      </c>
      <c r="B81" s="5">
        <f t="shared" si="2"/>
        <v>79</v>
      </c>
      <c r="C81" s="6"/>
      <c r="D81" s="6" t="s">
        <v>164</v>
      </c>
      <c r="E81" s="22" t="s">
        <v>46</v>
      </c>
      <c r="F81" s="5">
        <v>4</v>
      </c>
      <c r="G81" s="5"/>
      <c r="H81" s="5" t="s">
        <v>16</v>
      </c>
      <c r="I81" s="5"/>
    </row>
    <row r="82" spans="1:10" x14ac:dyDescent="0.25">
      <c r="A82" s="20"/>
      <c r="B82" s="5">
        <f t="shared" si="2"/>
        <v>80</v>
      </c>
      <c r="C82" s="6"/>
      <c r="D82" s="6" t="s">
        <v>67</v>
      </c>
      <c r="E82" s="22" t="s">
        <v>46</v>
      </c>
      <c r="F82" s="5"/>
      <c r="G82" s="5"/>
      <c r="H82" s="5"/>
      <c r="I82" s="5"/>
    </row>
    <row r="83" spans="1:10" x14ac:dyDescent="0.25">
      <c r="A83" s="20"/>
      <c r="B83" s="5">
        <f t="shared" si="2"/>
        <v>81</v>
      </c>
      <c r="C83" s="6"/>
      <c r="D83" s="7" t="s">
        <v>165</v>
      </c>
      <c r="E83" s="22" t="s">
        <v>25</v>
      </c>
      <c r="F83" s="5"/>
      <c r="G83" s="5"/>
      <c r="H83" s="5"/>
      <c r="I83" s="5"/>
      <c r="J83" s="33"/>
    </row>
    <row r="84" spans="1:10" ht="75" x14ac:dyDescent="0.25">
      <c r="A84" s="20"/>
      <c r="B84" s="5">
        <f t="shared" si="2"/>
        <v>82</v>
      </c>
      <c r="C84" s="6"/>
      <c r="D84" s="6" t="s">
        <v>166</v>
      </c>
      <c r="E84" s="22" t="s">
        <v>46</v>
      </c>
      <c r="F84" s="5">
        <v>4</v>
      </c>
      <c r="G84" s="5"/>
      <c r="H84" s="5"/>
      <c r="I84" s="5"/>
    </row>
    <row r="85" spans="1:10" x14ac:dyDescent="0.25">
      <c r="A85" s="21"/>
      <c r="B85" s="8"/>
      <c r="C85" s="7"/>
      <c r="D85" s="7"/>
      <c r="E85" s="8">
        <f>COUNTIF(Tabel15[eis/wens],"EIS")</f>
        <v>38</v>
      </c>
      <c r="F85" s="8">
        <f>SUBTOTAL(109,Tabel15[gewicht])</f>
        <v>169</v>
      </c>
      <c r="G85" s="8"/>
      <c r="H85" s="8"/>
      <c r="I85" s="8"/>
      <c r="J85" s="33"/>
    </row>
    <row r="86" spans="1:10" x14ac:dyDescent="0.25">
      <c r="J86" s="33"/>
    </row>
  </sheetData>
  <pageMargins left="0.70866141732283472" right="0.70866141732283472" top="0.74803149606299213" bottom="0.74803149606299213" header="0.31496062992125984" footer="0.31496062992125984"/>
  <pageSetup paperSize="8" fitToHeight="0" orientation="landscape" r:id="rId1"/>
  <headerFooter>
    <oddHeader>&amp;C&amp;A</oddHeader>
    <oddFooter>&amp;L&amp;8Europese aanbesteding DD JGZ
Kenmerk 2020/0114
Bijlage 4.2&amp;CPagina &amp;P van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24"/>
  <sheetViews>
    <sheetView view="pageLayout" topLeftCell="A44" zoomScaleNormal="100" workbookViewId="0">
      <selection activeCell="D40" sqref="D40"/>
    </sheetView>
  </sheetViews>
  <sheetFormatPr defaultColWidth="9.140625" defaultRowHeight="15" x14ac:dyDescent="0.25"/>
  <cols>
    <col min="1" max="1" width="9.140625" style="3"/>
    <col min="2" max="2" width="4.140625" style="3" bestFit="1" customWidth="1"/>
    <col min="3" max="3" width="18.7109375" style="4" customWidth="1"/>
    <col min="4" max="4" width="80.7109375" style="4" customWidth="1"/>
    <col min="5" max="5" width="11.28515625" style="3" customWidth="1"/>
    <col min="6" max="8" width="10.140625" style="3" customWidth="1"/>
    <col min="9" max="9" width="8.42578125" style="3" customWidth="1"/>
    <col min="10" max="16384" width="9.140625" style="3"/>
  </cols>
  <sheetData>
    <row r="1" spans="1:9" ht="18.75" x14ac:dyDescent="0.25">
      <c r="A1" s="24" t="s">
        <v>167</v>
      </c>
      <c r="D1" s="158" t="s">
        <v>168</v>
      </c>
    </row>
    <row r="2" spans="1:9" x14ac:dyDescent="0.25">
      <c r="A2" s="18" t="s">
        <v>9</v>
      </c>
      <c r="B2" s="11" t="s">
        <v>10</v>
      </c>
      <c r="C2" s="19" t="s">
        <v>11</v>
      </c>
      <c r="D2" s="19" t="s">
        <v>12</v>
      </c>
      <c r="E2" s="13" t="s">
        <v>13</v>
      </c>
      <c r="F2" s="13" t="s">
        <v>14</v>
      </c>
      <c r="G2" s="13" t="s">
        <v>15</v>
      </c>
      <c r="H2" s="28" t="s">
        <v>16</v>
      </c>
      <c r="I2" s="28" t="s">
        <v>40</v>
      </c>
    </row>
    <row r="3" spans="1:9" ht="135" x14ac:dyDescent="0.25">
      <c r="A3" s="20" t="s">
        <v>169</v>
      </c>
      <c r="B3" s="5">
        <v>1</v>
      </c>
      <c r="C3" s="10" t="s">
        <v>170</v>
      </c>
      <c r="D3" s="16" t="s">
        <v>171</v>
      </c>
      <c r="E3" s="31" t="s">
        <v>172</v>
      </c>
      <c r="F3" s="9"/>
      <c r="G3" s="9"/>
      <c r="H3" s="9" t="s">
        <v>16</v>
      </c>
      <c r="I3" s="29"/>
    </row>
    <row r="4" spans="1:9" ht="60" x14ac:dyDescent="0.25">
      <c r="A4" s="20" t="s">
        <v>169</v>
      </c>
      <c r="B4" s="5">
        <v>2</v>
      </c>
      <c r="C4" s="10" t="s">
        <v>170</v>
      </c>
      <c r="D4" s="16" t="s">
        <v>173</v>
      </c>
      <c r="E4" s="31" t="s">
        <v>46</v>
      </c>
      <c r="F4" s="9">
        <v>5</v>
      </c>
      <c r="G4" s="9"/>
      <c r="H4" s="9"/>
      <c r="I4" s="29"/>
    </row>
    <row r="5" spans="1:9" x14ac:dyDescent="0.25">
      <c r="A5" s="20" t="s">
        <v>169</v>
      </c>
      <c r="B5" s="5">
        <f>B4+1</f>
        <v>3</v>
      </c>
      <c r="C5" s="10" t="s">
        <v>170</v>
      </c>
      <c r="D5" s="32" t="s">
        <v>174</v>
      </c>
      <c r="E5" s="31" t="s">
        <v>46</v>
      </c>
      <c r="F5" s="9">
        <v>5</v>
      </c>
      <c r="G5" s="9"/>
      <c r="H5" s="9"/>
      <c r="I5" s="29"/>
    </row>
    <row r="6" spans="1:9" ht="30" x14ac:dyDescent="0.25">
      <c r="A6" s="20" t="s">
        <v>169</v>
      </c>
      <c r="B6" s="5">
        <f t="shared" ref="B6:B23" si="0">B5+1</f>
        <v>4</v>
      </c>
      <c r="C6" s="10" t="s">
        <v>170</v>
      </c>
      <c r="D6" s="80" t="s">
        <v>175</v>
      </c>
      <c r="E6" s="31" t="s">
        <v>25</v>
      </c>
      <c r="F6" s="5" t="s">
        <v>44</v>
      </c>
      <c r="G6" s="5"/>
      <c r="H6" s="5"/>
      <c r="I6" s="5"/>
    </row>
    <row r="7" spans="1:9" ht="45" x14ac:dyDescent="0.25">
      <c r="A7" s="20" t="s">
        <v>169</v>
      </c>
      <c r="B7" s="5">
        <f t="shared" si="0"/>
        <v>5</v>
      </c>
      <c r="C7" s="10" t="s">
        <v>170</v>
      </c>
      <c r="D7" s="16" t="s">
        <v>176</v>
      </c>
      <c r="E7" s="31" t="s">
        <v>46</v>
      </c>
      <c r="F7" s="5">
        <v>4</v>
      </c>
      <c r="G7" s="5"/>
      <c r="H7" s="5"/>
      <c r="I7" s="29"/>
    </row>
    <row r="8" spans="1:9" ht="30" x14ac:dyDescent="0.25">
      <c r="A8" s="20" t="s">
        <v>169</v>
      </c>
      <c r="B8" s="5">
        <f t="shared" si="0"/>
        <v>6</v>
      </c>
      <c r="C8" s="6" t="s">
        <v>177</v>
      </c>
      <c r="D8" s="16" t="s">
        <v>178</v>
      </c>
      <c r="E8" s="23" t="s">
        <v>25</v>
      </c>
      <c r="F8" s="5" t="s">
        <v>44</v>
      </c>
      <c r="G8" s="5"/>
      <c r="H8" s="5"/>
      <c r="I8" s="29"/>
    </row>
    <row r="9" spans="1:9" ht="45" x14ac:dyDescent="0.25">
      <c r="A9" s="20" t="s">
        <v>169</v>
      </c>
      <c r="B9" s="5">
        <f t="shared" si="0"/>
        <v>7</v>
      </c>
      <c r="C9" s="6" t="s">
        <v>179</v>
      </c>
      <c r="D9" s="15" t="s">
        <v>180</v>
      </c>
      <c r="E9" s="23" t="s">
        <v>46</v>
      </c>
      <c r="F9" s="5">
        <v>4</v>
      </c>
      <c r="G9" s="5"/>
      <c r="H9" s="5"/>
      <c r="I9" s="9"/>
    </row>
    <row r="10" spans="1:9" ht="45" x14ac:dyDescent="0.25">
      <c r="A10" s="20" t="s">
        <v>169</v>
      </c>
      <c r="B10" s="5">
        <f t="shared" si="0"/>
        <v>8</v>
      </c>
      <c r="C10" s="6" t="s">
        <v>181</v>
      </c>
      <c r="D10" s="15" t="s">
        <v>182</v>
      </c>
      <c r="E10" s="30" t="s">
        <v>46</v>
      </c>
      <c r="F10" s="5">
        <v>3</v>
      </c>
      <c r="G10" s="5"/>
      <c r="H10" s="5"/>
      <c r="I10" s="5"/>
    </row>
    <row r="11" spans="1:9" ht="60" x14ac:dyDescent="0.25">
      <c r="A11" s="20" t="s">
        <v>169</v>
      </c>
      <c r="B11" s="5">
        <f t="shared" si="0"/>
        <v>9</v>
      </c>
      <c r="C11" s="6" t="s">
        <v>181</v>
      </c>
      <c r="D11" s="15" t="s">
        <v>183</v>
      </c>
      <c r="E11" s="31" t="s">
        <v>46</v>
      </c>
      <c r="F11" s="5">
        <v>5</v>
      </c>
      <c r="G11" s="5"/>
      <c r="H11" s="5"/>
      <c r="I11" s="5"/>
    </row>
    <row r="12" spans="1:9" ht="75" x14ac:dyDescent="0.25">
      <c r="A12" s="20" t="s">
        <v>169</v>
      </c>
      <c r="B12" s="5">
        <f t="shared" si="0"/>
        <v>10</v>
      </c>
      <c r="C12" s="6" t="s">
        <v>181</v>
      </c>
      <c r="D12" s="15" t="s">
        <v>184</v>
      </c>
      <c r="E12" s="31" t="s">
        <v>46</v>
      </c>
      <c r="F12" s="5">
        <v>3</v>
      </c>
      <c r="G12" s="5"/>
      <c r="H12" s="5"/>
      <c r="I12" s="9"/>
    </row>
    <row r="13" spans="1:9" ht="75" x14ac:dyDescent="0.25">
      <c r="A13" s="20" t="s">
        <v>169</v>
      </c>
      <c r="B13" s="5">
        <f t="shared" si="0"/>
        <v>11</v>
      </c>
      <c r="C13" s="6" t="s">
        <v>181</v>
      </c>
      <c r="D13" s="15" t="s">
        <v>185</v>
      </c>
      <c r="E13" s="31" t="s">
        <v>46</v>
      </c>
      <c r="F13" s="5">
        <v>4</v>
      </c>
      <c r="G13" s="5"/>
      <c r="H13" s="5"/>
      <c r="I13" s="9"/>
    </row>
    <row r="14" spans="1:9" ht="75" x14ac:dyDescent="0.25">
      <c r="A14" s="20" t="s">
        <v>169</v>
      </c>
      <c r="B14" s="5">
        <f t="shared" si="0"/>
        <v>12</v>
      </c>
      <c r="C14" s="10" t="s">
        <v>186</v>
      </c>
      <c r="D14" s="32" t="s">
        <v>187</v>
      </c>
      <c r="E14" s="31" t="s">
        <v>46</v>
      </c>
      <c r="F14" s="5">
        <v>5</v>
      </c>
      <c r="G14" s="5"/>
      <c r="H14" s="5"/>
      <c r="I14" s="9"/>
    </row>
    <row r="15" spans="1:9" ht="30" x14ac:dyDescent="0.25">
      <c r="A15" s="20" t="s">
        <v>169</v>
      </c>
      <c r="B15" s="5">
        <f t="shared" si="0"/>
        <v>13</v>
      </c>
      <c r="C15" s="10" t="s">
        <v>186</v>
      </c>
      <c r="D15" s="16" t="s">
        <v>188</v>
      </c>
      <c r="E15" s="23" t="s">
        <v>25</v>
      </c>
      <c r="F15" s="5" t="s">
        <v>44</v>
      </c>
      <c r="G15" s="5"/>
      <c r="H15" s="5"/>
      <c r="I15" s="5"/>
    </row>
    <row r="16" spans="1:9" ht="60" x14ac:dyDescent="0.25">
      <c r="A16" s="20" t="s">
        <v>169</v>
      </c>
      <c r="B16" s="5">
        <f t="shared" si="0"/>
        <v>14</v>
      </c>
      <c r="C16" s="10" t="s">
        <v>189</v>
      </c>
      <c r="D16" s="16" t="s">
        <v>190</v>
      </c>
      <c r="E16" s="23" t="s">
        <v>46</v>
      </c>
      <c r="F16" s="5">
        <v>4</v>
      </c>
      <c r="G16" s="5"/>
      <c r="H16" s="5"/>
      <c r="I16" s="9"/>
    </row>
    <row r="17" spans="1:9" ht="60" x14ac:dyDescent="0.25">
      <c r="A17" s="20" t="s">
        <v>169</v>
      </c>
      <c r="B17" s="5">
        <f t="shared" si="0"/>
        <v>15</v>
      </c>
      <c r="C17" s="10" t="s">
        <v>191</v>
      </c>
      <c r="D17" s="16" t="s">
        <v>192</v>
      </c>
      <c r="E17" s="31" t="s">
        <v>46</v>
      </c>
      <c r="F17" s="5">
        <v>4</v>
      </c>
      <c r="G17" s="5"/>
      <c r="H17" s="5"/>
      <c r="I17" s="9"/>
    </row>
    <row r="18" spans="1:9" x14ac:dyDescent="0.25">
      <c r="A18" s="20" t="s">
        <v>169</v>
      </c>
      <c r="B18" s="5">
        <v>16</v>
      </c>
      <c r="C18" s="10" t="s">
        <v>186</v>
      </c>
      <c r="D18" s="32" t="s">
        <v>193</v>
      </c>
      <c r="E18" s="31" t="s">
        <v>25</v>
      </c>
      <c r="F18" s="5" t="s">
        <v>44</v>
      </c>
      <c r="G18" s="5"/>
      <c r="H18" s="5"/>
      <c r="I18" s="9"/>
    </row>
    <row r="19" spans="1:9" ht="60" x14ac:dyDescent="0.25">
      <c r="A19" s="20" t="s">
        <v>169</v>
      </c>
      <c r="B19" s="5">
        <v>17</v>
      </c>
      <c r="C19" s="10" t="s">
        <v>194</v>
      </c>
      <c r="D19" s="17" t="s">
        <v>195</v>
      </c>
      <c r="E19" s="23" t="s">
        <v>46</v>
      </c>
      <c r="F19" s="5">
        <v>5</v>
      </c>
      <c r="G19" s="5"/>
      <c r="H19" s="5" t="s">
        <v>16</v>
      </c>
      <c r="I19" s="5"/>
    </row>
    <row r="20" spans="1:9" ht="60" x14ac:dyDescent="0.25">
      <c r="A20" s="20" t="s">
        <v>169</v>
      </c>
      <c r="B20" s="5">
        <f t="shared" si="0"/>
        <v>18</v>
      </c>
      <c r="C20" s="6" t="s">
        <v>196</v>
      </c>
      <c r="D20" s="15" t="s">
        <v>197</v>
      </c>
      <c r="E20" s="31" t="s">
        <v>46</v>
      </c>
      <c r="F20" s="5">
        <v>5</v>
      </c>
      <c r="G20" s="5"/>
      <c r="H20" s="5"/>
      <c r="I20" s="5"/>
    </row>
    <row r="21" spans="1:9" ht="75" x14ac:dyDescent="0.25">
      <c r="A21" s="20" t="s">
        <v>169</v>
      </c>
      <c r="B21" s="5">
        <f t="shared" si="0"/>
        <v>19</v>
      </c>
      <c r="C21" s="6" t="s">
        <v>196</v>
      </c>
      <c r="D21" s="16" t="s">
        <v>198</v>
      </c>
      <c r="E21" s="31" t="s">
        <v>46</v>
      </c>
      <c r="F21" s="5">
        <v>4</v>
      </c>
      <c r="G21" s="5"/>
      <c r="H21" s="5"/>
      <c r="I21" s="5"/>
    </row>
    <row r="22" spans="1:9" ht="75" x14ac:dyDescent="0.25">
      <c r="A22" s="20" t="s">
        <v>169</v>
      </c>
      <c r="B22" s="5">
        <f t="shared" si="0"/>
        <v>20</v>
      </c>
      <c r="C22" s="6" t="s">
        <v>196</v>
      </c>
      <c r="D22" s="15" t="s">
        <v>199</v>
      </c>
      <c r="E22" s="31" t="s">
        <v>46</v>
      </c>
      <c r="F22" s="5">
        <v>4</v>
      </c>
      <c r="G22" s="5"/>
      <c r="H22" s="5"/>
      <c r="I22" s="5"/>
    </row>
    <row r="23" spans="1:9" ht="30" x14ac:dyDescent="0.25">
      <c r="A23" s="20" t="s">
        <v>169</v>
      </c>
      <c r="B23" s="5">
        <f t="shared" si="0"/>
        <v>21</v>
      </c>
      <c r="C23" s="6" t="s">
        <v>200</v>
      </c>
      <c r="D23" s="80" t="s">
        <v>201</v>
      </c>
      <c r="E23" s="31" t="s">
        <v>46</v>
      </c>
      <c r="F23" s="5">
        <v>3</v>
      </c>
      <c r="G23" s="5"/>
      <c r="H23" s="5"/>
      <c r="I23" s="5"/>
    </row>
    <row r="24" spans="1:9" x14ac:dyDescent="0.25">
      <c r="A24" s="21"/>
      <c r="B24" s="8"/>
      <c r="C24" s="7"/>
      <c r="D24" s="7"/>
      <c r="E24" s="8">
        <f>COUNTIF(Tabel1526[eis/wens],"EIS")</f>
        <v>5</v>
      </c>
      <c r="F24" s="8">
        <f>SUBTOTAL(109,Tabel1526[gewicht])</f>
        <v>67</v>
      </c>
      <c r="G24" s="8"/>
      <c r="H24" s="8"/>
      <c r="I24" s="8"/>
    </row>
  </sheetData>
  <pageMargins left="0.70866141732283472" right="0.70866141732283472" top="0.74803149606299213" bottom="0.74803149606299213" header="0.31496062992125984" footer="0.31496062992125984"/>
  <pageSetup paperSize="8" fitToHeight="0" orientation="landscape" r:id="rId1"/>
  <headerFooter>
    <oddHeader>&amp;C&amp;A</oddHeader>
    <oddFooter>&amp;L&amp;8Europese aanbesteding DD JGZ
Kenmerk 2020/0114
Bijlage 4.2&amp;CPagina &amp;P van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41"/>
  <sheetViews>
    <sheetView view="pageLayout" topLeftCell="A29" zoomScale="70" zoomScaleNormal="100" zoomScalePageLayoutView="70" workbookViewId="0">
      <selection activeCell="F34" sqref="F34"/>
    </sheetView>
  </sheetViews>
  <sheetFormatPr defaultColWidth="9.140625" defaultRowHeight="15" x14ac:dyDescent="0.25"/>
  <cols>
    <col min="1" max="1" width="9.140625" style="3"/>
    <col min="2" max="2" width="4.42578125" style="3" bestFit="1" customWidth="1"/>
    <col min="3" max="3" width="18.7109375" style="4" customWidth="1"/>
    <col min="4" max="4" width="80.7109375" style="4" customWidth="1"/>
    <col min="5" max="5" width="12" style="3" customWidth="1"/>
    <col min="6" max="8" width="10" style="3" customWidth="1"/>
    <col min="9" max="9" width="9.140625" style="3" customWidth="1"/>
    <col min="10" max="16384" width="9.140625" style="3"/>
  </cols>
  <sheetData>
    <row r="1" spans="1:9" ht="18.75" x14ac:dyDescent="0.25">
      <c r="A1" s="79" t="s">
        <v>202</v>
      </c>
    </row>
    <row r="2" spans="1:9" x14ac:dyDescent="0.25">
      <c r="A2" s="18" t="s">
        <v>9</v>
      </c>
      <c r="B2" s="11" t="s">
        <v>10</v>
      </c>
      <c r="C2" s="19" t="s">
        <v>11</v>
      </c>
      <c r="D2" s="19" t="s">
        <v>12</v>
      </c>
      <c r="E2" s="13" t="s">
        <v>13</v>
      </c>
      <c r="F2" s="13" t="s">
        <v>14</v>
      </c>
      <c r="G2" s="13" t="s">
        <v>15</v>
      </c>
      <c r="H2" s="28" t="s">
        <v>16</v>
      </c>
      <c r="I2" s="28" t="s">
        <v>40</v>
      </c>
    </row>
    <row r="3" spans="1:9" ht="30" x14ac:dyDescent="0.25">
      <c r="A3" s="20" t="s">
        <v>203</v>
      </c>
      <c r="B3" s="5">
        <v>1</v>
      </c>
      <c r="C3" s="10" t="s">
        <v>170</v>
      </c>
      <c r="D3" s="10" t="s">
        <v>204</v>
      </c>
      <c r="E3" s="9" t="s">
        <v>25</v>
      </c>
      <c r="F3" s="9" t="s">
        <v>44</v>
      </c>
      <c r="G3" s="9"/>
      <c r="H3" s="9"/>
      <c r="I3" s="5"/>
    </row>
    <row r="4" spans="1:9" ht="60" x14ac:dyDescent="0.25">
      <c r="A4" s="20" t="s">
        <v>203</v>
      </c>
      <c r="B4" s="5">
        <v>2</v>
      </c>
      <c r="C4" s="10" t="s">
        <v>170</v>
      </c>
      <c r="D4" s="10" t="s">
        <v>205</v>
      </c>
      <c r="E4" s="9" t="s">
        <v>46</v>
      </c>
      <c r="F4" s="9">
        <v>3</v>
      </c>
      <c r="G4" s="9"/>
      <c r="H4" s="9"/>
      <c r="I4" s="5"/>
    </row>
    <row r="5" spans="1:9" ht="60" x14ac:dyDescent="0.25">
      <c r="A5" s="20" t="s">
        <v>203</v>
      </c>
      <c r="B5" s="5">
        <v>5</v>
      </c>
      <c r="C5" s="10" t="s">
        <v>170</v>
      </c>
      <c r="D5" s="6" t="s">
        <v>206</v>
      </c>
      <c r="E5" s="5" t="s">
        <v>46</v>
      </c>
      <c r="F5" s="9">
        <v>3</v>
      </c>
      <c r="G5" s="9"/>
      <c r="H5" s="9"/>
      <c r="I5" s="5"/>
    </row>
    <row r="6" spans="1:9" ht="30" x14ac:dyDescent="0.25">
      <c r="A6" s="20" t="s">
        <v>203</v>
      </c>
      <c r="B6" s="5">
        <v>6</v>
      </c>
      <c r="C6" s="10" t="s">
        <v>170</v>
      </c>
      <c r="D6" s="6" t="s">
        <v>207</v>
      </c>
      <c r="E6" s="5" t="s">
        <v>25</v>
      </c>
      <c r="F6" s="9" t="s">
        <v>44</v>
      </c>
      <c r="G6" s="9"/>
      <c r="H6" s="9"/>
      <c r="I6" s="5"/>
    </row>
    <row r="7" spans="1:9" ht="135" x14ac:dyDescent="0.25">
      <c r="A7" s="20" t="s">
        <v>203</v>
      </c>
      <c r="B7" s="5">
        <v>7</v>
      </c>
      <c r="C7" s="10" t="s">
        <v>170</v>
      </c>
      <c r="D7" s="6" t="s">
        <v>208</v>
      </c>
      <c r="E7" s="5" t="s">
        <v>25</v>
      </c>
      <c r="F7" s="9" t="s">
        <v>44</v>
      </c>
      <c r="G7" s="9"/>
      <c r="H7" s="9"/>
      <c r="I7" s="5"/>
    </row>
    <row r="8" spans="1:9" ht="45" x14ac:dyDescent="0.25">
      <c r="A8" s="20" t="s">
        <v>203</v>
      </c>
      <c r="B8" s="5">
        <v>8</v>
      </c>
      <c r="C8" s="10" t="s">
        <v>170</v>
      </c>
      <c r="D8" s="10" t="s">
        <v>209</v>
      </c>
      <c r="E8" s="9" t="s">
        <v>46</v>
      </c>
      <c r="F8" s="9">
        <v>4</v>
      </c>
      <c r="G8" s="9"/>
      <c r="H8" s="9"/>
      <c r="I8" s="5"/>
    </row>
    <row r="9" spans="1:9" ht="45" x14ac:dyDescent="0.25">
      <c r="A9" s="20" t="s">
        <v>203</v>
      </c>
      <c r="B9" s="5">
        <f t="shared" ref="B9:B33" si="0">B8+1</f>
        <v>9</v>
      </c>
      <c r="C9" s="10" t="s">
        <v>170</v>
      </c>
      <c r="D9" s="6" t="s">
        <v>210</v>
      </c>
      <c r="E9" s="9" t="s">
        <v>46</v>
      </c>
      <c r="F9" s="9">
        <v>3</v>
      </c>
      <c r="G9" s="9"/>
      <c r="H9" s="9"/>
      <c r="I9" s="5"/>
    </row>
    <row r="10" spans="1:9" ht="45" x14ac:dyDescent="0.25">
      <c r="A10" s="20" t="s">
        <v>203</v>
      </c>
      <c r="B10" s="5">
        <f t="shared" si="0"/>
        <v>10</v>
      </c>
      <c r="C10" s="10" t="s">
        <v>170</v>
      </c>
      <c r="D10" s="10" t="s">
        <v>211</v>
      </c>
      <c r="E10" s="9" t="s">
        <v>46</v>
      </c>
      <c r="F10" s="9">
        <v>4</v>
      </c>
      <c r="G10" s="9"/>
      <c r="H10" s="9"/>
      <c r="I10" s="5"/>
    </row>
    <row r="11" spans="1:9" ht="60" x14ac:dyDescent="0.25">
      <c r="A11" s="20" t="s">
        <v>203</v>
      </c>
      <c r="B11" s="5">
        <f t="shared" si="0"/>
        <v>11</v>
      </c>
      <c r="C11" s="10" t="s">
        <v>170</v>
      </c>
      <c r="D11" s="6" t="s">
        <v>212</v>
      </c>
      <c r="E11" s="5" t="s">
        <v>46</v>
      </c>
      <c r="F11" s="5">
        <v>5</v>
      </c>
      <c r="G11" s="5"/>
      <c r="H11" s="5"/>
      <c r="I11" s="5"/>
    </row>
    <row r="12" spans="1:9" x14ac:dyDescent="0.25">
      <c r="A12" s="20" t="s">
        <v>203</v>
      </c>
      <c r="B12" s="5">
        <f t="shared" si="0"/>
        <v>12</v>
      </c>
      <c r="C12" s="10" t="s">
        <v>170</v>
      </c>
      <c r="D12" s="6" t="s">
        <v>213</v>
      </c>
      <c r="E12" s="5" t="s">
        <v>25</v>
      </c>
      <c r="F12" s="9" t="s">
        <v>44</v>
      </c>
      <c r="G12" s="9"/>
      <c r="H12" s="9"/>
      <c r="I12" s="5"/>
    </row>
    <row r="13" spans="1:9" ht="30" x14ac:dyDescent="0.25">
      <c r="A13" s="20" t="s">
        <v>203</v>
      </c>
      <c r="B13" s="5">
        <f t="shared" si="0"/>
        <v>13</v>
      </c>
      <c r="C13" s="10" t="s">
        <v>170</v>
      </c>
      <c r="D13" s="6" t="s">
        <v>214</v>
      </c>
      <c r="E13" s="5" t="s">
        <v>25</v>
      </c>
      <c r="F13" s="9" t="s">
        <v>44</v>
      </c>
      <c r="G13" s="9"/>
      <c r="H13" s="9"/>
      <c r="I13" s="5"/>
    </row>
    <row r="14" spans="1:9" x14ac:dyDescent="0.25">
      <c r="A14" s="20" t="s">
        <v>203</v>
      </c>
      <c r="B14" s="5">
        <f t="shared" si="0"/>
        <v>14</v>
      </c>
      <c r="C14" s="10" t="s">
        <v>170</v>
      </c>
      <c r="D14" s="10" t="s">
        <v>215</v>
      </c>
      <c r="E14" s="5" t="s">
        <v>25</v>
      </c>
      <c r="F14" s="9" t="s">
        <v>44</v>
      </c>
      <c r="G14" s="9"/>
      <c r="H14" s="9"/>
      <c r="I14" s="5"/>
    </row>
    <row r="15" spans="1:9" ht="30" x14ac:dyDescent="0.25">
      <c r="A15" s="20" t="s">
        <v>203</v>
      </c>
      <c r="B15" s="5">
        <f t="shared" si="0"/>
        <v>15</v>
      </c>
      <c r="C15" s="10" t="s">
        <v>216</v>
      </c>
      <c r="D15" s="6" t="s">
        <v>217</v>
      </c>
      <c r="E15" s="9" t="s">
        <v>25</v>
      </c>
      <c r="F15" s="9" t="s">
        <v>44</v>
      </c>
      <c r="G15" s="9"/>
      <c r="H15" s="9"/>
      <c r="I15" s="5"/>
    </row>
    <row r="16" spans="1:9" ht="105" x14ac:dyDescent="0.25">
      <c r="A16" s="20" t="s">
        <v>203</v>
      </c>
      <c r="B16" s="5">
        <f t="shared" si="0"/>
        <v>16</v>
      </c>
      <c r="C16" s="10" t="s">
        <v>216</v>
      </c>
      <c r="D16" s="6" t="s">
        <v>218</v>
      </c>
      <c r="E16" s="9" t="s">
        <v>25</v>
      </c>
      <c r="F16" s="9" t="s">
        <v>44</v>
      </c>
      <c r="G16" s="9"/>
      <c r="H16" s="9"/>
      <c r="I16" s="5"/>
    </row>
    <row r="17" spans="1:9" ht="75" x14ac:dyDescent="0.25">
      <c r="A17" s="20" t="s">
        <v>203</v>
      </c>
      <c r="B17" s="5">
        <f t="shared" si="0"/>
        <v>17</v>
      </c>
      <c r="C17" s="10" t="s">
        <v>216</v>
      </c>
      <c r="D17" s="6" t="s">
        <v>219</v>
      </c>
      <c r="E17" s="5" t="s">
        <v>46</v>
      </c>
      <c r="F17" s="5">
        <v>4</v>
      </c>
      <c r="G17" s="5"/>
      <c r="H17" s="5" t="s">
        <v>16</v>
      </c>
      <c r="I17" s="5"/>
    </row>
    <row r="18" spans="1:9" ht="30" x14ac:dyDescent="0.25">
      <c r="A18" s="20" t="s">
        <v>203</v>
      </c>
      <c r="B18" s="5">
        <f t="shared" si="0"/>
        <v>18</v>
      </c>
      <c r="C18" s="10" t="s">
        <v>79</v>
      </c>
      <c r="D18" s="6" t="s">
        <v>220</v>
      </c>
      <c r="E18" s="5" t="s">
        <v>25</v>
      </c>
      <c r="F18" s="9" t="s">
        <v>44</v>
      </c>
      <c r="G18" s="9"/>
      <c r="H18" s="9"/>
      <c r="I18" s="5"/>
    </row>
    <row r="19" spans="1:9" ht="45" x14ac:dyDescent="0.25">
      <c r="A19" s="20" t="s">
        <v>203</v>
      </c>
      <c r="B19" s="5">
        <f t="shared" si="0"/>
        <v>19</v>
      </c>
      <c r="C19" s="10" t="s">
        <v>79</v>
      </c>
      <c r="D19" s="6" t="s">
        <v>221</v>
      </c>
      <c r="E19" s="9" t="s">
        <v>25</v>
      </c>
      <c r="F19" s="9" t="s">
        <v>44</v>
      </c>
      <c r="G19" s="9"/>
      <c r="H19" s="9"/>
      <c r="I19" s="5"/>
    </row>
    <row r="20" spans="1:9" ht="30" x14ac:dyDescent="0.25">
      <c r="A20" s="20" t="s">
        <v>203</v>
      </c>
      <c r="B20" s="5">
        <f t="shared" si="0"/>
        <v>20</v>
      </c>
      <c r="C20" s="10" t="s">
        <v>79</v>
      </c>
      <c r="D20" s="6" t="s">
        <v>222</v>
      </c>
      <c r="E20" s="5" t="s">
        <v>25</v>
      </c>
      <c r="F20" s="9" t="s">
        <v>44</v>
      </c>
      <c r="G20" s="9"/>
      <c r="H20" s="9"/>
      <c r="I20" s="5"/>
    </row>
    <row r="21" spans="1:9" ht="30" x14ac:dyDescent="0.25">
      <c r="A21" s="20" t="s">
        <v>203</v>
      </c>
      <c r="B21" s="5">
        <f t="shared" si="0"/>
        <v>21</v>
      </c>
      <c r="C21" s="10" t="s">
        <v>79</v>
      </c>
      <c r="D21" s="6" t="s">
        <v>223</v>
      </c>
      <c r="E21" s="5" t="s">
        <v>25</v>
      </c>
      <c r="F21" s="9" t="s">
        <v>44</v>
      </c>
      <c r="G21" s="9"/>
      <c r="H21" s="9"/>
      <c r="I21" s="5"/>
    </row>
    <row r="22" spans="1:9" ht="45" x14ac:dyDescent="0.25">
      <c r="A22" s="20" t="s">
        <v>203</v>
      </c>
      <c r="B22" s="5">
        <f t="shared" si="0"/>
        <v>22</v>
      </c>
      <c r="C22" s="10" t="s">
        <v>79</v>
      </c>
      <c r="D22" s="6" t="s">
        <v>224</v>
      </c>
      <c r="E22" s="5" t="s">
        <v>46</v>
      </c>
      <c r="F22" s="9">
        <v>4</v>
      </c>
      <c r="G22" s="9"/>
      <c r="H22" s="9"/>
      <c r="I22" s="5"/>
    </row>
    <row r="23" spans="1:9" ht="45" x14ac:dyDescent="0.25">
      <c r="A23" s="20" t="s">
        <v>203</v>
      </c>
      <c r="B23" s="5">
        <f t="shared" si="0"/>
        <v>23</v>
      </c>
      <c r="C23" s="32" t="s">
        <v>225</v>
      </c>
      <c r="D23" s="10" t="s">
        <v>226</v>
      </c>
      <c r="E23" s="5" t="s">
        <v>46</v>
      </c>
      <c r="F23" s="9">
        <v>4</v>
      </c>
      <c r="G23" s="9"/>
      <c r="H23" s="9"/>
      <c r="I23" s="5"/>
    </row>
    <row r="24" spans="1:9" ht="60" x14ac:dyDescent="0.25">
      <c r="A24" s="20" t="s">
        <v>203</v>
      </c>
      <c r="B24" s="5">
        <f t="shared" si="0"/>
        <v>24</v>
      </c>
      <c r="C24" s="10" t="s">
        <v>227</v>
      </c>
      <c r="D24" s="6" t="s">
        <v>228</v>
      </c>
      <c r="E24" s="9" t="s">
        <v>46</v>
      </c>
      <c r="F24" s="9">
        <v>4</v>
      </c>
      <c r="G24" s="9"/>
      <c r="H24" s="9"/>
      <c r="I24" s="5"/>
    </row>
    <row r="25" spans="1:9" ht="105" x14ac:dyDescent="0.25">
      <c r="A25" s="20" t="s">
        <v>203</v>
      </c>
      <c r="B25" s="5">
        <f t="shared" si="0"/>
        <v>25</v>
      </c>
      <c r="C25" s="10" t="s">
        <v>227</v>
      </c>
      <c r="D25" s="6" t="s">
        <v>229</v>
      </c>
      <c r="E25" s="5" t="s">
        <v>46</v>
      </c>
      <c r="F25" s="9">
        <v>5</v>
      </c>
      <c r="G25" s="9"/>
      <c r="H25" s="9"/>
      <c r="I25" s="5"/>
    </row>
    <row r="26" spans="1:9" ht="45" x14ac:dyDescent="0.25">
      <c r="A26" s="20" t="s">
        <v>203</v>
      </c>
      <c r="B26" s="5">
        <f t="shared" si="0"/>
        <v>26</v>
      </c>
      <c r="C26" s="10" t="s">
        <v>227</v>
      </c>
      <c r="D26" s="6" t="s">
        <v>230</v>
      </c>
      <c r="E26" s="5" t="s">
        <v>46</v>
      </c>
      <c r="F26" s="9">
        <v>5</v>
      </c>
      <c r="G26" s="9"/>
      <c r="H26" s="9"/>
      <c r="I26" s="5"/>
    </row>
    <row r="27" spans="1:9" ht="30" x14ac:dyDescent="0.25">
      <c r="A27" s="20" t="s">
        <v>203</v>
      </c>
      <c r="B27" s="5">
        <f t="shared" si="0"/>
        <v>27</v>
      </c>
      <c r="C27" s="10" t="s">
        <v>227</v>
      </c>
      <c r="D27" s="10" t="s">
        <v>231</v>
      </c>
      <c r="E27" s="9" t="s">
        <v>25</v>
      </c>
      <c r="F27" s="9" t="s">
        <v>44</v>
      </c>
      <c r="G27" s="9"/>
      <c r="H27" s="9"/>
      <c r="I27" s="5"/>
    </row>
    <row r="28" spans="1:9" ht="45" x14ac:dyDescent="0.25">
      <c r="A28" s="20" t="s">
        <v>203</v>
      </c>
      <c r="B28" s="5">
        <f t="shared" si="0"/>
        <v>28</v>
      </c>
      <c r="C28" s="10" t="s">
        <v>232</v>
      </c>
      <c r="D28" s="6" t="s">
        <v>233</v>
      </c>
      <c r="E28" s="5" t="s">
        <v>25</v>
      </c>
      <c r="F28" s="9" t="s">
        <v>44</v>
      </c>
      <c r="G28" s="9"/>
      <c r="H28" s="9"/>
      <c r="I28" s="5"/>
    </row>
    <row r="29" spans="1:9" x14ac:dyDescent="0.25">
      <c r="A29" s="20" t="s">
        <v>203</v>
      </c>
      <c r="B29" s="5">
        <f t="shared" si="0"/>
        <v>29</v>
      </c>
      <c r="C29" s="10" t="s">
        <v>232</v>
      </c>
      <c r="D29" s="6" t="s">
        <v>234</v>
      </c>
      <c r="E29" s="5" t="s">
        <v>25</v>
      </c>
      <c r="F29" s="9" t="s">
        <v>44</v>
      </c>
      <c r="G29" s="9"/>
      <c r="H29" s="9"/>
      <c r="I29" s="5"/>
    </row>
    <row r="30" spans="1:9" ht="30" x14ac:dyDescent="0.25">
      <c r="A30" s="20" t="s">
        <v>203</v>
      </c>
      <c r="B30" s="5">
        <f t="shared" si="0"/>
        <v>30</v>
      </c>
      <c r="C30" s="10" t="s">
        <v>232</v>
      </c>
      <c r="D30" s="10" t="s">
        <v>235</v>
      </c>
      <c r="E30" s="9" t="s">
        <v>25</v>
      </c>
      <c r="F30" s="9" t="s">
        <v>44</v>
      </c>
      <c r="G30" s="9"/>
      <c r="H30" s="9"/>
      <c r="I30" s="5"/>
    </row>
    <row r="31" spans="1:9" ht="60" x14ac:dyDescent="0.25">
      <c r="A31" s="20" t="s">
        <v>203</v>
      </c>
      <c r="B31" s="5">
        <f t="shared" si="0"/>
        <v>31</v>
      </c>
      <c r="C31" s="10" t="s">
        <v>232</v>
      </c>
      <c r="D31" s="10" t="s">
        <v>236</v>
      </c>
      <c r="E31" s="9" t="s">
        <v>25</v>
      </c>
      <c r="F31" s="9" t="s">
        <v>44</v>
      </c>
      <c r="G31" s="9"/>
      <c r="H31" s="9"/>
      <c r="I31" s="5"/>
    </row>
    <row r="32" spans="1:9" ht="60" x14ac:dyDescent="0.25">
      <c r="A32" s="20" t="s">
        <v>203</v>
      </c>
      <c r="B32" s="5">
        <f t="shared" si="0"/>
        <v>32</v>
      </c>
      <c r="C32" s="10" t="s">
        <v>232</v>
      </c>
      <c r="D32" s="10" t="s">
        <v>237</v>
      </c>
      <c r="E32" s="9" t="s">
        <v>46</v>
      </c>
      <c r="F32" s="9">
        <v>4</v>
      </c>
      <c r="G32" s="9"/>
      <c r="H32" s="9"/>
      <c r="I32" s="5"/>
    </row>
    <row r="33" spans="1:9" ht="45" x14ac:dyDescent="0.25">
      <c r="A33" s="20"/>
      <c r="B33" s="5">
        <f t="shared" si="0"/>
        <v>33</v>
      </c>
      <c r="C33" s="10" t="s">
        <v>238</v>
      </c>
      <c r="D33" s="10" t="s">
        <v>239</v>
      </c>
      <c r="E33" s="9" t="s">
        <v>25</v>
      </c>
      <c r="F33" s="9" t="s">
        <v>44</v>
      </c>
      <c r="G33" s="9"/>
      <c r="H33" s="9"/>
      <c r="I33" s="5"/>
    </row>
    <row r="34" spans="1:9" ht="30" x14ac:dyDescent="0.25">
      <c r="A34" s="20" t="s">
        <v>203</v>
      </c>
      <c r="B34" s="5">
        <v>34</v>
      </c>
      <c r="C34" s="32" t="s">
        <v>240</v>
      </c>
      <c r="D34" s="32" t="s">
        <v>67</v>
      </c>
      <c r="E34" s="37" t="s">
        <v>46</v>
      </c>
      <c r="F34" s="9"/>
      <c r="G34" s="9"/>
      <c r="H34" s="9"/>
      <c r="I34" s="81"/>
    </row>
    <row r="35" spans="1:9" s="82" customFormat="1" ht="60" x14ac:dyDescent="0.25">
      <c r="A35" s="20" t="s">
        <v>203</v>
      </c>
      <c r="B35" s="5">
        <f t="shared" ref="B35:B40" si="1">B34+1</f>
        <v>35</v>
      </c>
      <c r="C35" s="32" t="s">
        <v>238</v>
      </c>
      <c r="D35" s="32" t="s">
        <v>241</v>
      </c>
      <c r="E35" s="37" t="s">
        <v>25</v>
      </c>
      <c r="F35" s="9" t="s">
        <v>44</v>
      </c>
      <c r="G35" s="9"/>
      <c r="H35" s="9"/>
      <c r="I35" s="81"/>
    </row>
    <row r="36" spans="1:9" s="82" customFormat="1" ht="60" x14ac:dyDescent="0.25">
      <c r="A36" s="20" t="s">
        <v>203</v>
      </c>
      <c r="B36" s="5">
        <f t="shared" si="1"/>
        <v>36</v>
      </c>
      <c r="C36" s="10" t="s">
        <v>151</v>
      </c>
      <c r="D36" s="10" t="s">
        <v>242</v>
      </c>
      <c r="E36" s="9" t="s">
        <v>46</v>
      </c>
      <c r="F36" s="9">
        <v>3</v>
      </c>
      <c r="G36" s="9"/>
      <c r="H36" s="9"/>
      <c r="I36" s="5"/>
    </row>
    <row r="37" spans="1:9" s="82" customFormat="1" ht="45" x14ac:dyDescent="0.25">
      <c r="A37" s="20"/>
      <c r="B37" s="5">
        <f t="shared" si="1"/>
        <v>37</v>
      </c>
      <c r="C37" s="10" t="s">
        <v>243</v>
      </c>
      <c r="D37" s="10" t="s">
        <v>244</v>
      </c>
      <c r="E37" s="9" t="s">
        <v>46</v>
      </c>
      <c r="F37" s="9">
        <v>3</v>
      </c>
      <c r="G37" s="9"/>
      <c r="H37" s="9"/>
      <c r="I37" s="5"/>
    </row>
    <row r="38" spans="1:9" s="82" customFormat="1" ht="45" x14ac:dyDescent="0.25">
      <c r="A38" s="20"/>
      <c r="B38" s="5">
        <f t="shared" si="1"/>
        <v>38</v>
      </c>
      <c r="C38" s="6" t="s">
        <v>243</v>
      </c>
      <c r="D38" s="6" t="s">
        <v>245</v>
      </c>
      <c r="E38" s="5" t="s">
        <v>46</v>
      </c>
      <c r="F38" s="5">
        <v>2</v>
      </c>
      <c r="G38" s="5"/>
      <c r="H38" s="5"/>
      <c r="I38" s="5"/>
    </row>
    <row r="39" spans="1:9" s="82" customFormat="1" x14ac:dyDescent="0.25">
      <c r="A39" s="20"/>
      <c r="B39" s="5">
        <f t="shared" si="1"/>
        <v>39</v>
      </c>
      <c r="C39" s="10" t="s">
        <v>246</v>
      </c>
      <c r="D39" s="6" t="s">
        <v>67</v>
      </c>
      <c r="E39" s="9" t="s">
        <v>46</v>
      </c>
      <c r="F39" s="5">
        <v>3</v>
      </c>
      <c r="G39" s="5"/>
      <c r="H39" s="5"/>
      <c r="I39" s="5"/>
    </row>
    <row r="40" spans="1:9" s="82" customFormat="1" ht="90" x14ac:dyDescent="0.25">
      <c r="A40" s="20"/>
      <c r="B40" s="5">
        <f t="shared" si="1"/>
        <v>40</v>
      </c>
      <c r="C40" s="10" t="s">
        <v>247</v>
      </c>
      <c r="D40" s="6" t="s">
        <v>248</v>
      </c>
      <c r="E40" s="9" t="s">
        <v>46</v>
      </c>
      <c r="F40" s="5">
        <v>4</v>
      </c>
      <c r="G40" s="5"/>
      <c r="H40" s="5"/>
      <c r="I40" s="5"/>
    </row>
    <row r="41" spans="1:9" x14ac:dyDescent="0.25">
      <c r="A41" s="21"/>
      <c r="B41" s="8"/>
      <c r="C41" s="7"/>
      <c r="D41" s="7"/>
      <c r="E41" s="8">
        <f>COUNTIF(Tabel16[eis/wens],"EIS")</f>
        <v>19</v>
      </c>
      <c r="F41" s="8">
        <f>SUBTOTAL(109,Tabel16[gewicht])</f>
        <v>67</v>
      </c>
      <c r="G41" s="8"/>
      <c r="H41" s="8"/>
      <c r="I41" s="8"/>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14"/>
  <sheetViews>
    <sheetView view="pageLayout" topLeftCell="A12" zoomScaleNormal="100" workbookViewId="0">
      <selection activeCell="C20" sqref="C20"/>
    </sheetView>
  </sheetViews>
  <sheetFormatPr defaultColWidth="9.140625" defaultRowHeight="15" x14ac:dyDescent="0.25"/>
  <cols>
    <col min="1" max="1" width="9.140625" style="3"/>
    <col min="2" max="2" width="4.140625" style="3" bestFit="1" customWidth="1"/>
    <col min="3" max="3" width="18.7109375" style="4" customWidth="1"/>
    <col min="4" max="4" width="80.7109375" style="4" customWidth="1"/>
    <col min="5" max="5" width="12" style="3" customWidth="1"/>
    <col min="6" max="8" width="10" style="3" customWidth="1"/>
    <col min="9" max="9" width="9.140625" style="3" customWidth="1"/>
    <col min="10" max="16384" width="9.140625" style="3"/>
  </cols>
  <sheetData>
    <row r="1" spans="1:9" ht="18.75" x14ac:dyDescent="0.25">
      <c r="A1" s="24" t="s">
        <v>249</v>
      </c>
    </row>
    <row r="2" spans="1:9" x14ac:dyDescent="0.25">
      <c r="A2" s="18" t="s">
        <v>9</v>
      </c>
      <c r="B2" s="11" t="s">
        <v>10</v>
      </c>
      <c r="C2" s="19" t="s">
        <v>11</v>
      </c>
      <c r="D2" s="19" t="s">
        <v>12</v>
      </c>
      <c r="E2" s="13" t="s">
        <v>13</v>
      </c>
      <c r="F2" s="13" t="s">
        <v>14</v>
      </c>
      <c r="G2" s="13" t="s">
        <v>15</v>
      </c>
      <c r="H2" s="28" t="s">
        <v>16</v>
      </c>
      <c r="I2" s="28" t="s">
        <v>40</v>
      </c>
    </row>
    <row r="3" spans="1:9" ht="75" x14ac:dyDescent="0.25">
      <c r="A3" s="20" t="s">
        <v>250</v>
      </c>
      <c r="B3" s="5">
        <v>1</v>
      </c>
      <c r="C3" s="6" t="s">
        <v>251</v>
      </c>
      <c r="D3" s="6" t="s">
        <v>252</v>
      </c>
      <c r="E3" s="5" t="s">
        <v>25</v>
      </c>
      <c r="F3" s="5" t="s">
        <v>44</v>
      </c>
      <c r="G3" s="5"/>
      <c r="H3" s="5"/>
      <c r="I3" s="5"/>
    </row>
    <row r="4" spans="1:9" ht="60" x14ac:dyDescent="0.25">
      <c r="A4" s="20" t="s">
        <v>250</v>
      </c>
      <c r="B4" s="5">
        <v>2</v>
      </c>
      <c r="C4" s="6" t="s">
        <v>251</v>
      </c>
      <c r="D4" s="6" t="s">
        <v>253</v>
      </c>
      <c r="E4" s="5" t="s">
        <v>46</v>
      </c>
      <c r="F4" s="5">
        <v>5</v>
      </c>
      <c r="G4" s="5"/>
      <c r="H4" s="5"/>
      <c r="I4" s="5"/>
    </row>
    <row r="5" spans="1:9" ht="60" x14ac:dyDescent="0.25">
      <c r="A5" s="20" t="s">
        <v>250</v>
      </c>
      <c r="B5" s="5">
        <v>3</v>
      </c>
      <c r="C5" s="6" t="s">
        <v>254</v>
      </c>
      <c r="D5" s="6" t="s">
        <v>255</v>
      </c>
      <c r="E5" s="5" t="s">
        <v>46</v>
      </c>
      <c r="F5" s="5">
        <v>3</v>
      </c>
      <c r="G5" s="5"/>
      <c r="H5" s="5"/>
      <c r="I5" s="5"/>
    </row>
    <row r="6" spans="1:9" ht="45" x14ac:dyDescent="0.25">
      <c r="A6" s="20" t="s">
        <v>250</v>
      </c>
      <c r="B6" s="5">
        <v>4</v>
      </c>
      <c r="C6" s="6" t="s">
        <v>254</v>
      </c>
      <c r="D6" s="6" t="s">
        <v>256</v>
      </c>
      <c r="E6" s="5" t="s">
        <v>46</v>
      </c>
      <c r="F6" s="5">
        <v>4</v>
      </c>
      <c r="G6" s="5"/>
      <c r="H6" s="5"/>
      <c r="I6" s="5"/>
    </row>
    <row r="7" spans="1:9" ht="60" x14ac:dyDescent="0.25">
      <c r="A7" s="20" t="s">
        <v>250</v>
      </c>
      <c r="B7" s="5">
        <v>5</v>
      </c>
      <c r="C7" s="6" t="s">
        <v>254</v>
      </c>
      <c r="D7" s="6" t="s">
        <v>257</v>
      </c>
      <c r="E7" s="5" t="s">
        <v>46</v>
      </c>
      <c r="F7" s="5">
        <v>5</v>
      </c>
      <c r="G7" s="5"/>
      <c r="H7" s="5"/>
      <c r="I7" s="5"/>
    </row>
    <row r="8" spans="1:9" ht="45" x14ac:dyDescent="0.25">
      <c r="A8" s="20" t="s">
        <v>250</v>
      </c>
      <c r="B8" s="5">
        <v>6</v>
      </c>
      <c r="C8" s="6" t="s">
        <v>258</v>
      </c>
      <c r="D8" s="6" t="s">
        <v>259</v>
      </c>
      <c r="E8" s="5" t="s">
        <v>46</v>
      </c>
      <c r="F8" s="5">
        <v>2</v>
      </c>
      <c r="G8" s="5"/>
      <c r="H8" s="5"/>
      <c r="I8" s="5"/>
    </row>
    <row r="9" spans="1:9" ht="60" x14ac:dyDescent="0.25">
      <c r="A9" s="20" t="s">
        <v>250</v>
      </c>
      <c r="B9" s="5">
        <v>7</v>
      </c>
      <c r="C9" s="6" t="s">
        <v>258</v>
      </c>
      <c r="D9" s="6" t="s">
        <v>260</v>
      </c>
      <c r="E9" s="5" t="s">
        <v>46</v>
      </c>
      <c r="F9" s="5">
        <v>3</v>
      </c>
      <c r="G9" s="5"/>
      <c r="H9" s="5" t="s">
        <v>16</v>
      </c>
      <c r="I9" s="5"/>
    </row>
    <row r="10" spans="1:9" ht="60" x14ac:dyDescent="0.25">
      <c r="A10" s="20" t="s">
        <v>250</v>
      </c>
      <c r="B10" s="5">
        <v>8</v>
      </c>
      <c r="C10" s="6" t="s">
        <v>258</v>
      </c>
      <c r="D10" s="6" t="s">
        <v>261</v>
      </c>
      <c r="E10" s="5" t="s">
        <v>25</v>
      </c>
      <c r="F10" s="5" t="s">
        <v>44</v>
      </c>
      <c r="G10" s="5"/>
      <c r="H10" s="5"/>
      <c r="I10" s="5"/>
    </row>
    <row r="11" spans="1:9" ht="45" x14ac:dyDescent="0.25">
      <c r="A11" s="20" t="s">
        <v>250</v>
      </c>
      <c r="B11" s="5">
        <v>9</v>
      </c>
      <c r="C11" s="6" t="s">
        <v>258</v>
      </c>
      <c r="D11" s="6" t="s">
        <v>262</v>
      </c>
      <c r="E11" s="5" t="s">
        <v>25</v>
      </c>
      <c r="F11" s="5" t="s">
        <v>44</v>
      </c>
      <c r="G11" s="5"/>
      <c r="H11" s="5" t="s">
        <v>16</v>
      </c>
      <c r="I11" s="5"/>
    </row>
    <row r="12" spans="1:9" ht="45" x14ac:dyDescent="0.25">
      <c r="A12" s="20" t="s">
        <v>250</v>
      </c>
      <c r="B12" s="5">
        <v>10</v>
      </c>
      <c r="C12" s="6" t="s">
        <v>258</v>
      </c>
      <c r="D12" s="6" t="s">
        <v>263</v>
      </c>
      <c r="E12" s="5" t="s">
        <v>46</v>
      </c>
      <c r="F12" s="5">
        <v>3</v>
      </c>
      <c r="G12" s="5"/>
      <c r="H12" s="5"/>
      <c r="I12" s="5"/>
    </row>
    <row r="13" spans="1:9" ht="30" x14ac:dyDescent="0.25">
      <c r="A13" s="20" t="s">
        <v>250</v>
      </c>
      <c r="B13" s="5">
        <v>11</v>
      </c>
      <c r="C13" s="6" t="s">
        <v>258</v>
      </c>
      <c r="D13" s="6" t="s">
        <v>264</v>
      </c>
      <c r="E13" s="5" t="s">
        <v>25</v>
      </c>
      <c r="F13" s="5" t="s">
        <v>44</v>
      </c>
      <c r="G13" s="5"/>
      <c r="H13" s="5" t="s">
        <v>16</v>
      </c>
      <c r="I13" s="5"/>
    </row>
    <row r="14" spans="1:9" x14ac:dyDescent="0.25">
      <c r="A14" s="21"/>
      <c r="B14" s="8"/>
      <c r="C14" s="7"/>
      <c r="D14" s="7"/>
      <c r="E14" s="8">
        <f>COUNTIF(Tabel17[eis/wens],"EIS")</f>
        <v>4</v>
      </c>
      <c r="F14" s="8">
        <f>SUBTOTAL(109,Tabel17[gewicht])</f>
        <v>25</v>
      </c>
      <c r="G14" s="8"/>
      <c r="H14" s="8"/>
      <c r="I14" s="8"/>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76"/>
  <sheetViews>
    <sheetView view="pageLayout" topLeftCell="A16" zoomScaleNormal="100" workbookViewId="0">
      <selection activeCell="D16" sqref="D16"/>
    </sheetView>
  </sheetViews>
  <sheetFormatPr defaultColWidth="9.140625" defaultRowHeight="15" x14ac:dyDescent="0.25"/>
  <cols>
    <col min="1" max="1" width="9.140625" style="3"/>
    <col min="2" max="2" width="4.140625" style="3" bestFit="1" customWidth="1"/>
    <col min="3" max="3" width="16.140625" style="3" bestFit="1" customWidth="1"/>
    <col min="4" max="4" width="80.7109375" style="4" customWidth="1"/>
    <col min="5" max="5" width="12" style="3" customWidth="1"/>
    <col min="6" max="8" width="10" style="3" customWidth="1"/>
    <col min="9" max="16384" width="9.140625" style="3"/>
  </cols>
  <sheetData>
    <row r="1" spans="1:9" ht="18.75" x14ac:dyDescent="0.25">
      <c r="A1" s="24" t="s">
        <v>265</v>
      </c>
    </row>
    <row r="2" spans="1:9" x14ac:dyDescent="0.25">
      <c r="A2" s="18" t="s">
        <v>9</v>
      </c>
      <c r="B2" s="11" t="s">
        <v>10</v>
      </c>
      <c r="C2" s="13" t="s">
        <v>11</v>
      </c>
      <c r="D2" s="19" t="s">
        <v>12</v>
      </c>
      <c r="E2" s="13" t="s">
        <v>13</v>
      </c>
      <c r="F2" s="13" t="s">
        <v>14</v>
      </c>
      <c r="G2" s="13" t="s">
        <v>15</v>
      </c>
      <c r="H2" s="28" t="s">
        <v>16</v>
      </c>
      <c r="I2" s="28" t="s">
        <v>40</v>
      </c>
    </row>
    <row r="3" spans="1:9" ht="30" x14ac:dyDescent="0.25">
      <c r="A3" s="20" t="s">
        <v>266</v>
      </c>
      <c r="B3" s="5">
        <v>1</v>
      </c>
      <c r="C3" s="6" t="s">
        <v>267</v>
      </c>
      <c r="D3" s="6" t="s">
        <v>268</v>
      </c>
      <c r="E3" s="5" t="s">
        <v>25</v>
      </c>
      <c r="F3" s="5" t="s">
        <v>44</v>
      </c>
      <c r="G3" s="5"/>
      <c r="H3" s="5"/>
      <c r="I3" s="5"/>
    </row>
    <row r="4" spans="1:9" ht="30" x14ac:dyDescent="0.25">
      <c r="A4" s="20" t="s">
        <v>266</v>
      </c>
      <c r="B4" s="5">
        <f t="shared" ref="B4:B8" si="0">B3+1</f>
        <v>2</v>
      </c>
      <c r="C4" s="6" t="s">
        <v>267</v>
      </c>
      <c r="D4" s="6" t="s">
        <v>269</v>
      </c>
      <c r="E4" s="5" t="s">
        <v>25</v>
      </c>
      <c r="F4" s="5" t="s">
        <v>44</v>
      </c>
      <c r="G4" s="5"/>
      <c r="H4" s="5"/>
      <c r="I4" s="5"/>
    </row>
    <row r="5" spans="1:9" x14ac:dyDescent="0.25">
      <c r="A5" s="20" t="s">
        <v>266</v>
      </c>
      <c r="B5" s="5">
        <f t="shared" si="0"/>
        <v>3</v>
      </c>
      <c r="C5" s="6" t="s">
        <v>267</v>
      </c>
      <c r="D5" s="6" t="s">
        <v>270</v>
      </c>
      <c r="E5" s="5" t="s">
        <v>25</v>
      </c>
      <c r="F5" s="5" t="s">
        <v>44</v>
      </c>
      <c r="G5" s="5"/>
      <c r="H5" s="5"/>
      <c r="I5" s="5"/>
    </row>
    <row r="6" spans="1:9" ht="45" x14ac:dyDescent="0.25">
      <c r="A6" s="20" t="s">
        <v>266</v>
      </c>
      <c r="B6" s="5">
        <f t="shared" si="0"/>
        <v>4</v>
      </c>
      <c r="C6" s="6" t="s">
        <v>271</v>
      </c>
      <c r="D6" s="6" t="s">
        <v>272</v>
      </c>
      <c r="E6" s="5" t="s">
        <v>46</v>
      </c>
      <c r="F6" s="5">
        <v>5</v>
      </c>
      <c r="G6" s="5"/>
      <c r="H6" s="5"/>
      <c r="I6" s="5"/>
    </row>
    <row r="7" spans="1:9" ht="30" x14ac:dyDescent="0.25">
      <c r="A7" s="20" t="s">
        <v>266</v>
      </c>
      <c r="B7" s="5">
        <f t="shared" si="0"/>
        <v>5</v>
      </c>
      <c r="C7" s="6" t="s">
        <v>271</v>
      </c>
      <c r="D7" s="6" t="s">
        <v>273</v>
      </c>
      <c r="E7" s="5" t="s">
        <v>25</v>
      </c>
      <c r="F7" s="5" t="s">
        <v>44</v>
      </c>
      <c r="G7" s="5"/>
      <c r="H7" s="5"/>
      <c r="I7" s="5"/>
    </row>
    <row r="8" spans="1:9" ht="60" x14ac:dyDescent="0.25">
      <c r="A8" s="20" t="s">
        <v>266</v>
      </c>
      <c r="B8" s="5">
        <f t="shared" si="0"/>
        <v>6</v>
      </c>
      <c r="C8" s="6" t="s">
        <v>271</v>
      </c>
      <c r="D8" s="6" t="s">
        <v>274</v>
      </c>
      <c r="E8" s="5" t="s">
        <v>46</v>
      </c>
      <c r="F8" s="5">
        <v>5</v>
      </c>
      <c r="G8" s="5"/>
      <c r="H8" s="5"/>
      <c r="I8" s="5"/>
    </row>
    <row r="9" spans="1:9" ht="75" x14ac:dyDescent="0.25">
      <c r="A9" s="20" t="s">
        <v>266</v>
      </c>
      <c r="B9" s="5">
        <v>7</v>
      </c>
      <c r="C9" s="6" t="s">
        <v>271</v>
      </c>
      <c r="D9" s="6" t="s">
        <v>275</v>
      </c>
      <c r="E9" s="5" t="s">
        <v>46</v>
      </c>
      <c r="F9" s="5">
        <v>5</v>
      </c>
      <c r="G9" s="5"/>
      <c r="H9" s="5" t="s">
        <v>16</v>
      </c>
      <c r="I9" s="5"/>
    </row>
    <row r="10" spans="1:9" ht="45" x14ac:dyDescent="0.25">
      <c r="A10" s="20" t="s">
        <v>266</v>
      </c>
      <c r="B10" s="5">
        <f>B9+1</f>
        <v>8</v>
      </c>
      <c r="C10" s="6" t="s">
        <v>271</v>
      </c>
      <c r="D10" s="6" t="s">
        <v>276</v>
      </c>
      <c r="E10" s="9" t="s">
        <v>25</v>
      </c>
      <c r="F10" s="5" t="s">
        <v>44</v>
      </c>
      <c r="G10" s="5"/>
      <c r="H10" s="5"/>
      <c r="I10" s="5"/>
    </row>
    <row r="11" spans="1:9" ht="30" x14ac:dyDescent="0.25">
      <c r="A11" s="20" t="s">
        <v>266</v>
      </c>
      <c r="B11" s="5">
        <f>B10+1</f>
        <v>9</v>
      </c>
      <c r="C11" s="6" t="s">
        <v>277</v>
      </c>
      <c r="D11" s="6" t="s">
        <v>278</v>
      </c>
      <c r="E11" s="5" t="s">
        <v>25</v>
      </c>
      <c r="F11" s="5" t="s">
        <v>44</v>
      </c>
      <c r="G11" s="5"/>
      <c r="H11" s="5"/>
      <c r="I11" s="5"/>
    </row>
    <row r="12" spans="1:9" ht="45" x14ac:dyDescent="0.25">
      <c r="A12" s="20" t="s">
        <v>266</v>
      </c>
      <c r="B12" s="5">
        <f>B11+1</f>
        <v>10</v>
      </c>
      <c r="C12" s="6" t="s">
        <v>277</v>
      </c>
      <c r="D12" s="6" t="s">
        <v>279</v>
      </c>
      <c r="E12" s="5" t="s">
        <v>46</v>
      </c>
      <c r="F12" s="5">
        <v>4</v>
      </c>
      <c r="G12" s="5"/>
      <c r="H12" s="5"/>
      <c r="I12" s="5"/>
    </row>
    <row r="13" spans="1:9" ht="180" x14ac:dyDescent="0.25">
      <c r="A13" s="20"/>
      <c r="B13" s="5">
        <f>B12+1</f>
        <v>11</v>
      </c>
      <c r="C13" s="6"/>
      <c r="D13" s="6" t="s">
        <v>280</v>
      </c>
      <c r="E13" s="5" t="s">
        <v>46</v>
      </c>
      <c r="F13" s="5">
        <v>5</v>
      </c>
      <c r="G13" s="5"/>
      <c r="H13" s="5" t="s">
        <v>16</v>
      </c>
      <c r="I13" s="5"/>
    </row>
    <row r="14" spans="1:9" x14ac:dyDescent="0.25">
      <c r="A14" s="20"/>
      <c r="B14" s="5">
        <v>13</v>
      </c>
      <c r="C14" s="6"/>
      <c r="D14" s="6" t="s">
        <v>281</v>
      </c>
      <c r="E14" s="5" t="s">
        <v>25</v>
      </c>
      <c r="F14" s="5" t="s">
        <v>44</v>
      </c>
      <c r="G14" s="5"/>
      <c r="H14" s="5"/>
      <c r="I14" s="5"/>
    </row>
    <row r="15" spans="1:9" x14ac:dyDescent="0.25">
      <c r="A15" s="20"/>
      <c r="B15" s="5">
        <f>B14+1</f>
        <v>14</v>
      </c>
      <c r="C15" s="6"/>
      <c r="D15" s="182" t="s">
        <v>282</v>
      </c>
      <c r="E15" s="5" t="s">
        <v>25</v>
      </c>
      <c r="F15" s="5" t="s">
        <v>44</v>
      </c>
      <c r="G15" s="5"/>
      <c r="H15" s="5"/>
      <c r="I15" s="5"/>
    </row>
    <row r="16" spans="1:9" ht="45" x14ac:dyDescent="0.25">
      <c r="A16" s="20"/>
      <c r="B16" s="5">
        <v>15</v>
      </c>
      <c r="C16" s="6"/>
      <c r="D16" s="182" t="s">
        <v>283</v>
      </c>
      <c r="E16" s="5" t="s">
        <v>46</v>
      </c>
      <c r="F16" s="5">
        <v>4</v>
      </c>
      <c r="G16" s="5"/>
      <c r="H16" s="5"/>
      <c r="I16" s="5" t="s">
        <v>40</v>
      </c>
    </row>
    <row r="17" spans="1:9" x14ac:dyDescent="0.25">
      <c r="A17" s="21"/>
      <c r="B17" s="8"/>
      <c r="C17" s="7"/>
      <c r="D17" s="7"/>
      <c r="E17" s="8">
        <f>COUNTIF(Tabel19[eis/wens],"EIS")</f>
        <v>8</v>
      </c>
      <c r="F17" s="8">
        <f>SUBTOTAL(109,Tabel19[gewicht])</f>
        <v>28</v>
      </c>
      <c r="G17" s="8"/>
      <c r="H17" s="8"/>
      <c r="I17" s="8"/>
    </row>
    <row r="76" spans="3:3" x14ac:dyDescent="0.25">
      <c r="C76" s="4"/>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79"/>
  <sheetViews>
    <sheetView view="pageLayout" topLeftCell="A78" zoomScaleNormal="70" workbookViewId="0">
      <selection activeCell="H72" sqref="H72"/>
    </sheetView>
  </sheetViews>
  <sheetFormatPr defaultColWidth="9.140625" defaultRowHeight="15" x14ac:dyDescent="0.25"/>
  <cols>
    <col min="1" max="1" width="9.140625" style="3"/>
    <col min="2" max="2" width="27.140625" style="3" customWidth="1"/>
    <col min="3" max="3" width="22.5703125" style="4" bestFit="1" customWidth="1"/>
    <col min="4" max="4" width="80.7109375" style="4" customWidth="1"/>
    <col min="5" max="5" width="12" style="3" customWidth="1"/>
    <col min="6" max="8" width="10" style="3" customWidth="1"/>
    <col min="9" max="9" width="9.140625" style="3" customWidth="1"/>
    <col min="10" max="16384" width="9.140625" style="3"/>
  </cols>
  <sheetData>
    <row r="1" spans="1:9" ht="18.75" x14ac:dyDescent="0.25">
      <c r="A1" s="24" t="s">
        <v>284</v>
      </c>
    </row>
    <row r="2" spans="1:9" ht="27.75" customHeight="1" x14ac:dyDescent="0.25">
      <c r="A2" s="18" t="s">
        <v>9</v>
      </c>
      <c r="B2" s="11" t="s">
        <v>10</v>
      </c>
      <c r="C2" s="19" t="s">
        <v>11</v>
      </c>
      <c r="D2" s="19" t="s">
        <v>12</v>
      </c>
      <c r="E2" s="13" t="s">
        <v>13</v>
      </c>
      <c r="F2" s="13" t="s">
        <v>14</v>
      </c>
      <c r="G2" s="13" t="s">
        <v>15</v>
      </c>
      <c r="H2" s="28" t="s">
        <v>16</v>
      </c>
      <c r="I2" s="28" t="s">
        <v>40</v>
      </c>
    </row>
    <row r="3" spans="1:9" ht="60" x14ac:dyDescent="0.25">
      <c r="A3" s="20" t="s">
        <v>18</v>
      </c>
      <c r="B3" s="5">
        <v>1</v>
      </c>
      <c r="C3" s="6" t="s">
        <v>285</v>
      </c>
      <c r="D3" s="10" t="s">
        <v>286</v>
      </c>
      <c r="E3" s="5" t="s">
        <v>25</v>
      </c>
      <c r="F3" s="5" t="s">
        <v>44</v>
      </c>
      <c r="G3" s="5"/>
      <c r="H3" s="5"/>
      <c r="I3" s="5"/>
    </row>
    <row r="4" spans="1:9" ht="45" x14ac:dyDescent="0.25">
      <c r="A4" s="20" t="s">
        <v>18</v>
      </c>
      <c r="B4" s="5">
        <v>2</v>
      </c>
      <c r="C4" s="6" t="s">
        <v>287</v>
      </c>
      <c r="D4" s="10" t="s">
        <v>288</v>
      </c>
      <c r="E4" s="5" t="s">
        <v>25</v>
      </c>
      <c r="F4" s="5" t="s">
        <v>44</v>
      </c>
      <c r="G4" s="5"/>
      <c r="H4" s="5"/>
      <c r="I4" s="5"/>
    </row>
    <row r="5" spans="1:9" ht="30" x14ac:dyDescent="0.25">
      <c r="A5" s="20" t="s">
        <v>18</v>
      </c>
      <c r="B5" s="5">
        <v>3</v>
      </c>
      <c r="C5" s="6" t="s">
        <v>287</v>
      </c>
      <c r="D5" s="10" t="s">
        <v>289</v>
      </c>
      <c r="E5" s="5" t="s">
        <v>25</v>
      </c>
      <c r="F5" s="5" t="s">
        <v>44</v>
      </c>
      <c r="G5" s="5"/>
      <c r="H5" s="5"/>
      <c r="I5" s="5"/>
    </row>
    <row r="6" spans="1:9" ht="45" x14ac:dyDescent="0.25">
      <c r="A6" s="20" t="s">
        <v>18</v>
      </c>
      <c r="B6" s="5">
        <v>4</v>
      </c>
      <c r="C6" s="6" t="s">
        <v>287</v>
      </c>
      <c r="D6" s="10" t="s">
        <v>290</v>
      </c>
      <c r="E6" s="5" t="s">
        <v>46</v>
      </c>
      <c r="F6" s="5">
        <v>4</v>
      </c>
      <c r="G6" s="5"/>
      <c r="H6" s="5"/>
      <c r="I6" s="5"/>
    </row>
    <row r="7" spans="1:9" ht="60" x14ac:dyDescent="0.25">
      <c r="A7" s="20" t="s">
        <v>18</v>
      </c>
      <c r="B7" s="5">
        <v>6</v>
      </c>
      <c r="C7" s="6" t="s">
        <v>287</v>
      </c>
      <c r="D7" s="10" t="s">
        <v>291</v>
      </c>
      <c r="E7" s="5" t="s">
        <v>25</v>
      </c>
      <c r="F7" s="5" t="s">
        <v>44</v>
      </c>
      <c r="G7" s="5"/>
      <c r="H7" s="5"/>
      <c r="I7" s="5"/>
    </row>
    <row r="8" spans="1:9" ht="30" x14ac:dyDescent="0.25">
      <c r="A8" s="20" t="s">
        <v>18</v>
      </c>
      <c r="B8" s="5">
        <v>7</v>
      </c>
      <c r="C8" s="6" t="s">
        <v>287</v>
      </c>
      <c r="D8" s="10" t="s">
        <v>292</v>
      </c>
      <c r="E8" s="5" t="s">
        <v>25</v>
      </c>
      <c r="F8" s="5" t="s">
        <v>44</v>
      </c>
      <c r="G8" s="5"/>
      <c r="H8" s="5"/>
      <c r="I8" s="5"/>
    </row>
    <row r="9" spans="1:9" ht="30" x14ac:dyDescent="0.25">
      <c r="A9" s="20" t="s">
        <v>18</v>
      </c>
      <c r="B9" s="5">
        <v>8</v>
      </c>
      <c r="C9" s="6" t="s">
        <v>287</v>
      </c>
      <c r="D9" s="10" t="s">
        <v>293</v>
      </c>
      <c r="E9" s="5" t="s">
        <v>25</v>
      </c>
      <c r="F9" s="5" t="s">
        <v>44</v>
      </c>
      <c r="G9" s="5"/>
      <c r="H9" s="5"/>
      <c r="I9" s="5"/>
    </row>
    <row r="10" spans="1:9" ht="30" x14ac:dyDescent="0.25">
      <c r="A10" s="20" t="s">
        <v>18</v>
      </c>
      <c r="B10" s="5">
        <v>9</v>
      </c>
      <c r="C10" s="6" t="s">
        <v>287</v>
      </c>
      <c r="D10" s="10" t="s">
        <v>294</v>
      </c>
      <c r="E10" s="5" t="s">
        <v>25</v>
      </c>
      <c r="F10" s="5" t="s">
        <v>44</v>
      </c>
      <c r="G10" s="5"/>
      <c r="H10" s="5"/>
      <c r="I10" s="5"/>
    </row>
    <row r="11" spans="1:9" ht="45" x14ac:dyDescent="0.25">
      <c r="A11" s="20" t="s">
        <v>18</v>
      </c>
      <c r="B11" s="5">
        <v>10</v>
      </c>
      <c r="C11" s="6" t="s">
        <v>287</v>
      </c>
      <c r="D11" s="10" t="s">
        <v>295</v>
      </c>
      <c r="E11" s="5" t="s">
        <v>46</v>
      </c>
      <c r="F11" s="5">
        <v>5</v>
      </c>
      <c r="G11" s="5"/>
      <c r="H11" s="5" t="s">
        <v>16</v>
      </c>
      <c r="I11" s="5"/>
    </row>
    <row r="12" spans="1:9" ht="30" x14ac:dyDescent="0.25">
      <c r="A12" s="20" t="s">
        <v>18</v>
      </c>
      <c r="B12" s="5">
        <v>11</v>
      </c>
      <c r="C12" s="6" t="s">
        <v>287</v>
      </c>
      <c r="D12" s="10" t="s">
        <v>296</v>
      </c>
      <c r="E12" s="5" t="s">
        <v>25</v>
      </c>
      <c r="F12" s="5" t="s">
        <v>44</v>
      </c>
      <c r="G12" s="5"/>
      <c r="H12" s="5"/>
      <c r="I12" s="5"/>
    </row>
    <row r="13" spans="1:9" ht="45" x14ac:dyDescent="0.25">
      <c r="A13" s="20" t="s">
        <v>18</v>
      </c>
      <c r="B13" s="5">
        <v>12</v>
      </c>
      <c r="C13" s="6" t="s">
        <v>297</v>
      </c>
      <c r="D13" s="10" t="s">
        <v>298</v>
      </c>
      <c r="E13" s="5" t="s">
        <v>25</v>
      </c>
      <c r="F13" s="5" t="s">
        <v>44</v>
      </c>
      <c r="G13" s="5"/>
      <c r="H13" s="5"/>
      <c r="I13" s="5"/>
    </row>
    <row r="14" spans="1:9" ht="30" x14ac:dyDescent="0.25">
      <c r="A14" s="20" t="s">
        <v>18</v>
      </c>
      <c r="B14" s="5">
        <v>14</v>
      </c>
      <c r="C14" s="6" t="s">
        <v>297</v>
      </c>
      <c r="D14" s="36" t="s">
        <v>299</v>
      </c>
      <c r="E14" s="5" t="s">
        <v>25</v>
      </c>
      <c r="F14" s="5" t="s">
        <v>44</v>
      </c>
      <c r="G14" s="5"/>
      <c r="H14" s="5"/>
      <c r="I14" s="5"/>
    </row>
    <row r="15" spans="1:9" x14ac:dyDescent="0.25">
      <c r="A15" s="20" t="s">
        <v>18</v>
      </c>
      <c r="B15" s="5">
        <v>15</v>
      </c>
      <c r="C15" s="6" t="s">
        <v>297</v>
      </c>
      <c r="D15" s="10" t="s">
        <v>300</v>
      </c>
      <c r="E15" s="5" t="s">
        <v>25</v>
      </c>
      <c r="F15" s="5" t="s">
        <v>44</v>
      </c>
      <c r="G15" s="5"/>
      <c r="H15" s="5"/>
      <c r="I15" s="5"/>
    </row>
    <row r="16" spans="1:9" ht="30" x14ac:dyDescent="0.25">
      <c r="A16" s="20" t="s">
        <v>18</v>
      </c>
      <c r="B16" s="5">
        <v>16</v>
      </c>
      <c r="C16" s="6" t="s">
        <v>297</v>
      </c>
      <c r="D16" s="10" t="s">
        <v>301</v>
      </c>
      <c r="E16" s="5" t="s">
        <v>25</v>
      </c>
      <c r="F16" s="5" t="s">
        <v>44</v>
      </c>
      <c r="G16" s="5"/>
      <c r="H16" s="5"/>
      <c r="I16" s="5"/>
    </row>
    <row r="17" spans="1:10" ht="30" x14ac:dyDescent="0.25">
      <c r="A17" s="20" t="s">
        <v>18</v>
      </c>
      <c r="B17" s="5">
        <v>17</v>
      </c>
      <c r="C17" s="6" t="s">
        <v>297</v>
      </c>
      <c r="D17" s="10" t="s">
        <v>302</v>
      </c>
      <c r="E17" s="5" t="s">
        <v>25</v>
      </c>
      <c r="F17" s="5" t="s">
        <v>44</v>
      </c>
      <c r="G17" s="5"/>
      <c r="H17" s="5"/>
      <c r="I17" s="5"/>
    </row>
    <row r="18" spans="1:10" ht="45" x14ac:dyDescent="0.25">
      <c r="A18" s="20" t="s">
        <v>18</v>
      </c>
      <c r="B18" s="5">
        <v>18</v>
      </c>
      <c r="C18" s="6" t="s">
        <v>297</v>
      </c>
      <c r="D18" s="10" t="s">
        <v>303</v>
      </c>
      <c r="E18" s="5" t="s">
        <v>46</v>
      </c>
      <c r="F18" s="5">
        <v>3</v>
      </c>
      <c r="G18" s="5"/>
      <c r="H18" s="5"/>
      <c r="I18" s="5"/>
    </row>
    <row r="19" spans="1:10" ht="60" x14ac:dyDescent="0.25">
      <c r="A19" s="20" t="s">
        <v>18</v>
      </c>
      <c r="B19" s="5">
        <f t="shared" ref="B19:B50" si="0">B18+1</f>
        <v>19</v>
      </c>
      <c r="C19" s="6" t="s">
        <v>297</v>
      </c>
      <c r="D19" s="10" t="s">
        <v>304</v>
      </c>
      <c r="E19" s="5" t="s">
        <v>46</v>
      </c>
      <c r="F19" s="5">
        <v>4</v>
      </c>
      <c r="G19" s="5"/>
      <c r="H19" s="5"/>
      <c r="I19" s="5"/>
    </row>
    <row r="20" spans="1:10" ht="60" x14ac:dyDescent="0.25">
      <c r="A20" s="20" t="s">
        <v>18</v>
      </c>
      <c r="B20" s="5">
        <f t="shared" si="0"/>
        <v>20</v>
      </c>
      <c r="C20" s="6" t="s">
        <v>19</v>
      </c>
      <c r="D20" s="6" t="s">
        <v>305</v>
      </c>
      <c r="E20" s="5" t="s">
        <v>46</v>
      </c>
      <c r="F20" s="5">
        <v>4</v>
      </c>
      <c r="G20" s="5"/>
      <c r="H20" s="5" t="s">
        <v>16</v>
      </c>
      <c r="I20" s="5"/>
    </row>
    <row r="21" spans="1:10" ht="90" x14ac:dyDescent="0.25">
      <c r="A21" s="20" t="s">
        <v>18</v>
      </c>
      <c r="B21" s="5">
        <f t="shared" si="0"/>
        <v>21</v>
      </c>
      <c r="C21" s="6" t="s">
        <v>19</v>
      </c>
      <c r="D21" s="6" t="s">
        <v>306</v>
      </c>
      <c r="E21" s="5" t="s">
        <v>46</v>
      </c>
      <c r="F21" s="5">
        <v>4</v>
      </c>
      <c r="G21" s="5"/>
      <c r="H21" s="5" t="s">
        <v>16</v>
      </c>
      <c r="I21" s="5"/>
    </row>
    <row r="22" spans="1:10" ht="60" x14ac:dyDescent="0.25">
      <c r="A22" s="20" t="s">
        <v>18</v>
      </c>
      <c r="B22" s="5">
        <f t="shared" si="0"/>
        <v>22</v>
      </c>
      <c r="C22" s="6" t="s">
        <v>19</v>
      </c>
      <c r="D22" s="6" t="s">
        <v>307</v>
      </c>
      <c r="E22" s="5" t="s">
        <v>46</v>
      </c>
      <c r="F22" s="5">
        <v>4</v>
      </c>
      <c r="G22" s="5"/>
      <c r="H22" s="5" t="s">
        <v>16</v>
      </c>
      <c r="I22" s="5"/>
    </row>
    <row r="23" spans="1:10" ht="45" x14ac:dyDescent="0.25">
      <c r="A23" s="20" t="s">
        <v>18</v>
      </c>
      <c r="B23" s="5">
        <f t="shared" si="0"/>
        <v>23</v>
      </c>
      <c r="C23" s="6" t="s">
        <v>308</v>
      </c>
      <c r="D23" s="6" t="s">
        <v>309</v>
      </c>
      <c r="E23" s="5" t="s">
        <v>46</v>
      </c>
      <c r="F23" s="5">
        <v>3</v>
      </c>
      <c r="G23" s="5"/>
      <c r="H23" s="5" t="s">
        <v>16</v>
      </c>
      <c r="I23" s="5"/>
      <c r="J23" s="218"/>
    </row>
    <row r="24" spans="1:10" ht="45" x14ac:dyDescent="0.25">
      <c r="A24" s="20" t="s">
        <v>18</v>
      </c>
      <c r="B24" s="5">
        <f t="shared" si="0"/>
        <v>24</v>
      </c>
      <c r="C24" s="6" t="s">
        <v>308</v>
      </c>
      <c r="D24" s="6" t="s">
        <v>310</v>
      </c>
      <c r="E24" s="5" t="s">
        <v>46</v>
      </c>
      <c r="F24" s="5">
        <v>3</v>
      </c>
      <c r="G24" s="5"/>
      <c r="H24" s="5" t="s">
        <v>16</v>
      </c>
      <c r="I24" s="5"/>
      <c r="J24" s="218"/>
    </row>
    <row r="25" spans="1:10" ht="45" x14ac:dyDescent="0.25">
      <c r="A25" s="20" t="s">
        <v>18</v>
      </c>
      <c r="B25" s="5">
        <f t="shared" si="0"/>
        <v>25</v>
      </c>
      <c r="C25" s="6" t="s">
        <v>308</v>
      </c>
      <c r="D25" s="10" t="s">
        <v>311</v>
      </c>
      <c r="E25" s="5" t="s">
        <v>46</v>
      </c>
      <c r="F25" s="5">
        <v>3</v>
      </c>
      <c r="G25" s="5"/>
      <c r="H25" s="5" t="s">
        <v>16</v>
      </c>
      <c r="I25" s="5"/>
      <c r="J25" s="218"/>
    </row>
    <row r="26" spans="1:10" ht="60" x14ac:dyDescent="0.25">
      <c r="A26" s="20" t="s">
        <v>18</v>
      </c>
      <c r="B26" s="5">
        <f t="shared" si="0"/>
        <v>26</v>
      </c>
      <c r="C26" s="6" t="s">
        <v>312</v>
      </c>
      <c r="D26" s="10" t="s">
        <v>313</v>
      </c>
      <c r="E26" s="5" t="s">
        <v>46</v>
      </c>
      <c r="F26" s="5">
        <v>5</v>
      </c>
      <c r="G26" s="5"/>
      <c r="H26" s="5" t="s">
        <v>16</v>
      </c>
      <c r="I26" s="5"/>
    </row>
    <row r="27" spans="1:10" ht="30" x14ac:dyDescent="0.25">
      <c r="A27" s="20" t="s">
        <v>18</v>
      </c>
      <c r="B27" s="5">
        <f t="shared" si="0"/>
        <v>27</v>
      </c>
      <c r="C27" s="6" t="s">
        <v>312</v>
      </c>
      <c r="D27" s="6" t="s">
        <v>314</v>
      </c>
      <c r="E27" s="5" t="s">
        <v>25</v>
      </c>
      <c r="F27" s="5" t="s">
        <v>44</v>
      </c>
      <c r="G27" s="5"/>
      <c r="H27" s="5"/>
      <c r="I27" s="5"/>
    </row>
    <row r="28" spans="1:10" ht="30" x14ac:dyDescent="0.25">
      <c r="A28" s="20" t="s">
        <v>18</v>
      </c>
      <c r="B28" s="5">
        <f t="shared" si="0"/>
        <v>28</v>
      </c>
      <c r="C28" s="6" t="s">
        <v>312</v>
      </c>
      <c r="D28" s="6" t="s">
        <v>315</v>
      </c>
      <c r="E28" s="5" t="s">
        <v>25</v>
      </c>
      <c r="F28" s="5" t="s">
        <v>44</v>
      </c>
      <c r="G28" s="5"/>
      <c r="H28" s="5"/>
      <c r="I28" s="5"/>
    </row>
    <row r="29" spans="1:10" ht="45" x14ac:dyDescent="0.25">
      <c r="A29" s="20" t="s">
        <v>18</v>
      </c>
      <c r="B29" s="5">
        <f t="shared" si="0"/>
        <v>29</v>
      </c>
      <c r="C29" s="6" t="s">
        <v>312</v>
      </c>
      <c r="D29" s="6" t="s">
        <v>316</v>
      </c>
      <c r="E29" s="5" t="s">
        <v>25</v>
      </c>
      <c r="F29" s="5" t="s">
        <v>44</v>
      </c>
      <c r="G29" s="5"/>
      <c r="H29" s="5"/>
      <c r="I29" s="5"/>
    </row>
    <row r="30" spans="1:10" ht="60" x14ac:dyDescent="0.25">
      <c r="A30" s="20" t="s">
        <v>18</v>
      </c>
      <c r="B30" s="5">
        <f t="shared" si="0"/>
        <v>30</v>
      </c>
      <c r="C30" s="6" t="s">
        <v>312</v>
      </c>
      <c r="D30" s="10" t="s">
        <v>317</v>
      </c>
      <c r="E30" s="5" t="s">
        <v>46</v>
      </c>
      <c r="F30" s="5">
        <v>5</v>
      </c>
      <c r="G30" s="5"/>
      <c r="H30" s="5"/>
      <c r="I30" s="5"/>
    </row>
    <row r="31" spans="1:10" ht="60" x14ac:dyDescent="0.25">
      <c r="A31" s="20" t="s">
        <v>18</v>
      </c>
      <c r="B31" s="5">
        <f t="shared" si="0"/>
        <v>31</v>
      </c>
      <c r="C31" s="6" t="s">
        <v>312</v>
      </c>
      <c r="D31" s="10" t="s">
        <v>318</v>
      </c>
      <c r="E31" s="5" t="s">
        <v>46</v>
      </c>
      <c r="F31" s="5">
        <v>5</v>
      </c>
      <c r="G31" s="5"/>
      <c r="H31" s="5"/>
      <c r="I31" s="5"/>
    </row>
    <row r="32" spans="1:10" ht="45" x14ac:dyDescent="0.25">
      <c r="A32" s="20" t="s">
        <v>18</v>
      </c>
      <c r="B32" s="5">
        <f t="shared" si="0"/>
        <v>32</v>
      </c>
      <c r="C32" s="6" t="s">
        <v>312</v>
      </c>
      <c r="D32" s="10" t="s">
        <v>319</v>
      </c>
      <c r="E32" s="5" t="s">
        <v>25</v>
      </c>
      <c r="F32" s="5" t="s">
        <v>44</v>
      </c>
      <c r="G32" s="5"/>
      <c r="H32" s="5"/>
      <c r="I32" s="5"/>
    </row>
    <row r="33" spans="1:9" ht="30" x14ac:dyDescent="0.25">
      <c r="A33" s="20" t="s">
        <v>18</v>
      </c>
      <c r="B33" s="5">
        <f t="shared" si="0"/>
        <v>33</v>
      </c>
      <c r="C33" s="6" t="s">
        <v>312</v>
      </c>
      <c r="D33" s="6" t="s">
        <v>320</v>
      </c>
      <c r="E33" s="5" t="s">
        <v>25</v>
      </c>
      <c r="F33" s="5" t="s">
        <v>44</v>
      </c>
      <c r="G33" s="5"/>
      <c r="H33" s="5"/>
      <c r="I33" s="5"/>
    </row>
    <row r="34" spans="1:9" ht="30" x14ac:dyDescent="0.25">
      <c r="A34" s="20" t="s">
        <v>18</v>
      </c>
      <c r="B34" s="5">
        <f t="shared" si="0"/>
        <v>34</v>
      </c>
      <c r="C34" s="6" t="s">
        <v>321</v>
      </c>
      <c r="D34" s="10" t="s">
        <v>322</v>
      </c>
      <c r="E34" s="5" t="s">
        <v>25</v>
      </c>
      <c r="F34" s="5" t="s">
        <v>44</v>
      </c>
      <c r="G34" s="5"/>
      <c r="H34" s="5"/>
      <c r="I34" s="5"/>
    </row>
    <row r="35" spans="1:9" ht="30" x14ac:dyDescent="0.25">
      <c r="A35" s="20" t="s">
        <v>18</v>
      </c>
      <c r="B35" s="5">
        <f t="shared" si="0"/>
        <v>35</v>
      </c>
      <c r="C35" s="6" t="s">
        <v>321</v>
      </c>
      <c r="D35" s="10" t="s">
        <v>323</v>
      </c>
      <c r="E35" s="5" t="s">
        <v>25</v>
      </c>
      <c r="F35" s="5" t="s">
        <v>44</v>
      </c>
      <c r="G35" s="5"/>
      <c r="H35" s="5"/>
      <c r="I35" s="5"/>
    </row>
    <row r="36" spans="1:9" ht="45" x14ac:dyDescent="0.25">
      <c r="A36" s="20" t="s">
        <v>18</v>
      </c>
      <c r="B36" s="5">
        <f t="shared" si="0"/>
        <v>36</v>
      </c>
      <c r="C36" s="6" t="s">
        <v>321</v>
      </c>
      <c r="D36" s="10" t="s">
        <v>324</v>
      </c>
      <c r="E36" s="5" t="s">
        <v>25</v>
      </c>
      <c r="F36" s="5" t="s">
        <v>44</v>
      </c>
      <c r="G36" s="5"/>
      <c r="H36" s="5"/>
      <c r="I36" s="5"/>
    </row>
    <row r="37" spans="1:9" ht="60" x14ac:dyDescent="0.25">
      <c r="A37" s="20" t="s">
        <v>18</v>
      </c>
      <c r="B37" s="5">
        <f t="shared" si="0"/>
        <v>37</v>
      </c>
      <c r="C37" s="6" t="s">
        <v>325</v>
      </c>
      <c r="D37" s="10" t="s">
        <v>326</v>
      </c>
      <c r="E37" s="5" t="s">
        <v>46</v>
      </c>
      <c r="F37" s="5">
        <v>5</v>
      </c>
      <c r="G37" s="5"/>
      <c r="H37" s="5" t="s">
        <v>16</v>
      </c>
      <c r="I37" s="5"/>
    </row>
    <row r="38" spans="1:9" ht="45" x14ac:dyDescent="0.25">
      <c r="A38" s="20" t="s">
        <v>18</v>
      </c>
      <c r="B38" s="5">
        <f t="shared" si="0"/>
        <v>38</v>
      </c>
      <c r="C38" s="6" t="s">
        <v>325</v>
      </c>
      <c r="D38" s="10" t="s">
        <v>327</v>
      </c>
      <c r="E38" s="5" t="s">
        <v>25</v>
      </c>
      <c r="F38" s="5" t="s">
        <v>44</v>
      </c>
      <c r="G38" s="5"/>
      <c r="H38" s="5"/>
      <c r="I38" s="5"/>
    </row>
    <row r="39" spans="1:9" x14ac:dyDescent="0.25">
      <c r="A39" s="20" t="s">
        <v>18</v>
      </c>
      <c r="B39" s="5">
        <f t="shared" si="0"/>
        <v>39</v>
      </c>
      <c r="C39" s="6" t="s">
        <v>325</v>
      </c>
      <c r="D39" s="10" t="s">
        <v>328</v>
      </c>
      <c r="E39" s="5" t="s">
        <v>25</v>
      </c>
      <c r="F39" s="5" t="s">
        <v>44</v>
      </c>
      <c r="G39" s="5"/>
      <c r="H39" s="5"/>
      <c r="I39" s="5"/>
    </row>
    <row r="40" spans="1:9" ht="30" x14ac:dyDescent="0.25">
      <c r="A40" s="20" t="s">
        <v>18</v>
      </c>
      <c r="B40" s="5">
        <f t="shared" si="0"/>
        <v>40</v>
      </c>
      <c r="C40" s="6" t="s">
        <v>329</v>
      </c>
      <c r="D40" s="10" t="s">
        <v>330</v>
      </c>
      <c r="E40" s="5" t="s">
        <v>25</v>
      </c>
      <c r="F40" s="5" t="s">
        <v>44</v>
      </c>
      <c r="G40" s="5"/>
      <c r="H40" s="5"/>
      <c r="I40" s="5"/>
    </row>
    <row r="41" spans="1:9" ht="60" x14ac:dyDescent="0.25">
      <c r="A41" s="20" t="s">
        <v>18</v>
      </c>
      <c r="B41" s="5">
        <f t="shared" si="0"/>
        <v>41</v>
      </c>
      <c r="C41" s="6" t="s">
        <v>329</v>
      </c>
      <c r="D41" s="10" t="s">
        <v>331</v>
      </c>
      <c r="E41" s="5" t="s">
        <v>25</v>
      </c>
      <c r="F41" s="5" t="s">
        <v>44</v>
      </c>
      <c r="G41" s="5"/>
      <c r="H41" s="5"/>
      <c r="I41" s="5"/>
    </row>
    <row r="42" spans="1:9" ht="30" x14ac:dyDescent="0.25">
      <c r="A42" s="20" t="s">
        <v>18</v>
      </c>
      <c r="B42" s="5">
        <f t="shared" si="0"/>
        <v>42</v>
      </c>
      <c r="C42" s="6" t="s">
        <v>329</v>
      </c>
      <c r="D42" s="10" t="s">
        <v>332</v>
      </c>
      <c r="E42" s="5" t="s">
        <v>25</v>
      </c>
      <c r="F42" s="5" t="s">
        <v>44</v>
      </c>
      <c r="G42" s="5"/>
      <c r="H42" s="5"/>
      <c r="I42" s="5"/>
    </row>
    <row r="43" spans="1:9" ht="45" x14ac:dyDescent="0.25">
      <c r="A43" s="20" t="s">
        <v>18</v>
      </c>
      <c r="B43" s="5">
        <f t="shared" si="0"/>
        <v>43</v>
      </c>
      <c r="C43" s="6" t="s">
        <v>329</v>
      </c>
      <c r="D43" s="10" t="s">
        <v>333</v>
      </c>
      <c r="E43" s="5" t="s">
        <v>25</v>
      </c>
      <c r="F43" s="5" t="s">
        <v>44</v>
      </c>
      <c r="G43" s="5"/>
      <c r="H43" s="5"/>
      <c r="I43" s="5"/>
    </row>
    <row r="44" spans="1:9" ht="45" x14ac:dyDescent="0.25">
      <c r="A44" s="20" t="s">
        <v>18</v>
      </c>
      <c r="B44" s="5">
        <f t="shared" si="0"/>
        <v>44</v>
      </c>
      <c r="C44" s="6" t="s">
        <v>329</v>
      </c>
      <c r="D44" s="10" t="s">
        <v>334</v>
      </c>
      <c r="E44" s="5" t="s">
        <v>25</v>
      </c>
      <c r="F44" s="5" t="s">
        <v>44</v>
      </c>
      <c r="G44" s="5"/>
      <c r="H44" s="5"/>
      <c r="I44" s="5"/>
    </row>
    <row r="45" spans="1:9" ht="45" x14ac:dyDescent="0.25">
      <c r="A45" s="20" t="s">
        <v>18</v>
      </c>
      <c r="B45" s="5">
        <f t="shared" si="0"/>
        <v>45</v>
      </c>
      <c r="C45" s="6" t="s">
        <v>285</v>
      </c>
      <c r="D45" s="10" t="s">
        <v>335</v>
      </c>
      <c r="E45" s="5" t="s">
        <v>46</v>
      </c>
      <c r="F45" s="5">
        <v>4</v>
      </c>
      <c r="G45" s="5"/>
      <c r="H45" s="5"/>
      <c r="I45" s="5"/>
    </row>
    <row r="46" spans="1:9" ht="60" x14ac:dyDescent="0.25">
      <c r="A46" s="20" t="s">
        <v>18</v>
      </c>
      <c r="B46" s="5">
        <f t="shared" si="0"/>
        <v>46</v>
      </c>
      <c r="C46" s="6" t="s">
        <v>285</v>
      </c>
      <c r="D46" s="10" t="s">
        <v>336</v>
      </c>
      <c r="E46" s="5" t="s">
        <v>46</v>
      </c>
      <c r="F46" s="5">
        <v>4</v>
      </c>
      <c r="G46" s="5"/>
      <c r="H46" s="5"/>
      <c r="I46" s="5"/>
    </row>
    <row r="47" spans="1:9" ht="45" x14ac:dyDescent="0.25">
      <c r="A47" s="20" t="s">
        <v>18</v>
      </c>
      <c r="B47" s="5">
        <f t="shared" si="0"/>
        <v>47</v>
      </c>
      <c r="C47" s="6" t="s">
        <v>285</v>
      </c>
      <c r="D47" s="10" t="s">
        <v>337</v>
      </c>
      <c r="E47" s="5" t="s">
        <v>25</v>
      </c>
      <c r="F47" s="5" t="s">
        <v>44</v>
      </c>
      <c r="G47" s="5"/>
      <c r="H47" s="5"/>
      <c r="I47" s="5"/>
    </row>
    <row r="48" spans="1:9" ht="30" x14ac:dyDescent="0.25">
      <c r="A48" s="20" t="s">
        <v>18</v>
      </c>
      <c r="B48" s="5">
        <f t="shared" si="0"/>
        <v>48</v>
      </c>
      <c r="C48" s="6" t="s">
        <v>285</v>
      </c>
      <c r="D48" s="10" t="s">
        <v>338</v>
      </c>
      <c r="E48" s="5" t="s">
        <v>25</v>
      </c>
      <c r="F48" s="5" t="s">
        <v>44</v>
      </c>
      <c r="G48" s="5"/>
      <c r="H48" s="5"/>
      <c r="I48" s="5"/>
    </row>
    <row r="49" spans="1:9" ht="30" x14ac:dyDescent="0.25">
      <c r="A49" s="20" t="s">
        <v>18</v>
      </c>
      <c r="B49" s="5">
        <f t="shared" si="0"/>
        <v>49</v>
      </c>
      <c r="C49" s="6" t="s">
        <v>285</v>
      </c>
      <c r="D49" s="10" t="s">
        <v>339</v>
      </c>
      <c r="E49" s="5" t="s">
        <v>25</v>
      </c>
      <c r="F49" s="5" t="s">
        <v>44</v>
      </c>
      <c r="G49" s="5"/>
      <c r="H49" s="5"/>
      <c r="I49" s="5"/>
    </row>
    <row r="50" spans="1:9" ht="60" x14ac:dyDescent="0.25">
      <c r="A50" s="20" t="s">
        <v>18</v>
      </c>
      <c r="B50" s="5">
        <f t="shared" si="0"/>
        <v>50</v>
      </c>
      <c r="C50" s="6" t="s">
        <v>285</v>
      </c>
      <c r="D50" s="10" t="s">
        <v>340</v>
      </c>
      <c r="E50" s="5" t="s">
        <v>25</v>
      </c>
      <c r="F50" s="5" t="s">
        <v>44</v>
      </c>
      <c r="G50" s="5"/>
      <c r="H50" s="5"/>
      <c r="I50" s="5"/>
    </row>
    <row r="51" spans="1:9" ht="60" x14ac:dyDescent="0.25">
      <c r="A51" s="20" t="s">
        <v>18</v>
      </c>
      <c r="B51" s="5">
        <f t="shared" ref="B51:B78" si="1">B50+1</f>
        <v>51</v>
      </c>
      <c r="C51" s="6" t="s">
        <v>285</v>
      </c>
      <c r="D51" s="10" t="s">
        <v>341</v>
      </c>
      <c r="E51" s="5" t="s">
        <v>25</v>
      </c>
      <c r="F51" s="5" t="s">
        <v>44</v>
      </c>
      <c r="G51" s="5"/>
      <c r="H51" s="5"/>
      <c r="I51" s="5"/>
    </row>
    <row r="52" spans="1:9" ht="45" x14ac:dyDescent="0.25">
      <c r="A52" s="20" t="s">
        <v>18</v>
      </c>
      <c r="B52" s="5">
        <f t="shared" si="1"/>
        <v>52</v>
      </c>
      <c r="C52" s="6" t="s">
        <v>285</v>
      </c>
      <c r="D52" s="10" t="s">
        <v>342</v>
      </c>
      <c r="E52" s="5" t="s">
        <v>25</v>
      </c>
      <c r="F52" s="5" t="s">
        <v>44</v>
      </c>
      <c r="G52" s="5"/>
      <c r="H52" s="5"/>
      <c r="I52" s="5"/>
    </row>
    <row r="53" spans="1:9" ht="60" x14ac:dyDescent="0.25">
      <c r="A53" s="20" t="s">
        <v>18</v>
      </c>
      <c r="B53" s="5">
        <f t="shared" si="1"/>
        <v>53</v>
      </c>
      <c r="C53" s="6" t="s">
        <v>285</v>
      </c>
      <c r="D53" s="10" t="s">
        <v>343</v>
      </c>
      <c r="E53" s="5" t="s">
        <v>25</v>
      </c>
      <c r="F53" s="5" t="s">
        <v>44</v>
      </c>
      <c r="G53" s="5"/>
      <c r="H53" s="5"/>
      <c r="I53" s="5"/>
    </row>
    <row r="54" spans="1:9" ht="30" x14ac:dyDescent="0.25">
      <c r="A54" s="20" t="s">
        <v>18</v>
      </c>
      <c r="B54" s="5">
        <f t="shared" si="1"/>
        <v>54</v>
      </c>
      <c r="C54" s="6" t="s">
        <v>285</v>
      </c>
      <c r="D54" s="10" t="s">
        <v>344</v>
      </c>
      <c r="E54" s="5" t="s">
        <v>25</v>
      </c>
      <c r="F54" s="5" t="s">
        <v>44</v>
      </c>
      <c r="G54" s="5"/>
      <c r="H54" s="5"/>
      <c r="I54" s="5"/>
    </row>
    <row r="55" spans="1:9" ht="30" x14ac:dyDescent="0.25">
      <c r="A55" s="20" t="s">
        <v>18</v>
      </c>
      <c r="B55" s="5">
        <f t="shared" si="1"/>
        <v>55</v>
      </c>
      <c r="C55" s="6" t="s">
        <v>285</v>
      </c>
      <c r="D55" s="10" t="s">
        <v>345</v>
      </c>
      <c r="E55" s="5" t="s">
        <v>25</v>
      </c>
      <c r="F55" s="5" t="s">
        <v>44</v>
      </c>
      <c r="G55" s="5"/>
      <c r="H55" s="5"/>
      <c r="I55" s="5"/>
    </row>
    <row r="56" spans="1:9" x14ac:dyDescent="0.25">
      <c r="A56" s="20" t="s">
        <v>18</v>
      </c>
      <c r="B56" s="5">
        <f t="shared" si="1"/>
        <v>56</v>
      </c>
      <c r="C56" s="6" t="s">
        <v>285</v>
      </c>
      <c r="D56" s="10" t="s">
        <v>346</v>
      </c>
      <c r="E56" s="5" t="s">
        <v>25</v>
      </c>
      <c r="F56" s="5" t="s">
        <v>44</v>
      </c>
      <c r="G56" s="5"/>
      <c r="H56" s="5"/>
      <c r="I56" s="5"/>
    </row>
    <row r="57" spans="1:9" ht="45" x14ac:dyDescent="0.25">
      <c r="A57" s="20" t="s">
        <v>18</v>
      </c>
      <c r="B57" s="5">
        <f t="shared" si="1"/>
        <v>57</v>
      </c>
      <c r="C57" s="6" t="s">
        <v>285</v>
      </c>
      <c r="D57" s="10" t="s">
        <v>347</v>
      </c>
      <c r="E57" s="5" t="s">
        <v>25</v>
      </c>
      <c r="F57" s="5" t="s">
        <v>44</v>
      </c>
      <c r="G57" s="5"/>
      <c r="H57" s="5"/>
      <c r="I57" s="5"/>
    </row>
    <row r="58" spans="1:9" ht="60" x14ac:dyDescent="0.25">
      <c r="A58" s="20" t="s">
        <v>18</v>
      </c>
      <c r="B58" s="5">
        <f t="shared" si="1"/>
        <v>58</v>
      </c>
      <c r="C58" s="6" t="s">
        <v>285</v>
      </c>
      <c r="D58" s="10" t="s">
        <v>348</v>
      </c>
      <c r="E58" s="5" t="s">
        <v>25</v>
      </c>
      <c r="F58" s="5" t="s">
        <v>44</v>
      </c>
      <c r="G58" s="5"/>
      <c r="H58" s="5"/>
      <c r="I58" s="5"/>
    </row>
    <row r="59" spans="1:9" ht="150" x14ac:dyDescent="0.25">
      <c r="A59" s="20" t="s">
        <v>18</v>
      </c>
      <c r="B59" s="5">
        <f t="shared" si="1"/>
        <v>59</v>
      </c>
      <c r="C59" s="6" t="s">
        <v>285</v>
      </c>
      <c r="D59" s="10" t="s">
        <v>349</v>
      </c>
      <c r="E59" s="5" t="s">
        <v>25</v>
      </c>
      <c r="F59" s="5" t="s">
        <v>44</v>
      </c>
      <c r="G59" s="5"/>
      <c r="H59" s="5"/>
      <c r="I59" s="5"/>
    </row>
    <row r="60" spans="1:9" ht="30" x14ac:dyDescent="0.25">
      <c r="A60" s="20" t="s">
        <v>18</v>
      </c>
      <c r="B60" s="5">
        <f t="shared" si="1"/>
        <v>60</v>
      </c>
      <c r="C60" s="6" t="s">
        <v>285</v>
      </c>
      <c r="D60" s="10" t="s">
        <v>350</v>
      </c>
      <c r="E60" s="5" t="s">
        <v>25</v>
      </c>
      <c r="F60" s="5" t="s">
        <v>44</v>
      </c>
      <c r="G60" s="5"/>
      <c r="H60" s="5"/>
      <c r="I60" s="5"/>
    </row>
    <row r="61" spans="1:9" ht="30" x14ac:dyDescent="0.25">
      <c r="A61" s="20" t="s">
        <v>18</v>
      </c>
      <c r="B61" s="5">
        <f t="shared" si="1"/>
        <v>61</v>
      </c>
      <c r="C61" s="6" t="s">
        <v>285</v>
      </c>
      <c r="D61" s="10" t="s">
        <v>351</v>
      </c>
      <c r="E61" s="5" t="s">
        <v>25</v>
      </c>
      <c r="F61" s="5" t="s">
        <v>44</v>
      </c>
      <c r="G61" s="5"/>
      <c r="H61" s="5"/>
      <c r="I61" s="5"/>
    </row>
    <row r="62" spans="1:9" ht="45" x14ac:dyDescent="0.25">
      <c r="A62" s="20" t="s">
        <v>18</v>
      </c>
      <c r="B62" s="5">
        <f t="shared" si="1"/>
        <v>62</v>
      </c>
      <c r="C62" s="6" t="s">
        <v>285</v>
      </c>
      <c r="D62" s="10" t="s">
        <v>352</v>
      </c>
      <c r="E62" s="5" t="s">
        <v>25</v>
      </c>
      <c r="F62" s="5" t="s">
        <v>44</v>
      </c>
      <c r="G62" s="5"/>
      <c r="H62" s="5"/>
      <c r="I62" s="5"/>
    </row>
    <row r="63" spans="1:9" ht="90" x14ac:dyDescent="0.25">
      <c r="A63" s="20" t="s">
        <v>18</v>
      </c>
      <c r="B63" s="5">
        <f t="shared" si="1"/>
        <v>63</v>
      </c>
      <c r="C63" s="6" t="s">
        <v>285</v>
      </c>
      <c r="D63" s="10" t="s">
        <v>353</v>
      </c>
      <c r="E63" s="5" t="s">
        <v>25</v>
      </c>
      <c r="F63" s="5" t="s">
        <v>44</v>
      </c>
      <c r="G63" s="5"/>
      <c r="H63" s="5"/>
      <c r="I63" s="5"/>
    </row>
    <row r="64" spans="1:9" ht="60" x14ac:dyDescent="0.25">
      <c r="A64" s="20" t="s">
        <v>18</v>
      </c>
      <c r="B64" s="5">
        <f t="shared" si="1"/>
        <v>64</v>
      </c>
      <c r="C64" s="6" t="s">
        <v>285</v>
      </c>
      <c r="D64" s="10" t="s">
        <v>354</v>
      </c>
      <c r="E64" s="5" t="s">
        <v>25</v>
      </c>
      <c r="F64" s="5" t="s">
        <v>44</v>
      </c>
      <c r="G64" s="5"/>
      <c r="H64" s="5"/>
      <c r="I64" s="5"/>
    </row>
    <row r="65" spans="1:9" ht="45" x14ac:dyDescent="0.25">
      <c r="A65" s="20" t="s">
        <v>18</v>
      </c>
      <c r="B65" s="5">
        <f t="shared" si="1"/>
        <v>65</v>
      </c>
      <c r="C65" s="6" t="s">
        <v>285</v>
      </c>
      <c r="D65" s="10" t="s">
        <v>355</v>
      </c>
      <c r="E65" s="5" t="s">
        <v>25</v>
      </c>
      <c r="F65" s="5" t="s">
        <v>44</v>
      </c>
      <c r="G65" s="5"/>
      <c r="H65" s="5"/>
      <c r="I65" s="5"/>
    </row>
    <row r="66" spans="1:9" ht="60" x14ac:dyDescent="0.25">
      <c r="A66" s="20" t="s">
        <v>18</v>
      </c>
      <c r="B66" s="5">
        <f t="shared" si="1"/>
        <v>66</v>
      </c>
      <c r="C66" s="6" t="s">
        <v>285</v>
      </c>
      <c r="D66" s="10" t="s">
        <v>356</v>
      </c>
      <c r="E66" s="5" t="s">
        <v>25</v>
      </c>
      <c r="F66" s="5" t="s">
        <v>44</v>
      </c>
      <c r="G66" s="5"/>
      <c r="H66" s="5"/>
      <c r="I66" s="5"/>
    </row>
    <row r="67" spans="1:9" x14ac:dyDescent="0.25">
      <c r="A67" s="20" t="s">
        <v>18</v>
      </c>
      <c r="B67" s="5">
        <f t="shared" si="1"/>
        <v>67</v>
      </c>
      <c r="C67" s="6" t="s">
        <v>357</v>
      </c>
      <c r="D67" s="10" t="s">
        <v>358</v>
      </c>
      <c r="E67" s="5" t="s">
        <v>25</v>
      </c>
      <c r="F67" s="5" t="s">
        <v>44</v>
      </c>
      <c r="G67" s="5"/>
      <c r="H67" s="5"/>
      <c r="I67" s="5"/>
    </row>
    <row r="68" spans="1:9" ht="45" x14ac:dyDescent="0.25">
      <c r="A68" s="20" t="s">
        <v>18</v>
      </c>
      <c r="B68" s="5">
        <f t="shared" si="1"/>
        <v>68</v>
      </c>
      <c r="C68" s="6" t="s">
        <v>357</v>
      </c>
      <c r="D68" s="10" t="s">
        <v>359</v>
      </c>
      <c r="E68" s="5" t="s">
        <v>46</v>
      </c>
      <c r="F68" s="5">
        <v>3</v>
      </c>
      <c r="G68" s="5"/>
      <c r="H68" s="5"/>
      <c r="I68" s="5"/>
    </row>
    <row r="69" spans="1:9" ht="45" x14ac:dyDescent="0.25">
      <c r="A69" s="20" t="s">
        <v>18</v>
      </c>
      <c r="B69" s="5">
        <f t="shared" si="1"/>
        <v>69</v>
      </c>
      <c r="C69" s="6" t="s">
        <v>357</v>
      </c>
      <c r="D69" s="10" t="s">
        <v>360</v>
      </c>
      <c r="E69" s="5" t="s">
        <v>46</v>
      </c>
      <c r="F69" s="5">
        <v>3</v>
      </c>
      <c r="G69" s="5"/>
      <c r="H69" s="5"/>
      <c r="I69" s="5"/>
    </row>
    <row r="70" spans="1:9" ht="45" x14ac:dyDescent="0.25">
      <c r="A70" s="20" t="s">
        <v>18</v>
      </c>
      <c r="B70" s="5">
        <f t="shared" si="1"/>
        <v>70</v>
      </c>
      <c r="C70" s="6" t="s">
        <v>357</v>
      </c>
      <c r="D70" s="10" t="s">
        <v>361</v>
      </c>
      <c r="E70" s="5" t="s">
        <v>46</v>
      </c>
      <c r="F70" s="5">
        <v>5</v>
      </c>
      <c r="G70" s="5"/>
      <c r="H70" s="5"/>
      <c r="I70" s="5"/>
    </row>
    <row r="71" spans="1:9" x14ac:dyDescent="0.25">
      <c r="A71" s="20" t="s">
        <v>18</v>
      </c>
      <c r="B71" s="5">
        <f t="shared" si="1"/>
        <v>71</v>
      </c>
      <c r="C71" s="6" t="s">
        <v>362</v>
      </c>
      <c r="D71" s="10" t="s">
        <v>363</v>
      </c>
      <c r="E71" s="5" t="s">
        <v>46</v>
      </c>
      <c r="F71" s="5"/>
      <c r="G71" s="5"/>
      <c r="H71" s="5"/>
      <c r="I71" s="5"/>
    </row>
    <row r="72" spans="1:9" ht="30" x14ac:dyDescent="0.25">
      <c r="A72" s="20" t="s">
        <v>18</v>
      </c>
      <c r="B72" s="5">
        <f t="shared" si="1"/>
        <v>72</v>
      </c>
      <c r="C72" s="6" t="s">
        <v>362</v>
      </c>
      <c r="D72" s="10" t="s">
        <v>364</v>
      </c>
      <c r="E72" s="5" t="s">
        <v>25</v>
      </c>
      <c r="F72" s="5" t="s">
        <v>44</v>
      </c>
      <c r="G72" s="5"/>
      <c r="H72" s="5"/>
      <c r="I72" s="5"/>
    </row>
    <row r="73" spans="1:9" ht="60" x14ac:dyDescent="0.25">
      <c r="A73" s="20" t="s">
        <v>18</v>
      </c>
      <c r="B73" s="5">
        <f t="shared" si="1"/>
        <v>73</v>
      </c>
      <c r="C73" s="6" t="s">
        <v>362</v>
      </c>
      <c r="D73" s="10" t="s">
        <v>365</v>
      </c>
      <c r="E73" s="5" t="s">
        <v>46</v>
      </c>
      <c r="F73" s="5">
        <v>5</v>
      </c>
      <c r="G73" s="5"/>
      <c r="H73" s="5"/>
      <c r="I73" s="5"/>
    </row>
    <row r="74" spans="1:9" ht="30" x14ac:dyDescent="0.25">
      <c r="A74" s="20" t="s">
        <v>18</v>
      </c>
      <c r="B74" s="5">
        <f t="shared" si="1"/>
        <v>74</v>
      </c>
      <c r="C74" s="6" t="s">
        <v>362</v>
      </c>
      <c r="D74" s="10" t="s">
        <v>366</v>
      </c>
      <c r="E74" s="5" t="s">
        <v>25</v>
      </c>
      <c r="F74" s="5" t="s">
        <v>44</v>
      </c>
      <c r="G74" s="5"/>
      <c r="H74" s="5"/>
      <c r="I74" s="5"/>
    </row>
    <row r="75" spans="1:9" ht="45" x14ac:dyDescent="0.25">
      <c r="A75" s="20" t="s">
        <v>18</v>
      </c>
      <c r="B75" s="5">
        <f t="shared" si="1"/>
        <v>75</v>
      </c>
      <c r="C75" s="6" t="s">
        <v>362</v>
      </c>
      <c r="D75" s="10" t="s">
        <v>367</v>
      </c>
      <c r="E75" s="5" t="s">
        <v>46</v>
      </c>
      <c r="F75" s="5">
        <v>1</v>
      </c>
      <c r="G75" s="5"/>
      <c r="H75" s="5"/>
      <c r="I75" s="5"/>
    </row>
    <row r="76" spans="1:9" ht="45" x14ac:dyDescent="0.25">
      <c r="A76" s="20" t="s">
        <v>18</v>
      </c>
      <c r="B76" s="5">
        <f t="shared" si="1"/>
        <v>76</v>
      </c>
      <c r="C76" s="6" t="s">
        <v>368</v>
      </c>
      <c r="D76" s="10" t="s">
        <v>369</v>
      </c>
      <c r="E76" s="5" t="s">
        <v>46</v>
      </c>
      <c r="F76" s="5">
        <v>5</v>
      </c>
      <c r="G76" s="5"/>
      <c r="H76" s="5" t="s">
        <v>16</v>
      </c>
      <c r="I76" s="5"/>
    </row>
    <row r="77" spans="1:9" ht="90" x14ac:dyDescent="0.25">
      <c r="A77" s="20" t="s">
        <v>18</v>
      </c>
      <c r="B77" s="5">
        <f t="shared" si="1"/>
        <v>77</v>
      </c>
      <c r="C77" s="6" t="s">
        <v>368</v>
      </c>
      <c r="D77" s="10" t="s">
        <v>370</v>
      </c>
      <c r="E77" s="5" t="s">
        <v>46</v>
      </c>
      <c r="F77" s="5">
        <v>4</v>
      </c>
      <c r="G77" s="5"/>
      <c r="H77" s="5" t="s">
        <v>16</v>
      </c>
      <c r="I77" s="5"/>
    </row>
    <row r="78" spans="1:9" ht="75" x14ac:dyDescent="0.25">
      <c r="A78" s="20" t="s">
        <v>18</v>
      </c>
      <c r="B78" s="5">
        <f t="shared" si="1"/>
        <v>78</v>
      </c>
      <c r="C78" s="6" t="s">
        <v>371</v>
      </c>
      <c r="D78" s="10" t="s">
        <v>372</v>
      </c>
      <c r="E78" s="5" t="s">
        <v>46</v>
      </c>
      <c r="F78" s="5">
        <v>4</v>
      </c>
      <c r="G78" s="5"/>
      <c r="H78" s="5"/>
      <c r="I78" s="5"/>
    </row>
    <row r="79" spans="1:9" x14ac:dyDescent="0.25">
      <c r="A79" s="21"/>
      <c r="B79" s="8"/>
      <c r="C79" s="7"/>
      <c r="D79" s="7"/>
      <c r="E79" s="8">
        <f>COUNTIF(Tabel18[eis/wens],"EIS")</f>
        <v>51</v>
      </c>
      <c r="F79" s="8">
        <f>SUBTOTAL(109,Tabel18[gewicht])</f>
        <v>95</v>
      </c>
      <c r="G79" s="8"/>
      <c r="H79" s="8"/>
      <c r="I79" s="8"/>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4.2&amp;CPagina &amp;P van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a88e585-0984-4f26-8883-e051383d0e3c">
      <UserInfo>
        <DisplayName>Gerbrich Telderman</DisplayName>
        <AccountId>6</AccountId>
        <AccountType/>
      </UserInfo>
      <UserInfo>
        <DisplayName>Marcel Rommel</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C774F22805A644838DBDBC7D6272B4" ma:contentTypeVersion="4" ma:contentTypeDescription="Een nieuw document maken." ma:contentTypeScope="" ma:versionID="3bc95bac4bd00c7edb25d9e57a9f85c0">
  <xsd:schema xmlns:xsd="http://www.w3.org/2001/XMLSchema" xmlns:xs="http://www.w3.org/2001/XMLSchema" xmlns:p="http://schemas.microsoft.com/office/2006/metadata/properties" xmlns:ns2="3c8ac961-45ad-4c21-ac29-b231de9c7634" xmlns:ns3="0a88e585-0984-4f26-8883-e051383d0e3c" targetNamespace="http://schemas.microsoft.com/office/2006/metadata/properties" ma:root="true" ma:fieldsID="04f6d253cfce4e8e07befd1b48cfe365" ns2:_="" ns3:_="">
    <xsd:import namespace="3c8ac961-45ad-4c21-ac29-b231de9c7634"/>
    <xsd:import namespace="0a88e585-0984-4f26-8883-e051383d0e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ac961-45ad-4c21-ac29-b231de9c7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88e585-0984-4f26-8883-e051383d0e3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49F12E-B8BE-498F-8CA6-71459D62963D}">
  <ds:schemaRef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0a88e585-0984-4f26-8883-e051383d0e3c"/>
    <ds:schemaRef ds:uri="3c8ac961-45ad-4c21-ac29-b231de9c7634"/>
    <ds:schemaRef ds:uri="http://www.w3.org/XML/1998/namespace"/>
  </ds:schemaRefs>
</ds:datastoreItem>
</file>

<file path=customXml/itemProps2.xml><?xml version="1.0" encoding="utf-8"?>
<ds:datastoreItem xmlns:ds="http://schemas.openxmlformats.org/officeDocument/2006/customXml" ds:itemID="{098EB636-9745-4AEF-9F17-501C7E041270}">
  <ds:schemaRefs>
    <ds:schemaRef ds:uri="http://schemas.microsoft.com/sharepoint/v3/contenttype/forms"/>
  </ds:schemaRefs>
</ds:datastoreItem>
</file>

<file path=customXml/itemProps3.xml><?xml version="1.0" encoding="utf-8"?>
<ds:datastoreItem xmlns:ds="http://schemas.openxmlformats.org/officeDocument/2006/customXml" ds:itemID="{A9CACA67-D965-4442-8A75-730F403F2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ac961-45ad-4c21-ac29-b231de9c7634"/>
    <ds:schemaRef ds:uri="0a88e585-0984-4f26-8883-e051383d0e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23</vt:i4>
      </vt:variant>
      <vt:variant>
        <vt:lpstr>Benoemde bereiken</vt:lpstr>
      </vt:variant>
      <vt:variant>
        <vt:i4>29</vt:i4>
      </vt:variant>
    </vt:vector>
  </HeadingPairs>
  <TitlesOfParts>
    <vt:vector size="52" baseType="lpstr">
      <vt:lpstr>Toelichting</vt:lpstr>
      <vt:lpstr>1. Algemeen</vt:lpstr>
      <vt:lpstr>2. Toegang</vt:lpstr>
      <vt:lpstr>3. Dossier beheren</vt:lpstr>
      <vt:lpstr>4. Ouderportaal</vt:lpstr>
      <vt:lpstr>5. Gegevenskoppelingen</vt:lpstr>
      <vt:lpstr>6. Bewaken en signaleren</vt:lpstr>
      <vt:lpstr>7. Correspondentie</vt:lpstr>
      <vt:lpstr>8. Plannen en agenda</vt:lpstr>
      <vt:lpstr>9. Rapporteren&amp;analyseren</vt:lpstr>
      <vt:lpstr>10. Gebruiksvriendelijkheid</vt:lpstr>
      <vt:lpstr>11. Housing&amp;Hosting</vt:lpstr>
      <vt:lpstr>12. Inf. beveiliging</vt:lpstr>
      <vt:lpstr>13. Func. Beheer</vt:lpstr>
      <vt:lpstr>14. Ontwikkeling</vt:lpstr>
      <vt:lpstr>15. SLA Algemeen</vt:lpstr>
      <vt:lpstr>16. Beschikbaarheid</vt:lpstr>
      <vt:lpstr>17. Incidenten en problemen</vt:lpstr>
      <vt:lpstr>18. Wijzigingen</vt:lpstr>
      <vt:lpstr>19. Backup en restore</vt:lpstr>
      <vt:lpstr>20. Performance</vt:lpstr>
      <vt:lpstr>21. Rapportage</vt:lpstr>
      <vt:lpstr>22. Implementatie</vt:lpstr>
      <vt:lpstr>'22. Implementatie'!_GoBack</vt:lpstr>
      <vt:lpstr>'1. Algemeen'!Afdrukbereik</vt:lpstr>
      <vt:lpstr>'10. Gebruiksvriendelijkheid'!Afdrukbereik</vt:lpstr>
      <vt:lpstr>'11. Housing&amp;Hosting'!Afdrukbereik</vt:lpstr>
      <vt:lpstr>'12. Inf. beveiliging'!Afdrukbereik</vt:lpstr>
      <vt:lpstr>'13. Func. Beheer'!Afdrukbereik</vt:lpstr>
      <vt:lpstr>'14. Ontwikkeling'!Afdrukbereik</vt:lpstr>
      <vt:lpstr>'15. SLA Algemeen'!Afdrukbereik</vt:lpstr>
      <vt:lpstr>'16. Beschikbaarheid'!Afdrukbereik</vt:lpstr>
      <vt:lpstr>'17. Incidenten en problemen'!Afdrukbereik</vt:lpstr>
      <vt:lpstr>'18. Wijzigingen'!Afdrukbereik</vt:lpstr>
      <vt:lpstr>'19. Backup en restore'!Afdrukbereik</vt:lpstr>
      <vt:lpstr>'2. Toegang'!Afdrukbereik</vt:lpstr>
      <vt:lpstr>'20. Performance'!Afdrukbereik</vt:lpstr>
      <vt:lpstr>'21. Rapportage'!Afdrukbereik</vt:lpstr>
      <vt:lpstr>'22. Implementatie'!Afdrukbereik</vt:lpstr>
      <vt:lpstr>'3. Dossier beheren'!Afdrukbereik</vt:lpstr>
      <vt:lpstr>'4. Ouderportaal'!Afdrukbereik</vt:lpstr>
      <vt:lpstr>'5. Gegevenskoppelingen'!Afdrukbereik</vt:lpstr>
      <vt:lpstr>'6. Bewaken en signaleren'!Afdrukbereik</vt:lpstr>
      <vt:lpstr>'7. Correspondentie'!Afdrukbereik</vt:lpstr>
      <vt:lpstr>'8. Plannen en agenda'!Afdrukbereik</vt:lpstr>
      <vt:lpstr>'9. Rapporteren&amp;analyseren'!Afdrukbereik</vt:lpstr>
      <vt:lpstr>'12. Inf. beveiliging'!Afdruktitels</vt:lpstr>
      <vt:lpstr>'13. Func. Beheer'!Afdruktitels</vt:lpstr>
      <vt:lpstr>'18. Wijzigingen'!Afdruktitels</vt:lpstr>
      <vt:lpstr>'3. Dossier beheren'!Afdruktitels</vt:lpstr>
      <vt:lpstr>'5. Gegevenskoppelingen'!Afdruktitels</vt:lpstr>
      <vt:lpstr>'8. Plannen en agenda'!Afdruktitels</vt:lpstr>
    </vt:vector>
  </TitlesOfParts>
  <Manager/>
  <Company>GGD Flevoland en JGZ Almere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Bijlage 4 PvE en W</dc:subject>
  <dc:creator>Peter Tiesema</dc:creator>
  <cp:keywords/>
  <dc:description/>
  <cp:lastModifiedBy>Peter Stolk</cp:lastModifiedBy>
  <cp:revision/>
  <dcterms:created xsi:type="dcterms:W3CDTF">2015-09-14T13:23:09Z</dcterms:created>
  <dcterms:modified xsi:type="dcterms:W3CDTF">2020-08-21T11:22:50Z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0x010100B9C774F22805A644838DBDBC7D6272B4</vt:lpwstr>
  </property>
</Properties>
</file>