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orailbv-my.sharepoint.com/personal/sander_dehek_ka_prorail_nl1/Documents/Mijn Documenten/LIRo/__contractdossier/06. NvI 3/"/>
    </mc:Choice>
  </mc:AlternateContent>
  <xr:revisionPtr revIDLastSave="0" documentId="8_{59288E70-EF83-4670-A9E3-814E16E43E16}" xr6:coauthVersionLast="31" xr6:coauthVersionMax="31" xr10:uidLastSave="{00000000-0000-0000-0000-000000000000}"/>
  <bookViews>
    <workbookView xWindow="0" yWindow="0" windowWidth="19200" windowHeight="6510" xr2:uid="{00000000-000D-0000-FFFF-FFFF00000000}"/>
  </bookViews>
  <sheets>
    <sheet name="Overzicht totaal" sheetId="5" r:id="rId1"/>
    <sheet name="rekenblad perceel 2" sheetId="4" r:id="rId2"/>
    <sheet name="revisieaantallen" sheetId="7" r:id="rId3"/>
  </sheets>
  <definedNames>
    <definedName name="_xlnm.Print_Area" localSheetId="0">'Overzicht totaal'!$B$2:$G$57</definedName>
    <definedName name="basisjaar">#REF!</definedName>
    <definedName name="cwscenario1">#REF!</definedName>
    <definedName name="cwscenario10">#REF!</definedName>
    <definedName name="cwscenario2">#REF!</definedName>
    <definedName name="cwscenario3">#REF!</definedName>
    <definedName name="cwscenario4">#REF!</definedName>
    <definedName name="cwscenario5">#REF!</definedName>
    <definedName name="cwscenario6">#REF!</definedName>
    <definedName name="cwscenario7">#REF!</definedName>
    <definedName name="cwscenario8">#REF!</definedName>
    <definedName name="cwscenario9">#REF!</definedName>
    <definedName name="indexuurstilstand">#REF!</definedName>
    <definedName name="kosten">#REF!</definedName>
    <definedName name="omsscenario1">#REF!</definedName>
    <definedName name="omsscenario10">#REF!</definedName>
    <definedName name="omsscenario2">#REF!</definedName>
    <definedName name="omsscenario3">#REF!</definedName>
    <definedName name="omsscenario4">#REF!</definedName>
    <definedName name="omsscenario5">#REF!</definedName>
    <definedName name="omsscenario6">#REF!</definedName>
    <definedName name="omsscenario7">#REF!</definedName>
    <definedName name="omsscenario8">#REF!</definedName>
    <definedName name="omsscenario9">#REF!</definedName>
    <definedName name="revisie1">#REF!</definedName>
    <definedName name="rittensc1">#REF!</definedName>
    <definedName name="rittensc10">#REF!</definedName>
    <definedName name="rittensc2">#REF!</definedName>
    <definedName name="rittensc3">#REF!</definedName>
    <definedName name="rittensc4">#REF!</definedName>
    <definedName name="rittensc5">#REF!</definedName>
    <definedName name="rittensc6">#REF!</definedName>
    <definedName name="rittensc7">#REF!</definedName>
    <definedName name="rittensc8">#REF!</definedName>
    <definedName name="rittensc9">#REF!</definedName>
    <definedName name="scenario10a">#REF!</definedName>
    <definedName name="scenario10b">#REF!</definedName>
    <definedName name="scenario1a">#REF!</definedName>
    <definedName name="scenario1b">#REF!</definedName>
    <definedName name="scenario2a">#REF!</definedName>
    <definedName name="scenario2b">#REF!</definedName>
    <definedName name="scenario3a">#REF!</definedName>
    <definedName name="scenario3b">#REF!</definedName>
    <definedName name="scenario4a">#REF!</definedName>
    <definedName name="scenario4b">#REF!</definedName>
    <definedName name="scenario5a">#REF!</definedName>
    <definedName name="scenario5b">#REF!</definedName>
    <definedName name="scenario6a">#REF!</definedName>
    <definedName name="scenario6b">#REF!</definedName>
    <definedName name="scenario7a">#REF!</definedName>
    <definedName name="scenario7b">#REF!</definedName>
    <definedName name="scenario8a">#REF!</definedName>
    <definedName name="scenario8b">#REF!</definedName>
    <definedName name="scenario9a">#REF!</definedName>
    <definedName name="scenario9b">#REF!</definedName>
    <definedName name="scenarioA">#REF!</definedName>
    <definedName name="type1kosten">#REF!</definedName>
    <definedName name="type1minjaar">#REF!</definedName>
    <definedName name="type1minritten">#REF!</definedName>
    <definedName name="type1stilstand">#REF!</definedName>
    <definedName name="uurstilstand">#REF!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5" i="7" l="1"/>
  <c r="S6" i="7"/>
  <c r="S7" i="7"/>
  <c r="S4" i="7"/>
  <c r="E71" i="4"/>
  <c r="E72" i="4" s="1"/>
  <c r="E73" i="4" s="1"/>
  <c r="E74" i="4" s="1"/>
  <c r="E75" i="4" s="1"/>
  <c r="E76" i="4" s="1"/>
  <c r="E77" i="4" s="1"/>
  <c r="Q12" i="7"/>
  <c r="Q13" i="7"/>
  <c r="Q14" i="7"/>
  <c r="Q11" i="7"/>
  <c r="H20" i="7"/>
  <c r="H21" i="7"/>
  <c r="H22" i="7"/>
  <c r="H19" i="7"/>
  <c r="F26" i="5" l="1"/>
  <c r="F24" i="5"/>
  <c r="F20" i="5"/>
  <c r="F19" i="5"/>
  <c r="F18" i="5"/>
  <c r="F17" i="5"/>
  <c r="F14" i="5"/>
  <c r="F13" i="5"/>
  <c r="F12" i="5"/>
  <c r="F11" i="5"/>
  <c r="F32" i="5"/>
  <c r="H74" i="4" l="1"/>
  <c r="H101" i="4" l="1"/>
  <c r="F34" i="5" s="1"/>
  <c r="H131" i="4" l="1"/>
  <c r="H127" i="4"/>
  <c r="H130" i="4"/>
  <c r="F52" i="5" s="1"/>
  <c r="D42" i="5" l="1"/>
  <c r="E100" i="4"/>
  <c r="E126" i="4" l="1"/>
  <c r="D50" i="5"/>
  <c r="H100" i="4" l="1"/>
  <c r="H119" i="4" l="1"/>
  <c r="H118" i="4"/>
  <c r="H117" i="4"/>
  <c r="F44" i="5" s="1"/>
  <c r="H115" i="4"/>
  <c r="H114" i="4"/>
  <c r="H113" i="4"/>
  <c r="F42" i="5" l="1"/>
  <c r="F46" i="5" s="1"/>
  <c r="E79" i="4"/>
  <c r="E80" i="4" s="1"/>
  <c r="E81" i="4" s="1"/>
  <c r="E82" i="4" s="1"/>
  <c r="E83" i="4" s="1"/>
  <c r="E84" i="4" s="1"/>
  <c r="E85" i="4" s="1"/>
  <c r="E86" i="4" s="1"/>
  <c r="E87" i="4" s="1"/>
  <c r="E70" i="4"/>
  <c r="E57" i="4"/>
  <c r="E58" i="4" s="1"/>
  <c r="E59" i="4" s="1"/>
  <c r="E60" i="4" s="1"/>
  <c r="E61" i="4" s="1"/>
  <c r="E62" i="4" s="1"/>
  <c r="E63" i="4" s="1"/>
  <c r="E64" i="4" s="1"/>
  <c r="E65" i="4" s="1"/>
  <c r="E47" i="4"/>
  <c r="E48" i="4" s="1"/>
  <c r="E49" i="4" s="1"/>
  <c r="E50" i="4" s="1"/>
  <c r="E52" i="4"/>
  <c r="E53" i="4" s="1"/>
  <c r="E54" i="4" s="1"/>
  <c r="E55" i="4" s="1"/>
  <c r="E41" i="4"/>
  <c r="E42" i="4" s="1"/>
  <c r="E43" i="4" s="1"/>
  <c r="E44" i="4" s="1"/>
  <c r="E45" i="4" s="1"/>
  <c r="E26" i="4"/>
  <c r="E27" i="4" s="1"/>
  <c r="E28" i="4" s="1"/>
  <c r="E29" i="4" s="1"/>
  <c r="E30" i="4" s="1"/>
  <c r="E31" i="4" s="1"/>
  <c r="E32" i="4" s="1"/>
  <c r="E33" i="4" s="1"/>
  <c r="E34" i="4" s="1"/>
  <c r="E35" i="4" s="1"/>
  <c r="E36" i="4" s="1"/>
  <c r="E23" i="4"/>
  <c r="E24" i="4" s="1"/>
  <c r="E16" i="4"/>
  <c r="E17" i="4" s="1"/>
  <c r="E18" i="4" s="1"/>
  <c r="E19" i="4" s="1"/>
  <c r="E20" i="4" s="1"/>
  <c r="E21" i="4" s="1"/>
  <c r="E11" i="4"/>
  <c r="E12" i="4" s="1"/>
  <c r="E13" i="4" s="1"/>
  <c r="E14" i="4" s="1"/>
  <c r="E88" i="4" l="1"/>
  <c r="H88" i="4" s="1"/>
  <c r="H77" i="4"/>
  <c r="H126" i="4"/>
  <c r="F50" i="5" s="1"/>
  <c r="F54" i="5" l="1"/>
  <c r="H75" i="4"/>
  <c r="H58" i="4"/>
  <c r="H102" i="4" l="1"/>
  <c r="F36" i="5" s="1"/>
  <c r="F38" i="5" s="1"/>
  <c r="H92" i="4"/>
  <c r="H91" i="4"/>
  <c r="H90" i="4"/>
  <c r="H89" i="4"/>
  <c r="F25" i="5" s="1"/>
  <c r="H87" i="4"/>
  <c r="H86" i="4"/>
  <c r="H85" i="4"/>
  <c r="H84" i="4"/>
  <c r="H83" i="4"/>
  <c r="H82" i="4"/>
  <c r="H81" i="4"/>
  <c r="H80" i="4"/>
  <c r="H79" i="4"/>
  <c r="H78" i="4"/>
  <c r="H76" i="4"/>
  <c r="H73" i="4"/>
  <c r="H72" i="4"/>
  <c r="H71" i="4"/>
  <c r="H70" i="4"/>
  <c r="H69" i="4"/>
  <c r="F23" i="5" s="1"/>
  <c r="H65" i="4"/>
  <c r="H64" i="4"/>
  <c r="H63" i="4"/>
  <c r="H62" i="4"/>
  <c r="H61" i="4"/>
  <c r="H60" i="4"/>
  <c r="H59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F28" i="5" l="1"/>
  <c r="F56" i="5" s="1"/>
</calcChain>
</file>

<file path=xl/sharedStrings.xml><?xml version="1.0" encoding="utf-8"?>
<sst xmlns="http://schemas.openxmlformats.org/spreadsheetml/2006/main" count="323" uniqueCount="166">
  <si>
    <t>Lift preventieve beurt, standaard is 5 beurten per jaar</t>
  </si>
  <si>
    <t>Lift</t>
  </si>
  <si>
    <t>Roltrap</t>
  </si>
  <si>
    <t>aantal installaties</t>
  </si>
  <si>
    <t>aantal beurten in 8 jaar</t>
  </si>
  <si>
    <t>5 jaarsbeurt</t>
  </si>
  <si>
    <t>all-in uurtarief</t>
  </si>
  <si>
    <t>standaard uren</t>
  </si>
  <si>
    <t>nachturen (toeslag 30% op standaard uurtarief)</t>
  </si>
  <si>
    <t>weekenduren (toeslag 50% op standaard uurtarief)</t>
  </si>
  <si>
    <t>dagtarief</t>
  </si>
  <si>
    <t>aantal uur / jaar</t>
  </si>
  <si>
    <t>lijst met types</t>
  </si>
  <si>
    <t xml:space="preserve">Accu spreekluisterverbinding </t>
  </si>
  <si>
    <t>Hoofdstroomrelais</t>
  </si>
  <si>
    <t>Stuurstroomrelais</t>
  </si>
  <si>
    <t>Noodaccu</t>
  </si>
  <si>
    <t>Accu noodverlichting</t>
  </si>
  <si>
    <t>Leidsloffen / wielen kooi</t>
  </si>
  <si>
    <t>Leidsloffen / wielen tegengewicht</t>
  </si>
  <si>
    <t>10 jaarsbeurt</t>
  </si>
  <si>
    <t>Besturingsprint</t>
  </si>
  <si>
    <t>Oliemonster</t>
  </si>
  <si>
    <t>Besturing</t>
  </si>
  <si>
    <t>Aandrijving</t>
  </si>
  <si>
    <t>Cabine</t>
  </si>
  <si>
    <t>Schacht</t>
  </si>
  <si>
    <t>Cabinedeurrevisie</t>
  </si>
  <si>
    <t>Schachtdeurrevisie</t>
  </si>
  <si>
    <t>15 jaarsbeurt</t>
  </si>
  <si>
    <t>Plunjerpakking</t>
  </si>
  <si>
    <t>Deuraandrijving</t>
  </si>
  <si>
    <t>Softstarter/ frequentieregeling</t>
  </si>
  <si>
    <t>Stuurblok</t>
  </si>
  <si>
    <t>Buffers</t>
  </si>
  <si>
    <t>20 jaarsbeurt</t>
  </si>
  <si>
    <t>Aggregaat</t>
  </si>
  <si>
    <t>Drukknoptableaus</t>
  </si>
  <si>
    <t>Electrische hangkabel</t>
  </si>
  <si>
    <t>Inspectiebesturing</t>
  </si>
  <si>
    <t>Schachtbedrading</t>
  </si>
  <si>
    <t>Schachtdrukknoptableaus</t>
  </si>
  <si>
    <t>Putstop</t>
  </si>
  <si>
    <t>Schachtinformatiesysteem</t>
  </si>
  <si>
    <t>Frequentieregeling</t>
  </si>
  <si>
    <t>Tacho</t>
  </si>
  <si>
    <t>Staalkabels / tractieschijf</t>
  </si>
  <si>
    <t>Leidsloffen kooi</t>
  </si>
  <si>
    <t>Leidsloffen tegengewicht</t>
  </si>
  <si>
    <t>Compleet</t>
  </si>
  <si>
    <t>Snelheidsbegrenzer</t>
  </si>
  <si>
    <t>Electrische kabels</t>
  </si>
  <si>
    <t>Luchtfilters van de besturing en frequentieregeling  vervangen.</t>
  </si>
  <si>
    <t>Treden(ketting)</t>
  </si>
  <si>
    <t>Trederollen vervangen.</t>
  </si>
  <si>
    <t>Tredeketting rollen vervangen.</t>
  </si>
  <si>
    <t>Kamplaten vervangen.</t>
  </si>
  <si>
    <t>Inloop van de kamplaat (trede centreren) vernieuwen.</t>
  </si>
  <si>
    <t>Leuningband</t>
  </si>
  <si>
    <t xml:space="preserve">Het vervangen van de rollen voor de leuningband omkeer. </t>
  </si>
  <si>
    <t>overig</t>
  </si>
  <si>
    <t>Overig</t>
  </si>
  <si>
    <t>Bij revisies wordt ervan uitgegaan dat het werk tegen dagtarief wordt uitgevoerd</t>
  </si>
  <si>
    <t>De door opdrachtnemer op te geven tarief per activiteit is een all-in tarief</t>
  </si>
  <si>
    <t>tarief [per activiteit]</t>
  </si>
  <si>
    <t>Roltrap preventieve beurt, standaard is 5 beurten per jaar</t>
  </si>
  <si>
    <t>tarief [per beurt]</t>
  </si>
  <si>
    <t>Liftinstallatie</t>
  </si>
  <si>
    <t>tarief [per installatie]</t>
  </si>
  <si>
    <t>Op hefplateaus worden geen monitorvoorzieningen aangebracht</t>
  </si>
  <si>
    <t>Tevens inclusief voorrijkosten (reistijd en brandstof) en parkeerkosten.</t>
  </si>
  <si>
    <t>Het op te geven dagtarief is het tarief van maandag t/m vrijdag tussen 7.00 en 19.00 uur.</t>
  </si>
  <si>
    <t>type installatie</t>
  </si>
  <si>
    <t>type uren</t>
  </si>
  <si>
    <t>type beurt</t>
  </si>
  <si>
    <t>hoofdcomponent</t>
  </si>
  <si>
    <t xml:space="preserve">complete leuningband en de leuningband looprollen. </t>
  </si>
  <si>
    <t xml:space="preserve">Het roltrap smeersysteem </t>
  </si>
  <si>
    <t>frequentieregeling</t>
  </si>
  <si>
    <t>aandrijfketting</t>
  </si>
  <si>
    <t xml:space="preserve">olie in de tandwielkast. </t>
  </si>
  <si>
    <t>motor reviseren</t>
  </si>
  <si>
    <t>Het uitbouwen van de tredeketting en monteren van een nieuwe</t>
  </si>
  <si>
    <t xml:space="preserve">Het reviseren van de leuningband aandrijving. </t>
  </si>
  <si>
    <t xml:space="preserve">Het vervangen van alle bedrading, contacten en schakelaars. </t>
  </si>
  <si>
    <t xml:space="preserve">Het vervangen van de complete besturing. </t>
  </si>
  <si>
    <t>De aantallen van de revisiepakketten zijn de raming zoals we die voorzien in het Meerjaren Onderhouds Plan over de periode 2021-2028</t>
  </si>
  <si>
    <t>totaalprijs over 8 jaar</t>
  </si>
  <si>
    <t>Aanbiedingsbegroting van perceel 2</t>
  </si>
  <si>
    <t>aantal beurten per jaar</t>
  </si>
  <si>
    <t xml:space="preserve">geraamde opslag tbv materiaal </t>
  </si>
  <si>
    <t>MONITORING</t>
  </si>
  <si>
    <t>Storingsherstel</t>
  </si>
  <si>
    <t>Preventief onderhoud</t>
  </si>
  <si>
    <t>Revisies</t>
  </si>
  <si>
    <t>Tractieliften</t>
  </si>
  <si>
    <t>Hydraulische iften</t>
  </si>
  <si>
    <t>roltrappen</t>
  </si>
  <si>
    <t>inschrijver:</t>
  </si>
  <si>
    <t>opsteller:</t>
  </si>
  <si>
    <t>datum:</t>
  </si>
  <si>
    <t>versie:</t>
  </si>
  <si>
    <t>liften</t>
  </si>
  <si>
    <t>Totaal generaal evaluatieprijs</t>
  </si>
  <si>
    <t>PERCEEL 2</t>
  </si>
  <si>
    <t>Inschrijfbegroting instandhoudingscontract Liften en roltrappen</t>
  </si>
  <si>
    <t>REVISIES</t>
  </si>
  <si>
    <t>PREVENTIEF ONDERHOUD</t>
  </si>
  <si>
    <t>Roltrappen</t>
  </si>
  <si>
    <t>Liften</t>
  </si>
  <si>
    <t>STORINGSHERSTEL</t>
  </si>
  <si>
    <t>Revisies tractieliften</t>
  </si>
  <si>
    <t>Revisies hydraulische liften</t>
  </si>
  <si>
    <t>Revisies roltrappen</t>
  </si>
  <si>
    <t>Totaal revisies</t>
  </si>
  <si>
    <r>
      <t>activiteit</t>
    </r>
    <r>
      <rPr>
        <sz val="10"/>
        <color theme="1"/>
        <rFont val="Calibri"/>
        <family val="2"/>
        <scheme val="minor"/>
      </rPr>
      <t xml:space="preserve"> (nader toegelicht in de vraagspecificatie)</t>
    </r>
  </si>
  <si>
    <t>- 5 jaarsbeurten</t>
  </si>
  <si>
    <t>- 10 jaarsbeurten</t>
  </si>
  <si>
    <t>- 15 jaarsbeurten</t>
  </si>
  <si>
    <t>- 20 jaarsbeurten</t>
  </si>
  <si>
    <t>totaalprijzen over 8 jaar</t>
  </si>
  <si>
    <t>Totaal onderhoud</t>
  </si>
  <si>
    <t>Totaal storingsherstel</t>
  </si>
  <si>
    <t>totaal monitoring</t>
  </si>
  <si>
    <r>
      <t xml:space="preserve">Tarieven voor </t>
    </r>
    <r>
      <rPr>
        <b/>
        <i/>
        <sz val="11"/>
        <rFont val="Calibri"/>
        <family val="2"/>
        <scheme val="minor"/>
      </rPr>
      <t>Storingsherstel</t>
    </r>
    <r>
      <rPr>
        <i/>
        <sz val="11"/>
        <rFont val="Calibri"/>
        <family val="2"/>
        <scheme val="minor"/>
      </rPr>
      <t xml:space="preserve"> zijn inclusief loonkosten, winst, risico, veiligheid, werkvoorbereiding, handling-/administratiekosten (voor o.a. gereed melding en werkbonnen), klein materiaal en gereedschap.</t>
    </r>
  </si>
  <si>
    <r>
      <t xml:space="preserve">Op werkdagen, van maandag t/m vrijdag tussen 19.00 en 7.00 uur zal een tarief gehanteerd worden van </t>
    </r>
    <r>
      <rPr>
        <b/>
        <i/>
        <sz val="11"/>
        <rFont val="Calibri"/>
        <family val="2"/>
        <scheme val="minor"/>
      </rPr>
      <t>130%</t>
    </r>
    <r>
      <rPr>
        <i/>
        <sz val="11"/>
        <rFont val="Calibri"/>
        <family val="2"/>
        <scheme val="minor"/>
      </rPr>
      <t xml:space="preserve"> van het dagtarief (nachturen)</t>
    </r>
  </si>
  <si>
    <r>
      <t xml:space="preserve">Op weekenden (vanaf zaterdag 00:00 t/m zondag 23:59) en algemeen erkende feestdagen zal een tarief gehanteerd worden van </t>
    </r>
    <r>
      <rPr>
        <b/>
        <i/>
        <sz val="11"/>
        <rFont val="Calibri"/>
        <family val="2"/>
        <scheme val="minor"/>
      </rPr>
      <t>150%</t>
    </r>
    <r>
      <rPr>
        <i/>
        <sz val="11"/>
        <rFont val="Calibri"/>
        <family val="2"/>
        <scheme val="minor"/>
      </rPr>
      <t xml:space="preserve"> van het dagtarief (weekenduren).</t>
    </r>
  </si>
  <si>
    <t>instandhouding [jaarprijs]</t>
  </si>
  <si>
    <t>oplevering [eenmalig]</t>
  </si>
  <si>
    <t>Bij de instandhouding wordt uitgegaan van een rekenperiode van 8 jaar</t>
  </si>
  <si>
    <t>Aan de genoemde aantallen zijn indicatief op basis van voorgaande jaren; er kunnen geen rechten aan ontleend worden.</t>
  </si>
  <si>
    <t>Hefplateaus</t>
  </si>
  <si>
    <t>hefplateaus</t>
  </si>
  <si>
    <t>Reinigen van de tredeloopbaan.</t>
  </si>
  <si>
    <t>Het aanbrengen van anti-frictie coating op de beplating naast de treden.</t>
  </si>
  <si>
    <t>rem revisie</t>
  </si>
  <si>
    <t>Het reviseren van de aandrijf machine (motor, aandrijfketting en tandwielkast).</t>
  </si>
  <si>
    <t>Het vervangen van de aandrijf machine (motor, aandrijfketting en tandwielkast), inclusief rem.</t>
  </si>
  <si>
    <t>All-in</t>
  </si>
  <si>
    <t>De Reus</t>
  </si>
  <si>
    <t>Kone</t>
  </si>
  <si>
    <t>Lakeman</t>
  </si>
  <si>
    <t>Lohdijk</t>
  </si>
  <si>
    <t>LTF</t>
  </si>
  <si>
    <t>MEE</t>
  </si>
  <si>
    <t>Mitsubishi</t>
  </si>
  <si>
    <t>Möhringer</t>
  </si>
  <si>
    <t>NIVA</t>
  </si>
  <si>
    <t>Orona</t>
  </si>
  <si>
    <t>OTIS</t>
  </si>
  <si>
    <t>Starlift</t>
  </si>
  <si>
    <t>Thyssen</t>
  </si>
  <si>
    <t>Wolter &amp; Dros</t>
  </si>
  <si>
    <t>Onbekend</t>
  </si>
  <si>
    <t>Lödigen</t>
  </si>
  <si>
    <t>Schindler</t>
  </si>
  <si>
    <t>WDE</t>
  </si>
  <si>
    <t>Fabricaat</t>
  </si>
  <si>
    <t>5-jaarsbeurt</t>
  </si>
  <si>
    <t>10-jaarsbeurt</t>
  </si>
  <si>
    <t>15-jaarsbeurt</t>
  </si>
  <si>
    <t>20-jaarsbeurt</t>
  </si>
  <si>
    <t>Hydraulische liften</t>
  </si>
  <si>
    <t>TOTAAL</t>
  </si>
  <si>
    <t>Revisieaantallen naar fabricaten</t>
  </si>
  <si>
    <t>2.3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</si>
</sst>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[$€-413]\ * #,##0_ ;_ [$€-413]\ * \-#,##0_ ;_ [$€-413]\ * &quot;-&quot;??_ ;_ @_ "/>
  </numFmts>
  <fonts count="25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sz val="16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b/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1"/>
      <name val="Calibri"/>
      <family val="2"/>
    </font>
    <font>
      <sz val="10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0"/>
      <name val="Calibri"/>
      <family val="2"/>
      <scheme val="minor"/>
    </font>
    <font>
      <sz val="9"/>
      <color rgb="FF00206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43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155">
    <xf numFmtId="0" fontId="0" fillId="0" borderId="0" xfId="0"/>
    <xf numFmtId="0" fontId="4" fillId="3" borderId="0" xfId="0" applyFont="1" applyFill="1" applyBorder="1" applyAlignment="1"/>
    <xf numFmtId="0" fontId="5" fillId="0" borderId="0" xfId="0" applyFont="1"/>
    <xf numFmtId="44" fontId="5" fillId="0" borderId="0" xfId="1" applyFont="1"/>
    <xf numFmtId="0" fontId="6" fillId="3" borderId="0" xfId="0" applyFont="1" applyFill="1" applyBorder="1" applyAlignment="1"/>
    <xf numFmtId="0" fontId="0" fillId="0" borderId="0" xfId="0" applyFont="1"/>
    <xf numFmtId="0" fontId="7" fillId="0" borderId="0" xfId="0" applyFont="1" applyAlignment="1">
      <alignment vertical="center"/>
    </xf>
    <xf numFmtId="0" fontId="3" fillId="3" borderId="0" xfId="0" applyFont="1" applyFill="1" applyBorder="1" applyAlignment="1"/>
    <xf numFmtId="0" fontId="0" fillId="0" borderId="0" xfId="0" applyFont="1" applyAlignment="1">
      <alignment wrapText="1"/>
    </xf>
    <xf numFmtId="0" fontId="4" fillId="3" borderId="0" xfId="0" applyFont="1" applyFill="1" applyBorder="1" applyAlignment="1">
      <alignment wrapText="1"/>
    </xf>
    <xf numFmtId="0" fontId="5" fillId="0" borderId="0" xfId="0" applyFont="1" applyAlignment="1">
      <alignment wrapText="1"/>
    </xf>
    <xf numFmtId="0" fontId="6" fillId="3" borderId="0" xfId="0" applyFont="1" applyFill="1" applyBorder="1" applyAlignment="1">
      <alignment wrapText="1"/>
    </xf>
    <xf numFmtId="0" fontId="7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5" fillId="0" borderId="5" xfId="0" applyFont="1" applyBorder="1"/>
    <xf numFmtId="0" fontId="5" fillId="0" borderId="6" xfId="0" applyFont="1" applyBorder="1"/>
    <xf numFmtId="0" fontId="6" fillId="0" borderId="5" xfId="0" applyFont="1" applyBorder="1" applyAlignment="1">
      <alignment wrapText="1"/>
    </xf>
    <xf numFmtId="0" fontId="9" fillId="0" borderId="0" xfId="2" applyFont="1"/>
    <xf numFmtId="0" fontId="9" fillId="0" borderId="0" xfId="2" applyFont="1" applyAlignment="1">
      <alignment horizontal="center"/>
    </xf>
    <xf numFmtId="164" fontId="9" fillId="0" borderId="0" xfId="2" applyNumberFormat="1" applyFont="1"/>
    <xf numFmtId="0" fontId="9" fillId="0" borderId="31" xfId="2" applyFont="1" applyBorder="1"/>
    <xf numFmtId="0" fontId="11" fillId="3" borderId="0" xfId="2" applyFont="1" applyFill="1" applyBorder="1"/>
    <xf numFmtId="0" fontId="9" fillId="0" borderId="0" xfId="2" applyFont="1" applyBorder="1"/>
    <xf numFmtId="0" fontId="9" fillId="0" borderId="0" xfId="2" applyFont="1" applyBorder="1" applyAlignment="1">
      <alignment horizontal="right"/>
    </xf>
    <xf numFmtId="164" fontId="9" fillId="0" borderId="0" xfId="2" applyNumberFormat="1" applyFont="1" applyBorder="1"/>
    <xf numFmtId="0" fontId="9" fillId="0" borderId="32" xfId="2" applyFont="1" applyBorder="1"/>
    <xf numFmtId="0" fontId="9" fillId="0" borderId="0" xfId="2" applyFont="1" applyBorder="1" applyAlignment="1">
      <alignment horizontal="center"/>
    </xf>
    <xf numFmtId="0" fontId="9" fillId="3" borderId="0" xfId="2" applyFont="1" applyFill="1" applyBorder="1"/>
    <xf numFmtId="0" fontId="9" fillId="3" borderId="0" xfId="2" applyFont="1" applyFill="1" applyBorder="1" applyAlignment="1">
      <alignment horizontal="center"/>
    </xf>
    <xf numFmtId="0" fontId="8" fillId="0" borderId="0" xfId="2" applyFont="1" applyBorder="1"/>
    <xf numFmtId="0" fontId="8" fillId="0" borderId="0" xfId="2" applyFont="1" applyBorder="1" applyAlignment="1">
      <alignment horizontal="center"/>
    </xf>
    <xf numFmtId="164" fontId="8" fillId="0" borderId="0" xfId="2" applyNumberFormat="1" applyFont="1" applyBorder="1"/>
    <xf numFmtId="0" fontId="8" fillId="3" borderId="0" xfId="2" applyFont="1" applyFill="1" applyBorder="1"/>
    <xf numFmtId="0" fontId="12" fillId="3" borderId="0" xfId="2" applyFont="1" applyFill="1" applyBorder="1" applyAlignment="1">
      <alignment horizontal="right"/>
    </xf>
    <xf numFmtId="164" fontId="12" fillId="3" borderId="0" xfId="2" applyNumberFormat="1" applyFont="1" applyFill="1" applyBorder="1"/>
    <xf numFmtId="0" fontId="11" fillId="3" borderId="0" xfId="2" applyFont="1" applyFill="1" applyBorder="1" applyAlignment="1">
      <alignment horizontal="right"/>
    </xf>
    <xf numFmtId="164" fontId="11" fillId="3" borderId="0" xfId="2" applyNumberFormat="1" applyFont="1" applyFill="1" applyBorder="1"/>
    <xf numFmtId="0" fontId="9" fillId="0" borderId="33" xfId="2" applyFont="1" applyBorder="1"/>
    <xf numFmtId="0" fontId="9" fillId="0" borderId="34" xfId="2" applyFont="1" applyBorder="1"/>
    <xf numFmtId="0" fontId="9" fillId="0" borderId="34" xfId="2" applyFont="1" applyBorder="1" applyAlignment="1">
      <alignment horizontal="center"/>
    </xf>
    <xf numFmtId="164" fontId="9" fillId="0" borderId="34" xfId="2" applyNumberFormat="1" applyFont="1" applyBorder="1"/>
    <xf numFmtId="0" fontId="9" fillId="0" borderId="35" xfId="2" applyFont="1" applyBorder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7" xfId="0" applyFont="1" applyBorder="1" applyAlignment="1">
      <alignment wrapText="1"/>
    </xf>
    <xf numFmtId="0" fontId="16" fillId="0" borderId="26" xfId="0" applyFont="1" applyBorder="1" applyAlignment="1">
      <alignment wrapText="1"/>
    </xf>
    <xf numFmtId="0" fontId="16" fillId="0" borderId="20" xfId="0" applyFont="1" applyBorder="1" applyAlignment="1">
      <alignment wrapText="1"/>
    </xf>
    <xf numFmtId="0" fontId="16" fillId="0" borderId="21" xfId="0" applyFont="1" applyBorder="1" applyAlignment="1">
      <alignment wrapText="1"/>
    </xf>
    <xf numFmtId="0" fontId="17" fillId="0" borderId="3" xfId="0" applyFont="1" applyBorder="1" applyAlignment="1">
      <alignment horizontal="left" vertical="center"/>
    </xf>
    <xf numFmtId="0" fontId="17" fillId="0" borderId="3" xfId="0" applyFont="1" applyBorder="1" applyAlignment="1">
      <alignment vertical="center" wrapText="1"/>
    </xf>
    <xf numFmtId="0" fontId="14" fillId="0" borderId="3" xfId="0" applyFont="1" applyBorder="1"/>
    <xf numFmtId="0" fontId="17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vertical="center" wrapText="1"/>
    </xf>
    <xf numFmtId="0" fontId="14" fillId="0" borderId="1" xfId="0" applyFont="1" applyBorder="1"/>
    <xf numFmtId="44" fontId="14" fillId="0" borderId="12" xfId="1" applyFont="1" applyBorder="1"/>
    <xf numFmtId="0" fontId="17" fillId="0" borderId="14" xfId="0" applyFont="1" applyBorder="1" applyAlignment="1">
      <alignment vertical="center" wrapText="1"/>
    </xf>
    <xf numFmtId="0" fontId="14" fillId="0" borderId="14" xfId="0" applyFont="1" applyBorder="1"/>
    <xf numFmtId="0" fontId="17" fillId="0" borderId="9" xfId="0" applyFont="1" applyBorder="1" applyAlignment="1">
      <alignment vertical="center" wrapText="1"/>
    </xf>
    <xf numFmtId="0" fontId="14" fillId="0" borderId="9" xfId="0" applyFont="1" applyBorder="1"/>
    <xf numFmtId="0" fontId="17" fillId="0" borderId="14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3" fillId="0" borderId="4" xfId="0" applyFont="1" applyBorder="1" applyAlignment="1">
      <alignment wrapText="1"/>
    </xf>
    <xf numFmtId="0" fontId="8" fillId="0" borderId="0" xfId="2" quotePrefix="1" applyFont="1" applyBorder="1"/>
    <xf numFmtId="164" fontId="9" fillId="3" borderId="0" xfId="2" applyNumberFormat="1" applyFont="1" applyFill="1" applyBorder="1" applyAlignment="1">
      <alignment horizontal="right"/>
    </xf>
    <xf numFmtId="0" fontId="18" fillId="0" borderId="0" xfId="2" applyFont="1" applyBorder="1"/>
    <xf numFmtId="44" fontId="14" fillId="4" borderId="18" xfId="1" applyFont="1" applyFill="1" applyBorder="1"/>
    <xf numFmtId="44" fontId="14" fillId="4" borderId="12" xfId="1" applyFont="1" applyFill="1" applyBorder="1"/>
    <xf numFmtId="44" fontId="14" fillId="4" borderId="15" xfId="1" applyFont="1" applyFill="1" applyBorder="1"/>
    <xf numFmtId="44" fontId="14" fillId="4" borderId="10" xfId="1" applyFont="1" applyFill="1" applyBorder="1"/>
    <xf numFmtId="0" fontId="14" fillId="4" borderId="3" xfId="0" applyFont="1" applyFill="1" applyBorder="1"/>
    <xf numFmtId="0" fontId="14" fillId="4" borderId="1" xfId="0" applyFont="1" applyFill="1" applyBorder="1"/>
    <xf numFmtId="0" fontId="14" fillId="4" borderId="14" xfId="0" applyFont="1" applyFill="1" applyBorder="1"/>
    <xf numFmtId="0" fontId="14" fillId="4" borderId="9" xfId="0" applyFont="1" applyFill="1" applyBorder="1"/>
    <xf numFmtId="0" fontId="3" fillId="0" borderId="4" xfId="0" applyFont="1" applyBorder="1" applyAlignment="1"/>
    <xf numFmtId="0" fontId="16" fillId="0" borderId="27" xfId="0" applyFont="1" applyBorder="1" applyAlignment="1">
      <alignment wrapText="1"/>
    </xf>
    <xf numFmtId="0" fontId="16" fillId="0" borderId="16" xfId="0" applyFont="1" applyBorder="1" applyAlignment="1">
      <alignment wrapText="1"/>
    </xf>
    <xf numFmtId="0" fontId="16" fillId="0" borderId="17" xfId="0" applyFont="1" applyBorder="1" applyAlignment="1">
      <alignment wrapText="1"/>
    </xf>
    <xf numFmtId="0" fontId="17" fillId="0" borderId="19" xfId="0" applyFont="1" applyBorder="1" applyAlignment="1">
      <alignment horizontal="left" vertical="center"/>
    </xf>
    <xf numFmtId="0" fontId="14" fillId="0" borderId="20" xfId="0" applyFont="1" applyBorder="1" applyAlignment="1">
      <alignment horizontal="left" vertical="center"/>
    </xf>
    <xf numFmtId="0" fontId="14" fillId="4" borderId="20" xfId="0" applyFont="1" applyFill="1" applyBorder="1"/>
    <xf numFmtId="0" fontId="14" fillId="0" borderId="20" xfId="0" applyFont="1" applyBorder="1"/>
    <xf numFmtId="44" fontId="14" fillId="4" borderId="21" xfId="1" applyFont="1" applyFill="1" applyBorder="1"/>
    <xf numFmtId="0" fontId="14" fillId="0" borderId="14" xfId="0" applyFont="1" applyBorder="1" applyAlignment="1">
      <alignment horizontal="left" vertical="center"/>
    </xf>
    <xf numFmtId="0" fontId="14" fillId="0" borderId="0" xfId="0" applyFont="1" applyAlignment="1">
      <alignment wrapText="1"/>
    </xf>
    <xf numFmtId="0" fontId="14" fillId="0" borderId="1" xfId="0" applyFont="1" applyBorder="1" applyAlignment="1">
      <alignment wrapText="1"/>
    </xf>
    <xf numFmtId="0" fontId="14" fillId="0" borderId="1" xfId="0" applyFont="1" applyBorder="1" applyAlignment="1">
      <alignment horizontal="center"/>
    </xf>
    <xf numFmtId="44" fontId="14" fillId="2" borderId="1" xfId="1" applyFont="1" applyFill="1" applyBorder="1"/>
    <xf numFmtId="9" fontId="14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justify" vertical="center" wrapText="1"/>
    </xf>
    <xf numFmtId="0" fontId="14" fillId="0" borderId="1" xfId="0" applyFont="1" applyFill="1" applyBorder="1"/>
    <xf numFmtId="0" fontId="9" fillId="0" borderId="28" xfId="2" applyFont="1" applyBorder="1" applyAlignment="1">
      <alignment vertical="center"/>
    </xf>
    <xf numFmtId="0" fontId="10" fillId="0" borderId="29" xfId="2" applyFont="1" applyBorder="1" applyAlignment="1">
      <alignment vertical="center"/>
    </xf>
    <xf numFmtId="0" fontId="9" fillId="0" borderId="29" xfId="2" applyFont="1" applyBorder="1" applyAlignment="1">
      <alignment vertical="center"/>
    </xf>
    <xf numFmtId="164" fontId="9" fillId="0" borderId="29" xfId="2" applyNumberFormat="1" applyFont="1" applyBorder="1" applyAlignment="1">
      <alignment vertical="center"/>
    </xf>
    <xf numFmtId="0" fontId="9" fillId="0" borderId="30" xfId="2" applyFont="1" applyBorder="1" applyAlignment="1">
      <alignment vertical="center"/>
    </xf>
    <xf numFmtId="0" fontId="9" fillId="0" borderId="0" xfId="2" applyFont="1" applyAlignment="1">
      <alignment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/>
    </xf>
    <xf numFmtId="0" fontId="14" fillId="0" borderId="11" xfId="0" applyFont="1" applyBorder="1"/>
    <xf numFmtId="0" fontId="14" fillId="0" borderId="13" xfId="0" applyFont="1" applyBorder="1"/>
    <xf numFmtId="0" fontId="14" fillId="0" borderId="14" xfId="0" applyFont="1" applyBorder="1" applyAlignment="1">
      <alignment wrapText="1"/>
    </xf>
    <xf numFmtId="0" fontId="14" fillId="0" borderId="14" xfId="0" applyFont="1" applyBorder="1" applyAlignment="1">
      <alignment horizontal="center"/>
    </xf>
    <xf numFmtId="0" fontId="16" fillId="0" borderId="9" xfId="0" applyFont="1" applyBorder="1" applyAlignment="1">
      <alignment horizontal="center" vertical="center"/>
    </xf>
    <xf numFmtId="44" fontId="14" fillId="2" borderId="14" xfId="1" applyFont="1" applyFill="1" applyBorder="1"/>
    <xf numFmtId="0" fontId="16" fillId="0" borderId="8" xfId="0" applyFont="1" applyFill="1" applyBorder="1" applyAlignment="1">
      <alignment wrapText="1"/>
    </xf>
    <xf numFmtId="0" fontId="16" fillId="0" borderId="9" xfId="0" applyFont="1" applyFill="1" applyBorder="1"/>
    <xf numFmtId="0" fontId="16" fillId="0" borderId="10" xfId="0" applyFont="1" applyBorder="1"/>
    <xf numFmtId="0" fontId="14" fillId="0" borderId="11" xfId="0" applyFont="1" applyFill="1" applyBorder="1" applyAlignment="1">
      <alignment wrapText="1"/>
    </xf>
    <xf numFmtId="0" fontId="14" fillId="0" borderId="13" xfId="0" applyFont="1" applyFill="1" applyBorder="1" applyAlignment="1">
      <alignment wrapText="1"/>
    </xf>
    <xf numFmtId="0" fontId="14" fillId="0" borderId="14" xfId="0" applyFont="1" applyFill="1" applyBorder="1"/>
    <xf numFmtId="164" fontId="9" fillId="0" borderId="0" xfId="2" applyNumberFormat="1" applyFont="1" applyBorder="1" applyProtection="1">
      <protection locked="0"/>
    </xf>
    <xf numFmtId="0" fontId="20" fillId="0" borderId="0" xfId="0" applyFont="1"/>
    <xf numFmtId="0" fontId="21" fillId="0" borderId="0" xfId="0" applyFont="1" applyAlignment="1">
      <alignment vertical="center"/>
    </xf>
    <xf numFmtId="9" fontId="14" fillId="5" borderId="1" xfId="0" applyNumberFormat="1" applyFont="1" applyFill="1" applyBorder="1" applyAlignment="1" applyProtection="1">
      <alignment horizontal="center"/>
    </xf>
    <xf numFmtId="0" fontId="23" fillId="0" borderId="0" xfId="0" applyFont="1" applyAlignment="1">
      <alignment vertical="center"/>
    </xf>
    <xf numFmtId="0" fontId="14" fillId="0" borderId="36" xfId="0" applyFont="1" applyBorder="1"/>
    <xf numFmtId="0" fontId="14" fillId="0" borderId="2" xfId="0" applyFont="1" applyBorder="1" applyAlignment="1">
      <alignment wrapText="1"/>
    </xf>
    <xf numFmtId="0" fontId="14" fillId="4" borderId="2" xfId="0" applyFont="1" applyFill="1" applyBorder="1"/>
    <xf numFmtId="0" fontId="14" fillId="0" borderId="2" xfId="0" applyFont="1" applyBorder="1" applyAlignment="1">
      <alignment horizontal="center"/>
    </xf>
    <xf numFmtId="0" fontId="17" fillId="0" borderId="9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164" fontId="5" fillId="6" borderId="1" xfId="0" applyNumberFormat="1" applyFont="1" applyFill="1" applyBorder="1" applyAlignment="1" applyProtection="1">
      <alignment vertical="top"/>
      <protection locked="0"/>
    </xf>
    <xf numFmtId="164" fontId="5" fillId="6" borderId="3" xfId="0" applyNumberFormat="1" applyFont="1" applyFill="1" applyBorder="1" applyAlignment="1" applyProtection="1">
      <alignment vertical="top"/>
      <protection locked="0"/>
    </xf>
    <xf numFmtId="164" fontId="5" fillId="6" borderId="14" xfId="0" applyNumberFormat="1" applyFont="1" applyFill="1" applyBorder="1" applyAlignment="1" applyProtection="1">
      <alignment vertical="top"/>
      <protection locked="0"/>
    </xf>
    <xf numFmtId="164" fontId="5" fillId="6" borderId="20" xfId="0" applyNumberFormat="1" applyFont="1" applyFill="1" applyBorder="1" applyAlignment="1" applyProtection="1">
      <alignment vertical="top"/>
      <protection locked="0"/>
    </xf>
    <xf numFmtId="0" fontId="14" fillId="0" borderId="1" xfId="0" applyFont="1" applyBorder="1" applyAlignment="1">
      <alignment vertical="center" wrapText="1"/>
    </xf>
    <xf numFmtId="0" fontId="14" fillId="0" borderId="20" xfId="0" applyFont="1" applyBorder="1" applyAlignment="1">
      <alignment vertical="center" wrapText="1"/>
    </xf>
    <xf numFmtId="164" fontId="5" fillId="6" borderId="9" xfId="0" applyNumberFormat="1" applyFont="1" applyFill="1" applyBorder="1" applyAlignment="1" applyProtection="1">
      <alignment vertical="top"/>
      <protection locked="0"/>
    </xf>
    <xf numFmtId="164" fontId="5" fillId="6" borderId="38" xfId="0" applyNumberFormat="1" applyFont="1" applyFill="1" applyBorder="1" applyAlignment="1" applyProtection="1">
      <alignment vertical="top"/>
      <protection locked="0"/>
    </xf>
    <xf numFmtId="0" fontId="24" fillId="0" borderId="1" xfId="0" applyFont="1" applyBorder="1" applyAlignment="1">
      <alignment vertical="center" wrapText="1"/>
    </xf>
    <xf numFmtId="0" fontId="24" fillId="0" borderId="1" xfId="0" applyFont="1" applyBorder="1" applyAlignment="1">
      <alignment horizontal="right" vertical="center" wrapText="1"/>
    </xf>
    <xf numFmtId="0" fontId="17" fillId="0" borderId="1" xfId="0" applyFont="1" applyBorder="1" applyAlignment="1">
      <alignment horizontal="left" vertical="center"/>
    </xf>
    <xf numFmtId="0" fontId="17" fillId="0" borderId="25" xfId="0" applyFont="1" applyBorder="1" applyAlignment="1">
      <alignment horizontal="left" vertical="center"/>
    </xf>
    <xf numFmtId="0" fontId="17" fillId="0" borderId="11" xfId="0" applyFont="1" applyBorder="1" applyAlignment="1">
      <alignment horizontal="left" vertical="center"/>
    </xf>
    <xf numFmtId="0" fontId="17" fillId="0" borderId="36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7" fillId="0" borderId="22" xfId="0" applyFont="1" applyBorder="1" applyAlignment="1">
      <alignment horizontal="left" vertical="center"/>
    </xf>
    <xf numFmtId="0" fontId="17" fillId="0" borderId="23" xfId="0" applyFont="1" applyBorder="1" applyAlignment="1">
      <alignment horizontal="left" vertical="center"/>
    </xf>
    <xf numFmtId="0" fontId="17" fillId="0" borderId="24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/>
    </xf>
    <xf numFmtId="0" fontId="17" fillId="0" borderId="37" xfId="0" applyFont="1" applyBorder="1" applyAlignment="1">
      <alignment horizontal="left" vertical="center"/>
    </xf>
    <xf numFmtId="0" fontId="17" fillId="0" borderId="14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24" fillId="3" borderId="1" xfId="0" applyFont="1" applyFill="1" applyBorder="1" applyAlignment="1">
      <alignment vertical="center" wrapText="1"/>
    </xf>
    <xf numFmtId="0" fontId="24" fillId="3" borderId="1" xfId="0" applyFont="1" applyFill="1" applyBorder="1" applyAlignment="1">
      <alignment horizontal="right" vertical="center" wrapText="1"/>
    </xf>
    <xf numFmtId="0" fontId="3" fillId="0" borderId="0" xfId="0" applyFont="1"/>
  </cellXfs>
  <cellStyles count="3">
    <cellStyle name="Standaard" xfId="0" builtinId="0"/>
    <cellStyle name="Standaard 2" xfId="2" xr:uid="{00000000-0005-0000-0000-000001000000}"/>
    <cellStyle name="Valuta" xfId="1" builtinId="4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B1:G62"/>
  <sheetViews>
    <sheetView showGridLines="0" tabSelected="1" zoomScaleNormal="100" zoomScaleSheetLayoutView="110" workbookViewId="0">
      <selection activeCell="D26" sqref="D26"/>
    </sheetView>
  </sheetViews>
  <sheetFormatPr defaultColWidth="8" defaultRowHeight="13" x14ac:dyDescent="0.3"/>
  <cols>
    <col min="1" max="2" width="2.453125" style="17" customWidth="1"/>
    <col min="3" max="3" width="50.81640625" style="17" customWidth="1"/>
    <col min="4" max="4" width="8" style="17"/>
    <col min="5" max="5" width="14.7265625" style="18" customWidth="1"/>
    <col min="6" max="6" width="18.1796875" style="19" customWidth="1"/>
    <col min="7" max="7" width="2.453125" style="17" customWidth="1"/>
    <col min="8" max="16384" width="8" style="17"/>
  </cols>
  <sheetData>
    <row r="1" spans="2:7" ht="6.75" customHeight="1" thickBot="1" x14ac:dyDescent="0.35"/>
    <row r="2" spans="2:7" s="96" customFormat="1" ht="28.5" customHeight="1" x14ac:dyDescent="0.35">
      <c r="B2" s="91"/>
      <c r="C2" s="92" t="s">
        <v>105</v>
      </c>
      <c r="D2" s="93"/>
      <c r="E2" s="93"/>
      <c r="F2" s="94"/>
      <c r="G2" s="95"/>
    </row>
    <row r="3" spans="2:7" ht="18.5" x14ac:dyDescent="0.45">
      <c r="B3" s="20"/>
      <c r="C3" s="21" t="s">
        <v>104</v>
      </c>
      <c r="D3" s="22"/>
      <c r="E3" s="23" t="s">
        <v>98</v>
      </c>
      <c r="F3" s="124"/>
      <c r="G3" s="25"/>
    </row>
    <row r="4" spans="2:7" x14ac:dyDescent="0.3">
      <c r="B4" s="20"/>
      <c r="C4" s="22"/>
      <c r="D4" s="22"/>
      <c r="E4" s="23" t="s">
        <v>99</v>
      </c>
      <c r="F4" s="124"/>
      <c r="G4" s="25"/>
    </row>
    <row r="5" spans="2:7" x14ac:dyDescent="0.3">
      <c r="B5" s="20"/>
      <c r="C5" s="22"/>
      <c r="D5" s="22"/>
      <c r="E5" s="23" t="s">
        <v>100</v>
      </c>
      <c r="F5" s="124"/>
      <c r="G5" s="25"/>
    </row>
    <row r="6" spans="2:7" x14ac:dyDescent="0.3">
      <c r="B6" s="20"/>
      <c r="C6" s="22"/>
      <c r="D6" s="22"/>
      <c r="E6" s="23" t="s">
        <v>101</v>
      </c>
      <c r="F6" s="112" t="s">
        <v>165</v>
      </c>
      <c r="G6" s="25"/>
    </row>
    <row r="7" spans="2:7" ht="8.25" customHeight="1" x14ac:dyDescent="0.3">
      <c r="B7" s="20"/>
      <c r="C7" s="22"/>
      <c r="D7" s="22"/>
      <c r="E7" s="26"/>
      <c r="F7" s="24"/>
      <c r="G7" s="25"/>
    </row>
    <row r="8" spans="2:7" ht="18" customHeight="1" x14ac:dyDescent="0.45">
      <c r="B8" s="20"/>
      <c r="C8" s="21" t="s">
        <v>106</v>
      </c>
      <c r="D8" s="27"/>
      <c r="E8" s="28"/>
      <c r="F8" s="64" t="s">
        <v>120</v>
      </c>
      <c r="G8" s="25"/>
    </row>
    <row r="9" spans="2:7" ht="14.15" customHeight="1" x14ac:dyDescent="0.3">
      <c r="B9" s="20"/>
      <c r="C9" s="22"/>
      <c r="D9" s="22"/>
      <c r="E9" s="26"/>
      <c r="F9" s="24"/>
      <c r="G9" s="25"/>
    </row>
    <row r="10" spans="2:7" ht="14.15" customHeight="1" x14ac:dyDescent="0.35">
      <c r="B10" s="20"/>
      <c r="C10" s="65" t="s">
        <v>111</v>
      </c>
      <c r="D10" s="29"/>
      <c r="E10" s="30"/>
      <c r="F10" s="31"/>
      <c r="G10" s="25"/>
    </row>
    <row r="11" spans="2:7" ht="14.15" customHeight="1" x14ac:dyDescent="0.35">
      <c r="B11" s="20"/>
      <c r="C11" s="63" t="s">
        <v>116</v>
      </c>
      <c r="D11" s="29">
        <v>186</v>
      </c>
      <c r="E11" s="30" t="s">
        <v>102</v>
      </c>
      <c r="F11" s="31">
        <f>'rekenblad perceel 2'!H10:H14</f>
        <v>0</v>
      </c>
      <c r="G11" s="25"/>
    </row>
    <row r="12" spans="2:7" ht="14.15" customHeight="1" x14ac:dyDescent="0.35">
      <c r="B12" s="20"/>
      <c r="C12" s="63" t="s">
        <v>117</v>
      </c>
      <c r="D12" s="29">
        <v>81</v>
      </c>
      <c r="E12" s="30" t="s">
        <v>102</v>
      </c>
      <c r="F12" s="31">
        <f>SUM('rekenblad perceel 2'!H15:H21)</f>
        <v>0</v>
      </c>
      <c r="G12" s="25"/>
    </row>
    <row r="13" spans="2:7" ht="14.15" customHeight="1" x14ac:dyDescent="0.35">
      <c r="B13" s="20"/>
      <c r="C13" s="63" t="s">
        <v>118</v>
      </c>
      <c r="D13" s="29">
        <v>54</v>
      </c>
      <c r="E13" s="30" t="s">
        <v>102</v>
      </c>
      <c r="F13" s="31">
        <f>SUM('rekenblad perceel 2'!H22:H24)</f>
        <v>0</v>
      </c>
      <c r="G13" s="25"/>
    </row>
    <row r="14" spans="2:7" ht="14.15" customHeight="1" x14ac:dyDescent="0.35">
      <c r="B14" s="20"/>
      <c r="C14" s="63" t="s">
        <v>119</v>
      </c>
      <c r="D14" s="29">
        <v>26</v>
      </c>
      <c r="E14" s="30" t="s">
        <v>102</v>
      </c>
      <c r="F14" s="31">
        <f>SUM('rekenblad perceel 2'!H25:H36)</f>
        <v>0</v>
      </c>
      <c r="G14" s="25"/>
    </row>
    <row r="15" spans="2:7" ht="14.15" customHeight="1" x14ac:dyDescent="0.35">
      <c r="B15" s="20"/>
      <c r="C15" s="29"/>
      <c r="D15" s="29"/>
      <c r="E15" s="30"/>
      <c r="F15" s="31"/>
      <c r="G15" s="25"/>
    </row>
    <row r="16" spans="2:7" ht="14.15" customHeight="1" x14ac:dyDescent="0.35">
      <c r="B16" s="20"/>
      <c r="C16" s="65" t="s">
        <v>112</v>
      </c>
      <c r="D16" s="29"/>
      <c r="E16" s="30"/>
      <c r="F16" s="31"/>
      <c r="G16" s="25"/>
    </row>
    <row r="17" spans="2:7" ht="14.15" customHeight="1" x14ac:dyDescent="0.35">
      <c r="B17" s="20"/>
      <c r="C17" s="63" t="s">
        <v>116</v>
      </c>
      <c r="D17" s="29">
        <v>329</v>
      </c>
      <c r="E17" s="30" t="s">
        <v>102</v>
      </c>
      <c r="F17" s="31">
        <f>SUM('rekenblad perceel 2'!H40:H45)</f>
        <v>0</v>
      </c>
      <c r="G17" s="25"/>
    </row>
    <row r="18" spans="2:7" ht="14.15" customHeight="1" x14ac:dyDescent="0.35">
      <c r="B18" s="20"/>
      <c r="C18" s="63" t="s">
        <v>117</v>
      </c>
      <c r="D18" s="29">
        <v>182</v>
      </c>
      <c r="E18" s="30" t="s">
        <v>102</v>
      </c>
      <c r="F18" s="31">
        <f>SUM('rekenblad perceel 2'!H46:H50)</f>
        <v>0</v>
      </c>
      <c r="G18" s="25"/>
    </row>
    <row r="19" spans="2:7" ht="14.15" customHeight="1" x14ac:dyDescent="0.35">
      <c r="B19" s="20"/>
      <c r="C19" s="63" t="s">
        <v>118</v>
      </c>
      <c r="D19" s="29">
        <v>105</v>
      </c>
      <c r="E19" s="30" t="s">
        <v>102</v>
      </c>
      <c r="F19" s="31">
        <f>SUM('rekenblad perceel 2'!H51:H55)</f>
        <v>0</v>
      </c>
      <c r="G19" s="25"/>
    </row>
    <row r="20" spans="2:7" ht="14.15" customHeight="1" x14ac:dyDescent="0.35">
      <c r="B20" s="20"/>
      <c r="C20" s="63" t="s">
        <v>119</v>
      </c>
      <c r="D20" s="29">
        <v>2</v>
      </c>
      <c r="E20" s="30" t="s">
        <v>102</v>
      </c>
      <c r="F20" s="31">
        <f>SUM('rekenblad perceel 2'!H56:H65)</f>
        <v>0</v>
      </c>
      <c r="G20" s="25"/>
    </row>
    <row r="21" spans="2:7" ht="14.15" customHeight="1" x14ac:dyDescent="0.35">
      <c r="B21" s="20"/>
      <c r="C21" s="29"/>
      <c r="D21" s="29"/>
      <c r="E21" s="30"/>
      <c r="F21" s="31"/>
      <c r="G21" s="25"/>
    </row>
    <row r="22" spans="2:7" ht="14.15" customHeight="1" x14ac:dyDescent="0.35">
      <c r="B22" s="20"/>
      <c r="C22" s="65" t="s">
        <v>113</v>
      </c>
      <c r="D22" s="29"/>
      <c r="E22" s="30"/>
      <c r="F22" s="31"/>
      <c r="G22" s="25"/>
    </row>
    <row r="23" spans="2:7" ht="14.15" customHeight="1" x14ac:dyDescent="0.35">
      <c r="B23" s="20"/>
      <c r="C23" s="63" t="s">
        <v>116</v>
      </c>
      <c r="D23" s="29">
        <v>235</v>
      </c>
      <c r="E23" s="30" t="s">
        <v>97</v>
      </c>
      <c r="F23" s="31">
        <f>SUM('rekenblad perceel 2'!H69:H77)</f>
        <v>0</v>
      </c>
      <c r="G23" s="25"/>
    </row>
    <row r="24" spans="2:7" ht="14.15" customHeight="1" x14ac:dyDescent="0.35">
      <c r="B24" s="20"/>
      <c r="C24" s="63" t="s">
        <v>117</v>
      </c>
      <c r="D24" s="29">
        <v>121</v>
      </c>
      <c r="E24" s="30" t="s">
        <v>97</v>
      </c>
      <c r="F24" s="31">
        <f>SUM('rekenblad perceel 2'!H78:H88)</f>
        <v>0</v>
      </c>
      <c r="G24" s="25"/>
    </row>
    <row r="25" spans="2:7" ht="14.15" customHeight="1" x14ac:dyDescent="0.35">
      <c r="B25" s="20"/>
      <c r="C25" s="63" t="s">
        <v>118</v>
      </c>
      <c r="D25" s="29">
        <v>95</v>
      </c>
      <c r="E25" s="30" t="s">
        <v>97</v>
      </c>
      <c r="F25" s="31">
        <f>SUM('rekenblad perceel 2'!H89)</f>
        <v>0</v>
      </c>
      <c r="G25" s="25"/>
    </row>
    <row r="26" spans="2:7" ht="14.15" customHeight="1" x14ac:dyDescent="0.35">
      <c r="B26" s="20"/>
      <c r="C26" s="63" t="s">
        <v>119</v>
      </c>
      <c r="D26" s="29">
        <v>1</v>
      </c>
      <c r="E26" s="30" t="s">
        <v>97</v>
      </c>
      <c r="F26" s="31">
        <f>SUM('rekenblad perceel 2'!H90:H92)</f>
        <v>0</v>
      </c>
      <c r="G26" s="25"/>
    </row>
    <row r="27" spans="2:7" ht="18" customHeight="1" x14ac:dyDescent="0.35">
      <c r="B27" s="20"/>
      <c r="C27" s="29"/>
      <c r="D27" s="29"/>
      <c r="E27" s="30"/>
      <c r="F27" s="31"/>
      <c r="G27" s="25"/>
    </row>
    <row r="28" spans="2:7" ht="18" customHeight="1" x14ac:dyDescent="0.35">
      <c r="B28" s="20"/>
      <c r="C28" s="29"/>
      <c r="D28" s="32"/>
      <c r="E28" s="33" t="s">
        <v>114</v>
      </c>
      <c r="F28" s="34">
        <f>SUM(F10:F27)</f>
        <v>0</v>
      </c>
      <c r="G28" s="25"/>
    </row>
    <row r="29" spans="2:7" ht="18" customHeight="1" x14ac:dyDescent="0.3">
      <c r="B29" s="20"/>
      <c r="C29" s="22"/>
      <c r="D29" s="22"/>
      <c r="E29" s="26"/>
      <c r="F29" s="24"/>
      <c r="G29" s="25"/>
    </row>
    <row r="30" spans="2:7" ht="18" customHeight="1" x14ac:dyDescent="0.45">
      <c r="B30" s="20"/>
      <c r="C30" s="21" t="s">
        <v>107</v>
      </c>
      <c r="D30" s="27"/>
      <c r="E30" s="28"/>
      <c r="F30" s="64" t="s">
        <v>120</v>
      </c>
      <c r="G30" s="25"/>
    </row>
    <row r="31" spans="2:7" ht="14.15" customHeight="1" x14ac:dyDescent="0.3">
      <c r="B31" s="20"/>
      <c r="C31" s="22"/>
      <c r="D31" s="22"/>
      <c r="E31" s="26"/>
      <c r="F31" s="24"/>
      <c r="G31" s="25"/>
    </row>
    <row r="32" spans="2:7" ht="14.15" customHeight="1" x14ac:dyDescent="0.35">
      <c r="B32" s="20"/>
      <c r="C32" s="29" t="s">
        <v>109</v>
      </c>
      <c r="D32" s="29">
        <v>307</v>
      </c>
      <c r="E32" s="30" t="s">
        <v>102</v>
      </c>
      <c r="F32" s="31">
        <f>'rekenblad perceel 2'!H100</f>
        <v>0</v>
      </c>
      <c r="G32" s="25"/>
    </row>
    <row r="33" spans="2:7" ht="14.15" customHeight="1" x14ac:dyDescent="0.35">
      <c r="B33" s="20"/>
      <c r="C33" s="22"/>
      <c r="D33" s="29"/>
      <c r="E33" s="30"/>
      <c r="F33" s="31"/>
      <c r="G33" s="25"/>
    </row>
    <row r="34" spans="2:7" ht="14.15" customHeight="1" x14ac:dyDescent="0.35">
      <c r="B34" s="20"/>
      <c r="C34" s="29" t="s">
        <v>131</v>
      </c>
      <c r="D34" s="29">
        <v>11</v>
      </c>
      <c r="E34" s="30" t="s">
        <v>132</v>
      </c>
      <c r="F34" s="31">
        <f>'rekenblad perceel 2'!H101</f>
        <v>0</v>
      </c>
      <c r="G34" s="25"/>
    </row>
    <row r="35" spans="2:7" ht="14.15" customHeight="1" x14ac:dyDescent="0.35">
      <c r="B35" s="20"/>
      <c r="C35" s="22"/>
      <c r="D35" s="29"/>
      <c r="E35" s="30"/>
      <c r="F35" s="31"/>
      <c r="G35" s="25"/>
    </row>
    <row r="36" spans="2:7" ht="14.15" customHeight="1" x14ac:dyDescent="0.35">
      <c r="B36" s="20"/>
      <c r="C36" s="29" t="s">
        <v>108</v>
      </c>
      <c r="D36" s="29">
        <v>155</v>
      </c>
      <c r="E36" s="30" t="s">
        <v>97</v>
      </c>
      <c r="F36" s="31">
        <f>'rekenblad perceel 2'!H102</f>
        <v>0</v>
      </c>
      <c r="G36" s="25"/>
    </row>
    <row r="37" spans="2:7" ht="18" customHeight="1" x14ac:dyDescent="0.35">
      <c r="B37" s="20"/>
      <c r="C37" s="29"/>
      <c r="D37" s="29"/>
      <c r="E37" s="30"/>
      <c r="F37" s="31"/>
      <c r="G37" s="25"/>
    </row>
    <row r="38" spans="2:7" ht="18" customHeight="1" x14ac:dyDescent="0.35">
      <c r="B38" s="20"/>
      <c r="C38" s="29"/>
      <c r="D38" s="32"/>
      <c r="E38" s="33" t="s">
        <v>121</v>
      </c>
      <c r="F38" s="34">
        <f>SUM(F32:F36)</f>
        <v>0</v>
      </c>
      <c r="G38" s="25"/>
    </row>
    <row r="39" spans="2:7" ht="18" customHeight="1" x14ac:dyDescent="0.35">
      <c r="B39" s="20"/>
      <c r="C39" s="29"/>
      <c r="D39" s="29"/>
      <c r="E39" s="30"/>
      <c r="F39" s="31"/>
      <c r="G39" s="25"/>
    </row>
    <row r="40" spans="2:7" ht="18" customHeight="1" x14ac:dyDescent="0.45">
      <c r="B40" s="20"/>
      <c r="C40" s="21" t="s">
        <v>110</v>
      </c>
      <c r="D40" s="27"/>
      <c r="E40" s="28"/>
      <c r="F40" s="64" t="s">
        <v>120</v>
      </c>
      <c r="G40" s="25"/>
    </row>
    <row r="41" spans="2:7" ht="14.15" customHeight="1" x14ac:dyDescent="0.3">
      <c r="B41" s="20"/>
      <c r="C41" s="22"/>
      <c r="D41" s="22"/>
      <c r="E41" s="26"/>
      <c r="F41" s="24"/>
      <c r="G41" s="25"/>
    </row>
    <row r="42" spans="2:7" ht="14.15" customHeight="1" x14ac:dyDescent="0.35">
      <c r="B42" s="20"/>
      <c r="C42" s="29" t="s">
        <v>109</v>
      </c>
      <c r="D42" s="29">
        <f>307-11</f>
        <v>296</v>
      </c>
      <c r="E42" s="30" t="s">
        <v>102</v>
      </c>
      <c r="F42" s="31">
        <f>SUM('rekenblad perceel 2'!H113:H115)</f>
        <v>0</v>
      </c>
      <c r="G42" s="25"/>
    </row>
    <row r="43" spans="2:7" ht="14.15" customHeight="1" x14ac:dyDescent="0.35">
      <c r="B43" s="20"/>
      <c r="C43" s="22"/>
      <c r="D43" s="29"/>
      <c r="E43" s="30"/>
      <c r="F43" s="31"/>
      <c r="G43" s="25"/>
    </row>
    <row r="44" spans="2:7" ht="14.15" customHeight="1" x14ac:dyDescent="0.35">
      <c r="B44" s="20"/>
      <c r="C44" s="29" t="s">
        <v>108</v>
      </c>
      <c r="D44" s="29">
        <v>155</v>
      </c>
      <c r="E44" s="30" t="s">
        <v>97</v>
      </c>
      <c r="F44" s="31">
        <f>SUM('rekenblad perceel 2'!H117:H119)</f>
        <v>0</v>
      </c>
      <c r="G44" s="25"/>
    </row>
    <row r="45" spans="2:7" ht="18" customHeight="1" x14ac:dyDescent="0.35">
      <c r="B45" s="20"/>
      <c r="C45" s="29"/>
      <c r="D45" s="29"/>
      <c r="E45" s="30"/>
      <c r="F45" s="31"/>
      <c r="G45" s="25"/>
    </row>
    <row r="46" spans="2:7" ht="18" customHeight="1" x14ac:dyDescent="0.35">
      <c r="B46" s="20"/>
      <c r="C46" s="29"/>
      <c r="D46" s="32"/>
      <c r="E46" s="33" t="s">
        <v>122</v>
      </c>
      <c r="F46" s="34">
        <f>SUM(F42:F44)</f>
        <v>0</v>
      </c>
      <c r="G46" s="25"/>
    </row>
    <row r="47" spans="2:7" ht="18" customHeight="1" x14ac:dyDescent="0.35">
      <c r="B47" s="20"/>
      <c r="C47" s="29"/>
      <c r="D47" s="29"/>
      <c r="E47" s="30"/>
      <c r="F47" s="31"/>
      <c r="G47" s="25"/>
    </row>
    <row r="48" spans="2:7" ht="18" customHeight="1" x14ac:dyDescent="0.45">
      <c r="B48" s="20"/>
      <c r="C48" s="21" t="s">
        <v>91</v>
      </c>
      <c r="D48" s="27"/>
      <c r="E48" s="28"/>
      <c r="F48" s="64" t="s">
        <v>120</v>
      </c>
      <c r="G48" s="25"/>
    </row>
    <row r="49" spans="2:7" ht="14.15" customHeight="1" x14ac:dyDescent="0.3">
      <c r="B49" s="20"/>
      <c r="C49" s="22"/>
      <c r="D49" s="22"/>
      <c r="E49" s="26"/>
      <c r="F49" s="24"/>
      <c r="G49" s="25"/>
    </row>
    <row r="50" spans="2:7" ht="14.15" customHeight="1" x14ac:dyDescent="0.35">
      <c r="B50" s="20"/>
      <c r="C50" s="29" t="s">
        <v>109</v>
      </c>
      <c r="D50" s="29">
        <f>307-11</f>
        <v>296</v>
      </c>
      <c r="E50" s="30" t="s">
        <v>102</v>
      </c>
      <c r="F50" s="31">
        <f>'rekenblad perceel 2'!H126+'rekenblad perceel 2'!H127</f>
        <v>0</v>
      </c>
      <c r="G50" s="25"/>
    </row>
    <row r="51" spans="2:7" ht="14.15" customHeight="1" x14ac:dyDescent="0.35">
      <c r="B51" s="20"/>
      <c r="C51" s="22"/>
      <c r="D51" s="29"/>
      <c r="E51" s="30"/>
      <c r="F51" s="31"/>
      <c r="G51" s="25"/>
    </row>
    <row r="52" spans="2:7" ht="14.15" customHeight="1" x14ac:dyDescent="0.35">
      <c r="B52" s="20"/>
      <c r="C52" s="29" t="s">
        <v>108</v>
      </c>
      <c r="D52" s="29">
        <v>155</v>
      </c>
      <c r="E52" s="30" t="s">
        <v>97</v>
      </c>
      <c r="F52" s="31">
        <f>+'rekenblad perceel 2'!H130+'rekenblad perceel 2'!H131</f>
        <v>0</v>
      </c>
      <c r="G52" s="25"/>
    </row>
    <row r="53" spans="2:7" ht="14.15" customHeight="1" x14ac:dyDescent="0.35">
      <c r="B53" s="20"/>
      <c r="C53" s="29"/>
      <c r="D53" s="29"/>
      <c r="E53" s="30"/>
      <c r="F53" s="31"/>
      <c r="G53" s="25"/>
    </row>
    <row r="54" spans="2:7" ht="18" customHeight="1" x14ac:dyDescent="0.35">
      <c r="B54" s="20"/>
      <c r="C54" s="29"/>
      <c r="D54" s="32"/>
      <c r="E54" s="33" t="s">
        <v>123</v>
      </c>
      <c r="F54" s="34">
        <f>SUM(F50:F53)</f>
        <v>0</v>
      </c>
      <c r="G54" s="25"/>
    </row>
    <row r="55" spans="2:7" ht="18" customHeight="1" x14ac:dyDescent="0.3">
      <c r="B55" s="20"/>
      <c r="C55" s="22"/>
      <c r="D55" s="22"/>
      <c r="E55" s="26"/>
      <c r="F55" s="24"/>
      <c r="G55" s="25"/>
    </row>
    <row r="56" spans="2:7" ht="18" customHeight="1" x14ac:dyDescent="0.45">
      <c r="B56" s="20"/>
      <c r="C56" s="27"/>
      <c r="D56" s="27"/>
      <c r="E56" s="35" t="s">
        <v>103</v>
      </c>
      <c r="F56" s="36">
        <f>F28+F38+F46+F54</f>
        <v>0</v>
      </c>
      <c r="G56" s="25"/>
    </row>
    <row r="57" spans="2:7" ht="18" customHeight="1" thickBot="1" x14ac:dyDescent="0.35">
      <c r="B57" s="37"/>
      <c r="C57" s="38"/>
      <c r="D57" s="38"/>
      <c r="E57" s="39"/>
      <c r="F57" s="40"/>
      <c r="G57" s="41"/>
    </row>
    <row r="58" spans="2:7" ht="18" customHeight="1" x14ac:dyDescent="0.3"/>
    <row r="59" spans="2:7" ht="18" customHeight="1" x14ac:dyDescent="0.3"/>
    <row r="60" spans="2:7" ht="18" customHeight="1" x14ac:dyDescent="0.3"/>
    <row r="61" spans="2:7" ht="18" customHeight="1" x14ac:dyDescent="0.3"/>
    <row r="62" spans="2:7" ht="18" customHeight="1" x14ac:dyDescent="0.3"/>
  </sheetData>
  <pageMargins left="1.1023622047244095" right="0.70866141732283472" top="1.1417322834645669" bottom="0.74803149606299213" header="0.31496062992125984" footer="0.31496062992125984"/>
  <pageSetup paperSize="9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I138"/>
  <sheetViews>
    <sheetView showGridLines="0" topLeftCell="A19" zoomScale="90" zoomScaleNormal="90" workbookViewId="0">
      <selection activeCell="E90" sqref="E90"/>
    </sheetView>
  </sheetViews>
  <sheetFormatPr defaultRowHeight="14.5" x14ac:dyDescent="0.35"/>
  <cols>
    <col min="1" max="1" width="2.81640625" customWidth="1"/>
    <col min="2" max="2" width="20.81640625" customWidth="1"/>
    <col min="3" max="3" width="17.7265625" customWidth="1"/>
    <col min="4" max="4" width="62.1796875" style="13" customWidth="1"/>
    <col min="5" max="6" width="20.7265625" customWidth="1"/>
    <col min="7" max="7" width="11.81640625" customWidth="1"/>
    <col min="8" max="8" width="20.7265625" customWidth="1"/>
  </cols>
  <sheetData>
    <row r="1" spans="2:9" ht="26" x14ac:dyDescent="0.6">
      <c r="B1" s="42" t="s">
        <v>88</v>
      </c>
      <c r="C1" s="5"/>
      <c r="D1" s="8"/>
      <c r="E1" s="5"/>
      <c r="F1" s="5"/>
      <c r="G1" s="5"/>
      <c r="H1" s="5"/>
      <c r="I1" s="5"/>
    </row>
    <row r="2" spans="2:9" ht="12" customHeight="1" x14ac:dyDescent="0.35">
      <c r="B2" s="5"/>
      <c r="C2" s="5"/>
      <c r="D2" s="8"/>
      <c r="E2" s="5"/>
      <c r="F2" s="5"/>
      <c r="G2" s="5"/>
      <c r="H2" s="5"/>
      <c r="I2" s="5"/>
    </row>
    <row r="3" spans="2:9" ht="23.5" x14ac:dyDescent="0.55000000000000004">
      <c r="B3" s="7" t="s">
        <v>94</v>
      </c>
      <c r="C3" s="1"/>
      <c r="D3" s="9"/>
      <c r="E3" s="1"/>
      <c r="F3" s="1"/>
      <c r="G3" s="1"/>
      <c r="H3" s="1"/>
      <c r="I3" s="5"/>
    </row>
    <row r="4" spans="2:9" x14ac:dyDescent="0.35">
      <c r="B4" s="113" t="s">
        <v>86</v>
      </c>
      <c r="C4" s="2"/>
      <c r="D4" s="10"/>
      <c r="E4" s="2"/>
      <c r="F4" s="2"/>
      <c r="G4" s="2"/>
      <c r="H4" s="2"/>
      <c r="I4" s="2"/>
    </row>
    <row r="5" spans="2:9" x14ac:dyDescent="0.35">
      <c r="B5" s="113" t="s">
        <v>62</v>
      </c>
      <c r="C5" s="2"/>
      <c r="D5" s="10"/>
      <c r="E5" s="2"/>
      <c r="F5" s="2"/>
      <c r="G5" s="2"/>
      <c r="H5" s="2"/>
      <c r="I5" s="2"/>
    </row>
    <row r="6" spans="2:9" x14ac:dyDescent="0.35">
      <c r="B6" s="113" t="s">
        <v>63</v>
      </c>
      <c r="C6" s="2"/>
      <c r="D6" s="10"/>
      <c r="E6" s="2"/>
      <c r="F6" s="2"/>
      <c r="G6" s="2"/>
      <c r="H6" s="2"/>
      <c r="I6" s="2"/>
    </row>
    <row r="7" spans="2:9" ht="15" thickBot="1" x14ac:dyDescent="0.4">
      <c r="B7" s="2"/>
      <c r="C7" s="2"/>
      <c r="D7" s="10"/>
      <c r="E7" s="2"/>
      <c r="F7" s="2"/>
      <c r="G7" s="2"/>
      <c r="H7" s="2"/>
      <c r="I7" s="2"/>
    </row>
    <row r="8" spans="2:9" ht="19" thickBot="1" x14ac:dyDescent="0.5">
      <c r="B8" s="62" t="s">
        <v>95</v>
      </c>
      <c r="C8" s="16"/>
      <c r="D8" s="16"/>
      <c r="E8" s="14"/>
      <c r="F8" s="14"/>
      <c r="G8" s="14"/>
      <c r="H8" s="15"/>
      <c r="I8" s="2"/>
    </row>
    <row r="9" spans="2:9" ht="15" thickBot="1" x14ac:dyDescent="0.4">
      <c r="B9" s="45" t="s">
        <v>74</v>
      </c>
      <c r="C9" s="46" t="s">
        <v>75</v>
      </c>
      <c r="D9" s="47" t="s">
        <v>115</v>
      </c>
      <c r="E9" s="47" t="s">
        <v>4</v>
      </c>
      <c r="F9" s="47" t="s">
        <v>64</v>
      </c>
      <c r="G9" s="47"/>
      <c r="H9" s="48" t="s">
        <v>87</v>
      </c>
      <c r="I9" s="2"/>
    </row>
    <row r="10" spans="2:9" x14ac:dyDescent="0.35">
      <c r="B10" s="135" t="s">
        <v>5</v>
      </c>
      <c r="C10" s="49" t="s">
        <v>23</v>
      </c>
      <c r="D10" s="50" t="s">
        <v>16</v>
      </c>
      <c r="E10" s="70">
        <v>186</v>
      </c>
      <c r="F10" s="124"/>
      <c r="G10" s="51"/>
      <c r="H10" s="66">
        <f>E10*F10</f>
        <v>0</v>
      </c>
      <c r="I10" s="2"/>
    </row>
    <row r="11" spans="2:9" x14ac:dyDescent="0.35">
      <c r="B11" s="136"/>
      <c r="C11" s="134" t="s">
        <v>25</v>
      </c>
      <c r="D11" s="53" t="s">
        <v>17</v>
      </c>
      <c r="E11" s="71">
        <f>+E10</f>
        <v>186</v>
      </c>
      <c r="F11" s="124"/>
      <c r="G11" s="54"/>
      <c r="H11" s="67">
        <f t="shared" ref="H11:H14" si="0">E11*F11</f>
        <v>0</v>
      </c>
      <c r="I11" s="2"/>
    </row>
    <row r="12" spans="2:9" x14ac:dyDescent="0.35">
      <c r="B12" s="136"/>
      <c r="C12" s="134"/>
      <c r="D12" s="53" t="s">
        <v>13</v>
      </c>
      <c r="E12" s="71">
        <f>+E11</f>
        <v>186</v>
      </c>
      <c r="F12" s="124"/>
      <c r="G12" s="54"/>
      <c r="H12" s="67">
        <f t="shared" si="0"/>
        <v>0</v>
      </c>
      <c r="I12" s="2"/>
    </row>
    <row r="13" spans="2:9" x14ac:dyDescent="0.35">
      <c r="B13" s="136"/>
      <c r="C13" s="134" t="s">
        <v>26</v>
      </c>
      <c r="D13" s="53" t="s">
        <v>47</v>
      </c>
      <c r="E13" s="71">
        <f>+E12</f>
        <v>186</v>
      </c>
      <c r="F13" s="124"/>
      <c r="G13" s="54"/>
      <c r="H13" s="67">
        <f t="shared" si="0"/>
        <v>0</v>
      </c>
      <c r="I13" s="2"/>
    </row>
    <row r="14" spans="2:9" ht="15" thickBot="1" x14ac:dyDescent="0.4">
      <c r="B14" s="145"/>
      <c r="C14" s="149"/>
      <c r="D14" s="56" t="s">
        <v>48</v>
      </c>
      <c r="E14" s="72">
        <f>+E13</f>
        <v>186</v>
      </c>
      <c r="F14" s="126"/>
      <c r="G14" s="57"/>
      <c r="H14" s="68">
        <f t="shared" si="0"/>
        <v>0</v>
      </c>
      <c r="I14" s="2"/>
    </row>
    <row r="15" spans="2:9" x14ac:dyDescent="0.35">
      <c r="B15" s="144" t="s">
        <v>20</v>
      </c>
      <c r="C15" s="150" t="s">
        <v>23</v>
      </c>
      <c r="D15" s="58" t="s">
        <v>44</v>
      </c>
      <c r="E15" s="73">
        <v>81</v>
      </c>
      <c r="F15" s="125"/>
      <c r="G15" s="59"/>
      <c r="H15" s="69">
        <f>E15*F15</f>
        <v>0</v>
      </c>
      <c r="I15" s="2"/>
    </row>
    <row r="16" spans="2:9" x14ac:dyDescent="0.35">
      <c r="B16" s="136"/>
      <c r="C16" s="134"/>
      <c r="D16" s="53" t="s">
        <v>21</v>
      </c>
      <c r="E16" s="71">
        <f>+E15</f>
        <v>81</v>
      </c>
      <c r="F16" s="124"/>
      <c r="G16" s="54"/>
      <c r="H16" s="67">
        <f t="shared" ref="H16:H21" si="1">E16*F16</f>
        <v>0</v>
      </c>
      <c r="I16" s="2"/>
    </row>
    <row r="17" spans="2:9" x14ac:dyDescent="0.35">
      <c r="B17" s="136"/>
      <c r="C17" s="134"/>
      <c r="D17" s="53" t="s">
        <v>14</v>
      </c>
      <c r="E17" s="71">
        <f t="shared" ref="E17:E21" si="2">+E16</f>
        <v>81</v>
      </c>
      <c r="F17" s="124"/>
      <c r="G17" s="54"/>
      <c r="H17" s="67">
        <f t="shared" si="1"/>
        <v>0</v>
      </c>
      <c r="I17" s="2"/>
    </row>
    <row r="18" spans="2:9" x14ac:dyDescent="0.35">
      <c r="B18" s="136"/>
      <c r="C18" s="134"/>
      <c r="D18" s="53" t="s">
        <v>15</v>
      </c>
      <c r="E18" s="71">
        <f t="shared" si="2"/>
        <v>81</v>
      </c>
      <c r="F18" s="124"/>
      <c r="G18" s="54"/>
      <c r="H18" s="67">
        <f t="shared" si="1"/>
        <v>0</v>
      </c>
      <c r="I18" s="2"/>
    </row>
    <row r="19" spans="2:9" x14ac:dyDescent="0.35">
      <c r="B19" s="136"/>
      <c r="C19" s="52" t="s">
        <v>24</v>
      </c>
      <c r="D19" s="53" t="s">
        <v>45</v>
      </c>
      <c r="E19" s="71">
        <f t="shared" si="2"/>
        <v>81</v>
      </c>
      <c r="F19" s="124"/>
      <c r="G19" s="54"/>
      <c r="H19" s="67">
        <f t="shared" si="1"/>
        <v>0</v>
      </c>
      <c r="I19" s="2"/>
    </row>
    <row r="20" spans="2:9" x14ac:dyDescent="0.35">
      <c r="B20" s="136"/>
      <c r="C20" s="52" t="s">
        <v>25</v>
      </c>
      <c r="D20" s="53" t="s">
        <v>27</v>
      </c>
      <c r="E20" s="71">
        <f t="shared" si="2"/>
        <v>81</v>
      </c>
      <c r="F20" s="124"/>
      <c r="G20" s="54"/>
      <c r="H20" s="67">
        <f t="shared" si="1"/>
        <v>0</v>
      </c>
      <c r="I20" s="2"/>
    </row>
    <row r="21" spans="2:9" ht="15" thickBot="1" x14ac:dyDescent="0.4">
      <c r="B21" s="145"/>
      <c r="C21" s="60" t="s">
        <v>26</v>
      </c>
      <c r="D21" s="56" t="s">
        <v>28</v>
      </c>
      <c r="E21" s="72">
        <f t="shared" si="2"/>
        <v>81</v>
      </c>
      <c r="F21" s="126"/>
      <c r="G21" s="57"/>
      <c r="H21" s="68">
        <f t="shared" si="1"/>
        <v>0</v>
      </c>
      <c r="I21" s="2"/>
    </row>
    <row r="22" spans="2:9" x14ac:dyDescent="0.35">
      <c r="B22" s="144" t="s">
        <v>29</v>
      </c>
      <c r="C22" s="61" t="s">
        <v>24</v>
      </c>
      <c r="D22" s="58" t="s">
        <v>46</v>
      </c>
      <c r="E22" s="73">
        <v>54</v>
      </c>
      <c r="F22" s="125"/>
      <c r="G22" s="59"/>
      <c r="H22" s="69">
        <f>E22*F22</f>
        <v>0</v>
      </c>
      <c r="I22" s="2"/>
    </row>
    <row r="23" spans="2:9" x14ac:dyDescent="0.35">
      <c r="B23" s="136"/>
      <c r="C23" s="134" t="s">
        <v>25</v>
      </c>
      <c r="D23" s="53" t="s">
        <v>31</v>
      </c>
      <c r="E23" s="71">
        <f>+E22</f>
        <v>54</v>
      </c>
      <c r="F23" s="124"/>
      <c r="G23" s="54"/>
      <c r="H23" s="67">
        <f t="shared" ref="H23:H36" si="3">E23*F23</f>
        <v>0</v>
      </c>
      <c r="I23" s="2"/>
    </row>
    <row r="24" spans="2:9" ht="15" thickBot="1" x14ac:dyDescent="0.4">
      <c r="B24" s="145"/>
      <c r="C24" s="149"/>
      <c r="D24" s="56" t="s">
        <v>27</v>
      </c>
      <c r="E24" s="72">
        <f>+E23</f>
        <v>54</v>
      </c>
      <c r="F24" s="126"/>
      <c r="G24" s="57"/>
      <c r="H24" s="68">
        <f t="shared" si="3"/>
        <v>0</v>
      </c>
      <c r="I24" s="2"/>
    </row>
    <row r="25" spans="2:9" x14ac:dyDescent="0.35">
      <c r="B25" s="144" t="s">
        <v>35</v>
      </c>
      <c r="C25" s="150" t="s">
        <v>23</v>
      </c>
      <c r="D25" s="58" t="s">
        <v>49</v>
      </c>
      <c r="E25" s="73">
        <v>26</v>
      </c>
      <c r="F25" s="125"/>
      <c r="G25" s="59"/>
      <c r="H25" s="69">
        <f t="shared" si="3"/>
        <v>0</v>
      </c>
      <c r="I25" s="2"/>
    </row>
    <row r="26" spans="2:9" x14ac:dyDescent="0.35">
      <c r="B26" s="136"/>
      <c r="C26" s="134"/>
      <c r="D26" s="53" t="s">
        <v>50</v>
      </c>
      <c r="E26" s="71">
        <f>+E25</f>
        <v>26</v>
      </c>
      <c r="F26" s="124"/>
      <c r="G26" s="54"/>
      <c r="H26" s="67">
        <f t="shared" si="3"/>
        <v>0</v>
      </c>
      <c r="I26" s="2"/>
    </row>
    <row r="27" spans="2:9" x14ac:dyDescent="0.35">
      <c r="B27" s="136"/>
      <c r="C27" s="134" t="s">
        <v>24</v>
      </c>
      <c r="D27" s="53" t="s">
        <v>45</v>
      </c>
      <c r="E27" s="71">
        <f t="shared" ref="E27:E36" si="4">+E26</f>
        <v>26</v>
      </c>
      <c r="F27" s="124"/>
      <c r="G27" s="54"/>
      <c r="H27" s="67">
        <f t="shared" si="3"/>
        <v>0</v>
      </c>
      <c r="I27" s="2"/>
    </row>
    <row r="28" spans="2:9" x14ac:dyDescent="0.35">
      <c r="B28" s="136"/>
      <c r="C28" s="134"/>
      <c r="D28" s="53" t="s">
        <v>51</v>
      </c>
      <c r="E28" s="71">
        <f t="shared" si="4"/>
        <v>26</v>
      </c>
      <c r="F28" s="124"/>
      <c r="G28" s="54"/>
      <c r="H28" s="67">
        <f t="shared" si="3"/>
        <v>0</v>
      </c>
      <c r="I28" s="2"/>
    </row>
    <row r="29" spans="2:9" x14ac:dyDescent="0.35">
      <c r="B29" s="136"/>
      <c r="C29" s="134" t="s">
        <v>25</v>
      </c>
      <c r="D29" s="53" t="s">
        <v>37</v>
      </c>
      <c r="E29" s="71">
        <f t="shared" si="4"/>
        <v>26</v>
      </c>
      <c r="F29" s="124"/>
      <c r="G29" s="54"/>
      <c r="H29" s="67">
        <f t="shared" si="3"/>
        <v>0</v>
      </c>
      <c r="I29" s="2"/>
    </row>
    <row r="30" spans="2:9" x14ac:dyDescent="0.35">
      <c r="B30" s="136"/>
      <c r="C30" s="134"/>
      <c r="D30" s="53" t="s">
        <v>38</v>
      </c>
      <c r="E30" s="71">
        <f t="shared" si="4"/>
        <v>26</v>
      </c>
      <c r="F30" s="124"/>
      <c r="G30" s="54"/>
      <c r="H30" s="67">
        <f t="shared" si="3"/>
        <v>0</v>
      </c>
      <c r="I30" s="2"/>
    </row>
    <row r="31" spans="2:9" x14ac:dyDescent="0.35">
      <c r="B31" s="136"/>
      <c r="C31" s="134"/>
      <c r="D31" s="53" t="s">
        <v>39</v>
      </c>
      <c r="E31" s="71">
        <f t="shared" si="4"/>
        <v>26</v>
      </c>
      <c r="F31" s="124"/>
      <c r="G31" s="54"/>
      <c r="H31" s="67">
        <f t="shared" si="3"/>
        <v>0</v>
      </c>
      <c r="I31" s="2"/>
    </row>
    <row r="32" spans="2:9" x14ac:dyDescent="0.35">
      <c r="B32" s="136"/>
      <c r="C32" s="134" t="s">
        <v>26</v>
      </c>
      <c r="D32" s="53" t="s">
        <v>40</v>
      </c>
      <c r="E32" s="71">
        <f t="shared" si="4"/>
        <v>26</v>
      </c>
      <c r="F32" s="124"/>
      <c r="G32" s="54"/>
      <c r="H32" s="67">
        <f t="shared" si="3"/>
        <v>0</v>
      </c>
      <c r="I32" s="2"/>
    </row>
    <row r="33" spans="2:9" x14ac:dyDescent="0.35">
      <c r="B33" s="136"/>
      <c r="C33" s="134"/>
      <c r="D33" s="53" t="s">
        <v>41</v>
      </c>
      <c r="E33" s="71">
        <f t="shared" si="4"/>
        <v>26</v>
      </c>
      <c r="F33" s="124"/>
      <c r="G33" s="54"/>
      <c r="H33" s="67">
        <f t="shared" si="3"/>
        <v>0</v>
      </c>
      <c r="I33" s="2"/>
    </row>
    <row r="34" spans="2:9" x14ac:dyDescent="0.35">
      <c r="B34" s="136"/>
      <c r="C34" s="134"/>
      <c r="D34" s="53" t="s">
        <v>34</v>
      </c>
      <c r="E34" s="71">
        <f t="shared" si="4"/>
        <v>26</v>
      </c>
      <c r="F34" s="124"/>
      <c r="G34" s="54"/>
      <c r="H34" s="67">
        <f t="shared" si="3"/>
        <v>0</v>
      </c>
      <c r="I34" s="2"/>
    </row>
    <row r="35" spans="2:9" x14ac:dyDescent="0.35">
      <c r="B35" s="136"/>
      <c r="C35" s="134"/>
      <c r="D35" s="53" t="s">
        <v>42</v>
      </c>
      <c r="E35" s="71">
        <f t="shared" si="4"/>
        <v>26</v>
      </c>
      <c r="F35" s="124"/>
      <c r="G35" s="54"/>
      <c r="H35" s="67">
        <f t="shared" si="3"/>
        <v>0</v>
      </c>
      <c r="I35" s="2"/>
    </row>
    <row r="36" spans="2:9" ht="15" thickBot="1" x14ac:dyDescent="0.4">
      <c r="B36" s="145"/>
      <c r="C36" s="149"/>
      <c r="D36" s="56" t="s">
        <v>43</v>
      </c>
      <c r="E36" s="72">
        <f t="shared" si="4"/>
        <v>26</v>
      </c>
      <c r="F36" s="126"/>
      <c r="G36" s="57"/>
      <c r="H36" s="68">
        <f t="shared" si="3"/>
        <v>0</v>
      </c>
      <c r="I36" s="2"/>
    </row>
    <row r="37" spans="2:9" ht="15" thickBot="1" x14ac:dyDescent="0.4">
      <c r="B37" s="2"/>
      <c r="C37" s="2"/>
      <c r="D37" s="10"/>
      <c r="E37" s="2"/>
      <c r="F37" s="2"/>
      <c r="G37" s="2"/>
      <c r="H37" s="2"/>
      <c r="I37" s="2"/>
    </row>
    <row r="38" spans="2:9" ht="19" thickBot="1" x14ac:dyDescent="0.5">
      <c r="B38" s="74" t="s">
        <v>96</v>
      </c>
      <c r="C38" s="16"/>
      <c r="D38" s="16"/>
      <c r="E38" s="14"/>
      <c r="F38" s="14"/>
      <c r="G38" s="14"/>
      <c r="H38" s="15"/>
      <c r="I38" s="2"/>
    </row>
    <row r="39" spans="2:9" ht="15" thickBot="1" x14ac:dyDescent="0.4">
      <c r="B39" s="45" t="s">
        <v>74</v>
      </c>
      <c r="C39" s="46" t="s">
        <v>75</v>
      </c>
      <c r="D39" s="47" t="s">
        <v>115</v>
      </c>
      <c r="E39" s="47" t="s">
        <v>4</v>
      </c>
      <c r="F39" s="47" t="s">
        <v>64</v>
      </c>
      <c r="G39" s="47"/>
      <c r="H39" s="48" t="s">
        <v>87</v>
      </c>
      <c r="I39" s="2"/>
    </row>
    <row r="40" spans="2:9" x14ac:dyDescent="0.35">
      <c r="B40" s="135" t="s">
        <v>5</v>
      </c>
      <c r="C40" s="49" t="s">
        <v>23</v>
      </c>
      <c r="D40" s="50" t="s">
        <v>16</v>
      </c>
      <c r="E40" s="70">
        <v>329</v>
      </c>
      <c r="F40" s="125"/>
      <c r="G40" s="51"/>
      <c r="H40" s="66">
        <f>E40*F40</f>
        <v>0</v>
      </c>
      <c r="I40" s="2"/>
    </row>
    <row r="41" spans="2:9" x14ac:dyDescent="0.35">
      <c r="B41" s="136"/>
      <c r="C41" s="52" t="s">
        <v>24</v>
      </c>
      <c r="D41" s="53" t="s">
        <v>22</v>
      </c>
      <c r="E41" s="71">
        <f>+E40</f>
        <v>329</v>
      </c>
      <c r="F41" s="125"/>
      <c r="G41" s="54"/>
      <c r="H41" s="67">
        <f t="shared" ref="H41:H45" si="5">E41*F41</f>
        <v>0</v>
      </c>
      <c r="I41" s="2"/>
    </row>
    <row r="42" spans="2:9" x14ac:dyDescent="0.35">
      <c r="B42" s="136"/>
      <c r="C42" s="134" t="s">
        <v>25</v>
      </c>
      <c r="D42" s="53" t="s">
        <v>17</v>
      </c>
      <c r="E42" s="71">
        <f t="shared" ref="E42:E45" si="6">+E41</f>
        <v>329</v>
      </c>
      <c r="F42" s="125"/>
      <c r="G42" s="54"/>
      <c r="H42" s="67">
        <f t="shared" si="5"/>
        <v>0</v>
      </c>
      <c r="I42" s="2"/>
    </row>
    <row r="43" spans="2:9" x14ac:dyDescent="0.35">
      <c r="B43" s="136"/>
      <c r="C43" s="134"/>
      <c r="D43" s="53" t="s">
        <v>13</v>
      </c>
      <c r="E43" s="71">
        <f t="shared" si="6"/>
        <v>329</v>
      </c>
      <c r="F43" s="125"/>
      <c r="G43" s="54"/>
      <c r="H43" s="67">
        <f t="shared" si="5"/>
        <v>0</v>
      </c>
      <c r="I43" s="2"/>
    </row>
    <row r="44" spans="2:9" x14ac:dyDescent="0.35">
      <c r="B44" s="136"/>
      <c r="C44" s="134" t="s">
        <v>26</v>
      </c>
      <c r="D44" s="53" t="s">
        <v>18</v>
      </c>
      <c r="E44" s="71">
        <f t="shared" si="6"/>
        <v>329</v>
      </c>
      <c r="F44" s="125"/>
      <c r="G44" s="54"/>
      <c r="H44" s="67">
        <f t="shared" si="5"/>
        <v>0</v>
      </c>
      <c r="I44" s="2"/>
    </row>
    <row r="45" spans="2:9" ht="15" thickBot="1" x14ac:dyDescent="0.4">
      <c r="B45" s="145"/>
      <c r="C45" s="149"/>
      <c r="D45" s="56" t="s">
        <v>19</v>
      </c>
      <c r="E45" s="72">
        <f t="shared" si="6"/>
        <v>329</v>
      </c>
      <c r="F45" s="126"/>
      <c r="G45" s="57"/>
      <c r="H45" s="68">
        <f t="shared" si="5"/>
        <v>0</v>
      </c>
      <c r="I45" s="2"/>
    </row>
    <row r="46" spans="2:9" x14ac:dyDescent="0.35">
      <c r="B46" s="144" t="s">
        <v>20</v>
      </c>
      <c r="C46" s="150" t="s">
        <v>23</v>
      </c>
      <c r="D46" s="58" t="s">
        <v>32</v>
      </c>
      <c r="E46" s="73">
        <v>182</v>
      </c>
      <c r="F46" s="125"/>
      <c r="G46" s="59"/>
      <c r="H46" s="69">
        <f>E46*F46</f>
        <v>0</v>
      </c>
      <c r="I46" s="2"/>
    </row>
    <row r="47" spans="2:9" x14ac:dyDescent="0.35">
      <c r="B47" s="136"/>
      <c r="C47" s="134"/>
      <c r="D47" s="53" t="s">
        <v>21</v>
      </c>
      <c r="E47" s="71">
        <f>+E46</f>
        <v>182</v>
      </c>
      <c r="F47" s="125"/>
      <c r="G47" s="54"/>
      <c r="H47" s="67">
        <f t="shared" ref="H47:H50" si="7">E47*F47</f>
        <v>0</v>
      </c>
      <c r="I47" s="2"/>
    </row>
    <row r="48" spans="2:9" x14ac:dyDescent="0.35">
      <c r="B48" s="136"/>
      <c r="C48" s="134"/>
      <c r="D48" s="53" t="s">
        <v>14</v>
      </c>
      <c r="E48" s="71">
        <f t="shared" ref="E48:E50" si="8">+E47</f>
        <v>182</v>
      </c>
      <c r="F48" s="125"/>
      <c r="G48" s="54"/>
      <c r="H48" s="67">
        <f t="shared" si="7"/>
        <v>0</v>
      </c>
      <c r="I48" s="2"/>
    </row>
    <row r="49" spans="2:9" x14ac:dyDescent="0.35">
      <c r="B49" s="136"/>
      <c r="C49" s="134"/>
      <c r="D49" s="53" t="s">
        <v>15</v>
      </c>
      <c r="E49" s="71">
        <f t="shared" si="8"/>
        <v>182</v>
      </c>
      <c r="F49" s="125"/>
      <c r="G49" s="54"/>
      <c r="H49" s="67">
        <f t="shared" si="7"/>
        <v>0</v>
      </c>
      <c r="I49" s="2"/>
    </row>
    <row r="50" spans="2:9" ht="15" thickBot="1" x14ac:dyDescent="0.4">
      <c r="B50" s="145"/>
      <c r="C50" s="60" t="s">
        <v>24</v>
      </c>
      <c r="D50" s="56" t="s">
        <v>33</v>
      </c>
      <c r="E50" s="72">
        <f t="shared" si="8"/>
        <v>182</v>
      </c>
      <c r="F50" s="126"/>
      <c r="G50" s="57"/>
      <c r="H50" s="68">
        <f t="shared" si="7"/>
        <v>0</v>
      </c>
      <c r="I50" s="2"/>
    </row>
    <row r="51" spans="2:9" x14ac:dyDescent="0.35">
      <c r="B51" s="144" t="s">
        <v>29</v>
      </c>
      <c r="C51" s="61" t="s">
        <v>24</v>
      </c>
      <c r="D51" s="58" t="s">
        <v>30</v>
      </c>
      <c r="E51" s="73">
        <v>105</v>
      </c>
      <c r="F51" s="125"/>
      <c r="G51" s="59"/>
      <c r="H51" s="69">
        <f>E51*F51</f>
        <v>0</v>
      </c>
      <c r="I51" s="2"/>
    </row>
    <row r="52" spans="2:9" x14ac:dyDescent="0.35">
      <c r="B52" s="136"/>
      <c r="C52" s="134" t="s">
        <v>25</v>
      </c>
      <c r="D52" s="53" t="s">
        <v>31</v>
      </c>
      <c r="E52" s="71">
        <f>+E51</f>
        <v>105</v>
      </c>
      <c r="F52" s="125"/>
      <c r="G52" s="54"/>
      <c r="H52" s="67">
        <f t="shared" ref="H52:H55" si="9">E52*F52</f>
        <v>0</v>
      </c>
      <c r="I52" s="2"/>
    </row>
    <row r="53" spans="2:9" x14ac:dyDescent="0.35">
      <c r="B53" s="136"/>
      <c r="C53" s="134"/>
      <c r="D53" s="53" t="s">
        <v>27</v>
      </c>
      <c r="E53" s="71">
        <f t="shared" ref="E53:E55" si="10">+E52</f>
        <v>105</v>
      </c>
      <c r="F53" s="125"/>
      <c r="G53" s="54"/>
      <c r="H53" s="67">
        <f t="shared" si="9"/>
        <v>0</v>
      </c>
      <c r="I53" s="2"/>
    </row>
    <row r="54" spans="2:9" x14ac:dyDescent="0.35">
      <c r="B54" s="136"/>
      <c r="C54" s="134" t="s">
        <v>26</v>
      </c>
      <c r="D54" s="53" t="s">
        <v>28</v>
      </c>
      <c r="E54" s="71">
        <f t="shared" si="10"/>
        <v>105</v>
      </c>
      <c r="F54" s="125"/>
      <c r="G54" s="54"/>
      <c r="H54" s="67">
        <f t="shared" si="9"/>
        <v>0</v>
      </c>
      <c r="I54" s="2"/>
    </row>
    <row r="55" spans="2:9" ht="15" thickBot="1" x14ac:dyDescent="0.4">
      <c r="B55" s="145"/>
      <c r="C55" s="149"/>
      <c r="D55" s="56" t="s">
        <v>34</v>
      </c>
      <c r="E55" s="72">
        <f t="shared" si="10"/>
        <v>105</v>
      </c>
      <c r="F55" s="126"/>
      <c r="G55" s="57"/>
      <c r="H55" s="68">
        <f t="shared" si="9"/>
        <v>0</v>
      </c>
      <c r="I55" s="2"/>
    </row>
    <row r="56" spans="2:9" x14ac:dyDescent="0.35">
      <c r="B56" s="144" t="s">
        <v>35</v>
      </c>
      <c r="C56" s="61" t="s">
        <v>23</v>
      </c>
      <c r="D56" s="58" t="s">
        <v>49</v>
      </c>
      <c r="E56" s="73">
        <v>2</v>
      </c>
      <c r="F56" s="125"/>
      <c r="G56" s="59"/>
      <c r="H56" s="69">
        <f>E56*F56</f>
        <v>0</v>
      </c>
      <c r="I56" s="2"/>
    </row>
    <row r="57" spans="2:9" x14ac:dyDescent="0.35">
      <c r="B57" s="136"/>
      <c r="C57" s="147" t="s">
        <v>24</v>
      </c>
      <c r="D57" s="53" t="s">
        <v>36</v>
      </c>
      <c r="E57" s="71">
        <f>+E56</f>
        <v>2</v>
      </c>
      <c r="F57" s="125"/>
      <c r="G57" s="54"/>
      <c r="H57" s="67">
        <f t="shared" ref="H57:H65" si="11">E57*F57</f>
        <v>0</v>
      </c>
      <c r="I57" s="2"/>
    </row>
    <row r="58" spans="2:9" x14ac:dyDescent="0.35">
      <c r="B58" s="136"/>
      <c r="C58" s="146"/>
      <c r="D58" s="53" t="s">
        <v>51</v>
      </c>
      <c r="E58" s="71">
        <f t="shared" ref="E58:E65" si="12">+E57</f>
        <v>2</v>
      </c>
      <c r="F58" s="125"/>
      <c r="G58" s="54"/>
      <c r="H58" s="67">
        <f t="shared" ref="H58" si="13">E58*F58</f>
        <v>0</v>
      </c>
      <c r="I58" s="2"/>
    </row>
    <row r="59" spans="2:9" x14ac:dyDescent="0.35">
      <c r="B59" s="136"/>
      <c r="C59" s="134" t="s">
        <v>25</v>
      </c>
      <c r="D59" s="53" t="s">
        <v>37</v>
      </c>
      <c r="E59" s="71">
        <f t="shared" si="12"/>
        <v>2</v>
      </c>
      <c r="F59" s="125"/>
      <c r="G59" s="54"/>
      <c r="H59" s="67">
        <f t="shared" si="11"/>
        <v>0</v>
      </c>
      <c r="I59" s="2"/>
    </row>
    <row r="60" spans="2:9" x14ac:dyDescent="0.35">
      <c r="B60" s="136"/>
      <c r="C60" s="134"/>
      <c r="D60" s="53" t="s">
        <v>38</v>
      </c>
      <c r="E60" s="71">
        <f t="shared" si="12"/>
        <v>2</v>
      </c>
      <c r="F60" s="125"/>
      <c r="G60" s="54"/>
      <c r="H60" s="67">
        <f t="shared" si="11"/>
        <v>0</v>
      </c>
      <c r="I60" s="2"/>
    </row>
    <row r="61" spans="2:9" x14ac:dyDescent="0.35">
      <c r="B61" s="136"/>
      <c r="C61" s="134"/>
      <c r="D61" s="53" t="s">
        <v>39</v>
      </c>
      <c r="E61" s="71">
        <f t="shared" si="12"/>
        <v>2</v>
      </c>
      <c r="F61" s="125"/>
      <c r="G61" s="54"/>
      <c r="H61" s="67">
        <f t="shared" si="11"/>
        <v>0</v>
      </c>
      <c r="I61" s="2"/>
    </row>
    <row r="62" spans="2:9" x14ac:dyDescent="0.35">
      <c r="B62" s="136"/>
      <c r="C62" s="134" t="s">
        <v>26</v>
      </c>
      <c r="D62" s="53" t="s">
        <v>40</v>
      </c>
      <c r="E62" s="71">
        <f t="shared" si="12"/>
        <v>2</v>
      </c>
      <c r="F62" s="125"/>
      <c r="G62" s="54"/>
      <c r="H62" s="67">
        <f t="shared" si="11"/>
        <v>0</v>
      </c>
      <c r="I62" s="2"/>
    </row>
    <row r="63" spans="2:9" x14ac:dyDescent="0.35">
      <c r="B63" s="136"/>
      <c r="C63" s="134"/>
      <c r="D63" s="53" t="s">
        <v>41</v>
      </c>
      <c r="E63" s="71">
        <f t="shared" si="12"/>
        <v>2</v>
      </c>
      <c r="F63" s="125"/>
      <c r="G63" s="54"/>
      <c r="H63" s="67">
        <f t="shared" si="11"/>
        <v>0</v>
      </c>
      <c r="I63" s="2"/>
    </row>
    <row r="64" spans="2:9" x14ac:dyDescent="0.35">
      <c r="B64" s="136"/>
      <c r="C64" s="134"/>
      <c r="D64" s="53" t="s">
        <v>42</v>
      </c>
      <c r="E64" s="71">
        <f t="shared" si="12"/>
        <v>2</v>
      </c>
      <c r="F64" s="125"/>
      <c r="G64" s="54"/>
      <c r="H64" s="67">
        <f t="shared" si="11"/>
        <v>0</v>
      </c>
      <c r="I64" s="2"/>
    </row>
    <row r="65" spans="2:9" ht="15" thickBot="1" x14ac:dyDescent="0.4">
      <c r="B65" s="145"/>
      <c r="C65" s="149"/>
      <c r="D65" s="56" t="s">
        <v>43</v>
      </c>
      <c r="E65" s="72">
        <f t="shared" si="12"/>
        <v>2</v>
      </c>
      <c r="F65" s="126"/>
      <c r="G65" s="57"/>
      <c r="H65" s="68">
        <f t="shared" si="11"/>
        <v>0</v>
      </c>
      <c r="I65" s="2"/>
    </row>
    <row r="66" spans="2:9" ht="15" thickBot="1" x14ac:dyDescent="0.4">
      <c r="B66" s="2"/>
      <c r="C66" s="2"/>
      <c r="D66" s="10"/>
      <c r="E66" s="2"/>
      <c r="F66" s="2"/>
      <c r="G66" s="2"/>
      <c r="H66" s="2"/>
      <c r="I66" s="2"/>
    </row>
    <row r="67" spans="2:9" ht="19" thickBot="1" x14ac:dyDescent="0.5">
      <c r="B67" s="62" t="s">
        <v>108</v>
      </c>
      <c r="C67" s="16"/>
      <c r="D67" s="16"/>
      <c r="E67" s="14"/>
      <c r="F67" s="14"/>
      <c r="G67" s="14"/>
      <c r="H67" s="15"/>
      <c r="I67" s="2"/>
    </row>
    <row r="68" spans="2:9" ht="15" thickBot="1" x14ac:dyDescent="0.4">
      <c r="B68" s="45" t="s">
        <v>74</v>
      </c>
      <c r="C68" s="75" t="s">
        <v>75</v>
      </c>
      <c r="D68" s="76" t="s">
        <v>115</v>
      </c>
      <c r="E68" s="76" t="s">
        <v>4</v>
      </c>
      <c r="F68" s="47" t="s">
        <v>64</v>
      </c>
      <c r="G68" s="76"/>
      <c r="H68" s="77" t="s">
        <v>87</v>
      </c>
      <c r="I68" s="2"/>
    </row>
    <row r="69" spans="2:9" x14ac:dyDescent="0.35">
      <c r="B69" s="144" t="s">
        <v>5</v>
      </c>
      <c r="C69" s="121" t="s">
        <v>23</v>
      </c>
      <c r="D69" s="58" t="s">
        <v>52</v>
      </c>
      <c r="E69" s="73">
        <v>235</v>
      </c>
      <c r="F69" s="130"/>
      <c r="G69" s="59"/>
      <c r="H69" s="69">
        <f>E69*F69</f>
        <v>0</v>
      </c>
      <c r="I69" s="2"/>
    </row>
    <row r="70" spans="2:9" x14ac:dyDescent="0.35">
      <c r="B70" s="136"/>
      <c r="C70" s="147" t="s">
        <v>53</v>
      </c>
      <c r="D70" s="53" t="s">
        <v>54</v>
      </c>
      <c r="E70" s="71">
        <f>+E69</f>
        <v>235</v>
      </c>
      <c r="F70" s="125"/>
      <c r="G70" s="54"/>
      <c r="H70" s="67">
        <f t="shared" ref="H70:H76" si="14">E70*F70</f>
        <v>0</v>
      </c>
      <c r="I70" s="2"/>
    </row>
    <row r="71" spans="2:9" x14ac:dyDescent="0.35">
      <c r="B71" s="136"/>
      <c r="C71" s="148"/>
      <c r="D71" s="53" t="s">
        <v>55</v>
      </c>
      <c r="E71" s="71">
        <f t="shared" ref="E71:E77" si="15">+E70</f>
        <v>235</v>
      </c>
      <c r="F71" s="125"/>
      <c r="G71" s="54"/>
      <c r="H71" s="67">
        <f t="shared" si="14"/>
        <v>0</v>
      </c>
      <c r="I71" s="2"/>
    </row>
    <row r="72" spans="2:9" x14ac:dyDescent="0.35">
      <c r="B72" s="136"/>
      <c r="C72" s="148"/>
      <c r="D72" s="53" t="s">
        <v>56</v>
      </c>
      <c r="E72" s="71">
        <f t="shared" si="15"/>
        <v>235</v>
      </c>
      <c r="F72" s="125"/>
      <c r="G72" s="54"/>
      <c r="H72" s="67">
        <f t="shared" si="14"/>
        <v>0</v>
      </c>
      <c r="I72" s="2"/>
    </row>
    <row r="73" spans="2:9" x14ac:dyDescent="0.35">
      <c r="B73" s="136"/>
      <c r="C73" s="148"/>
      <c r="D73" s="53" t="s">
        <v>57</v>
      </c>
      <c r="E73" s="71">
        <f t="shared" si="15"/>
        <v>235</v>
      </c>
      <c r="F73" s="125"/>
      <c r="G73" s="54"/>
      <c r="H73" s="67">
        <f t="shared" si="14"/>
        <v>0</v>
      </c>
      <c r="I73" s="2"/>
    </row>
    <row r="74" spans="2:9" x14ac:dyDescent="0.35">
      <c r="B74" s="136"/>
      <c r="C74" s="146"/>
      <c r="D74" s="128" t="s">
        <v>133</v>
      </c>
      <c r="E74" s="71">
        <f t="shared" si="15"/>
        <v>235</v>
      </c>
      <c r="F74" s="125"/>
      <c r="G74" s="54"/>
      <c r="H74" s="67">
        <f t="shared" si="14"/>
        <v>0</v>
      </c>
      <c r="I74" s="2"/>
    </row>
    <row r="75" spans="2:9" x14ac:dyDescent="0.35">
      <c r="B75" s="136"/>
      <c r="C75" s="123" t="s">
        <v>58</v>
      </c>
      <c r="D75" s="53" t="s">
        <v>76</v>
      </c>
      <c r="E75" s="71">
        <f t="shared" si="15"/>
        <v>235</v>
      </c>
      <c r="F75" s="125"/>
      <c r="G75" s="54"/>
      <c r="H75" s="67">
        <f t="shared" si="14"/>
        <v>0</v>
      </c>
      <c r="I75" s="2"/>
    </row>
    <row r="76" spans="2:9" x14ac:dyDescent="0.35">
      <c r="B76" s="136"/>
      <c r="C76" s="139" t="s">
        <v>60</v>
      </c>
      <c r="D76" s="53" t="s">
        <v>77</v>
      </c>
      <c r="E76" s="71">
        <f t="shared" si="15"/>
        <v>235</v>
      </c>
      <c r="F76" s="125"/>
      <c r="G76" s="54"/>
      <c r="H76" s="67">
        <f t="shared" si="14"/>
        <v>0</v>
      </c>
      <c r="I76" s="2"/>
    </row>
    <row r="77" spans="2:9" ht="30.75" customHeight="1" thickBot="1" x14ac:dyDescent="0.4">
      <c r="B77" s="145"/>
      <c r="C77" s="143"/>
      <c r="D77" s="56" t="s">
        <v>134</v>
      </c>
      <c r="E77" s="71">
        <f t="shared" si="15"/>
        <v>235</v>
      </c>
      <c r="F77" s="131"/>
      <c r="G77" s="57"/>
      <c r="H77" s="68">
        <f t="shared" ref="H77" si="16">E77*F77</f>
        <v>0</v>
      </c>
      <c r="I77" s="2"/>
    </row>
    <row r="78" spans="2:9" x14ac:dyDescent="0.35">
      <c r="B78" s="135" t="s">
        <v>20</v>
      </c>
      <c r="C78" s="146" t="s">
        <v>23</v>
      </c>
      <c r="D78" s="50" t="s">
        <v>14</v>
      </c>
      <c r="E78" s="70">
        <v>121</v>
      </c>
      <c r="F78" s="125"/>
      <c r="G78" s="51"/>
      <c r="H78" s="66">
        <f t="shared" ref="H78:H79" si="17">E78*F78</f>
        <v>0</v>
      </c>
      <c r="I78" s="2"/>
    </row>
    <row r="79" spans="2:9" x14ac:dyDescent="0.35">
      <c r="B79" s="136"/>
      <c r="C79" s="134"/>
      <c r="D79" s="53" t="s">
        <v>15</v>
      </c>
      <c r="E79" s="71">
        <f>+E78</f>
        <v>121</v>
      </c>
      <c r="F79" s="125"/>
      <c r="G79" s="54"/>
      <c r="H79" s="67">
        <f t="shared" si="17"/>
        <v>0</v>
      </c>
      <c r="I79" s="2"/>
    </row>
    <row r="80" spans="2:9" x14ac:dyDescent="0.35">
      <c r="B80" s="136"/>
      <c r="C80" s="134"/>
      <c r="D80" s="53" t="s">
        <v>78</v>
      </c>
      <c r="E80" s="71">
        <f t="shared" ref="E80:E88" si="18">+E79</f>
        <v>121</v>
      </c>
      <c r="F80" s="125"/>
      <c r="G80" s="54"/>
      <c r="H80" s="67">
        <f>E80*F80</f>
        <v>0</v>
      </c>
      <c r="I80" s="2"/>
    </row>
    <row r="81" spans="2:9" x14ac:dyDescent="0.35">
      <c r="B81" s="136"/>
      <c r="C81" s="134" t="s">
        <v>24</v>
      </c>
      <c r="D81" s="53" t="s">
        <v>79</v>
      </c>
      <c r="E81" s="71">
        <f t="shared" si="18"/>
        <v>121</v>
      </c>
      <c r="F81" s="125"/>
      <c r="G81" s="54"/>
      <c r="H81" s="67">
        <f t="shared" ref="H81:H84" si="19">E81*F81</f>
        <v>0</v>
      </c>
      <c r="I81" s="2"/>
    </row>
    <row r="82" spans="2:9" x14ac:dyDescent="0.35">
      <c r="B82" s="136"/>
      <c r="C82" s="134"/>
      <c r="D82" s="53" t="s">
        <v>80</v>
      </c>
      <c r="E82" s="71">
        <f t="shared" si="18"/>
        <v>121</v>
      </c>
      <c r="F82" s="125"/>
      <c r="G82" s="54"/>
      <c r="H82" s="67">
        <f t="shared" si="19"/>
        <v>0</v>
      </c>
      <c r="I82" s="2"/>
    </row>
    <row r="83" spans="2:9" x14ac:dyDescent="0.35">
      <c r="B83" s="136"/>
      <c r="C83" s="134"/>
      <c r="D83" s="53" t="s">
        <v>81</v>
      </c>
      <c r="E83" s="71">
        <f t="shared" si="18"/>
        <v>121</v>
      </c>
      <c r="F83" s="125"/>
      <c r="G83" s="54"/>
      <c r="H83" s="67">
        <f t="shared" si="19"/>
        <v>0</v>
      </c>
      <c r="I83" s="2"/>
    </row>
    <row r="84" spans="2:9" x14ac:dyDescent="0.35">
      <c r="B84" s="136"/>
      <c r="C84" s="134"/>
      <c r="D84" s="53" t="s">
        <v>135</v>
      </c>
      <c r="E84" s="71">
        <f t="shared" si="18"/>
        <v>121</v>
      </c>
      <c r="F84" s="125"/>
      <c r="G84" s="54"/>
      <c r="H84" s="67">
        <f t="shared" si="19"/>
        <v>0</v>
      </c>
      <c r="I84" s="2"/>
    </row>
    <row r="85" spans="2:9" x14ac:dyDescent="0.35">
      <c r="B85" s="136"/>
      <c r="C85" s="52" t="s">
        <v>53</v>
      </c>
      <c r="D85" s="53" t="s">
        <v>82</v>
      </c>
      <c r="E85" s="71">
        <f t="shared" si="18"/>
        <v>121</v>
      </c>
      <c r="F85" s="125"/>
      <c r="G85" s="54"/>
      <c r="H85" s="67">
        <f>E85*F85</f>
        <v>0</v>
      </c>
      <c r="I85" s="2"/>
    </row>
    <row r="86" spans="2:9" x14ac:dyDescent="0.35">
      <c r="B86" s="136"/>
      <c r="C86" s="134" t="s">
        <v>58</v>
      </c>
      <c r="D86" s="53" t="s">
        <v>83</v>
      </c>
      <c r="E86" s="71">
        <f t="shared" si="18"/>
        <v>121</v>
      </c>
      <c r="F86" s="125"/>
      <c r="G86" s="54"/>
      <c r="H86" s="67">
        <f t="shared" ref="H86:H92" si="20">E86*F86</f>
        <v>0</v>
      </c>
      <c r="I86" s="2"/>
    </row>
    <row r="87" spans="2:9" x14ac:dyDescent="0.35">
      <c r="B87" s="136"/>
      <c r="C87" s="134"/>
      <c r="D87" s="53" t="s">
        <v>59</v>
      </c>
      <c r="E87" s="71">
        <f t="shared" si="18"/>
        <v>121</v>
      </c>
      <c r="F87" s="125"/>
      <c r="G87" s="54"/>
      <c r="H87" s="67">
        <f t="shared" si="20"/>
        <v>0</v>
      </c>
      <c r="I87" s="2"/>
    </row>
    <row r="88" spans="2:9" ht="26.25" customHeight="1" thickBot="1" x14ac:dyDescent="0.4">
      <c r="B88" s="137"/>
      <c r="C88" s="122" t="s">
        <v>61</v>
      </c>
      <c r="D88" s="53" t="s">
        <v>134</v>
      </c>
      <c r="E88" s="71">
        <f t="shared" si="18"/>
        <v>121</v>
      </c>
      <c r="F88" s="125"/>
      <c r="G88" s="54"/>
      <c r="H88" s="67">
        <f t="shared" ref="H88" si="21">E88*F88</f>
        <v>0</v>
      </c>
      <c r="I88" s="2"/>
    </row>
    <row r="89" spans="2:9" ht="26.5" thickBot="1" x14ac:dyDescent="0.4">
      <c r="B89" s="78" t="s">
        <v>29</v>
      </c>
      <c r="C89" s="79" t="s">
        <v>24</v>
      </c>
      <c r="D89" s="129" t="s">
        <v>136</v>
      </c>
      <c r="E89" s="80">
        <v>95</v>
      </c>
      <c r="F89" s="127"/>
      <c r="G89" s="81"/>
      <c r="H89" s="82">
        <f t="shared" si="20"/>
        <v>0</v>
      </c>
      <c r="I89" s="2"/>
    </row>
    <row r="90" spans="2:9" x14ac:dyDescent="0.35">
      <c r="B90" s="140" t="s">
        <v>35</v>
      </c>
      <c r="C90" s="138" t="s">
        <v>23</v>
      </c>
      <c r="D90" s="58" t="s">
        <v>84</v>
      </c>
      <c r="E90" s="73">
        <v>1</v>
      </c>
      <c r="F90" s="125"/>
      <c r="G90" s="59"/>
      <c r="H90" s="69">
        <f t="shared" si="20"/>
        <v>0</v>
      </c>
      <c r="I90" s="2"/>
    </row>
    <row r="91" spans="2:9" x14ac:dyDescent="0.35">
      <c r="B91" s="141"/>
      <c r="C91" s="139"/>
      <c r="D91" s="53" t="s">
        <v>85</v>
      </c>
      <c r="E91" s="71">
        <v>1</v>
      </c>
      <c r="F91" s="125"/>
      <c r="G91" s="54"/>
      <c r="H91" s="67">
        <f t="shared" si="20"/>
        <v>0</v>
      </c>
      <c r="I91" s="2"/>
    </row>
    <row r="92" spans="2:9" ht="26.5" thickBot="1" x14ac:dyDescent="0.4">
      <c r="B92" s="142"/>
      <c r="C92" s="83" t="s">
        <v>24</v>
      </c>
      <c r="D92" s="56" t="s">
        <v>137</v>
      </c>
      <c r="E92" s="72">
        <v>1</v>
      </c>
      <c r="F92" s="126"/>
      <c r="G92" s="57"/>
      <c r="H92" s="68">
        <f t="shared" si="20"/>
        <v>0</v>
      </c>
      <c r="I92" s="2"/>
    </row>
    <row r="93" spans="2:9" x14ac:dyDescent="0.35">
      <c r="B93" s="2"/>
      <c r="C93" s="2"/>
      <c r="D93" s="10"/>
      <c r="E93" s="2"/>
      <c r="F93" s="2"/>
      <c r="G93" s="2"/>
      <c r="H93" s="2"/>
      <c r="I93" s="2"/>
    </row>
    <row r="94" spans="2:9" x14ac:dyDescent="0.35">
      <c r="B94" s="2"/>
      <c r="C94" s="2"/>
      <c r="D94" s="10"/>
      <c r="E94" s="2"/>
      <c r="F94" s="2"/>
      <c r="G94" s="2"/>
      <c r="H94" s="2"/>
      <c r="I94" s="2"/>
    </row>
    <row r="95" spans="2:9" ht="18.5" x14ac:dyDescent="0.45">
      <c r="B95" s="7" t="s">
        <v>93</v>
      </c>
      <c r="C95" s="4"/>
      <c r="D95" s="11"/>
      <c r="E95" s="4"/>
      <c r="F95" s="4"/>
      <c r="G95" s="4"/>
      <c r="H95" s="4"/>
      <c r="I95" s="2"/>
    </row>
    <row r="96" spans="2:9" x14ac:dyDescent="0.35">
      <c r="B96" s="113" t="s">
        <v>0</v>
      </c>
      <c r="C96" s="43"/>
      <c r="D96" s="84"/>
      <c r="E96" s="43"/>
      <c r="F96" s="43"/>
      <c r="G96" s="43"/>
      <c r="H96" s="43"/>
      <c r="I96" s="2"/>
    </row>
    <row r="97" spans="2:9" x14ac:dyDescent="0.35">
      <c r="B97" s="113" t="s">
        <v>65</v>
      </c>
      <c r="C97" s="43"/>
      <c r="D97" s="84"/>
      <c r="E97" s="43"/>
      <c r="F97" s="43"/>
      <c r="G97" s="43"/>
      <c r="H97" s="43"/>
      <c r="I97" s="2"/>
    </row>
    <row r="98" spans="2:9" ht="15" thickBot="1" x14ac:dyDescent="0.4">
      <c r="B98" s="44"/>
      <c r="C98" s="43"/>
      <c r="D98" s="84"/>
      <c r="E98" s="43"/>
      <c r="F98" s="43"/>
      <c r="G98" s="43"/>
      <c r="H98" s="43"/>
      <c r="I98" s="2"/>
    </row>
    <row r="99" spans="2:9" ht="39" customHeight="1" x14ac:dyDescent="0.35">
      <c r="B99" s="43"/>
      <c r="C99" s="97" t="s">
        <v>72</v>
      </c>
      <c r="D99" s="98" t="s">
        <v>73</v>
      </c>
      <c r="E99" s="98" t="s">
        <v>3</v>
      </c>
      <c r="F99" s="98" t="s">
        <v>66</v>
      </c>
      <c r="G99" s="98" t="s">
        <v>89</v>
      </c>
      <c r="H99" s="99" t="s">
        <v>87</v>
      </c>
      <c r="I99" s="2"/>
    </row>
    <row r="100" spans="2:9" x14ac:dyDescent="0.35">
      <c r="B100" s="43"/>
      <c r="C100" s="100" t="s">
        <v>1</v>
      </c>
      <c r="D100" s="85" t="s">
        <v>10</v>
      </c>
      <c r="E100" s="71">
        <f xml:space="preserve"> 307-11</f>
        <v>296</v>
      </c>
      <c r="F100" s="125"/>
      <c r="G100" s="86">
        <v>5</v>
      </c>
      <c r="H100" s="67">
        <f>E100*F100*G100*8</f>
        <v>0</v>
      </c>
      <c r="I100" s="2"/>
    </row>
    <row r="101" spans="2:9" x14ac:dyDescent="0.35">
      <c r="B101" s="43"/>
      <c r="C101" s="117" t="s">
        <v>131</v>
      </c>
      <c r="D101" s="118" t="s">
        <v>10</v>
      </c>
      <c r="E101" s="119">
        <v>11</v>
      </c>
      <c r="F101" s="125"/>
      <c r="G101" s="120">
        <v>1</v>
      </c>
      <c r="H101" s="67">
        <f>E101*F101*G101*8</f>
        <v>0</v>
      </c>
      <c r="I101" s="2"/>
    </row>
    <row r="102" spans="2:9" ht="15" thickBot="1" x14ac:dyDescent="0.4">
      <c r="B102" s="43"/>
      <c r="C102" s="101" t="s">
        <v>2</v>
      </c>
      <c r="D102" s="102" t="s">
        <v>10</v>
      </c>
      <c r="E102" s="72">
        <v>155</v>
      </c>
      <c r="F102" s="126"/>
      <c r="G102" s="103">
        <v>5</v>
      </c>
      <c r="H102" s="68">
        <f>E102*F102*G102*8</f>
        <v>0</v>
      </c>
      <c r="I102" s="2"/>
    </row>
    <row r="103" spans="2:9" x14ac:dyDescent="0.35">
      <c r="B103" s="2"/>
      <c r="C103" s="2"/>
      <c r="D103" s="10"/>
      <c r="E103" s="2"/>
      <c r="F103" s="2"/>
      <c r="G103" s="2"/>
      <c r="H103" s="2"/>
      <c r="I103" s="2"/>
    </row>
    <row r="104" spans="2:9" x14ac:dyDescent="0.35">
      <c r="B104" s="2"/>
      <c r="C104" s="2"/>
      <c r="D104" s="10"/>
      <c r="E104" s="2"/>
      <c r="F104" s="3"/>
      <c r="G104" s="2"/>
      <c r="H104" s="2"/>
      <c r="I104" s="2"/>
    </row>
    <row r="105" spans="2:9" ht="18.5" x14ac:dyDescent="0.45">
      <c r="B105" s="7" t="s">
        <v>92</v>
      </c>
      <c r="C105" s="4"/>
      <c r="D105" s="11"/>
      <c r="E105" s="4"/>
      <c r="F105" s="4"/>
      <c r="G105" s="4"/>
      <c r="H105" s="4"/>
      <c r="I105" s="2"/>
    </row>
    <row r="106" spans="2:9" x14ac:dyDescent="0.35">
      <c r="B106" s="114" t="s">
        <v>124</v>
      </c>
      <c r="C106" s="43"/>
      <c r="D106" s="84"/>
      <c r="E106" s="43"/>
      <c r="F106" s="43"/>
      <c r="G106" s="43"/>
      <c r="H106" s="43"/>
      <c r="I106" s="2"/>
    </row>
    <row r="107" spans="2:9" x14ac:dyDescent="0.35">
      <c r="B107" s="114" t="s">
        <v>70</v>
      </c>
      <c r="C107" s="43"/>
      <c r="D107" s="84"/>
      <c r="E107" s="43"/>
      <c r="F107" s="43"/>
      <c r="G107" s="43"/>
      <c r="H107" s="43"/>
      <c r="I107" s="2"/>
    </row>
    <row r="108" spans="2:9" x14ac:dyDescent="0.35">
      <c r="B108" s="114" t="s">
        <v>71</v>
      </c>
      <c r="C108" s="43"/>
      <c r="D108" s="84"/>
      <c r="E108" s="43"/>
      <c r="F108" s="43"/>
      <c r="G108" s="43"/>
      <c r="H108" s="43"/>
      <c r="I108" s="2"/>
    </row>
    <row r="109" spans="2:9" x14ac:dyDescent="0.35">
      <c r="B109" s="114" t="s">
        <v>125</v>
      </c>
      <c r="C109" s="43"/>
      <c r="D109" s="84"/>
      <c r="E109" s="43"/>
      <c r="F109" s="43"/>
      <c r="G109" s="43"/>
      <c r="H109" s="43"/>
      <c r="I109" s="2"/>
    </row>
    <row r="110" spans="2:9" x14ac:dyDescent="0.35">
      <c r="B110" s="114" t="s">
        <v>126</v>
      </c>
      <c r="C110" s="43"/>
      <c r="D110" s="84"/>
      <c r="E110" s="43"/>
      <c r="F110" s="43"/>
      <c r="G110" s="43"/>
      <c r="H110" s="43"/>
      <c r="I110" s="2"/>
    </row>
    <row r="111" spans="2:9" ht="15" thickBot="1" x14ac:dyDescent="0.4">
      <c r="B111" s="43"/>
      <c r="C111" s="43"/>
      <c r="D111" s="84"/>
      <c r="E111" s="43"/>
      <c r="F111" s="43"/>
      <c r="G111" s="43"/>
      <c r="H111" s="43"/>
      <c r="I111" s="2"/>
    </row>
    <row r="112" spans="2:9" ht="45.75" customHeight="1" x14ac:dyDescent="0.35">
      <c r="B112" s="43"/>
      <c r="C112" s="97" t="s">
        <v>72</v>
      </c>
      <c r="D112" s="98" t="s">
        <v>73</v>
      </c>
      <c r="E112" s="104" t="s">
        <v>11</v>
      </c>
      <c r="F112" s="104" t="s">
        <v>6</v>
      </c>
      <c r="G112" s="98" t="s">
        <v>90</v>
      </c>
      <c r="H112" s="99" t="s">
        <v>87</v>
      </c>
      <c r="I112" s="2"/>
    </row>
    <row r="113" spans="2:9" x14ac:dyDescent="0.35">
      <c r="B113" s="43"/>
      <c r="C113" s="100" t="s">
        <v>67</v>
      </c>
      <c r="D113" s="85" t="s">
        <v>7</v>
      </c>
      <c r="E113" s="71">
        <v>8300</v>
      </c>
      <c r="F113" s="125"/>
      <c r="G113" s="115">
        <v>0.3</v>
      </c>
      <c r="H113" s="67">
        <f>(E113*F113 + (E113*F113*G113))*8</f>
        <v>0</v>
      </c>
      <c r="I113" s="2"/>
    </row>
    <row r="114" spans="2:9" x14ac:dyDescent="0.35">
      <c r="B114" s="43"/>
      <c r="C114" s="100"/>
      <c r="D114" s="85" t="s">
        <v>8</v>
      </c>
      <c r="E114" s="71">
        <v>830</v>
      </c>
      <c r="F114" s="87"/>
      <c r="G114" s="88"/>
      <c r="H114" s="67">
        <f>(E114*F113*1.3 + (E114*F113*G113))*8</f>
        <v>0</v>
      </c>
      <c r="I114" s="2"/>
    </row>
    <row r="115" spans="2:9" x14ac:dyDescent="0.35">
      <c r="B115" s="43"/>
      <c r="C115" s="100"/>
      <c r="D115" s="85" t="s">
        <v>9</v>
      </c>
      <c r="E115" s="71">
        <v>1250</v>
      </c>
      <c r="F115" s="87"/>
      <c r="G115" s="86"/>
      <c r="H115" s="67">
        <f>(E115*F113*1.5 + (E115*F113*G113))*8</f>
        <v>0</v>
      </c>
      <c r="I115" s="2"/>
    </row>
    <row r="116" spans="2:9" x14ac:dyDescent="0.35">
      <c r="B116" s="43"/>
      <c r="C116" s="100"/>
      <c r="D116" s="89"/>
      <c r="E116" s="54"/>
      <c r="F116" s="54"/>
      <c r="G116" s="86"/>
      <c r="H116" s="55"/>
      <c r="I116" s="2"/>
    </row>
    <row r="117" spans="2:9" x14ac:dyDescent="0.35">
      <c r="B117" s="43"/>
      <c r="C117" s="100" t="s">
        <v>2</v>
      </c>
      <c r="D117" s="85" t="s">
        <v>7</v>
      </c>
      <c r="E117" s="71">
        <v>4250</v>
      </c>
      <c r="F117" s="125"/>
      <c r="G117" s="115">
        <v>0.3</v>
      </c>
      <c r="H117" s="67">
        <f>(E117*F117 + (E117*F117*G117))*8</f>
        <v>0</v>
      </c>
      <c r="I117" s="2"/>
    </row>
    <row r="118" spans="2:9" x14ac:dyDescent="0.35">
      <c r="B118" s="43"/>
      <c r="C118" s="100"/>
      <c r="D118" s="85" t="s">
        <v>8</v>
      </c>
      <c r="E118" s="71">
        <v>425</v>
      </c>
      <c r="F118" s="87"/>
      <c r="G118" s="88"/>
      <c r="H118" s="67">
        <f>(E118*F117*1.3 + (E118*F117*G117))*8</f>
        <v>0</v>
      </c>
      <c r="I118" s="2"/>
    </row>
    <row r="119" spans="2:9" ht="15" thickBot="1" x14ac:dyDescent="0.4">
      <c r="B119" s="43"/>
      <c r="C119" s="101"/>
      <c r="D119" s="102" t="s">
        <v>9</v>
      </c>
      <c r="E119" s="72">
        <v>640</v>
      </c>
      <c r="F119" s="105"/>
      <c r="G119" s="103"/>
      <c r="H119" s="68">
        <f>(E119*F117*1.5 + (E119*F117*G117))*8</f>
        <v>0</v>
      </c>
      <c r="I119" s="2"/>
    </row>
    <row r="120" spans="2:9" x14ac:dyDescent="0.35">
      <c r="B120" s="2"/>
      <c r="C120" s="2"/>
      <c r="D120" s="10"/>
      <c r="E120" s="2"/>
      <c r="F120" s="2"/>
      <c r="G120" s="2"/>
      <c r="H120" s="2"/>
      <c r="I120" s="2"/>
    </row>
    <row r="121" spans="2:9" x14ac:dyDescent="0.35">
      <c r="B121" s="2"/>
      <c r="C121" s="2"/>
      <c r="D121" s="10"/>
      <c r="E121" s="2"/>
      <c r="F121" s="2"/>
      <c r="G121" s="2"/>
      <c r="H121" s="2"/>
      <c r="I121" s="2"/>
    </row>
    <row r="122" spans="2:9" ht="18.5" x14ac:dyDescent="0.45">
      <c r="B122" s="7" t="s">
        <v>91</v>
      </c>
      <c r="C122" s="4"/>
      <c r="D122" s="11"/>
      <c r="E122" s="4"/>
      <c r="F122" s="4"/>
      <c r="G122" s="4"/>
      <c r="H122" s="4"/>
      <c r="I122" s="2"/>
    </row>
    <row r="123" spans="2:9" x14ac:dyDescent="0.35">
      <c r="B123" s="113" t="s">
        <v>69</v>
      </c>
      <c r="C123" s="43"/>
      <c r="D123" s="84"/>
      <c r="E123" s="43"/>
      <c r="F123" s="43"/>
      <c r="G123" s="43"/>
      <c r="H123" s="43"/>
      <c r="I123" s="2"/>
    </row>
    <row r="124" spans="2:9" ht="15" thickBot="1" x14ac:dyDescent="0.4">
      <c r="B124" s="113" t="s">
        <v>129</v>
      </c>
      <c r="C124" s="43"/>
      <c r="D124" s="84"/>
      <c r="E124" s="43"/>
      <c r="F124" s="43"/>
      <c r="G124" s="43"/>
      <c r="H124" s="43"/>
      <c r="I124" s="2"/>
    </row>
    <row r="125" spans="2:9" x14ac:dyDescent="0.35">
      <c r="B125" s="43"/>
      <c r="C125" s="43"/>
      <c r="D125" s="106"/>
      <c r="E125" s="107" t="s">
        <v>3</v>
      </c>
      <c r="F125" s="107" t="s">
        <v>68</v>
      </c>
      <c r="G125" s="107"/>
      <c r="H125" s="108" t="s">
        <v>87</v>
      </c>
      <c r="I125" s="2"/>
    </row>
    <row r="126" spans="2:9" x14ac:dyDescent="0.35">
      <c r="B126" s="43"/>
      <c r="C126" s="100" t="s">
        <v>67</v>
      </c>
      <c r="D126" s="109" t="s">
        <v>128</v>
      </c>
      <c r="E126" s="71">
        <f>307-11</f>
        <v>296</v>
      </c>
      <c r="F126" s="125"/>
      <c r="G126" s="90"/>
      <c r="H126" s="67">
        <f>E126*F126</f>
        <v>0</v>
      </c>
      <c r="I126" s="2"/>
    </row>
    <row r="127" spans="2:9" ht="15" thickBot="1" x14ac:dyDescent="0.4">
      <c r="B127" s="43"/>
      <c r="C127" s="100"/>
      <c r="D127" s="110" t="s">
        <v>127</v>
      </c>
      <c r="E127" s="72">
        <v>296</v>
      </c>
      <c r="F127" s="126"/>
      <c r="G127" s="111"/>
      <c r="H127" s="68">
        <f>E127*F127*8</f>
        <v>0</v>
      </c>
      <c r="I127" s="2"/>
    </row>
    <row r="128" spans="2:9" ht="15" thickBot="1" x14ac:dyDescent="0.4">
      <c r="B128" s="43"/>
      <c r="C128" s="43"/>
      <c r="D128" s="84"/>
      <c r="E128" s="43"/>
      <c r="F128" s="43"/>
      <c r="G128" s="43"/>
      <c r="H128" s="43"/>
      <c r="I128" s="2"/>
    </row>
    <row r="129" spans="2:9" x14ac:dyDescent="0.35">
      <c r="C129" s="43"/>
      <c r="D129" s="106" t="s">
        <v>12</v>
      </c>
      <c r="E129" s="107" t="s">
        <v>3</v>
      </c>
      <c r="F129" s="107" t="s">
        <v>68</v>
      </c>
      <c r="G129" s="107"/>
      <c r="H129" s="108" t="s">
        <v>87</v>
      </c>
      <c r="I129" s="2"/>
    </row>
    <row r="130" spans="2:9" x14ac:dyDescent="0.35">
      <c r="B130" s="116"/>
      <c r="C130" s="100" t="s">
        <v>2</v>
      </c>
      <c r="D130" s="109" t="s">
        <v>128</v>
      </c>
      <c r="E130" s="71">
        <v>155</v>
      </c>
      <c r="F130" s="125"/>
      <c r="G130" s="90"/>
      <c r="H130" s="67">
        <f>E130*F130</f>
        <v>0</v>
      </c>
      <c r="I130" s="6"/>
    </row>
    <row r="131" spans="2:9" ht="15" thickBot="1" x14ac:dyDescent="0.4">
      <c r="B131" s="6"/>
      <c r="C131" s="100"/>
      <c r="D131" s="110" t="s">
        <v>127</v>
      </c>
      <c r="E131" s="72">
        <v>155</v>
      </c>
      <c r="F131" s="126"/>
      <c r="G131" s="111"/>
      <c r="H131" s="68">
        <f>E131*F131*8</f>
        <v>0</v>
      </c>
      <c r="I131" s="6"/>
    </row>
    <row r="132" spans="2:9" x14ac:dyDescent="0.35">
      <c r="B132" s="6"/>
      <c r="C132" s="6"/>
      <c r="D132" s="12"/>
      <c r="E132" s="6"/>
      <c r="F132" s="6"/>
      <c r="G132" s="6"/>
      <c r="H132" s="6"/>
      <c r="I132" s="6"/>
    </row>
    <row r="133" spans="2:9" x14ac:dyDescent="0.35">
      <c r="B133" s="6"/>
      <c r="C133" s="6"/>
      <c r="D133" s="12"/>
      <c r="E133" s="6"/>
      <c r="F133" s="6"/>
      <c r="G133" s="6"/>
      <c r="H133" s="6"/>
      <c r="I133" s="6"/>
    </row>
    <row r="134" spans="2:9" x14ac:dyDescent="0.35">
      <c r="B134" s="113" t="s">
        <v>130</v>
      </c>
      <c r="C134" s="2"/>
      <c r="D134" s="10"/>
      <c r="E134" s="2"/>
      <c r="F134" s="2"/>
      <c r="G134" s="2"/>
      <c r="H134" s="2"/>
      <c r="I134" s="2"/>
    </row>
    <row r="135" spans="2:9" x14ac:dyDescent="0.35">
      <c r="B135" s="2"/>
      <c r="C135" s="2"/>
      <c r="D135" s="10"/>
      <c r="E135" s="2"/>
      <c r="F135" s="2"/>
      <c r="G135" s="2"/>
      <c r="H135" s="2"/>
      <c r="I135" s="2"/>
    </row>
    <row r="136" spans="2:9" x14ac:dyDescent="0.35">
      <c r="B136" s="5"/>
      <c r="C136" s="5"/>
      <c r="D136" s="8"/>
      <c r="E136" s="5"/>
      <c r="F136" s="5"/>
      <c r="G136" s="5"/>
      <c r="H136" s="5"/>
      <c r="I136" s="5"/>
    </row>
    <row r="137" spans="2:9" x14ac:dyDescent="0.35">
      <c r="B137" s="5"/>
      <c r="C137" s="5"/>
      <c r="D137" s="8"/>
      <c r="E137" s="5"/>
      <c r="F137" s="5"/>
      <c r="G137" s="5"/>
      <c r="H137" s="5"/>
      <c r="I137" s="5"/>
    </row>
    <row r="138" spans="2:9" x14ac:dyDescent="0.35">
      <c r="B138" s="5"/>
      <c r="C138" s="5"/>
      <c r="D138" s="8"/>
      <c r="E138" s="5"/>
      <c r="F138" s="5"/>
      <c r="G138" s="5"/>
      <c r="H138" s="5"/>
      <c r="I138" s="5"/>
    </row>
  </sheetData>
  <mergeCells count="33">
    <mergeCell ref="B22:B24"/>
    <mergeCell ref="C23:C24"/>
    <mergeCell ref="B25:B36"/>
    <mergeCell ref="C25:C26"/>
    <mergeCell ref="C27:C28"/>
    <mergeCell ref="C29:C31"/>
    <mergeCell ref="C32:C36"/>
    <mergeCell ref="B10:B14"/>
    <mergeCell ref="C11:C12"/>
    <mergeCell ref="C13:C14"/>
    <mergeCell ref="B15:B21"/>
    <mergeCell ref="C15:C18"/>
    <mergeCell ref="B56:B65"/>
    <mergeCell ref="C59:C61"/>
    <mergeCell ref="C62:C65"/>
    <mergeCell ref="B40:B45"/>
    <mergeCell ref="C42:C43"/>
    <mergeCell ref="C44:C45"/>
    <mergeCell ref="B46:B50"/>
    <mergeCell ref="C46:C49"/>
    <mergeCell ref="B51:B55"/>
    <mergeCell ref="C52:C53"/>
    <mergeCell ref="C54:C55"/>
    <mergeCell ref="C57:C58"/>
    <mergeCell ref="C86:C87"/>
    <mergeCell ref="B78:B88"/>
    <mergeCell ref="C90:C91"/>
    <mergeCell ref="B90:B92"/>
    <mergeCell ref="C76:C77"/>
    <mergeCell ref="B69:B77"/>
    <mergeCell ref="C78:C80"/>
    <mergeCell ref="C81:C84"/>
    <mergeCell ref="C70:C74"/>
  </mergeCells>
  <pageMargins left="0.7" right="0.7" top="0.75" bottom="0.75" header="0.3" footer="0.3"/>
  <pageSetup paperSize="8" scale="4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53FA2-DBBE-4D3B-81B2-8F906CA714D6}">
  <dimension ref="A1:S22"/>
  <sheetViews>
    <sheetView topLeftCell="B7" workbookViewId="0"/>
  </sheetViews>
  <sheetFormatPr defaultRowHeight="14.5" x14ac:dyDescent="0.35"/>
  <cols>
    <col min="1" max="1" width="18.1796875" customWidth="1"/>
    <col min="2" max="2" width="16.08984375" customWidth="1"/>
  </cols>
  <sheetData>
    <row r="1" spans="1:19" ht="18.5" x14ac:dyDescent="0.45">
      <c r="A1" s="154" t="s">
        <v>164</v>
      </c>
    </row>
    <row r="3" spans="1:19" ht="23" x14ac:dyDescent="0.35">
      <c r="A3" s="151" t="s">
        <v>95</v>
      </c>
      <c r="B3" s="132" t="s">
        <v>157</v>
      </c>
      <c r="C3" s="132" t="s">
        <v>138</v>
      </c>
      <c r="D3" s="132" t="s">
        <v>139</v>
      </c>
      <c r="E3" s="132" t="s">
        <v>140</v>
      </c>
      <c r="F3" s="132" t="s">
        <v>141</v>
      </c>
      <c r="G3" s="132" t="s">
        <v>142</v>
      </c>
      <c r="H3" s="132" t="s">
        <v>143</v>
      </c>
      <c r="I3" s="132" t="s">
        <v>144</v>
      </c>
      <c r="J3" s="132" t="s">
        <v>145</v>
      </c>
      <c r="K3" s="132" t="s">
        <v>146</v>
      </c>
      <c r="L3" s="132" t="s">
        <v>147</v>
      </c>
      <c r="M3" s="132" t="s">
        <v>148</v>
      </c>
      <c r="N3" s="132" t="s">
        <v>149</v>
      </c>
      <c r="O3" s="132" t="s">
        <v>150</v>
      </c>
      <c r="P3" s="132" t="s">
        <v>151</v>
      </c>
      <c r="Q3" s="132" t="s">
        <v>152</v>
      </c>
      <c r="R3" s="132" t="s">
        <v>153</v>
      </c>
      <c r="S3" s="152" t="s">
        <v>163</v>
      </c>
    </row>
    <row r="4" spans="1:19" x14ac:dyDescent="0.35">
      <c r="A4" s="151"/>
      <c r="B4" s="132" t="s">
        <v>158</v>
      </c>
      <c r="C4" s="133">
        <v>54</v>
      </c>
      <c r="D4" s="133">
        <v>1</v>
      </c>
      <c r="E4" s="133">
        <v>8</v>
      </c>
      <c r="F4" s="133">
        <v>2</v>
      </c>
      <c r="G4" s="133">
        <v>1</v>
      </c>
      <c r="H4" s="133">
        <v>6</v>
      </c>
      <c r="I4" s="133">
        <v>4</v>
      </c>
      <c r="J4" s="133">
        <v>6</v>
      </c>
      <c r="K4" s="133">
        <v>27</v>
      </c>
      <c r="L4" s="133">
        <v>6</v>
      </c>
      <c r="M4" s="133">
        <v>2</v>
      </c>
      <c r="N4" s="133">
        <v>6</v>
      </c>
      <c r="O4" s="133">
        <v>2</v>
      </c>
      <c r="P4" s="133">
        <v>26</v>
      </c>
      <c r="Q4" s="133">
        <v>19</v>
      </c>
      <c r="R4" s="133">
        <v>16</v>
      </c>
      <c r="S4" s="153">
        <f>SUM(C4:R4)</f>
        <v>186</v>
      </c>
    </row>
    <row r="5" spans="1:19" x14ac:dyDescent="0.35">
      <c r="A5" s="151"/>
      <c r="B5" s="132" t="s">
        <v>159</v>
      </c>
      <c r="C5" s="133">
        <v>27</v>
      </c>
      <c r="D5" s="133">
        <v>1</v>
      </c>
      <c r="E5" s="133">
        <v>5</v>
      </c>
      <c r="F5" s="133">
        <v>1</v>
      </c>
      <c r="G5" s="133">
        <v>1</v>
      </c>
      <c r="H5" s="133">
        <v>2</v>
      </c>
      <c r="I5" s="133">
        <v>2</v>
      </c>
      <c r="J5" s="133">
        <v>5</v>
      </c>
      <c r="K5" s="133">
        <v>8</v>
      </c>
      <c r="L5" s="133">
        <v>3</v>
      </c>
      <c r="M5" s="133">
        <v>1</v>
      </c>
      <c r="N5" s="133">
        <v>3</v>
      </c>
      <c r="O5" s="133">
        <v>1</v>
      </c>
      <c r="P5" s="133">
        <v>3</v>
      </c>
      <c r="Q5" s="133">
        <v>10</v>
      </c>
      <c r="R5" s="133">
        <v>8</v>
      </c>
      <c r="S5" s="153">
        <f t="shared" ref="S5:S7" si="0">SUM(C5:R5)</f>
        <v>81</v>
      </c>
    </row>
    <row r="6" spans="1:19" x14ac:dyDescent="0.35">
      <c r="A6" s="151"/>
      <c r="B6" s="132" t="s">
        <v>160</v>
      </c>
      <c r="C6" s="133">
        <v>19</v>
      </c>
      <c r="D6" s="133"/>
      <c r="E6" s="133">
        <v>2</v>
      </c>
      <c r="F6" s="133"/>
      <c r="G6" s="133">
        <v>1</v>
      </c>
      <c r="H6" s="133">
        <v>3</v>
      </c>
      <c r="I6" s="133">
        <v>2</v>
      </c>
      <c r="J6" s="133">
        <v>3</v>
      </c>
      <c r="K6" s="133">
        <v>6</v>
      </c>
      <c r="L6" s="133">
        <v>3</v>
      </c>
      <c r="M6" s="133"/>
      <c r="N6" s="133"/>
      <c r="O6" s="133">
        <v>1</v>
      </c>
      <c r="P6" s="133">
        <v>3</v>
      </c>
      <c r="Q6" s="133">
        <v>9</v>
      </c>
      <c r="R6" s="133">
        <v>2</v>
      </c>
      <c r="S6" s="153">
        <f t="shared" si="0"/>
        <v>54</v>
      </c>
    </row>
    <row r="7" spans="1:19" x14ac:dyDescent="0.35">
      <c r="A7" s="151"/>
      <c r="B7" s="132" t="s">
        <v>161</v>
      </c>
      <c r="C7" s="133">
        <v>8</v>
      </c>
      <c r="D7" s="133"/>
      <c r="E7" s="133"/>
      <c r="F7" s="133"/>
      <c r="G7" s="133">
        <v>1</v>
      </c>
      <c r="H7" s="133">
        <v>3</v>
      </c>
      <c r="I7" s="133"/>
      <c r="J7" s="133">
        <v>1</v>
      </c>
      <c r="K7" s="133"/>
      <c r="L7" s="133">
        <v>1</v>
      </c>
      <c r="M7" s="133"/>
      <c r="N7" s="133"/>
      <c r="O7" s="133">
        <v>1</v>
      </c>
      <c r="P7" s="133">
        <v>1</v>
      </c>
      <c r="Q7" s="133">
        <v>9</v>
      </c>
      <c r="R7" s="133">
        <v>1</v>
      </c>
      <c r="S7" s="153">
        <f t="shared" si="0"/>
        <v>26</v>
      </c>
    </row>
    <row r="10" spans="1:19" ht="23" x14ac:dyDescent="0.35">
      <c r="A10" s="151" t="s">
        <v>162</v>
      </c>
      <c r="B10" s="132" t="s">
        <v>157</v>
      </c>
      <c r="C10" s="132" t="s">
        <v>138</v>
      </c>
      <c r="D10" s="132" t="s">
        <v>140</v>
      </c>
      <c r="E10" s="132" t="s">
        <v>154</v>
      </c>
      <c r="F10" s="132" t="s">
        <v>142</v>
      </c>
      <c r="G10" s="132" t="s">
        <v>143</v>
      </c>
      <c r="H10" s="132" t="s">
        <v>145</v>
      </c>
      <c r="I10" s="132" t="s">
        <v>146</v>
      </c>
      <c r="J10" s="132" t="s">
        <v>149</v>
      </c>
      <c r="K10" s="132" t="s">
        <v>155</v>
      </c>
      <c r="L10" s="132" t="s">
        <v>150</v>
      </c>
      <c r="M10" s="132" t="s">
        <v>151</v>
      </c>
      <c r="N10" s="132" t="s">
        <v>156</v>
      </c>
      <c r="O10" s="132" t="s">
        <v>152</v>
      </c>
      <c r="P10" s="132" t="s">
        <v>153</v>
      </c>
      <c r="Q10" s="152" t="s">
        <v>163</v>
      </c>
    </row>
    <row r="11" spans="1:19" x14ac:dyDescent="0.35">
      <c r="A11" s="151"/>
      <c r="B11" s="132" t="s">
        <v>158</v>
      </c>
      <c r="C11" s="133">
        <v>21</v>
      </c>
      <c r="D11" s="133">
        <v>8</v>
      </c>
      <c r="E11" s="133">
        <v>1</v>
      </c>
      <c r="F11" s="133">
        <v>32</v>
      </c>
      <c r="G11" s="133">
        <v>7</v>
      </c>
      <c r="H11" s="133">
        <v>93</v>
      </c>
      <c r="I11" s="133">
        <v>5</v>
      </c>
      <c r="J11" s="133">
        <v>2</v>
      </c>
      <c r="K11" s="133">
        <v>4</v>
      </c>
      <c r="L11" s="133">
        <v>2</v>
      </c>
      <c r="M11" s="133">
        <v>9</v>
      </c>
      <c r="N11" s="133">
        <v>4</v>
      </c>
      <c r="O11" s="133">
        <v>127</v>
      </c>
      <c r="P11" s="133">
        <v>14</v>
      </c>
      <c r="Q11" s="153">
        <f>SUM(C11:P11)</f>
        <v>329</v>
      </c>
    </row>
    <row r="12" spans="1:19" x14ac:dyDescent="0.35">
      <c r="A12" s="151"/>
      <c r="B12" s="132" t="s">
        <v>159</v>
      </c>
      <c r="C12" s="133">
        <v>11</v>
      </c>
      <c r="D12" s="133">
        <v>4</v>
      </c>
      <c r="E12" s="133">
        <v>1</v>
      </c>
      <c r="F12" s="133">
        <v>18</v>
      </c>
      <c r="G12" s="133">
        <v>3</v>
      </c>
      <c r="H12" s="133">
        <v>52</v>
      </c>
      <c r="I12" s="133">
        <v>4</v>
      </c>
      <c r="J12" s="133">
        <v>1</v>
      </c>
      <c r="K12" s="133">
        <v>2</v>
      </c>
      <c r="L12" s="133">
        <v>1</v>
      </c>
      <c r="M12" s="133">
        <v>5</v>
      </c>
      <c r="N12" s="133">
        <v>2</v>
      </c>
      <c r="O12" s="133">
        <v>70</v>
      </c>
      <c r="P12" s="133">
        <v>8</v>
      </c>
      <c r="Q12" s="153">
        <f t="shared" ref="Q12:Q14" si="1">SUM(C12:P12)</f>
        <v>182</v>
      </c>
    </row>
    <row r="13" spans="1:19" x14ac:dyDescent="0.35">
      <c r="A13" s="151"/>
      <c r="B13" s="132" t="s">
        <v>160</v>
      </c>
      <c r="C13" s="133">
        <v>9</v>
      </c>
      <c r="D13" s="133">
        <v>3</v>
      </c>
      <c r="E13" s="133"/>
      <c r="F13" s="133">
        <v>12</v>
      </c>
      <c r="G13" s="133">
        <v>4</v>
      </c>
      <c r="H13" s="133">
        <v>25</v>
      </c>
      <c r="I13" s="133">
        <v>1</v>
      </c>
      <c r="J13" s="133"/>
      <c r="K13" s="133">
        <v>2</v>
      </c>
      <c r="L13" s="133">
        <v>1</v>
      </c>
      <c r="M13" s="133">
        <v>4</v>
      </c>
      <c r="N13" s="133"/>
      <c r="O13" s="133">
        <v>37</v>
      </c>
      <c r="P13" s="133">
        <v>7</v>
      </c>
      <c r="Q13" s="153">
        <f t="shared" si="1"/>
        <v>105</v>
      </c>
    </row>
    <row r="14" spans="1:19" x14ac:dyDescent="0.35">
      <c r="A14" s="151"/>
      <c r="B14" s="132" t="s">
        <v>161</v>
      </c>
      <c r="C14" s="133">
        <v>2</v>
      </c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53">
        <f t="shared" si="1"/>
        <v>2</v>
      </c>
    </row>
    <row r="18" spans="1:8" x14ac:dyDescent="0.35">
      <c r="A18" s="151" t="s">
        <v>108</v>
      </c>
      <c r="B18" s="132" t="s">
        <v>157</v>
      </c>
      <c r="C18" s="132" t="s">
        <v>140</v>
      </c>
      <c r="D18" s="132" t="s">
        <v>149</v>
      </c>
      <c r="E18" s="132" t="s">
        <v>155</v>
      </c>
      <c r="F18" s="132" t="s">
        <v>151</v>
      </c>
      <c r="G18" s="132" t="s">
        <v>153</v>
      </c>
      <c r="H18" s="152" t="s">
        <v>163</v>
      </c>
    </row>
    <row r="19" spans="1:8" x14ac:dyDescent="0.35">
      <c r="A19" s="151"/>
      <c r="B19" s="132" t="s">
        <v>158</v>
      </c>
      <c r="C19" s="133">
        <v>116</v>
      </c>
      <c r="D19" s="133">
        <v>13</v>
      </c>
      <c r="E19" s="133">
        <v>6</v>
      </c>
      <c r="F19" s="133">
        <v>98</v>
      </c>
      <c r="G19" s="133">
        <v>2</v>
      </c>
      <c r="H19" s="153">
        <f>SUM(C19:G19)</f>
        <v>235</v>
      </c>
    </row>
    <row r="20" spans="1:8" x14ac:dyDescent="0.35">
      <c r="A20" s="151"/>
      <c r="B20" s="132" t="s">
        <v>159</v>
      </c>
      <c r="C20" s="133">
        <v>59</v>
      </c>
      <c r="D20" s="133">
        <v>6</v>
      </c>
      <c r="E20" s="133">
        <v>2</v>
      </c>
      <c r="F20" s="133">
        <v>54</v>
      </c>
      <c r="G20" s="133"/>
      <c r="H20" s="153">
        <f t="shared" ref="H20:H22" si="2">SUM(C20:G20)</f>
        <v>121</v>
      </c>
    </row>
    <row r="21" spans="1:8" x14ac:dyDescent="0.35">
      <c r="A21" s="151"/>
      <c r="B21" s="132" t="s">
        <v>160</v>
      </c>
      <c r="C21" s="133">
        <v>47</v>
      </c>
      <c r="D21" s="133"/>
      <c r="E21" s="133"/>
      <c r="F21" s="133">
        <v>47</v>
      </c>
      <c r="G21" s="133">
        <v>1</v>
      </c>
      <c r="H21" s="153">
        <f t="shared" si="2"/>
        <v>95</v>
      </c>
    </row>
    <row r="22" spans="1:8" x14ac:dyDescent="0.35">
      <c r="A22" s="151"/>
      <c r="B22" s="132" t="s">
        <v>161</v>
      </c>
      <c r="C22" s="133">
        <v>1</v>
      </c>
      <c r="D22" s="133"/>
      <c r="E22" s="133"/>
      <c r="F22" s="133"/>
      <c r="G22" s="133"/>
      <c r="H22" s="153">
        <f t="shared" si="2"/>
        <v>1</v>
      </c>
    </row>
  </sheetData>
  <mergeCells count="3">
    <mergeCell ref="A3:A7"/>
    <mergeCell ref="A10:A14"/>
    <mergeCell ref="A18:A22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75864E99B0DD488952D86B278F8066" ma:contentTypeVersion="11" ma:contentTypeDescription="Een nieuw document maken." ma:contentTypeScope="" ma:versionID="33c3209ed7558ab7d0b432949ec2090b">
  <xsd:schema xmlns:xsd="http://www.w3.org/2001/XMLSchema" xmlns:xs="http://www.w3.org/2001/XMLSchema" xmlns:p="http://schemas.microsoft.com/office/2006/metadata/properties" xmlns:ns3="50cf6559-161b-4907-9cbd-980cedb436be" xmlns:ns4="666595b8-4c26-48a9-b841-5b2753f00b5e" targetNamespace="http://schemas.microsoft.com/office/2006/metadata/properties" ma:root="true" ma:fieldsID="0cc540fea35054a6826c864483e1afdc" ns3:_="" ns4:_="">
    <xsd:import namespace="50cf6559-161b-4907-9cbd-980cedb436be"/>
    <xsd:import namespace="666595b8-4c26-48a9-b841-5b2753f00b5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Location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EventHashCode" minOccurs="0"/>
                <xsd:element ref="ns3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cf6559-161b-4907-9cbd-980cedb436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6595b8-4c26-48a9-b841-5b2753f00b5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Hint-hash delen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F08A0FD-5CE7-4CC9-93B7-9D50E1D094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0cf6559-161b-4907-9cbd-980cedb436be"/>
    <ds:schemaRef ds:uri="666595b8-4c26-48a9-b841-5b2753f00b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A87811B-FF2B-4303-AE73-EAB5240371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B18F26-6950-4E67-95E9-0E03E8C6CE27}">
  <ds:schemaRefs>
    <ds:schemaRef ds:uri="50cf6559-161b-4907-9cbd-980cedb436be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666595b8-4c26-48a9-b841-5b2753f00b5e"/>
    <ds:schemaRef ds:uri="http://purl.org/dc/elements/1.1/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Overzicht totaal</vt:lpstr>
      <vt:lpstr>rekenblad perceel 2</vt:lpstr>
      <vt:lpstr>revisieaantallen</vt:lpstr>
      <vt:lpstr>'Overzicht totaal'!Afdrukbereik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Hek, RA de (Sander)</dc:creator>
  <cp:lastModifiedBy>Hek, de (Sander)</cp:lastModifiedBy>
  <cp:lastPrinted>2019-09-26T08:49:18Z</cp:lastPrinted>
  <dcterms:created xsi:type="dcterms:W3CDTF">2019-06-04T10:53:29Z</dcterms:created>
  <dcterms:modified xsi:type="dcterms:W3CDTF">2020-02-20T15:52:25Z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0x010100F775864E99B0DD488952D86B278F8066</vt:lpwstr>
  </property>
</Properties>
</file>