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51600" windowHeight="177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3" i="1" l="1"/>
  <c r="D99" i="1"/>
  <c r="D98" i="1"/>
  <c r="D97" i="1"/>
  <c r="D96" i="1"/>
  <c r="D95" i="1"/>
  <c r="D63" i="1"/>
  <c r="D62" i="1"/>
  <c r="D61" i="1"/>
  <c r="D60" i="1"/>
  <c r="D59" i="1"/>
  <c r="D69" i="1"/>
  <c r="D68" i="1"/>
  <c r="D105" i="1"/>
  <c r="D104" i="1"/>
  <c r="D86" i="1"/>
  <c r="D85" i="1"/>
  <c r="D84" i="1"/>
  <c r="D83" i="1"/>
  <c r="D78" i="1"/>
  <c r="D77" i="1"/>
  <c r="D76" i="1"/>
  <c r="D75" i="1"/>
  <c r="D50" i="1"/>
  <c r="D49" i="1"/>
  <c r="D48" i="1"/>
  <c r="D47" i="1"/>
  <c r="D42" i="1"/>
  <c r="D41" i="1"/>
  <c r="D40" i="1"/>
  <c r="D39" i="1"/>
  <c r="C117" i="1" l="1"/>
  <c r="E69" i="1"/>
  <c r="E68" i="1"/>
  <c r="E67" i="1"/>
  <c r="C124" i="1"/>
  <c r="E103" i="1"/>
  <c r="E104" i="1"/>
  <c r="E105" i="1"/>
  <c r="E106" i="1"/>
  <c r="D117" i="1" l="1"/>
  <c r="D124" i="1"/>
  <c r="C123" i="1"/>
  <c r="C122" i="1"/>
  <c r="C121" i="1"/>
  <c r="C120" i="1"/>
  <c r="B120" i="1"/>
  <c r="C116" i="1"/>
  <c r="C115" i="1"/>
  <c r="C114" i="1"/>
  <c r="C113" i="1"/>
  <c r="B111" i="1"/>
  <c r="E100" i="1"/>
  <c r="E99" i="1"/>
  <c r="E98" i="1"/>
  <c r="E97" i="1"/>
  <c r="E96" i="1"/>
  <c r="E95" i="1"/>
  <c r="E94" i="1"/>
  <c r="E91" i="1"/>
  <c r="E90" i="1"/>
  <c r="E87" i="1"/>
  <c r="E86" i="1"/>
  <c r="E85" i="1"/>
  <c r="E84" i="1"/>
  <c r="E83" i="1"/>
  <c r="E82" i="1"/>
  <c r="E79" i="1"/>
  <c r="E78" i="1"/>
  <c r="E77" i="1"/>
  <c r="E76" i="1"/>
  <c r="E75" i="1"/>
  <c r="E74" i="1"/>
  <c r="E46" i="1"/>
  <c r="E47" i="1"/>
  <c r="E48" i="1"/>
  <c r="E49" i="1"/>
  <c r="E50" i="1"/>
  <c r="E51" i="1"/>
  <c r="E54" i="1"/>
  <c r="E55" i="1"/>
  <c r="E58" i="1"/>
  <c r="E59" i="1"/>
  <c r="E60" i="1"/>
  <c r="E61" i="1"/>
  <c r="E62" i="1"/>
  <c r="E63" i="1"/>
  <c r="E64" i="1"/>
  <c r="E39" i="1"/>
  <c r="E40" i="1"/>
  <c r="E41" i="1"/>
  <c r="E42" i="1"/>
  <c r="E43" i="1"/>
  <c r="E38" i="1"/>
  <c r="D81" i="1"/>
  <c r="D89" i="1" s="1"/>
  <c r="D93" i="1" s="1"/>
  <c r="D102" i="1" s="1"/>
  <c r="D45" i="1"/>
  <c r="D53" i="1" s="1"/>
  <c r="D57" i="1" s="1"/>
  <c r="D66" i="1" s="1"/>
  <c r="D120" i="1" l="1"/>
  <c r="D121" i="1"/>
  <c r="D114" i="1"/>
  <c r="D113" i="1"/>
  <c r="D115" i="1"/>
  <c r="D122" i="1"/>
  <c r="D123" i="1"/>
  <c r="D116" i="1"/>
  <c r="D30" i="1"/>
  <c r="D29" i="1"/>
  <c r="D28" i="1"/>
  <c r="D20" i="1"/>
  <c r="E20" i="1" s="1"/>
  <c r="C16" i="1"/>
  <c r="D25" i="1" s="1"/>
  <c r="E25" i="1" s="1"/>
  <c r="D19" i="1"/>
  <c r="E19" i="1" s="1"/>
  <c r="D15" i="1"/>
  <c r="E15" i="1" s="1"/>
  <c r="D14" i="1"/>
  <c r="E14" i="1" s="1"/>
  <c r="D125" i="1" l="1"/>
  <c r="E125" i="1" s="1"/>
  <c r="D118" i="1"/>
  <c r="E118" i="1" s="1"/>
  <c r="D26" i="1"/>
  <c r="E26" i="1" s="1"/>
  <c r="E30" i="1" s="1"/>
  <c r="E29" i="1"/>
  <c r="E28" i="1"/>
  <c r="E32" i="1" l="1"/>
  <c r="E111" i="1" s="1"/>
  <c r="D128" i="1" s="1"/>
</calcChain>
</file>

<file path=xl/sharedStrings.xml><?xml version="1.0" encoding="utf-8"?>
<sst xmlns="http://schemas.openxmlformats.org/spreadsheetml/2006/main" count="158" uniqueCount="106">
  <si>
    <t>v1.0</t>
  </si>
  <si>
    <t>Onderwerp</t>
  </si>
  <si>
    <t>Aanschaf VIN apparatuur</t>
  </si>
  <si>
    <t>Voorrijkosten</t>
  </si>
  <si>
    <t>Uurtarief</t>
  </si>
  <si>
    <t>bij looptijd van aantal jaar:</t>
  </si>
  <si>
    <t>bij afname van aantal stuks:</t>
  </si>
  <si>
    <t>Totaal aantal VIN apparatuur:</t>
  </si>
  <si>
    <t xml:space="preserve">Gem. tijd per apparaat per jaar: </t>
  </si>
  <si>
    <t>Gewogen aantal keer per jaar per apparaat:</t>
  </si>
  <si>
    <t>A</t>
  </si>
  <si>
    <t>A1</t>
  </si>
  <si>
    <t>A2</t>
  </si>
  <si>
    <t>B</t>
  </si>
  <si>
    <t>B1</t>
  </si>
  <si>
    <t>B2</t>
  </si>
  <si>
    <t>C</t>
  </si>
  <si>
    <t>C1</t>
  </si>
  <si>
    <t>C2</t>
  </si>
  <si>
    <t>Onderhoud - Preventief</t>
  </si>
  <si>
    <t>Onderhoud - Calamiteiten</t>
  </si>
  <si>
    <t>Ref:</t>
  </si>
  <si>
    <t>Subtotaal A</t>
  </si>
  <si>
    <t>Subtotaal B</t>
  </si>
  <si>
    <t>Subtotaal C</t>
  </si>
  <si>
    <t>Eindtotaal - Inschrijfprijs</t>
  </si>
  <si>
    <t>Alle prijzen zijn excl. btw</t>
  </si>
  <si>
    <t>Preventief - jaarlijkse onderhoudskosten van: Versie VIN apparatuur klein</t>
  </si>
  <si>
    <t>Preventief - jaarlijkse onderhoudskosten van: Versie: VIN apparatuur groot</t>
  </si>
  <si>
    <t>Aanschaf van: Versie: VIN apparatuur klein</t>
  </si>
  <si>
    <t>Aanschaf van: Versie: VIN apparatuur groot</t>
  </si>
  <si>
    <t>BIJLAGE 103 - Prijsformulier EA VIN INSLAG RDW</t>
  </si>
  <si>
    <t xml:space="preserve">Gunningscriterium </t>
  </si>
  <si>
    <t>Minder dan 2 kg</t>
  </si>
  <si>
    <t>2 – 2,5 kg</t>
  </si>
  <si>
    <t>2,5 - 3 kg</t>
  </si>
  <si>
    <t>3 – 3,5kg</t>
  </si>
  <si>
    <t>3,5 - 4  kg</t>
  </si>
  <si>
    <t>Meer dan 4 kg</t>
  </si>
  <si>
    <t>Minder dan 3 kg</t>
  </si>
  <si>
    <t xml:space="preserve">gunningscriterium </t>
  </si>
  <si>
    <t>Ja</t>
  </si>
  <si>
    <t>Nee</t>
  </si>
  <si>
    <t>Minder dan 20 cm</t>
  </si>
  <si>
    <t xml:space="preserve">20 – 22,5 </t>
  </si>
  <si>
    <t xml:space="preserve">22,5– 25 </t>
  </si>
  <si>
    <t xml:space="preserve">25 – 27,5 </t>
  </si>
  <si>
    <t>27,5- 30</t>
  </si>
  <si>
    <t>30 – 32,5</t>
  </si>
  <si>
    <t>32,5 - 35</t>
  </si>
  <si>
    <t>D.</t>
  </si>
  <si>
    <t>E.</t>
  </si>
  <si>
    <t>Gunningscriterium Prijs</t>
  </si>
  <si>
    <t>F.</t>
  </si>
  <si>
    <t>G.</t>
  </si>
  <si>
    <t>M.</t>
  </si>
  <si>
    <t xml:space="preserve">H. </t>
  </si>
  <si>
    <t xml:space="preserve">I. </t>
  </si>
  <si>
    <t>Bijbehorende fictieve korting</t>
  </si>
  <si>
    <t>Gewicht marker - klein</t>
  </si>
  <si>
    <t>Gewicht controller - klein</t>
  </si>
  <si>
    <t>Draadloos - klein</t>
  </si>
  <si>
    <t>J.</t>
  </si>
  <si>
    <t>K.</t>
  </si>
  <si>
    <t>L.</t>
  </si>
  <si>
    <t>Draadloos - Groot</t>
  </si>
  <si>
    <t>Gewicht controller - groot</t>
  </si>
  <si>
    <t>Gewicht marker - groot</t>
  </si>
  <si>
    <t xml:space="preserve">Resultaat: </t>
  </si>
  <si>
    <t>X</t>
  </si>
  <si>
    <t>Inschrijfprijs</t>
  </si>
  <si>
    <t>Subtotaal</t>
  </si>
  <si>
    <t>Berekening Beste Prijs - Kwaliteits verhouding (BPKV):</t>
  </si>
  <si>
    <t>BPKV SCORE</t>
  </si>
  <si>
    <t>N.</t>
  </si>
  <si>
    <t>O.</t>
  </si>
  <si>
    <t>3 - 3,5  kg</t>
  </si>
  <si>
    <t>3,5  -4 kg</t>
  </si>
  <si>
    <t>4 – 4,5 kg</t>
  </si>
  <si>
    <t>4,5- 5 kg</t>
  </si>
  <si>
    <t>Meer dan 5 kg</t>
  </si>
  <si>
    <t>Afmeting marker - Groot</t>
  </si>
  <si>
    <t>Afmeting marker - klein</t>
  </si>
  <si>
    <t xml:space="preserve">Aandachtspunten bij het gebruik van het prijsformulier: </t>
  </si>
  <si>
    <t xml:space="preserve">- </t>
  </si>
  <si>
    <t xml:space="preserve">De RDW gebruikt voor het maken van het prijsformulier Excel 2016. Een oudere versie kan compatibiliteits problemen geven. </t>
  </si>
  <si>
    <t xml:space="preserve">Tekst in cellen kan wegvallen afhankelijk van de instellingen van inschrijver. </t>
  </si>
  <si>
    <t xml:space="preserve">bij fouten in het prijsformulier dient de inschrijver de RDW op de hoogte te stellen. De RDW zal voor alle partijen een nieuw formulier ter beschikking stellen. </t>
  </si>
  <si>
    <t xml:space="preserve"> </t>
  </si>
  <si>
    <t>x</t>
  </si>
  <si>
    <t>19 - 20</t>
  </si>
  <si>
    <t>Afmeting markeerkop</t>
  </si>
  <si>
    <t>18 - 19</t>
  </si>
  <si>
    <t>17 - 18</t>
  </si>
  <si>
    <t>Minder dan 17 cm</t>
  </si>
  <si>
    <t>17 - 20</t>
  </si>
  <si>
    <t>14 - 17</t>
  </si>
  <si>
    <t>Minder dan 11 cm</t>
  </si>
  <si>
    <t>11- 14</t>
  </si>
  <si>
    <t>Afmeting markeerkop - Klein</t>
  </si>
  <si>
    <t>Gunningscriterium Kwaliteit - VIN apparatuur Groot</t>
  </si>
  <si>
    <t>Gunningscriterium Kwaliteit - VIN apparatuur Klein</t>
  </si>
  <si>
    <t xml:space="preserve">het meest recente prijsformulier dient te worden ingediend indien er meerdere formulier beschikbaar komen. </t>
  </si>
  <si>
    <t xml:space="preserve">het is inschrijver alleen toegestaan de groene cellen in te vullen/ danwel te overschrijven. </t>
  </si>
  <si>
    <t>P.</t>
  </si>
  <si>
    <t>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</si>
</sst>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theme="1"/>
      <name val="Calibri Light"/>
      <family val="2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 Light"/>
      <family val="2"/>
    </font>
    <font>
      <b/>
      <sz val="16"/>
      <color rgb="FFFF0000"/>
      <name val="Calibri"/>
      <family val="2"/>
      <scheme val="minor"/>
    </font>
    <font>
      <sz val="16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4">
    <xf numFmtId="0" fontId="0" fillId="0" borderId="0" xfId="0"/>
    <xf numFmtId="0" fontId="0" fillId="0" borderId="0" xfId="0" applyFill="1"/>
    <xf numFmtId="44" fontId="0" fillId="0" borderId="0" xfId="1" applyFont="1"/>
    <xf numFmtId="44" fontId="0" fillId="0" borderId="0" xfId="0" applyNumberFormat="1"/>
    <xf numFmtId="44" fontId="0" fillId="0" borderId="0" xfId="1" applyFont="1" applyFill="1"/>
    <xf numFmtId="0" fontId="0" fillId="0" borderId="1" xfId="0" applyBorder="1"/>
    <xf numFmtId="44" fontId="0" fillId="4" borderId="2" xfId="1" applyFont="1" applyFill="1" applyBorder="1"/>
    <xf numFmtId="0" fontId="0" fillId="0" borderId="7" xfId="0" applyBorder="1"/>
    <xf numFmtId="0" fontId="0" fillId="0" borderId="0" xfId="0" applyBorder="1"/>
    <xf numFmtId="44" fontId="0" fillId="0" borderId="0" xfId="0" applyNumberFormat="1" applyBorder="1"/>
    <xf numFmtId="44" fontId="0" fillId="0" borderId="8" xfId="0" applyNumberFormat="1" applyBorder="1"/>
    <xf numFmtId="0" fontId="0" fillId="0" borderId="9" xfId="0" applyBorder="1"/>
    <xf numFmtId="0" fontId="0" fillId="0" borderId="10" xfId="0" applyBorder="1"/>
    <xf numFmtId="44" fontId="0" fillId="0" borderId="10" xfId="0" applyNumberFormat="1" applyBorder="1"/>
    <xf numFmtId="44" fontId="0" fillId="0" borderId="11" xfId="0" applyNumberFormat="1" applyBorder="1"/>
    <xf numFmtId="0" fontId="0" fillId="0" borderId="8" xfId="0" applyBorder="1"/>
    <xf numFmtId="0" fontId="0" fillId="0" borderId="0" xfId="0" applyBorder="1" applyAlignment="1">
      <alignment horizontal="right" indent="1"/>
    </xf>
    <xf numFmtId="0" fontId="0" fillId="0" borderId="10" xfId="0" applyBorder="1" applyAlignment="1">
      <alignment horizontal="right" indent="1"/>
    </xf>
    <xf numFmtId="0" fontId="0" fillId="0" borderId="0" xfId="0" applyBorder="1" applyAlignment="1">
      <alignment horizontal="left"/>
    </xf>
    <xf numFmtId="0" fontId="0" fillId="0" borderId="11" xfId="0" applyBorder="1"/>
    <xf numFmtId="0" fontId="0" fillId="5" borderId="4" xfId="0" applyFill="1" applyBorder="1"/>
    <xf numFmtId="0" fontId="3" fillId="5" borderId="5" xfId="0" applyFont="1" applyFill="1" applyBorder="1"/>
    <xf numFmtId="0" fontId="0" fillId="5" borderId="5" xfId="0" applyFill="1" applyBorder="1"/>
    <xf numFmtId="0" fontId="0" fillId="5" borderId="6" xfId="0" applyFill="1" applyBorder="1"/>
    <xf numFmtId="44" fontId="0" fillId="5" borderId="5" xfId="1" applyFont="1" applyFill="1" applyBorder="1"/>
    <xf numFmtId="0" fontId="0" fillId="0" borderId="7" xfId="0" applyFill="1" applyBorder="1"/>
    <xf numFmtId="0" fontId="6" fillId="0" borderId="10" xfId="0" applyFont="1" applyFill="1" applyBorder="1" applyAlignment="1">
      <alignment horizontal="right"/>
    </xf>
    <xf numFmtId="44" fontId="6" fillId="0" borderId="0" xfId="0" applyNumberFormat="1" applyFont="1" applyFill="1" applyBorder="1" applyAlignment="1">
      <alignment horizontal="right" wrapText="1"/>
    </xf>
    <xf numFmtId="0" fontId="0" fillId="0" borderId="0" xfId="0" applyFill="1" applyBorder="1" applyAlignment="1">
      <alignment horizontal="left"/>
    </xf>
    <xf numFmtId="0" fontId="2" fillId="0" borderId="4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4" fillId="0" borderId="5" xfId="0" applyFont="1" applyFill="1" applyBorder="1"/>
    <xf numFmtId="0" fontId="0" fillId="0" borderId="12" xfId="0" applyBorder="1"/>
    <xf numFmtId="0" fontId="3" fillId="5" borderId="5" xfId="0" applyFont="1" applyFill="1" applyBorder="1" applyAlignment="1">
      <alignment horizontal="left"/>
    </xf>
    <xf numFmtId="0" fontId="7" fillId="6" borderId="13" xfId="0" applyFont="1" applyFill="1" applyBorder="1"/>
    <xf numFmtId="0" fontId="7" fillId="6" borderId="14" xfId="0" applyFont="1" applyFill="1" applyBorder="1"/>
    <xf numFmtId="44" fontId="7" fillId="6" borderId="15" xfId="0" applyNumberFormat="1" applyFont="1" applyFill="1" applyBorder="1"/>
    <xf numFmtId="0" fontId="0" fillId="0" borderId="17" xfId="0" applyBorder="1"/>
    <xf numFmtId="44" fontId="0" fillId="0" borderId="18" xfId="0" applyNumberFormat="1" applyBorder="1"/>
    <xf numFmtId="0" fontId="0" fillId="0" borderId="19" xfId="0" applyBorder="1"/>
    <xf numFmtId="44" fontId="0" fillId="0" borderId="20" xfId="0" applyNumberFormat="1" applyBorder="1"/>
    <xf numFmtId="0" fontId="0" fillId="0" borderId="21" xfId="0" applyBorder="1"/>
    <xf numFmtId="0" fontId="0" fillId="0" borderId="0" xfId="0" applyBorder="1" applyAlignment="1">
      <alignment wrapText="1"/>
    </xf>
    <xf numFmtId="0" fontId="0" fillId="0" borderId="10" xfId="0" applyBorder="1" applyAlignment="1">
      <alignment wrapText="1"/>
    </xf>
    <xf numFmtId="0" fontId="2" fillId="2" borderId="0" xfId="0" applyFont="1" applyFill="1" applyAlignment="1">
      <alignment horizontal="right"/>
    </xf>
    <xf numFmtId="0" fontId="0" fillId="3" borderId="3" xfId="0" applyFill="1" applyBorder="1" applyAlignment="1">
      <alignment horizontal="left"/>
    </xf>
    <xf numFmtId="0" fontId="2" fillId="2" borderId="2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44" fontId="0" fillId="0" borderId="8" xfId="1" applyFont="1" applyBorder="1"/>
    <xf numFmtId="0" fontId="9" fillId="0" borderId="0" xfId="0" applyFont="1" applyFill="1" applyAlignment="1">
      <alignment horizontal="left"/>
    </xf>
    <xf numFmtId="44" fontId="0" fillId="4" borderId="24" xfId="1" applyFont="1" applyFill="1" applyBorder="1"/>
    <xf numFmtId="0" fontId="0" fillId="0" borderId="0" xfId="0" applyFill="1" applyBorder="1"/>
    <xf numFmtId="0" fontId="7" fillId="0" borderId="0" xfId="0" applyFont="1" applyFill="1" applyBorder="1"/>
    <xf numFmtId="44" fontId="7" fillId="0" borderId="0" xfId="0" applyNumberFormat="1" applyFont="1" applyFill="1" applyBorder="1"/>
    <xf numFmtId="0" fontId="0" fillId="0" borderId="0" xfId="0" applyFont="1" applyBorder="1"/>
    <xf numFmtId="0" fontId="12" fillId="0" borderId="2" xfId="0" applyFont="1" applyFill="1" applyBorder="1" applyAlignment="1">
      <alignment vertical="center" wrapText="1"/>
    </xf>
    <xf numFmtId="0" fontId="0" fillId="8" borderId="19" xfId="0" applyFill="1" applyBorder="1"/>
    <xf numFmtId="0" fontId="0" fillId="8" borderId="21" xfId="0" applyFill="1" applyBorder="1"/>
    <xf numFmtId="0" fontId="13" fillId="4" borderId="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center"/>
    </xf>
    <xf numFmtId="0" fontId="3" fillId="7" borderId="3" xfId="0" applyFont="1" applyFill="1" applyBorder="1"/>
    <xf numFmtId="44" fontId="0" fillId="9" borderId="8" xfId="1" applyFont="1" applyFill="1" applyBorder="1"/>
    <xf numFmtId="44" fontId="0" fillId="9" borderId="11" xfId="1" applyFont="1" applyFill="1" applyBorder="1"/>
    <xf numFmtId="0" fontId="13" fillId="4" borderId="24" xfId="0" applyFont="1" applyFill="1" applyBorder="1" applyAlignment="1">
      <alignment horizontal="center"/>
    </xf>
    <xf numFmtId="0" fontId="12" fillId="0" borderId="2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3" fillId="7" borderId="13" xfId="0" applyFont="1" applyFill="1" applyBorder="1"/>
    <xf numFmtId="0" fontId="3" fillId="7" borderId="14" xfId="0" applyFont="1" applyFill="1" applyBorder="1"/>
    <xf numFmtId="0" fontId="3" fillId="7" borderId="15" xfId="0" applyFont="1" applyFill="1" applyBorder="1"/>
    <xf numFmtId="0" fontId="12" fillId="0" borderId="24" xfId="0" applyFont="1" applyFill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2" fillId="10" borderId="14" xfId="0" applyFont="1" applyFill="1" applyBorder="1"/>
    <xf numFmtId="0" fontId="0" fillId="9" borderId="19" xfId="0" applyFill="1" applyBorder="1"/>
    <xf numFmtId="0" fontId="0" fillId="9" borderId="21" xfId="0" applyFill="1" applyBorder="1"/>
    <xf numFmtId="0" fontId="0" fillId="9" borderId="31" xfId="0" applyFill="1" applyBorder="1"/>
    <xf numFmtId="44" fontId="0" fillId="9" borderId="31" xfId="0" applyNumberFormat="1" applyFill="1" applyBorder="1"/>
    <xf numFmtId="0" fontId="0" fillId="9" borderId="32" xfId="0" applyFill="1" applyBorder="1"/>
    <xf numFmtId="0" fontId="0" fillId="9" borderId="0" xfId="0" applyFill="1" applyBorder="1"/>
    <xf numFmtId="44" fontId="0" fillId="9" borderId="0" xfId="0" applyNumberFormat="1" applyFill="1" applyBorder="1"/>
    <xf numFmtId="44" fontId="0" fillId="9" borderId="29" xfId="0" applyNumberFormat="1" applyFill="1" applyBorder="1"/>
    <xf numFmtId="0" fontId="0" fillId="9" borderId="26" xfId="0" applyFill="1" applyBorder="1"/>
    <xf numFmtId="0" fontId="6" fillId="9" borderId="33" xfId="0" applyFont="1" applyFill="1" applyBorder="1" applyAlignment="1">
      <alignment horizontal="right"/>
    </xf>
    <xf numFmtId="44" fontId="0" fillId="9" borderId="33" xfId="0" applyNumberFormat="1" applyFill="1" applyBorder="1"/>
    <xf numFmtId="0" fontId="0" fillId="9" borderId="25" xfId="0" applyFill="1" applyBorder="1"/>
    <xf numFmtId="0" fontId="0" fillId="9" borderId="35" xfId="0" applyFill="1" applyBorder="1"/>
    <xf numFmtId="0" fontId="0" fillId="5" borderId="16" xfId="0" applyFill="1" applyBorder="1"/>
    <xf numFmtId="44" fontId="0" fillId="9" borderId="36" xfId="0" applyNumberFormat="1" applyFill="1" applyBorder="1"/>
    <xf numFmtId="44" fontId="0" fillId="9" borderId="37" xfId="0" applyNumberFormat="1" applyFill="1" applyBorder="1"/>
    <xf numFmtId="0" fontId="0" fillId="9" borderId="38" xfId="0" applyFill="1" applyBorder="1"/>
    <xf numFmtId="0" fontId="6" fillId="9" borderId="10" xfId="0" applyFont="1" applyFill="1" applyBorder="1" applyAlignment="1">
      <alignment horizontal="right"/>
    </xf>
    <xf numFmtId="44" fontId="0" fillId="9" borderId="10" xfId="0" applyNumberFormat="1" applyFill="1" applyBorder="1"/>
    <xf numFmtId="44" fontId="0" fillId="9" borderId="11" xfId="0" applyNumberFormat="1" applyFill="1" applyBorder="1"/>
    <xf numFmtId="0" fontId="0" fillId="5" borderId="13" xfId="0" applyFill="1" applyBorder="1"/>
    <xf numFmtId="0" fontId="0" fillId="5" borderId="14" xfId="0" applyFill="1" applyBorder="1"/>
    <xf numFmtId="0" fontId="3" fillId="5" borderId="13" xfId="0" applyFont="1" applyFill="1" applyBorder="1"/>
    <xf numFmtId="0" fontId="3" fillId="5" borderId="14" xfId="0" applyFont="1" applyFill="1" applyBorder="1"/>
    <xf numFmtId="0" fontId="3" fillId="3" borderId="14" xfId="0" applyFont="1" applyFill="1" applyBorder="1"/>
    <xf numFmtId="0" fontId="12" fillId="0" borderId="34" xfId="0" applyFont="1" applyBorder="1" applyAlignment="1">
      <alignment vertical="center" wrapText="1"/>
    </xf>
    <xf numFmtId="0" fontId="3" fillId="5" borderId="15" xfId="0" applyFont="1" applyFill="1" applyBorder="1"/>
    <xf numFmtId="0" fontId="0" fillId="8" borderId="7" xfId="0" applyFill="1" applyBorder="1"/>
    <xf numFmtId="0" fontId="0" fillId="8" borderId="9" xfId="0" applyFill="1" applyBorder="1"/>
    <xf numFmtId="0" fontId="0" fillId="9" borderId="7" xfId="0" applyFill="1" applyBorder="1"/>
    <xf numFmtId="0" fontId="0" fillId="9" borderId="9" xfId="0" applyFill="1" applyBorder="1"/>
    <xf numFmtId="0" fontId="14" fillId="5" borderId="13" xfId="0" applyFont="1" applyFill="1" applyBorder="1"/>
    <xf numFmtId="0" fontId="9" fillId="0" borderId="0" xfId="0" quotePrefix="1" applyFont="1" applyFill="1" applyAlignment="1">
      <alignment horizontal="left"/>
    </xf>
    <xf numFmtId="0" fontId="0" fillId="0" borderId="0" xfId="0" quotePrefix="1" applyFill="1"/>
    <xf numFmtId="0" fontId="10" fillId="11" borderId="13" xfId="0" applyFont="1" applyFill="1" applyBorder="1"/>
    <xf numFmtId="0" fontId="11" fillId="11" borderId="14" xfId="0" applyFont="1" applyFill="1" applyBorder="1"/>
    <xf numFmtId="0" fontId="10" fillId="11" borderId="14" xfId="0" applyFont="1" applyFill="1" applyBorder="1"/>
    <xf numFmtId="44" fontId="10" fillId="11" borderId="15" xfId="0" applyNumberFormat="1" applyFont="1" applyFill="1" applyBorder="1"/>
    <xf numFmtId="0" fontId="0" fillId="8" borderId="4" xfId="0" applyFill="1" applyBorder="1"/>
    <xf numFmtId="0" fontId="12" fillId="0" borderId="39" xfId="0" applyFont="1" applyBorder="1" applyAlignment="1">
      <alignment vertical="center" wrapText="1"/>
    </xf>
    <xf numFmtId="0" fontId="13" fillId="4" borderId="40" xfId="0" applyFont="1" applyFill="1" applyBorder="1" applyAlignment="1">
      <alignment horizontal="center"/>
    </xf>
    <xf numFmtId="44" fontId="0" fillId="9" borderId="6" xfId="1" applyFont="1" applyFill="1" applyBorder="1"/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/>
    </xf>
    <xf numFmtId="44" fontId="0" fillId="0" borderId="0" xfId="1" applyFont="1" applyFill="1" applyBorder="1"/>
    <xf numFmtId="0" fontId="16" fillId="0" borderId="0" xfId="0" applyFont="1" applyFill="1" applyBorder="1"/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/>
    </xf>
    <xf numFmtId="44" fontId="16" fillId="0" borderId="0" xfId="1" applyFont="1" applyFill="1" applyBorder="1"/>
    <xf numFmtId="0" fontId="16" fillId="0" borderId="0" xfId="0" applyFont="1" applyFill="1"/>
    <xf numFmtId="49" fontId="12" fillId="0" borderId="27" xfId="0" applyNumberFormat="1" applyFont="1" applyBorder="1" applyAlignment="1">
      <alignment vertical="center" wrapText="1"/>
    </xf>
    <xf numFmtId="0" fontId="3" fillId="0" borderId="16" xfId="0" applyFont="1" applyFill="1" applyBorder="1"/>
    <xf numFmtId="0" fontId="3" fillId="0" borderId="5" xfId="0" applyFont="1" applyFill="1" applyBorder="1"/>
    <xf numFmtId="0" fontId="3" fillId="0" borderId="6" xfId="0" applyFont="1" applyFill="1" applyBorder="1"/>
    <xf numFmtId="0" fontId="0" fillId="9" borderId="41" xfId="0" applyFill="1" applyBorder="1"/>
    <xf numFmtId="44" fontId="0" fillId="12" borderId="24" xfId="1" applyFont="1" applyFill="1" applyBorder="1"/>
    <xf numFmtId="44" fontId="0" fillId="12" borderId="2" xfId="1" applyFont="1" applyFill="1" applyBorder="1"/>
    <xf numFmtId="44" fontId="0" fillId="12" borderId="23" xfId="1" applyFont="1" applyFill="1" applyBorder="1"/>
    <xf numFmtId="44" fontId="0" fillId="12" borderId="40" xfId="1" applyFont="1" applyFill="1" applyBorder="1"/>
    <xf numFmtId="0" fontId="10" fillId="10" borderId="16" xfId="0" applyFont="1" applyFill="1" applyBorder="1"/>
    <xf numFmtId="0" fontId="11" fillId="10" borderId="5" xfId="0" applyFont="1" applyFill="1" applyBorder="1"/>
    <xf numFmtId="0" fontId="10" fillId="10" borderId="5" xfId="0" applyFont="1" applyFill="1" applyBorder="1"/>
    <xf numFmtId="44" fontId="10" fillId="10" borderId="6" xfId="0" applyNumberFormat="1" applyFont="1" applyFill="1" applyBorder="1"/>
    <xf numFmtId="0" fontId="14" fillId="3" borderId="16" xfId="0" applyFont="1" applyFill="1" applyBorder="1"/>
    <xf numFmtId="0" fontId="19" fillId="3" borderId="5" xfId="0" applyFont="1" applyFill="1" applyBorder="1"/>
    <xf numFmtId="0" fontId="14" fillId="3" borderId="5" xfId="0" applyFont="1" applyFill="1" applyBorder="1"/>
    <xf numFmtId="44" fontId="14" fillId="3" borderId="6" xfId="0" applyNumberFormat="1" applyFont="1" applyFill="1" applyBorder="1"/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44" fontId="10" fillId="6" borderId="14" xfId="0" applyNumberFormat="1" applyFont="1" applyFill="1" applyBorder="1" applyAlignment="1">
      <alignment horizontal="center" vertical="center"/>
    </xf>
    <xf numFmtId="44" fontId="10" fillId="6" borderId="15" xfId="0" applyNumberFormat="1" applyFont="1" applyFill="1" applyBorder="1" applyAlignment="1">
      <alignment horizontal="center" vertical="center"/>
    </xf>
    <xf numFmtId="0" fontId="15" fillId="4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 wrapText="1"/>
    </xf>
    <xf numFmtId="0" fontId="9" fillId="3" borderId="30" xfId="0" applyFont="1" applyFill="1" applyBorder="1" applyAlignment="1">
      <alignment horizontal="left" wrapText="1"/>
    </xf>
    <xf numFmtId="0" fontId="9" fillId="3" borderId="32" xfId="0" applyFont="1" applyFill="1" applyBorder="1" applyAlignment="1">
      <alignment horizontal="left" wrapText="1"/>
    </xf>
    <xf numFmtId="0" fontId="2" fillId="10" borderId="30" xfId="0" applyFont="1" applyFill="1" applyBorder="1" applyAlignment="1">
      <alignment horizontal="left" wrapText="1"/>
    </xf>
    <xf numFmtId="0" fontId="2" fillId="10" borderId="32" xfId="0" applyFont="1" applyFill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"/>
  <sheetViews>
    <sheetView tabSelected="1" workbookViewId="0">
      <selection activeCell="F10" sqref="F10"/>
    </sheetView>
  </sheetViews>
  <sheetFormatPr defaultRowHeight="15" x14ac:dyDescent="0.25"/>
  <cols>
    <col min="1" max="1" width="11.140625" customWidth="1"/>
    <col min="2" max="2" width="42.85546875" bestFit="1" customWidth="1"/>
    <col min="3" max="3" width="32.140625" customWidth="1"/>
    <col min="4" max="4" width="27" bestFit="1" customWidth="1"/>
    <col min="5" max="5" width="25.85546875" bestFit="1" customWidth="1"/>
    <col min="6" max="6" width="25.42578125" customWidth="1"/>
    <col min="7" max="7" width="23.85546875" customWidth="1"/>
  </cols>
  <sheetData>
    <row r="1" spans="1:7" ht="31.5" x14ac:dyDescent="0.5">
      <c r="A1" s="145" t="s">
        <v>31</v>
      </c>
      <c r="B1" s="145"/>
      <c r="C1" s="145"/>
      <c r="D1" s="145"/>
      <c r="E1" s="44" t="s">
        <v>0</v>
      </c>
    </row>
    <row r="2" spans="1:7" s="1" customFormat="1" x14ac:dyDescent="0.25">
      <c r="B2"/>
      <c r="C2"/>
      <c r="D2"/>
      <c r="E2"/>
      <c r="F2"/>
      <c r="G2"/>
    </row>
    <row r="3" spans="1:7" s="1" customFormat="1" x14ac:dyDescent="0.25">
      <c r="A3" s="51" t="s">
        <v>83</v>
      </c>
      <c r="B3" s="51"/>
      <c r="C3"/>
      <c r="D3"/>
      <c r="E3"/>
      <c r="F3"/>
      <c r="G3"/>
    </row>
    <row r="4" spans="1:7" s="1" customFormat="1" x14ac:dyDescent="0.25">
      <c r="A4" s="108" t="s">
        <v>84</v>
      </c>
      <c r="B4" s="149" t="s">
        <v>85</v>
      </c>
      <c r="C4" s="149"/>
      <c r="D4" s="149"/>
      <c r="E4" s="149"/>
      <c r="F4"/>
      <c r="G4"/>
    </row>
    <row r="5" spans="1:7" s="1" customFormat="1" x14ac:dyDescent="0.25">
      <c r="A5" s="108" t="s">
        <v>84</v>
      </c>
      <c r="B5" s="149" t="s">
        <v>86</v>
      </c>
      <c r="C5" s="149"/>
      <c r="D5" s="149"/>
      <c r="E5" s="149"/>
      <c r="F5"/>
      <c r="G5"/>
    </row>
    <row r="6" spans="1:7" s="1" customFormat="1" x14ac:dyDescent="0.25">
      <c r="A6" s="109" t="s">
        <v>84</v>
      </c>
      <c r="B6" s="149" t="s">
        <v>87</v>
      </c>
      <c r="C6" s="149"/>
      <c r="D6" s="149"/>
      <c r="E6" s="149"/>
      <c r="F6"/>
      <c r="G6"/>
    </row>
    <row r="7" spans="1:7" s="1" customFormat="1" x14ac:dyDescent="0.25">
      <c r="A7" s="109" t="s">
        <v>84</v>
      </c>
      <c r="B7" s="149" t="s">
        <v>102</v>
      </c>
      <c r="C7" s="149"/>
      <c r="D7" s="149"/>
      <c r="E7" s="149"/>
      <c r="F7"/>
      <c r="G7"/>
    </row>
    <row r="8" spans="1:7" s="1" customFormat="1" x14ac:dyDescent="0.25">
      <c r="A8" s="109" t="s">
        <v>84</v>
      </c>
      <c r="B8" s="148" t="s">
        <v>103</v>
      </c>
      <c r="C8" s="148"/>
      <c r="D8" s="148"/>
      <c r="E8" s="148"/>
      <c r="F8"/>
      <c r="G8"/>
    </row>
    <row r="9" spans="1:7" s="1" customFormat="1" ht="15.75" thickBot="1" x14ac:dyDescent="0.3">
      <c r="B9"/>
      <c r="C9"/>
      <c r="D9"/>
      <c r="E9"/>
      <c r="F9"/>
      <c r="G9"/>
    </row>
    <row r="10" spans="1:7" s="1" customFormat="1" ht="21.75" thickBot="1" x14ac:dyDescent="0.4">
      <c r="A10" s="110" t="s">
        <v>52</v>
      </c>
      <c r="B10" s="111"/>
      <c r="C10" s="112"/>
      <c r="D10" s="112"/>
      <c r="E10" s="113"/>
      <c r="F10"/>
      <c r="G10"/>
    </row>
    <row r="11" spans="1:7" s="1" customFormat="1" ht="15.75" thickBot="1" x14ac:dyDescent="0.3">
      <c r="A11" s="46" t="s">
        <v>21</v>
      </c>
      <c r="B11" s="47" t="s">
        <v>1</v>
      </c>
      <c r="C11" s="143" t="s">
        <v>26</v>
      </c>
      <c r="D11" s="143"/>
      <c r="E11" s="144"/>
      <c r="F11"/>
      <c r="G11"/>
    </row>
    <row r="12" spans="1:7" s="1" customFormat="1" ht="15.75" thickBot="1" x14ac:dyDescent="0.3">
      <c r="A12" s="29"/>
      <c r="B12" s="30"/>
      <c r="C12" s="31"/>
      <c r="D12" s="48" t="s">
        <v>6</v>
      </c>
      <c r="E12" s="49" t="s">
        <v>5</v>
      </c>
      <c r="F12"/>
      <c r="G12"/>
    </row>
    <row r="13" spans="1:7" ht="15.75" thickBot="1" x14ac:dyDescent="0.3">
      <c r="A13" s="20" t="s">
        <v>10</v>
      </c>
      <c r="B13" s="33" t="s">
        <v>2</v>
      </c>
      <c r="C13" s="22"/>
      <c r="D13" s="45">
        <v>18</v>
      </c>
      <c r="E13" s="45">
        <v>10</v>
      </c>
    </row>
    <row r="14" spans="1:7" x14ac:dyDescent="0.25">
      <c r="A14" s="7" t="s">
        <v>11</v>
      </c>
      <c r="B14" s="18" t="s">
        <v>29</v>
      </c>
      <c r="C14" s="6">
        <v>9000</v>
      </c>
      <c r="D14" s="9">
        <f>C14*D13</f>
        <v>162000</v>
      </c>
      <c r="E14" s="10">
        <f>D14</f>
        <v>162000</v>
      </c>
    </row>
    <row r="15" spans="1:7" ht="15.75" thickBot="1" x14ac:dyDescent="0.3">
      <c r="A15" s="7" t="s">
        <v>12</v>
      </c>
      <c r="B15" s="18" t="s">
        <v>30</v>
      </c>
      <c r="C15" s="6">
        <v>9000</v>
      </c>
      <c r="D15" s="9">
        <f>C15*D13</f>
        <v>162000</v>
      </c>
      <c r="E15" s="10">
        <f>D15</f>
        <v>162000</v>
      </c>
    </row>
    <row r="16" spans="1:7" ht="15.75" thickBot="1" x14ac:dyDescent="0.3">
      <c r="A16" s="11"/>
      <c r="B16" s="26" t="s">
        <v>7</v>
      </c>
      <c r="C16" s="45">
        <f>D13*2</f>
        <v>36</v>
      </c>
      <c r="D16" s="12"/>
      <c r="E16" s="19"/>
    </row>
    <row r="17" spans="1:14" ht="15.75" thickBot="1" x14ac:dyDescent="0.3">
      <c r="A17" s="7"/>
      <c r="B17" s="8"/>
      <c r="C17" s="28"/>
      <c r="D17" s="8"/>
      <c r="E17" s="15"/>
    </row>
    <row r="18" spans="1:14" x14ac:dyDescent="0.25">
      <c r="A18" s="20" t="s">
        <v>13</v>
      </c>
      <c r="B18" s="21" t="s">
        <v>19</v>
      </c>
      <c r="C18" s="24"/>
      <c r="D18" s="22"/>
      <c r="E18" s="23"/>
    </row>
    <row r="19" spans="1:14" ht="30" x14ac:dyDescent="0.25">
      <c r="A19" s="7" t="s">
        <v>14</v>
      </c>
      <c r="B19" s="42" t="s">
        <v>27</v>
      </c>
      <c r="C19" s="6">
        <v>650</v>
      </c>
      <c r="D19" s="9">
        <f>C19*D13</f>
        <v>11700</v>
      </c>
      <c r="E19" s="10">
        <f>D19*E13</f>
        <v>117000</v>
      </c>
    </row>
    <row r="20" spans="1:14" ht="30.75" thickBot="1" x14ac:dyDescent="0.3">
      <c r="A20" s="11" t="s">
        <v>15</v>
      </c>
      <c r="B20" s="43" t="s">
        <v>28</v>
      </c>
      <c r="C20" s="6">
        <v>650</v>
      </c>
      <c r="D20" s="13">
        <f>C20*D13</f>
        <v>11700</v>
      </c>
      <c r="E20" s="14">
        <f>D20*E13</f>
        <v>117000</v>
      </c>
    </row>
    <row r="21" spans="1:14" ht="15.75" thickBot="1" x14ac:dyDescent="0.3">
      <c r="A21" s="5"/>
      <c r="C21" s="4"/>
      <c r="D21" s="3"/>
    </row>
    <row r="22" spans="1:14" ht="15.75" thickBot="1" x14ac:dyDescent="0.3">
      <c r="A22" s="20" t="s">
        <v>16</v>
      </c>
      <c r="B22" s="21" t="s">
        <v>20</v>
      </c>
      <c r="C22" s="22"/>
      <c r="D22" s="22"/>
      <c r="E22" s="23"/>
    </row>
    <row r="23" spans="1:14" ht="15.75" thickBot="1" x14ac:dyDescent="0.3">
      <c r="A23" s="25"/>
      <c r="B23" s="27" t="s">
        <v>9</v>
      </c>
      <c r="C23" s="45">
        <v>1</v>
      </c>
      <c r="E23" s="15"/>
    </row>
    <row r="24" spans="1:14" ht="15.75" thickBot="1" x14ac:dyDescent="0.3">
      <c r="A24" s="7"/>
      <c r="B24" s="27" t="s">
        <v>8</v>
      </c>
      <c r="C24" s="45">
        <v>3</v>
      </c>
      <c r="E24" s="15"/>
    </row>
    <row r="25" spans="1:14" x14ac:dyDescent="0.25">
      <c r="A25" s="7" t="s">
        <v>17</v>
      </c>
      <c r="B25" s="16" t="s">
        <v>3</v>
      </c>
      <c r="C25" s="52">
        <v>50</v>
      </c>
      <c r="D25" s="9">
        <f>C25*C16</f>
        <v>1800</v>
      </c>
      <c r="E25" s="10">
        <f>D25*E13</f>
        <v>18000</v>
      </c>
    </row>
    <row r="26" spans="1:14" ht="15.75" thickBot="1" x14ac:dyDescent="0.3">
      <c r="A26" s="11" t="s">
        <v>18</v>
      </c>
      <c r="B26" s="17" t="s">
        <v>4</v>
      </c>
      <c r="C26" s="6">
        <v>45</v>
      </c>
      <c r="D26" s="13">
        <f>C16*C26*C24</f>
        <v>4860</v>
      </c>
      <c r="E26" s="14">
        <f>D26*E13</f>
        <v>48600</v>
      </c>
      <c r="N26" t="s">
        <v>88</v>
      </c>
    </row>
    <row r="27" spans="1:14" ht="15.75" thickBot="1" x14ac:dyDescent="0.3">
      <c r="A27" s="5"/>
      <c r="C27" s="2"/>
    </row>
    <row r="28" spans="1:14" ht="15.75" thickBot="1" x14ac:dyDescent="0.3">
      <c r="A28" s="89" t="s">
        <v>50</v>
      </c>
      <c r="B28" s="22"/>
      <c r="C28" s="37" t="s">
        <v>22</v>
      </c>
      <c r="D28" s="37" t="str">
        <f>B13</f>
        <v>Aanschaf VIN apparatuur</v>
      </c>
      <c r="E28" s="38">
        <f>SUM(E14:E15)</f>
        <v>324000</v>
      </c>
    </row>
    <row r="29" spans="1:14" ht="16.5" thickTop="1" thickBot="1" x14ac:dyDescent="0.3">
      <c r="A29" s="39"/>
      <c r="B29" s="8"/>
      <c r="C29" s="32" t="s">
        <v>23</v>
      </c>
      <c r="D29" s="32" t="str">
        <f>B18</f>
        <v>Onderhoud - Preventief</v>
      </c>
      <c r="E29" s="40">
        <f>SUM(E19:E20)</f>
        <v>234000</v>
      </c>
    </row>
    <row r="30" spans="1:14" ht="16.5" thickTop="1" thickBot="1" x14ac:dyDescent="0.3">
      <c r="A30" s="39"/>
      <c r="B30" s="8"/>
      <c r="C30" s="32" t="s">
        <v>24</v>
      </c>
      <c r="D30" s="32" t="str">
        <f>B22</f>
        <v>Onderhoud - Calamiteiten</v>
      </c>
      <c r="E30" s="40">
        <f>SUM(E25:E26)</f>
        <v>66600</v>
      </c>
    </row>
    <row r="31" spans="1:14" ht="16.5" thickTop="1" thickBot="1" x14ac:dyDescent="0.3"/>
    <row r="32" spans="1:14" ht="19.5" thickBot="1" x14ac:dyDescent="0.35">
      <c r="A32" s="96" t="s">
        <v>51</v>
      </c>
      <c r="B32" s="97"/>
      <c r="C32" s="34" t="s">
        <v>25</v>
      </c>
      <c r="D32" s="35"/>
      <c r="E32" s="36">
        <f>SUM(E28:E30)</f>
        <v>624600</v>
      </c>
    </row>
    <row r="33" spans="1:5" s="1" customFormat="1" ht="18.75" x14ac:dyDescent="0.3">
      <c r="A33" s="53"/>
      <c r="B33" s="53"/>
      <c r="C33" s="54"/>
      <c r="D33" s="54"/>
      <c r="E33" s="55"/>
    </row>
    <row r="34" spans="1:5" s="1" customFormat="1" ht="18.75" x14ac:dyDescent="0.3">
      <c r="A34" s="53"/>
      <c r="B34" s="53"/>
      <c r="C34" s="54"/>
      <c r="D34" s="54"/>
      <c r="E34" s="55"/>
    </row>
    <row r="35" spans="1:5" s="1" customFormat="1" ht="19.5" thickBot="1" x14ac:dyDescent="0.35">
      <c r="A35" s="53"/>
      <c r="B35" s="53"/>
      <c r="C35" s="54"/>
      <c r="D35" s="54"/>
      <c r="E35" s="55"/>
    </row>
    <row r="36" spans="1:5" s="1" customFormat="1" ht="21.75" thickBot="1" x14ac:dyDescent="0.4">
      <c r="A36" s="135" t="s">
        <v>101</v>
      </c>
      <c r="B36" s="136"/>
      <c r="C36" s="137"/>
      <c r="D36" s="137"/>
      <c r="E36" s="138"/>
    </row>
    <row r="37" spans="1:5" ht="15.75" thickBot="1" x14ac:dyDescent="0.3">
      <c r="A37" s="69" t="s">
        <v>53</v>
      </c>
      <c r="B37" s="70" t="s">
        <v>32</v>
      </c>
      <c r="C37" s="75" t="s">
        <v>59</v>
      </c>
      <c r="D37" s="71" t="s">
        <v>58</v>
      </c>
      <c r="E37" s="62" t="s">
        <v>68</v>
      </c>
    </row>
    <row r="38" spans="1:5" ht="21" x14ac:dyDescent="0.35">
      <c r="A38" s="58"/>
      <c r="B38" s="68" t="s">
        <v>33</v>
      </c>
      <c r="C38" s="65" t="s">
        <v>89</v>
      </c>
      <c r="D38" s="131">
        <v>36000</v>
      </c>
      <c r="E38" s="63">
        <f>IF(C38="X",D38,0)</f>
        <v>36000</v>
      </c>
    </row>
    <row r="39" spans="1:5" ht="21" x14ac:dyDescent="0.35">
      <c r="A39" s="58"/>
      <c r="B39" s="66" t="s">
        <v>34</v>
      </c>
      <c r="C39" s="60"/>
      <c r="D39" s="132">
        <f>D38*80%</f>
        <v>28800</v>
      </c>
      <c r="E39" s="63">
        <f t="shared" ref="E39:E64" si="0">IF(C39="X",D39,0)</f>
        <v>0</v>
      </c>
    </row>
    <row r="40" spans="1:5" ht="21" x14ac:dyDescent="0.35">
      <c r="A40" s="58"/>
      <c r="B40" s="66" t="s">
        <v>35</v>
      </c>
      <c r="C40" s="60"/>
      <c r="D40" s="132">
        <f>D38*60%</f>
        <v>21600</v>
      </c>
      <c r="E40" s="63">
        <f t="shared" si="0"/>
        <v>0</v>
      </c>
    </row>
    <row r="41" spans="1:5" ht="21" x14ac:dyDescent="0.35">
      <c r="A41" s="58"/>
      <c r="B41" s="66" t="s">
        <v>36</v>
      </c>
      <c r="C41" s="60"/>
      <c r="D41" s="132">
        <f>D38*40%</f>
        <v>14400</v>
      </c>
      <c r="E41" s="63">
        <f t="shared" si="0"/>
        <v>0</v>
      </c>
    </row>
    <row r="42" spans="1:5" ht="21" x14ac:dyDescent="0.35">
      <c r="A42" s="58"/>
      <c r="B42" s="66" t="s">
        <v>37</v>
      </c>
      <c r="C42" s="60"/>
      <c r="D42" s="132">
        <f>D38*20%</f>
        <v>7200</v>
      </c>
      <c r="E42" s="63">
        <f t="shared" si="0"/>
        <v>0</v>
      </c>
    </row>
    <row r="43" spans="1:5" ht="21.75" thickBot="1" x14ac:dyDescent="0.4">
      <c r="A43" s="59"/>
      <c r="B43" s="67" t="s">
        <v>38</v>
      </c>
      <c r="C43" s="61"/>
      <c r="D43" s="133">
        <v>0</v>
      </c>
      <c r="E43" s="64">
        <f t="shared" si="0"/>
        <v>0</v>
      </c>
    </row>
    <row r="44" spans="1:5" ht="15.75" thickBot="1" x14ac:dyDescent="0.3">
      <c r="A44" s="39"/>
      <c r="B44" s="56"/>
      <c r="C44" s="8"/>
      <c r="D44" s="15"/>
      <c r="E44" s="50"/>
    </row>
    <row r="45" spans="1:5" ht="15.75" thickBot="1" x14ac:dyDescent="0.3">
      <c r="A45" s="69" t="s">
        <v>54</v>
      </c>
      <c r="B45" s="70" t="s">
        <v>32</v>
      </c>
      <c r="C45" s="75" t="s">
        <v>60</v>
      </c>
      <c r="D45" s="70" t="str">
        <f>D37</f>
        <v>Bijbehorende fictieve korting</v>
      </c>
      <c r="E45" s="71" t="s">
        <v>68</v>
      </c>
    </row>
    <row r="46" spans="1:5" ht="21" x14ac:dyDescent="0.35">
      <c r="A46" s="58"/>
      <c r="B46" s="68" t="s">
        <v>39</v>
      </c>
      <c r="C46" s="65" t="s">
        <v>69</v>
      </c>
      <c r="D46" s="131">
        <v>18000</v>
      </c>
      <c r="E46" s="63">
        <f t="shared" si="0"/>
        <v>18000</v>
      </c>
    </row>
    <row r="47" spans="1:5" ht="21" x14ac:dyDescent="0.35">
      <c r="A47" s="58"/>
      <c r="B47" s="66" t="s">
        <v>76</v>
      </c>
      <c r="C47" s="60"/>
      <c r="D47" s="132">
        <f>D46*80%</f>
        <v>14400</v>
      </c>
      <c r="E47" s="63">
        <f t="shared" si="0"/>
        <v>0</v>
      </c>
    </row>
    <row r="48" spans="1:5" ht="21" x14ac:dyDescent="0.35">
      <c r="A48" s="58"/>
      <c r="B48" s="66" t="s">
        <v>77</v>
      </c>
      <c r="C48" s="60"/>
      <c r="D48" s="132">
        <f>D46*60%</f>
        <v>10800</v>
      </c>
      <c r="E48" s="63">
        <f t="shared" si="0"/>
        <v>0</v>
      </c>
    </row>
    <row r="49" spans="1:5" ht="21" x14ac:dyDescent="0.35">
      <c r="A49" s="58"/>
      <c r="B49" s="66" t="s">
        <v>78</v>
      </c>
      <c r="C49" s="60"/>
      <c r="D49" s="132">
        <f>D46*40%</f>
        <v>7200</v>
      </c>
      <c r="E49" s="63">
        <f t="shared" si="0"/>
        <v>0</v>
      </c>
    </row>
    <row r="50" spans="1:5" ht="21" x14ac:dyDescent="0.35">
      <c r="A50" s="58"/>
      <c r="B50" s="66" t="s">
        <v>79</v>
      </c>
      <c r="C50" s="60"/>
      <c r="D50" s="132">
        <f>D46*20%</f>
        <v>3600</v>
      </c>
      <c r="E50" s="63">
        <f t="shared" si="0"/>
        <v>0</v>
      </c>
    </row>
    <row r="51" spans="1:5" ht="21.75" thickBot="1" x14ac:dyDescent="0.4">
      <c r="A51" s="59"/>
      <c r="B51" s="66" t="s">
        <v>80</v>
      </c>
      <c r="C51" s="60"/>
      <c r="D51" s="132">
        <v>0</v>
      </c>
      <c r="E51" s="64">
        <f t="shared" si="0"/>
        <v>0</v>
      </c>
    </row>
    <row r="52" spans="1:5" ht="15.75" thickBot="1" x14ac:dyDescent="0.3">
      <c r="A52" s="39"/>
      <c r="B52" s="56"/>
      <c r="C52" s="8"/>
      <c r="D52" s="15"/>
      <c r="E52" s="50"/>
    </row>
    <row r="53" spans="1:5" ht="15.75" thickBot="1" x14ac:dyDescent="0.3">
      <c r="A53" s="69" t="s">
        <v>56</v>
      </c>
      <c r="B53" s="70" t="s">
        <v>40</v>
      </c>
      <c r="C53" s="75" t="s">
        <v>61</v>
      </c>
      <c r="D53" s="70" t="str">
        <f>D45</f>
        <v>Bijbehorende fictieve korting</v>
      </c>
      <c r="E53" s="71" t="s">
        <v>68</v>
      </c>
    </row>
    <row r="54" spans="1:5" ht="21" x14ac:dyDescent="0.35">
      <c r="A54" s="58"/>
      <c r="B54" s="72" t="s">
        <v>41</v>
      </c>
      <c r="C54" s="65" t="s">
        <v>69</v>
      </c>
      <c r="D54" s="131">
        <v>36000</v>
      </c>
      <c r="E54" s="63">
        <f t="shared" si="0"/>
        <v>36000</v>
      </c>
    </row>
    <row r="55" spans="1:5" ht="21.75" thickBot="1" x14ac:dyDescent="0.4">
      <c r="A55" s="59"/>
      <c r="B55" s="57" t="s">
        <v>42</v>
      </c>
      <c r="C55" s="60"/>
      <c r="D55" s="132">
        <v>0</v>
      </c>
      <c r="E55" s="64">
        <f t="shared" si="0"/>
        <v>0</v>
      </c>
    </row>
    <row r="56" spans="1:5" ht="15.75" thickBot="1" x14ac:dyDescent="0.3">
      <c r="A56" s="39"/>
      <c r="B56" s="8"/>
      <c r="C56" s="56"/>
      <c r="D56" s="15"/>
      <c r="E56" s="50"/>
    </row>
    <row r="57" spans="1:5" ht="15.75" thickBot="1" x14ac:dyDescent="0.3">
      <c r="A57" s="69" t="s">
        <v>57</v>
      </c>
      <c r="B57" s="70" t="s">
        <v>40</v>
      </c>
      <c r="C57" s="75" t="s">
        <v>82</v>
      </c>
      <c r="D57" s="70" t="str">
        <f>D53</f>
        <v>Bijbehorende fictieve korting</v>
      </c>
      <c r="E57" s="71" t="s">
        <v>68</v>
      </c>
    </row>
    <row r="58" spans="1:5" ht="21" x14ac:dyDescent="0.35">
      <c r="A58" s="114"/>
      <c r="B58" s="115" t="s">
        <v>43</v>
      </c>
      <c r="C58" s="116" t="s">
        <v>89</v>
      </c>
      <c r="D58" s="134">
        <v>36000</v>
      </c>
      <c r="E58" s="117">
        <f t="shared" si="0"/>
        <v>36000</v>
      </c>
    </row>
    <row r="59" spans="1:5" ht="21" x14ac:dyDescent="0.35">
      <c r="A59" s="103"/>
      <c r="B59" s="73" t="s">
        <v>44</v>
      </c>
      <c r="C59" s="60"/>
      <c r="D59" s="132">
        <f>(D58/6)*5</f>
        <v>30000</v>
      </c>
      <c r="E59" s="63">
        <f t="shared" si="0"/>
        <v>0</v>
      </c>
    </row>
    <row r="60" spans="1:5" ht="21" x14ac:dyDescent="0.35">
      <c r="A60" s="103"/>
      <c r="B60" s="73" t="s">
        <v>45</v>
      </c>
      <c r="C60" s="60"/>
      <c r="D60" s="132">
        <f>(D58/6)*4</f>
        <v>24000</v>
      </c>
      <c r="E60" s="63">
        <f t="shared" si="0"/>
        <v>0</v>
      </c>
    </row>
    <row r="61" spans="1:5" ht="21" x14ac:dyDescent="0.35">
      <c r="A61" s="103"/>
      <c r="B61" s="73" t="s">
        <v>46</v>
      </c>
      <c r="C61" s="60"/>
      <c r="D61" s="132">
        <f>(D58/6)*3</f>
        <v>18000</v>
      </c>
      <c r="E61" s="63">
        <f t="shared" si="0"/>
        <v>0</v>
      </c>
    </row>
    <row r="62" spans="1:5" ht="21" x14ac:dyDescent="0.35">
      <c r="A62" s="103"/>
      <c r="B62" s="73" t="s">
        <v>47</v>
      </c>
      <c r="C62" s="60"/>
      <c r="D62" s="132">
        <f>(D58/6)*2</f>
        <v>12000</v>
      </c>
      <c r="E62" s="63">
        <f t="shared" si="0"/>
        <v>0</v>
      </c>
    </row>
    <row r="63" spans="1:5" ht="21" x14ac:dyDescent="0.35">
      <c r="A63" s="103"/>
      <c r="B63" s="73" t="s">
        <v>48</v>
      </c>
      <c r="C63" s="60"/>
      <c r="D63" s="132">
        <f>(D58/6)*1</f>
        <v>6000</v>
      </c>
      <c r="E63" s="63">
        <f t="shared" si="0"/>
        <v>0</v>
      </c>
    </row>
    <row r="64" spans="1:5" ht="21.75" thickBot="1" x14ac:dyDescent="0.4">
      <c r="A64" s="104"/>
      <c r="B64" s="74" t="s">
        <v>49</v>
      </c>
      <c r="C64" s="61"/>
      <c r="D64" s="133">
        <v>0</v>
      </c>
      <c r="E64" s="64">
        <f t="shared" si="0"/>
        <v>0</v>
      </c>
    </row>
    <row r="65" spans="1:6" s="125" customFormat="1" ht="21.75" thickBot="1" x14ac:dyDescent="0.4">
      <c r="A65" s="121"/>
      <c r="B65" s="122"/>
      <c r="C65" s="123"/>
      <c r="D65" s="124"/>
      <c r="E65" s="124"/>
    </row>
    <row r="66" spans="1:6" s="125" customFormat="1" ht="15.75" thickBot="1" x14ac:dyDescent="0.3">
      <c r="A66" s="69" t="s">
        <v>62</v>
      </c>
      <c r="B66" s="70" t="s">
        <v>40</v>
      </c>
      <c r="C66" s="75" t="s">
        <v>99</v>
      </c>
      <c r="D66" s="70" t="str">
        <f>D57</f>
        <v>Bijbehorende fictieve korting</v>
      </c>
      <c r="E66" s="71" t="s">
        <v>68</v>
      </c>
      <c r="F66"/>
    </row>
    <row r="67" spans="1:6" s="125" customFormat="1" ht="21" x14ac:dyDescent="0.35">
      <c r="A67" s="105"/>
      <c r="B67" s="101" t="s">
        <v>97</v>
      </c>
      <c r="C67" s="65" t="s">
        <v>69</v>
      </c>
      <c r="D67" s="131">
        <v>36000</v>
      </c>
      <c r="E67" s="63">
        <f t="shared" ref="E67:E69" si="1">IF(C67="X",D67,0)</f>
        <v>36000</v>
      </c>
      <c r="F67"/>
    </row>
    <row r="68" spans="1:6" s="125" customFormat="1" ht="21" x14ac:dyDescent="0.35">
      <c r="A68" s="105"/>
      <c r="B68" s="126" t="s">
        <v>98</v>
      </c>
      <c r="C68" s="60"/>
      <c r="D68" s="132">
        <f>D67*(2/3)</f>
        <v>24000</v>
      </c>
      <c r="E68" s="63">
        <f t="shared" si="1"/>
        <v>0</v>
      </c>
      <c r="F68"/>
    </row>
    <row r="69" spans="1:6" s="125" customFormat="1" ht="21" x14ac:dyDescent="0.35">
      <c r="A69" s="105"/>
      <c r="B69" s="73" t="s">
        <v>96</v>
      </c>
      <c r="C69" s="60"/>
      <c r="D69" s="132">
        <f>D67*(1/3)</f>
        <v>12000</v>
      </c>
      <c r="E69" s="63">
        <f t="shared" si="1"/>
        <v>0</v>
      </c>
      <c r="F69"/>
    </row>
    <row r="70" spans="1:6" s="125" customFormat="1" ht="21.75" thickBot="1" x14ac:dyDescent="0.4">
      <c r="A70" s="106"/>
      <c r="B70" s="74" t="s">
        <v>95</v>
      </c>
      <c r="C70" s="61"/>
      <c r="D70" s="133">
        <v>0</v>
      </c>
      <c r="E70" s="64">
        <v>0</v>
      </c>
      <c r="F70"/>
    </row>
    <row r="71" spans="1:6" ht="15.75" thickBot="1" x14ac:dyDescent="0.3"/>
    <row r="72" spans="1:6" ht="21.75" thickBot="1" x14ac:dyDescent="0.4">
      <c r="A72" s="139" t="s">
        <v>100</v>
      </c>
      <c r="B72" s="140"/>
      <c r="C72" s="141"/>
      <c r="D72" s="141"/>
      <c r="E72" s="142"/>
    </row>
    <row r="73" spans="1:6" ht="15.75" thickBot="1" x14ac:dyDescent="0.3">
      <c r="A73" s="69" t="s">
        <v>63</v>
      </c>
      <c r="B73" s="70" t="s">
        <v>32</v>
      </c>
      <c r="C73" s="100" t="s">
        <v>67</v>
      </c>
      <c r="D73" s="70" t="s">
        <v>58</v>
      </c>
      <c r="E73" s="71" t="s">
        <v>68</v>
      </c>
    </row>
    <row r="74" spans="1:6" ht="21" x14ac:dyDescent="0.35">
      <c r="A74" s="76"/>
      <c r="B74" s="68" t="s">
        <v>33</v>
      </c>
      <c r="C74" s="65" t="s">
        <v>69</v>
      </c>
      <c r="D74" s="131">
        <v>36000</v>
      </c>
      <c r="E74" s="63">
        <f>IF(C74="X",D74,0)</f>
        <v>36000</v>
      </c>
    </row>
    <row r="75" spans="1:6" ht="21" x14ac:dyDescent="0.35">
      <c r="A75" s="76"/>
      <c r="B75" s="66" t="s">
        <v>34</v>
      </c>
      <c r="C75" s="60"/>
      <c r="D75" s="132">
        <f>D74*80%</f>
        <v>28800</v>
      </c>
      <c r="E75" s="63">
        <f t="shared" ref="E75:E79" si="2">IF(C75="X",D75,0)</f>
        <v>0</v>
      </c>
    </row>
    <row r="76" spans="1:6" ht="21" x14ac:dyDescent="0.35">
      <c r="A76" s="76"/>
      <c r="B76" s="66" t="s">
        <v>35</v>
      </c>
      <c r="C76" s="60"/>
      <c r="D76" s="132">
        <f>D74*60%</f>
        <v>21600</v>
      </c>
      <c r="E76" s="63">
        <f t="shared" si="2"/>
        <v>0</v>
      </c>
    </row>
    <row r="77" spans="1:6" ht="21" x14ac:dyDescent="0.35">
      <c r="A77" s="76"/>
      <c r="B77" s="66" t="s">
        <v>36</v>
      </c>
      <c r="C77" s="60"/>
      <c r="D77" s="132">
        <f>D74*40%</f>
        <v>14400</v>
      </c>
      <c r="E77" s="63">
        <f t="shared" si="2"/>
        <v>0</v>
      </c>
    </row>
    <row r="78" spans="1:6" ht="21" x14ac:dyDescent="0.35">
      <c r="A78" s="76"/>
      <c r="B78" s="66" t="s">
        <v>37</v>
      </c>
      <c r="C78" s="60"/>
      <c r="D78" s="132">
        <f>D74*20%</f>
        <v>7200</v>
      </c>
      <c r="E78" s="63">
        <f t="shared" si="2"/>
        <v>0</v>
      </c>
    </row>
    <row r="79" spans="1:6" ht="21.75" thickBot="1" x14ac:dyDescent="0.4">
      <c r="A79" s="77"/>
      <c r="B79" s="67" t="s">
        <v>38</v>
      </c>
      <c r="C79" s="61"/>
      <c r="D79" s="133">
        <v>0</v>
      </c>
      <c r="E79" s="64">
        <f t="shared" si="2"/>
        <v>0</v>
      </c>
    </row>
    <row r="80" spans="1:6" ht="15.75" thickBot="1" x14ac:dyDescent="0.3">
      <c r="A80" s="39"/>
      <c r="B80" s="56"/>
      <c r="C80" s="8"/>
      <c r="D80" s="15"/>
      <c r="E80" s="15"/>
    </row>
    <row r="81" spans="1:5" ht="15.75" thickBot="1" x14ac:dyDescent="0.3">
      <c r="A81" s="69" t="s">
        <v>64</v>
      </c>
      <c r="B81" s="70" t="s">
        <v>32</v>
      </c>
      <c r="C81" s="100" t="s">
        <v>66</v>
      </c>
      <c r="D81" s="70" t="str">
        <f>D73</f>
        <v>Bijbehorende fictieve korting</v>
      </c>
      <c r="E81" s="71" t="s">
        <v>68</v>
      </c>
    </row>
    <row r="82" spans="1:5" ht="21" x14ac:dyDescent="0.35">
      <c r="A82" s="76"/>
      <c r="B82" s="68" t="s">
        <v>39</v>
      </c>
      <c r="C82" s="65" t="s">
        <v>69</v>
      </c>
      <c r="D82" s="131">
        <v>18000</v>
      </c>
      <c r="E82" s="63">
        <f t="shared" ref="E82:E87" si="3">IF(C82="X",D82,0)</f>
        <v>18000</v>
      </c>
    </row>
    <row r="83" spans="1:5" ht="21" x14ac:dyDescent="0.35">
      <c r="A83" s="76"/>
      <c r="B83" s="66" t="s">
        <v>76</v>
      </c>
      <c r="C83" s="60"/>
      <c r="D83" s="132">
        <f>D82*80%</f>
        <v>14400</v>
      </c>
      <c r="E83" s="63">
        <f t="shared" si="3"/>
        <v>0</v>
      </c>
    </row>
    <row r="84" spans="1:5" ht="21" x14ac:dyDescent="0.35">
      <c r="A84" s="76"/>
      <c r="B84" s="66" t="s">
        <v>77</v>
      </c>
      <c r="C84" s="60"/>
      <c r="D84" s="132">
        <f>D82*60%</f>
        <v>10800</v>
      </c>
      <c r="E84" s="63">
        <f t="shared" si="3"/>
        <v>0</v>
      </c>
    </row>
    <row r="85" spans="1:5" ht="21" x14ac:dyDescent="0.35">
      <c r="A85" s="76"/>
      <c r="B85" s="66" t="s">
        <v>78</v>
      </c>
      <c r="C85" s="60"/>
      <c r="D85" s="132">
        <f>D82*40%</f>
        <v>7200</v>
      </c>
      <c r="E85" s="63">
        <f t="shared" si="3"/>
        <v>0</v>
      </c>
    </row>
    <row r="86" spans="1:5" ht="21" x14ac:dyDescent="0.35">
      <c r="A86" s="76"/>
      <c r="B86" s="66" t="s">
        <v>79</v>
      </c>
      <c r="C86" s="60"/>
      <c r="D86" s="132">
        <f>D82*20%</f>
        <v>3600</v>
      </c>
      <c r="E86" s="63">
        <f t="shared" si="3"/>
        <v>0</v>
      </c>
    </row>
    <row r="87" spans="1:5" ht="21.75" thickBot="1" x14ac:dyDescent="0.4">
      <c r="A87" s="77"/>
      <c r="B87" s="66" t="s">
        <v>80</v>
      </c>
      <c r="C87" s="60"/>
      <c r="D87" s="132">
        <v>0</v>
      </c>
      <c r="E87" s="64">
        <f t="shared" si="3"/>
        <v>0</v>
      </c>
    </row>
    <row r="88" spans="1:5" ht="15.75" thickBot="1" x14ac:dyDescent="0.3">
      <c r="A88" s="39"/>
      <c r="B88" s="56"/>
      <c r="C88" s="8"/>
      <c r="D88" s="15"/>
      <c r="E88" s="15"/>
    </row>
    <row r="89" spans="1:5" ht="15.75" thickBot="1" x14ac:dyDescent="0.3">
      <c r="A89" s="69" t="s">
        <v>55</v>
      </c>
      <c r="B89" s="70" t="s">
        <v>40</v>
      </c>
      <c r="C89" s="100" t="s">
        <v>65</v>
      </c>
      <c r="D89" s="70" t="str">
        <f>D81</f>
        <v>Bijbehorende fictieve korting</v>
      </c>
      <c r="E89" s="71" t="s">
        <v>68</v>
      </c>
    </row>
    <row r="90" spans="1:5" ht="21" x14ac:dyDescent="0.35">
      <c r="A90" s="76"/>
      <c r="B90" s="72" t="s">
        <v>41</v>
      </c>
      <c r="C90" s="65" t="s">
        <v>69</v>
      </c>
      <c r="D90" s="131">
        <v>36000</v>
      </c>
      <c r="E90" s="63">
        <f t="shared" ref="E90:E91" si="4">IF(C90="X",D90,0)</f>
        <v>36000</v>
      </c>
    </row>
    <row r="91" spans="1:5" ht="21.75" thickBot="1" x14ac:dyDescent="0.4">
      <c r="A91" s="77"/>
      <c r="B91" s="57" t="s">
        <v>42</v>
      </c>
      <c r="C91" s="60"/>
      <c r="D91" s="132">
        <v>0</v>
      </c>
      <c r="E91" s="64">
        <f t="shared" si="4"/>
        <v>0</v>
      </c>
    </row>
    <row r="92" spans="1:5" ht="15.75" thickBot="1" x14ac:dyDescent="0.3">
      <c r="A92" s="39"/>
      <c r="B92" s="8"/>
      <c r="C92" s="56"/>
      <c r="D92" s="15"/>
      <c r="E92" s="15"/>
    </row>
    <row r="93" spans="1:5" ht="15.75" thickBot="1" x14ac:dyDescent="0.3">
      <c r="A93" s="69" t="s">
        <v>74</v>
      </c>
      <c r="B93" s="70" t="s">
        <v>40</v>
      </c>
      <c r="C93" s="100" t="s">
        <v>81</v>
      </c>
      <c r="D93" s="70" t="str">
        <f>D89</f>
        <v>Bijbehorende fictieve korting</v>
      </c>
      <c r="E93" s="71" t="s">
        <v>68</v>
      </c>
    </row>
    <row r="94" spans="1:5" ht="21" x14ac:dyDescent="0.35">
      <c r="A94" s="105"/>
      <c r="B94" s="101" t="s">
        <v>43</v>
      </c>
      <c r="C94" s="65" t="s">
        <v>69</v>
      </c>
      <c r="D94" s="131">
        <v>36000</v>
      </c>
      <c r="E94" s="63">
        <f t="shared" ref="E94:E100" si="5">IF(C94="X",D94,0)</f>
        <v>36000</v>
      </c>
    </row>
    <row r="95" spans="1:5" ht="21" x14ac:dyDescent="0.35">
      <c r="A95" s="105"/>
      <c r="B95" s="73" t="s">
        <v>44</v>
      </c>
      <c r="C95" s="60"/>
      <c r="D95" s="132">
        <f>(D94/6)*5</f>
        <v>30000</v>
      </c>
      <c r="E95" s="63">
        <f t="shared" si="5"/>
        <v>0</v>
      </c>
    </row>
    <row r="96" spans="1:5" ht="21" x14ac:dyDescent="0.35">
      <c r="A96" s="105"/>
      <c r="B96" s="73" t="s">
        <v>45</v>
      </c>
      <c r="C96" s="60"/>
      <c r="D96" s="132">
        <f>(D94/6)*4</f>
        <v>24000</v>
      </c>
      <c r="E96" s="63">
        <f t="shared" si="5"/>
        <v>0</v>
      </c>
    </row>
    <row r="97" spans="1:6" ht="21" x14ac:dyDescent="0.35">
      <c r="A97" s="105"/>
      <c r="B97" s="73" t="s">
        <v>46</v>
      </c>
      <c r="C97" s="60"/>
      <c r="D97" s="132">
        <f>(D94/6)*3</f>
        <v>18000</v>
      </c>
      <c r="E97" s="63">
        <f t="shared" si="5"/>
        <v>0</v>
      </c>
    </row>
    <row r="98" spans="1:6" ht="21" x14ac:dyDescent="0.35">
      <c r="A98" s="105"/>
      <c r="B98" s="73" t="s">
        <v>47</v>
      </c>
      <c r="C98" s="60"/>
      <c r="D98" s="132">
        <f>(D94/6)*2</f>
        <v>12000</v>
      </c>
      <c r="E98" s="63">
        <f t="shared" si="5"/>
        <v>0</v>
      </c>
    </row>
    <row r="99" spans="1:6" ht="21" x14ac:dyDescent="0.35">
      <c r="A99" s="105"/>
      <c r="B99" s="73" t="s">
        <v>48</v>
      </c>
      <c r="C99" s="60"/>
      <c r="D99" s="132">
        <f>(D94/6)*1</f>
        <v>6000</v>
      </c>
      <c r="E99" s="63">
        <f t="shared" si="5"/>
        <v>0</v>
      </c>
    </row>
    <row r="100" spans="1:6" ht="21.75" thickBot="1" x14ac:dyDescent="0.4">
      <c r="A100" s="106"/>
      <c r="B100" s="74" t="s">
        <v>49</v>
      </c>
      <c r="C100" s="61"/>
      <c r="D100" s="133"/>
      <c r="E100" s="64">
        <f t="shared" si="5"/>
        <v>0</v>
      </c>
    </row>
    <row r="101" spans="1:6" s="1" customFormat="1" ht="21.75" thickBot="1" x14ac:dyDescent="0.4">
      <c r="A101" s="53"/>
      <c r="B101" s="118"/>
      <c r="C101" s="119"/>
      <c r="D101" s="120"/>
      <c r="E101" s="120"/>
    </row>
    <row r="102" spans="1:6" s="1" customFormat="1" ht="15.75" thickBot="1" x14ac:dyDescent="0.3">
      <c r="A102" s="69" t="s">
        <v>75</v>
      </c>
      <c r="B102" s="70" t="s">
        <v>40</v>
      </c>
      <c r="C102" s="100" t="s">
        <v>91</v>
      </c>
      <c r="D102" s="70" t="str">
        <f>D93</f>
        <v>Bijbehorende fictieve korting</v>
      </c>
      <c r="E102" s="71" t="s">
        <v>68</v>
      </c>
      <c r="F102"/>
    </row>
    <row r="103" spans="1:6" s="1" customFormat="1" ht="21" x14ac:dyDescent="0.35">
      <c r="A103" s="105"/>
      <c r="B103" s="101" t="s">
        <v>94</v>
      </c>
      <c r="C103" s="65" t="s">
        <v>69</v>
      </c>
      <c r="D103" s="131">
        <v>36000</v>
      </c>
      <c r="E103" s="63">
        <f t="shared" ref="E103:E106" si="6">IF(C103="X",D103,0)</f>
        <v>36000</v>
      </c>
      <c r="F103"/>
    </row>
    <row r="104" spans="1:6" s="1" customFormat="1" ht="21" x14ac:dyDescent="0.35">
      <c r="A104" s="105"/>
      <c r="B104" s="73" t="s">
        <v>93</v>
      </c>
      <c r="C104" s="60"/>
      <c r="D104" s="132">
        <f>D103*(2/3)</f>
        <v>24000</v>
      </c>
      <c r="E104" s="63">
        <f t="shared" si="6"/>
        <v>0</v>
      </c>
      <c r="F104"/>
    </row>
    <row r="105" spans="1:6" s="1" customFormat="1" ht="21" x14ac:dyDescent="0.35">
      <c r="A105" s="105"/>
      <c r="B105" s="73" t="s">
        <v>92</v>
      </c>
      <c r="C105" s="60"/>
      <c r="D105" s="132">
        <f>D103*(1/3)</f>
        <v>12000</v>
      </c>
      <c r="E105" s="63">
        <f t="shared" si="6"/>
        <v>0</v>
      </c>
      <c r="F105"/>
    </row>
    <row r="106" spans="1:6" s="1" customFormat="1" ht="21.75" thickBot="1" x14ac:dyDescent="0.4">
      <c r="A106" s="106"/>
      <c r="B106" s="74" t="s">
        <v>90</v>
      </c>
      <c r="C106" s="61"/>
      <c r="D106" s="133"/>
      <c r="E106" s="64">
        <f t="shared" si="6"/>
        <v>0</v>
      </c>
      <c r="F106"/>
    </row>
    <row r="108" spans="1:6" ht="15.75" thickBot="1" x14ac:dyDescent="0.3"/>
    <row r="109" spans="1:6" ht="15.75" thickBot="1" x14ac:dyDescent="0.3">
      <c r="A109" s="98" t="s">
        <v>104</v>
      </c>
      <c r="B109" s="99" t="s">
        <v>72</v>
      </c>
      <c r="C109" s="99"/>
      <c r="D109" s="99"/>
      <c r="E109" s="102"/>
    </row>
    <row r="110" spans="1:6" x14ac:dyDescent="0.25">
      <c r="A110" s="127"/>
      <c r="B110" s="128"/>
      <c r="C110" s="128"/>
      <c r="D110" s="128"/>
      <c r="E110" s="129"/>
    </row>
    <row r="111" spans="1:6" x14ac:dyDescent="0.25">
      <c r="A111" s="39"/>
      <c r="B111" s="87" t="str">
        <f>A10</f>
        <v>Gunningscriterium Prijs</v>
      </c>
      <c r="C111" s="88" t="s">
        <v>70</v>
      </c>
      <c r="D111" s="88"/>
      <c r="E111" s="90">
        <f>E32</f>
        <v>624600</v>
      </c>
    </row>
    <row r="112" spans="1:6" x14ac:dyDescent="0.25">
      <c r="A112" s="39"/>
      <c r="B112" s="8"/>
      <c r="C112" s="8"/>
      <c r="D112" s="8"/>
      <c r="E112" s="10"/>
    </row>
    <row r="113" spans="1:5" x14ac:dyDescent="0.25">
      <c r="A113" s="39"/>
      <c r="B113" s="152" t="str">
        <f>A36</f>
        <v>Gunningscriterium Kwaliteit - VIN apparatuur Klein</v>
      </c>
      <c r="C113" s="78" t="str">
        <f>C37</f>
        <v>Gewicht marker - klein</v>
      </c>
      <c r="D113" s="79">
        <f>SUM(E38:E43)</f>
        <v>36000</v>
      </c>
      <c r="E113" s="130"/>
    </row>
    <row r="114" spans="1:5" x14ac:dyDescent="0.25">
      <c r="A114" s="39"/>
      <c r="B114" s="153"/>
      <c r="C114" s="81" t="str">
        <f>C45</f>
        <v>Gewicht controller - klein</v>
      </c>
      <c r="D114" s="82">
        <f>SUM(E46:E51)</f>
        <v>18000</v>
      </c>
      <c r="E114" s="130"/>
    </row>
    <row r="115" spans="1:5" x14ac:dyDescent="0.25">
      <c r="A115" s="39"/>
      <c r="B115" s="80"/>
      <c r="C115" s="81" t="str">
        <f>C53</f>
        <v>Draadloos - klein</v>
      </c>
      <c r="D115" s="82">
        <f>SUM(E54:E55)</f>
        <v>36000</v>
      </c>
      <c r="E115" s="130"/>
    </row>
    <row r="116" spans="1:5" x14ac:dyDescent="0.25">
      <c r="A116" s="39"/>
      <c r="B116" s="80"/>
      <c r="C116" s="81" t="str">
        <f>C57</f>
        <v>Afmeting marker - klein</v>
      </c>
      <c r="D116" s="82">
        <f>SUM(E58:E64)</f>
        <v>36000</v>
      </c>
      <c r="E116" s="130"/>
    </row>
    <row r="117" spans="1:5" ht="15.75" thickBot="1" x14ac:dyDescent="0.3">
      <c r="A117" s="39"/>
      <c r="B117" s="80"/>
      <c r="C117" s="81" t="str">
        <f>C66</f>
        <v>Afmeting markeerkop - Klein</v>
      </c>
      <c r="D117" s="83">
        <f>SUM(E67:E70)</f>
        <v>36000</v>
      </c>
      <c r="E117" s="130"/>
    </row>
    <row r="118" spans="1:5" ht="15.75" thickTop="1" x14ac:dyDescent="0.25">
      <c r="A118" s="39"/>
      <c r="B118" s="84"/>
      <c r="C118" s="85" t="s">
        <v>71</v>
      </c>
      <c r="D118" s="86">
        <f>SUM(D113:D116)</f>
        <v>126000</v>
      </c>
      <c r="E118" s="91">
        <f>D118*-1</f>
        <v>-126000</v>
      </c>
    </row>
    <row r="119" spans="1:5" x14ac:dyDescent="0.25">
      <c r="A119" s="39"/>
      <c r="B119" s="8"/>
      <c r="C119" s="8"/>
      <c r="D119" s="8"/>
      <c r="E119" s="15"/>
    </row>
    <row r="120" spans="1:5" x14ac:dyDescent="0.25">
      <c r="A120" s="39"/>
      <c r="B120" s="150" t="str">
        <f>A72</f>
        <v>Gunningscriterium Kwaliteit - VIN apparatuur Groot</v>
      </c>
      <c r="C120" s="78" t="str">
        <f>C73</f>
        <v>Gewicht marker - groot</v>
      </c>
      <c r="D120" s="79">
        <f>SUM(E74:E79)</f>
        <v>36000</v>
      </c>
      <c r="E120" s="130"/>
    </row>
    <row r="121" spans="1:5" x14ac:dyDescent="0.25">
      <c r="A121" s="39"/>
      <c r="B121" s="151"/>
      <c r="C121" s="81" t="str">
        <f>C81</f>
        <v>Gewicht controller - groot</v>
      </c>
      <c r="D121" s="82">
        <f>SUM(E82:E87)</f>
        <v>18000</v>
      </c>
      <c r="E121" s="130"/>
    </row>
    <row r="122" spans="1:5" x14ac:dyDescent="0.25">
      <c r="A122" s="39"/>
      <c r="B122" s="80"/>
      <c r="C122" s="81" t="str">
        <f>C89</f>
        <v>Draadloos - Groot</v>
      </c>
      <c r="D122" s="82">
        <f>SUM(E90:E91)</f>
        <v>36000</v>
      </c>
      <c r="E122" s="130"/>
    </row>
    <row r="123" spans="1:5" x14ac:dyDescent="0.25">
      <c r="A123" s="39"/>
      <c r="B123" s="80"/>
      <c r="C123" s="81" t="str">
        <f>C93</f>
        <v>Afmeting marker - Groot</v>
      </c>
      <c r="D123" s="82">
        <f>SUM(E94:E100)</f>
        <v>36000</v>
      </c>
      <c r="E123" s="130"/>
    </row>
    <row r="124" spans="1:5" ht="15.75" thickBot="1" x14ac:dyDescent="0.3">
      <c r="A124" s="39"/>
      <c r="B124" s="80"/>
      <c r="C124" s="81" t="str">
        <f>C102</f>
        <v>Afmeting markeerkop</v>
      </c>
      <c r="D124" s="83">
        <f>SUM(E103:E106)</f>
        <v>36000</v>
      </c>
      <c r="E124" s="130"/>
    </row>
    <row r="125" spans="1:5" ht="16.5" thickTop="1" thickBot="1" x14ac:dyDescent="0.3">
      <c r="A125" s="41"/>
      <c r="B125" s="92"/>
      <c r="C125" s="93" t="s">
        <v>71</v>
      </c>
      <c r="D125" s="94">
        <f>SUM(D120:D123)</f>
        <v>126000</v>
      </c>
      <c r="E125" s="95">
        <f>D125*-1</f>
        <v>-126000</v>
      </c>
    </row>
    <row r="127" spans="1:5" ht="15.75" thickBot="1" x14ac:dyDescent="0.3"/>
    <row r="128" spans="1:5" ht="21.75" thickBot="1" x14ac:dyDescent="0.4">
      <c r="A128" s="98" t="s">
        <v>105</v>
      </c>
      <c r="B128" s="99"/>
      <c r="C128" s="107" t="s">
        <v>73</v>
      </c>
      <c r="D128" s="146">
        <f>SUM(E111:E125)</f>
        <v>372600</v>
      </c>
      <c r="E128" s="147"/>
    </row>
  </sheetData>
  <mergeCells count="10">
    <mergeCell ref="C11:E11"/>
    <mergeCell ref="A1:D1"/>
    <mergeCell ref="D128:E128"/>
    <mergeCell ref="B8:E8"/>
    <mergeCell ref="B7:E7"/>
    <mergeCell ref="B6:E6"/>
    <mergeCell ref="B5:E5"/>
    <mergeCell ref="B4:E4"/>
    <mergeCell ref="B120:B121"/>
    <mergeCell ref="B113:B114"/>
  </mergeCells>
  <conditionalFormatting sqref="E101"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{233BCC8D-C96E-4CE9-9C55-F867034C7D61}</x14:id>
        </ext>
      </extLst>
    </cfRule>
  </conditionalFormatting>
  <conditionalFormatting sqref="E65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{912624C7-537B-4BBE-8E99-E192CAABDBF5}</x14:id>
        </ext>
      </extLst>
    </cfRule>
  </conditionalFormatting>
  <conditionalFormatting sqref="E38:E43 E54:E55 E58:E64 E67:E70 E74:E79 E90:E91 E94:E100 E103:E106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{1DC85164-3CC3-4577-B695-C2F5D6A81BB7}</x14:id>
        </ext>
      </extLst>
    </cfRule>
  </conditionalFormatting>
  <conditionalFormatting sqref="E82:E87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{22960CCD-2962-4650-B09E-E47BD4532DAD}</x14:id>
        </ext>
      </extLst>
    </cfRule>
  </conditionalFormatting>
  <conditionalFormatting sqref="E46:E51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{F1041882-4C69-4CC7-8A59-6CD2044531B2}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33BCC8D-C96E-4CE9-9C55-F867034C7D6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E101</xm:sqref>
        </x14:conditionalFormatting>
        <x14:conditionalFormatting xmlns:xm="http://schemas.microsoft.com/office/excel/2006/main">
          <x14:cfRule type="dataBar" id="{912624C7-537B-4BBE-8E99-E192CAABDBF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E65</xm:sqref>
        </x14:conditionalFormatting>
        <x14:conditionalFormatting xmlns:xm="http://schemas.microsoft.com/office/excel/2006/main">
          <x14:cfRule type="dataBar" id="{1DC85164-3CC3-4577-B695-C2F5D6A81BB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E38:E43 E54:E55 E58:E64 E67:E70 E74:E79 E90:E91 E94:E100 E103:E106</xm:sqref>
        </x14:conditionalFormatting>
        <x14:conditionalFormatting xmlns:xm="http://schemas.microsoft.com/office/excel/2006/main">
          <x14:cfRule type="dataBar" id="{22960CCD-2962-4650-B09E-E47BD4532D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E82:E87</xm:sqref>
        </x14:conditionalFormatting>
        <x14:conditionalFormatting xmlns:xm="http://schemas.microsoft.com/office/excel/2006/main">
          <x14:cfRule type="dataBar" id="{F1041882-4C69-4CC7-8A59-6CD2044531B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E46:E51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2019-11-18T15:54:15Z</dcterms:modified>
</cp:coreProperties>
</file>