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csg liudger/MFP's 2019/aanbestedingsdocument en bijlagen/concept/"/>
    </mc:Choice>
  </mc:AlternateContent>
  <xr:revisionPtr revIDLastSave="0" documentId="13_ncr:1_{62E7D3CA-6A14-7D42-8DDB-D0E13CE9ED22}" xr6:coauthVersionLast="45" xr6:coauthVersionMax="45" xr10:uidLastSave="{00000000-0000-0000-0000-000000000000}"/>
  <bookViews>
    <workbookView xWindow="300" yWindow="460" windowWidth="27300" windowHeight="16080" activeTab="1" xr2:uid="{00000000-000D-0000-FFFF-FFFF00000000}"/>
  </bookViews>
  <sheets>
    <sheet name="Werkblad A" sheetId="4" r:id="rId1"/>
    <sheet name="Prijzenblad" sheetId="1" r:id="rId2"/>
    <sheet name="Retourneerrecht" sheetId="2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5" i="1" l="1"/>
  <c r="C84" i="1"/>
  <c r="C83" i="1"/>
  <c r="C60" i="1"/>
  <c r="C59" i="1"/>
  <c r="C58" i="1"/>
  <c r="D86" i="1"/>
  <c r="A84" i="1"/>
  <c r="A59" i="1"/>
  <c r="D13" i="1"/>
  <c r="A80" i="1"/>
  <c r="D61" i="1"/>
  <c r="A55" i="1"/>
  <c r="D5" i="2" l="1"/>
  <c r="C5" i="2"/>
  <c r="F102" i="1"/>
  <c r="F101" i="1"/>
  <c r="C103" i="1" s="1"/>
  <c r="E86" i="1"/>
  <c r="E61" i="1"/>
  <c r="E13" i="1"/>
  <c r="D47" i="1"/>
  <c r="D46" i="1"/>
  <c r="C12" i="4"/>
  <c r="C7" i="4"/>
  <c r="A60" i="1" l="1"/>
  <c r="A58" i="1"/>
  <c r="A85" i="1" l="1"/>
  <c r="A78" i="1"/>
  <c r="A79" i="1"/>
  <c r="A77" i="1"/>
  <c r="A53" i="1"/>
  <c r="A54" i="1"/>
  <c r="A52" i="1"/>
  <c r="A83" i="1" l="1"/>
  <c r="E77" i="1"/>
  <c r="D77" i="1"/>
  <c r="E52" i="1"/>
  <c r="D52" i="1"/>
  <c r="E3" i="1"/>
  <c r="D3" i="1"/>
  <c r="E90" i="1" l="1"/>
  <c r="E65" i="1"/>
  <c r="D90" i="1"/>
  <c r="D65" i="1"/>
  <c r="D27" i="1"/>
  <c r="F27" i="1" s="1"/>
  <c r="D26" i="1"/>
  <c r="F26" i="1" s="1"/>
  <c r="D76" i="1"/>
  <c r="D17" i="1"/>
  <c r="D51" i="1"/>
  <c r="E17" i="1"/>
  <c r="E51" i="1"/>
  <c r="E76" i="1"/>
  <c r="E63" i="1" l="1"/>
  <c r="E66" i="1" s="1"/>
  <c r="E67" i="1" s="1"/>
  <c r="E15" i="1"/>
  <c r="E18" i="1" s="1"/>
  <c r="E19" i="1" s="1"/>
  <c r="E20" i="1" s="1"/>
  <c r="E88" i="1"/>
  <c r="E91" i="1" s="1"/>
  <c r="E92" i="1" s="1"/>
  <c r="D63" i="1"/>
  <c r="D66" i="1" s="1"/>
  <c r="D67" i="1" s="1"/>
  <c r="D15" i="1"/>
  <c r="D18" i="1" s="1"/>
  <c r="D19" i="1" s="1"/>
  <c r="D20" i="1" s="1"/>
  <c r="D88" i="1"/>
  <c r="D91" i="1" s="1"/>
  <c r="D92" i="1" s="1"/>
  <c r="D93" i="1" l="1"/>
  <c r="D21" i="1"/>
  <c r="F15" i="1"/>
  <c r="D68" i="1" l="1"/>
  <c r="D3" i="2"/>
  <c r="C3" i="2"/>
  <c r="D4" i="2"/>
  <c r="C15" i="2" s="1"/>
  <c r="C4" i="2"/>
  <c r="C14" i="2" s="1"/>
  <c r="B16" i="2"/>
  <c r="D39" i="1"/>
  <c r="D38" i="1"/>
  <c r="D35" i="1"/>
  <c r="D34" i="1"/>
  <c r="D31" i="1"/>
  <c r="D30" i="1"/>
  <c r="D23" i="1"/>
  <c r="E30" i="1" l="1"/>
  <c r="E34" i="1" s="1"/>
  <c r="E38" i="1" s="1"/>
  <c r="E42" i="1" s="1"/>
  <c r="E46" i="1" s="1"/>
  <c r="F46" i="1" s="1"/>
  <c r="E31" i="1"/>
  <c r="F31" i="1" s="1"/>
  <c r="E35" i="1"/>
  <c r="E39" i="1" s="1"/>
  <c r="E43" i="1" s="1"/>
  <c r="E47" i="1" s="1"/>
  <c r="F47" i="1" s="1"/>
  <c r="E71" i="1"/>
  <c r="E96" i="1"/>
  <c r="D43" i="1"/>
  <c r="C16" i="2"/>
  <c r="D42" i="1"/>
  <c r="D7" i="2"/>
  <c r="C7" i="2"/>
  <c r="F39" i="1" l="1"/>
  <c r="F30" i="1"/>
  <c r="F35" i="1"/>
  <c r="E72" i="1"/>
  <c r="E97" i="1" s="1"/>
  <c r="F34" i="1"/>
  <c r="F38" i="1"/>
  <c r="D72" i="1"/>
  <c r="F43" i="1"/>
  <c r="D71" i="1"/>
  <c r="F42" i="1"/>
  <c r="C10" i="2"/>
  <c r="C17" i="2" s="1"/>
  <c r="C48" i="1" l="1"/>
  <c r="D96" i="1"/>
  <c r="F96" i="1" s="1"/>
  <c r="F71" i="1"/>
  <c r="D97" i="1"/>
  <c r="F97" i="1" s="1"/>
  <c r="F72" i="1"/>
  <c r="C13" i="2"/>
  <c r="C98" i="1" l="1"/>
  <c r="C73" i="1"/>
  <c r="C105" i="1" l="1"/>
</calcChain>
</file>

<file path=xl/sharedStrings.xml><?xml version="1.0" encoding="utf-8"?>
<sst xmlns="http://schemas.openxmlformats.org/spreadsheetml/2006/main" count="165" uniqueCount="74">
  <si>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</si>
  <si>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</si>
  <si>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</si>
  <si>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</si>
  <si>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</si>
  <si>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</si>
  <si>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</si>
  <si>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</si>
  <si>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</si>
  <si>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</si>
  <si>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</si>
  <si>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</si>
  <si>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</si>
  <si>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</si>
  <si>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</si>
  <si>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</si>
  <si>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</si>
  <si>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</si>
  <si>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</si>
  <si>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</si>
  <si>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</si>
  <si>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VOORBEELDBEREKENING BIJ 10% retourneerrecht</t>
  </si>
  <si>
    <t>FICTIEVE INITIELE BESTELLING</t>
  </si>
  <si>
    <t>Type 1</t>
  </si>
  <si>
    <t>Type 2</t>
  </si>
  <si>
    <t>looptijd in maanden</t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</si>
  <si>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</si>
  <si>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</si>
  <si>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</si>
  <si>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</si>
  <si>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</si>
  <si>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</si>
  <si>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>TOTAAL</t>
  </si>
  <si>
    <t>NOG OVER AAN RETOURNEERRECHT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</si>
  <si>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</si>
  <si>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</si>
  <si>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>JA* / NEE</t>
  </si>
  <si>
    <t xml:space="preserve">1 x type 1 na 3 jaar </t>
  </si>
  <si>
    <t>2 x type 2 na 3,5 jaar</t>
  </si>
  <si>
    <t xml:space="preserve">SOFTWARE per type per maand </t>
  </si>
  <si>
    <t>HUURPRIJS per type per maand</t>
  </si>
  <si>
    <t>Retourneerrecht 10% van het intiele huurbedrag machines + opties</t>
  </si>
  <si>
    <t>aantal machines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</si>
  <si>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</si>
  <si>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 xml:space="preserve">per MFP/printer </t>
  </si>
  <si>
    <t>machine gerelateerde opties en software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</si>
  <si>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</si>
  <si>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</si>
  <si>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</si>
  <si>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</si>
  <si>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</si>
  <si>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 xml:space="preserve">Tweede optiejaar </t>
  </si>
  <si>
    <t>TOTAAL (alle machines) tweede optiejaar</t>
  </si>
  <si>
    <t>TOTAALKOSTEN AFDRUKKEN tweede optiejaar</t>
  </si>
  <si>
    <t>MFP volume FC per jaar</t>
  </si>
  <si>
    <t>MFP volume zwart-wit per jaar</t>
  </si>
  <si>
    <t xml:space="preserve"> </t>
  </si>
  <si>
    <t>OMVANG VAN LEVERING</t>
  </si>
  <si>
    <t>Totaal:</t>
  </si>
  <si>
    <t>Prijs per machine</t>
  </si>
  <si>
    <t>Prijzenblad CSG Liudger</t>
  </si>
  <si>
    <t>CSG Liudger</t>
  </si>
  <si>
    <t>Type 1: full color MFP minimaal 30 PPM A4 en A3</t>
  </si>
  <si>
    <t>Type 2: full color MFP minimaal 50 PPM A4 en A3</t>
  </si>
  <si>
    <t>Kosten interne verhuizingen MFP's</t>
  </si>
  <si>
    <t>Kosten externe verhuizingen MFP's</t>
  </si>
  <si>
    <t>Eerste 72 maanden</t>
  </si>
  <si>
    <t>TOTAALKOSTEN PER TYPE MACHINE 6 JAAR</t>
  </si>
  <si>
    <t>TOTAALKOSTEN AFDRUKKEN eerste 72 maanden</t>
  </si>
  <si>
    <t>De totaalsom is opgebouwd uit de som van de HUUR/OPTIES/ SOFTWARE/ AFDRUKKEN EN VERHUIZINGEN voor de eerste 72 maanden + het eerste optiejaar + het tweede optiejaar.</t>
  </si>
  <si>
    <t>PRINTMANAGEMENT machine gerelateerde kosten per type per maand</t>
  </si>
  <si>
    <t>Eis 87: embedded cardreader</t>
  </si>
  <si>
    <t xml:space="preserve">Eis 84: Bulkmagazijn (LCT) minimaal 1.200 vel A4 </t>
  </si>
  <si>
    <t>Eis 90: Inline niet-optie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</si>
</sst>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4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6" fillId="3" borderId="4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vertical="center"/>
    </xf>
    <xf numFmtId="0" fontId="10" fillId="4" borderId="6" xfId="0" applyFont="1" applyFill="1" applyBorder="1" applyAlignment="1" applyProtection="1">
      <alignment vertical="center" wrapText="1"/>
    </xf>
    <xf numFmtId="0" fontId="8" fillId="5" borderId="7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vertical="center"/>
    </xf>
    <xf numFmtId="165" fontId="8" fillId="6" borderId="8" xfId="1" applyNumberFormat="1" applyFont="1" applyFill="1" applyBorder="1" applyAlignment="1" applyProtection="1">
      <alignment horizontal="center" vertical="center"/>
    </xf>
    <xf numFmtId="0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8" borderId="4" xfId="1" applyNumberFormat="1" applyFont="1" applyFill="1" applyBorder="1" applyAlignment="1" applyProtection="1">
      <alignment vertical="center"/>
    </xf>
    <xf numFmtId="165" fontId="11" fillId="8" borderId="5" xfId="1" applyNumberFormat="1" applyFont="1" applyFill="1" applyBorder="1" applyAlignment="1" applyProtection="1">
      <alignment vertical="center"/>
    </xf>
    <xf numFmtId="165" fontId="8" fillId="8" borderId="5" xfId="1" applyNumberFormat="1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vertical="center"/>
    </xf>
    <xf numFmtId="0" fontId="8" fillId="5" borderId="11" xfId="0" applyFont="1" applyFill="1" applyBorder="1" applyAlignment="1" applyProtection="1">
      <alignment vertical="center"/>
    </xf>
    <xf numFmtId="0" fontId="11" fillId="5" borderId="10" xfId="0" applyFont="1" applyFill="1" applyBorder="1" applyAlignment="1" applyProtection="1">
      <alignment vertical="center"/>
    </xf>
    <xf numFmtId="165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/>
    </xf>
    <xf numFmtId="165" fontId="10" fillId="3" borderId="1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166" fontId="14" fillId="0" borderId="0" xfId="1" applyNumberFormat="1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vertical="center" wrapText="1"/>
    </xf>
    <xf numFmtId="0" fontId="16" fillId="9" borderId="10" xfId="0" applyFont="1" applyFill="1" applyBorder="1" applyAlignment="1" applyProtection="1">
      <alignment vertical="center"/>
    </xf>
    <xf numFmtId="0" fontId="17" fillId="9" borderId="10" xfId="0" applyFont="1" applyFill="1" applyBorder="1" applyAlignment="1" applyProtection="1">
      <alignment vertical="center"/>
    </xf>
    <xf numFmtId="165" fontId="16" fillId="9" borderId="10" xfId="0" applyNumberFormat="1" applyFont="1" applyFill="1" applyBorder="1" applyAlignment="1" applyProtection="1">
      <alignment vertical="center"/>
    </xf>
    <xf numFmtId="0" fontId="10" fillId="3" borderId="10" xfId="0" applyFont="1" applyFill="1" applyBorder="1" applyAlignment="1" applyProtection="1">
      <alignment vertical="center" wrapText="1"/>
    </xf>
    <xf numFmtId="0" fontId="13" fillId="3" borderId="4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vertical="center" wrapText="1"/>
    </xf>
    <xf numFmtId="164" fontId="8" fillId="0" borderId="0" xfId="1" applyFont="1" applyBorder="1" applyAlignment="1" applyProtection="1">
      <alignment vertical="center"/>
    </xf>
    <xf numFmtId="0" fontId="4" fillId="4" borderId="0" xfId="0" applyFont="1" applyFill="1" applyAlignment="1" applyProtection="1">
      <alignment horizontal="center" vertical="center"/>
    </xf>
    <xf numFmtId="164" fontId="4" fillId="4" borderId="0" xfId="1" applyFont="1" applyFill="1" applyBorder="1" applyAlignment="1" applyProtection="1">
      <alignment horizontal="center" vertical="center" wrapText="1"/>
    </xf>
    <xf numFmtId="164" fontId="4" fillId="4" borderId="0" xfId="1" applyFont="1" applyFill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/>
    </xf>
    <xf numFmtId="165" fontId="8" fillId="5" borderId="4" xfId="1" applyNumberFormat="1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 wrapText="1"/>
    </xf>
    <xf numFmtId="0" fontId="11" fillId="5" borderId="10" xfId="0" applyFont="1" applyFill="1" applyBorder="1" applyAlignment="1" applyProtection="1">
      <alignment vertical="center" wrapText="1"/>
    </xf>
    <xf numFmtId="2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</xf>
    <xf numFmtId="166" fontId="12" fillId="0" borderId="0" xfId="1" applyNumberFormat="1" applyFont="1" applyFill="1" applyBorder="1" applyAlignment="1" applyProtection="1">
      <alignment vertical="center"/>
    </xf>
    <xf numFmtId="164" fontId="12" fillId="0" borderId="0" xfId="1" applyFont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vertical="center"/>
    </xf>
    <xf numFmtId="0" fontId="8" fillId="5" borderId="8" xfId="0" applyFont="1" applyFill="1" applyBorder="1" applyAlignment="1" applyProtection="1">
      <alignment horizontal="left" vertical="center"/>
    </xf>
    <xf numFmtId="3" fontId="18" fillId="5" borderId="10" xfId="0" applyNumberFormat="1" applyFont="1" applyFill="1" applyBorder="1" applyAlignment="1" applyProtection="1">
      <alignment horizontal="center" vertical="center"/>
    </xf>
    <xf numFmtId="167" fontId="8" fillId="7" borderId="8" xfId="1" applyNumberFormat="1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left" vertical="center"/>
    </xf>
    <xf numFmtId="167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164" fontId="8" fillId="0" borderId="0" xfId="1" applyFont="1" applyAlignment="1" applyProtection="1">
      <alignment horizontal="center" vertical="center"/>
    </xf>
    <xf numFmtId="168" fontId="8" fillId="5" borderId="10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horizontal="center" vertical="center"/>
    </xf>
    <xf numFmtId="167" fontId="4" fillId="4" borderId="0" xfId="1" applyNumberFormat="1" applyFont="1" applyFill="1" applyBorder="1" applyAlignment="1" applyProtection="1">
      <alignment horizontal="center" vertical="center" wrapText="1"/>
    </xf>
    <xf numFmtId="168" fontId="8" fillId="5" borderId="4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vertical="center"/>
    </xf>
    <xf numFmtId="164" fontId="8" fillId="0" borderId="0" xfId="1" applyFont="1" applyAlignment="1" applyProtection="1">
      <alignment vertical="center"/>
    </xf>
    <xf numFmtId="0" fontId="10" fillId="3" borderId="4" xfId="0" applyFont="1" applyFill="1" applyBorder="1" applyAlignment="1" applyProtection="1">
      <alignment vertical="center"/>
    </xf>
    <xf numFmtId="0" fontId="13" fillId="3" borderId="4" xfId="0" applyFont="1" applyFill="1" applyBorder="1" applyAlignment="1" applyProtection="1">
      <alignment vertical="center"/>
    </xf>
    <xf numFmtId="0" fontId="19" fillId="0" borderId="0" xfId="0" applyFont="1" applyProtection="1"/>
    <xf numFmtId="0" fontId="11" fillId="5" borderId="13" xfId="0" applyFont="1" applyFill="1" applyBorder="1" applyAlignment="1" applyProtection="1">
      <alignment vertical="center"/>
    </xf>
    <xf numFmtId="0" fontId="8" fillId="5" borderId="13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horizontal="center" vertical="center"/>
    </xf>
    <xf numFmtId="165" fontId="8" fillId="5" borderId="14" xfId="1" applyNumberFormat="1" applyFont="1" applyFill="1" applyBorder="1" applyAlignment="1" applyProtection="1">
      <alignment horizontal="center" vertical="center"/>
    </xf>
    <xf numFmtId="164" fontId="10" fillId="3" borderId="4" xfId="1" applyFont="1" applyFill="1" applyBorder="1" applyAlignment="1" applyProtection="1">
      <alignment vertical="center"/>
    </xf>
    <xf numFmtId="164" fontId="13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8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164" fontId="10" fillId="0" borderId="0" xfId="1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164" fontId="15" fillId="0" borderId="0" xfId="1" applyFont="1" applyFill="1" applyBorder="1" applyProtection="1"/>
    <xf numFmtId="164" fontId="15" fillId="0" borderId="0" xfId="1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3" fillId="3" borderId="3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center" vertical="center"/>
    </xf>
    <xf numFmtId="0" fontId="21" fillId="0" borderId="0" xfId="0" applyFont="1" applyProtection="1"/>
    <xf numFmtId="0" fontId="0" fillId="0" borderId="0" xfId="0" applyAlignment="1" applyProtection="1">
      <alignment horizontal="center" vertical="center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6" fillId="5" borderId="0" xfId="0" applyFont="1" applyFill="1"/>
    <xf numFmtId="0" fontId="16" fillId="5" borderId="0" xfId="0" applyFont="1" applyFill="1" applyAlignment="1">
      <alignment horizontal="center"/>
    </xf>
    <xf numFmtId="165" fontId="16" fillId="5" borderId="0" xfId="0" applyNumberFormat="1" applyFont="1" applyFill="1"/>
    <xf numFmtId="0" fontId="16" fillId="5" borderId="13" xfId="0" applyFont="1" applyFill="1" applyBorder="1"/>
    <xf numFmtId="0" fontId="16" fillId="5" borderId="13" xfId="0" applyFont="1" applyFill="1" applyBorder="1" applyAlignment="1">
      <alignment horizontal="center"/>
    </xf>
    <xf numFmtId="0" fontId="16" fillId="5" borderId="0" xfId="0" applyFont="1" applyFill="1" applyAlignment="1">
      <alignment wrapText="1"/>
    </xf>
    <xf numFmtId="44" fontId="10" fillId="4" borderId="0" xfId="0" applyNumberFormat="1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23" fillId="4" borderId="0" xfId="0" applyFont="1" applyFill="1"/>
    <xf numFmtId="0" fontId="16" fillId="6" borderId="0" xfId="0" applyFont="1" applyFill="1"/>
    <xf numFmtId="0" fontId="16" fillId="6" borderId="0" xfId="0" applyFont="1" applyFill="1" applyAlignment="1">
      <alignment horizontal="center"/>
    </xf>
    <xf numFmtId="44" fontId="16" fillId="6" borderId="0" xfId="0" applyNumberFormat="1" applyFont="1" applyFill="1"/>
    <xf numFmtId="0" fontId="16" fillId="6" borderId="0" xfId="0" applyFont="1" applyFill="1" applyAlignment="1"/>
    <xf numFmtId="44" fontId="16" fillId="5" borderId="0" xfId="0" applyNumberFormat="1" applyFont="1" applyFill="1" applyAlignment="1"/>
    <xf numFmtId="44" fontId="10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horizontal="right"/>
    </xf>
    <xf numFmtId="0" fontId="1" fillId="0" borderId="0" xfId="2"/>
    <xf numFmtId="0" fontId="8" fillId="9" borderId="8" xfId="1" applyNumberFormat="1" applyFont="1" applyFill="1" applyBorder="1" applyAlignment="1" applyProtection="1">
      <alignment horizontal="center" vertical="center"/>
    </xf>
    <xf numFmtId="0" fontId="8" fillId="4" borderId="8" xfId="1" applyNumberFormat="1" applyFont="1" applyFill="1" applyBorder="1" applyAlignment="1" applyProtection="1">
      <alignment horizontal="center" vertical="center"/>
    </xf>
    <xf numFmtId="165" fontId="8" fillId="4" borderId="10" xfId="1" applyNumberFormat="1" applyFont="1" applyFill="1" applyBorder="1" applyAlignment="1" applyProtection="1">
      <alignment horizontal="center" vertical="center"/>
    </xf>
    <xf numFmtId="0" fontId="23" fillId="13" borderId="10" xfId="2" applyFont="1" applyFill="1" applyBorder="1" applyAlignment="1">
      <alignment vertical="center"/>
    </xf>
    <xf numFmtId="0" fontId="16" fillId="12" borderId="10" xfId="2" applyFont="1" applyFill="1" applyBorder="1"/>
    <xf numFmtId="0" fontId="16" fillId="11" borderId="10" xfId="2" applyFont="1" applyFill="1" applyBorder="1"/>
    <xf numFmtId="0" fontId="16" fillId="0" borderId="0" xfId="2" applyFont="1"/>
    <xf numFmtId="0" fontId="16" fillId="0" borderId="0" xfId="2" applyFont="1" applyFill="1"/>
    <xf numFmtId="0" fontId="16" fillId="0" borderId="0" xfId="2" applyFont="1" applyAlignment="1">
      <alignment horizontal="center" vertical="center" wrapText="1"/>
    </xf>
    <xf numFmtId="169" fontId="16" fillId="11" borderId="10" xfId="3" applyNumberFormat="1" applyFont="1" applyFill="1" applyBorder="1"/>
    <xf numFmtId="169" fontId="16" fillId="12" borderId="10" xfId="3" applyNumberFormat="1" applyFont="1" applyFill="1" applyBorder="1"/>
    <xf numFmtId="0" fontId="26" fillId="0" borderId="0" xfId="2" applyFont="1"/>
    <xf numFmtId="169" fontId="26" fillId="0" borderId="0" xfId="3" applyNumberFormat="1" applyFont="1"/>
    <xf numFmtId="0" fontId="24" fillId="0" borderId="0" xfId="0" applyFont="1" applyAlignment="1" applyProtection="1">
      <alignment horizontal="center" vertical="center" wrapText="1"/>
    </xf>
    <xf numFmtId="169" fontId="16" fillId="12" borderId="10" xfId="2" applyNumberFormat="1" applyFont="1" applyFill="1" applyBorder="1"/>
    <xf numFmtId="0" fontId="11" fillId="5" borderId="0" xfId="0" applyFont="1" applyFill="1" applyBorder="1" applyAlignment="1" applyProtection="1">
      <alignment vertical="center"/>
    </xf>
    <xf numFmtId="0" fontId="23" fillId="13" borderId="10" xfId="2" applyFont="1" applyFill="1" applyBorder="1" applyAlignment="1">
      <alignment horizontal="center" vertical="center"/>
    </xf>
    <xf numFmtId="0" fontId="25" fillId="14" borderId="10" xfId="2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165" fontId="10" fillId="3" borderId="4" xfId="0" applyNumberFormat="1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165" fontId="20" fillId="3" borderId="10" xfId="1" applyNumberFormat="1" applyFont="1" applyFill="1" applyBorder="1" applyAlignment="1" applyProtection="1">
      <alignment horizontal="center" vertical="center" wrapText="1"/>
    </xf>
    <xf numFmtId="164" fontId="15" fillId="0" borderId="3" xfId="1" applyFont="1" applyFill="1" applyBorder="1" applyAlignment="1" applyProtection="1">
      <alignment horizontal="left" vertical="center" wrapText="1"/>
    </xf>
    <xf numFmtId="164" fontId="15" fillId="0" borderId="0" xfId="1" applyFont="1" applyFill="1" applyBorder="1" applyAlignment="1" applyProtection="1">
      <alignment horizontal="left" vertical="center" wrapText="1"/>
    </xf>
    <xf numFmtId="0" fontId="15" fillId="7" borderId="3" xfId="0" applyFont="1" applyFill="1" applyBorder="1" applyAlignment="1" applyProtection="1">
      <alignment vertical="center"/>
      <protection locked="0"/>
    </xf>
    <xf numFmtId="0" fontId="15" fillId="7" borderId="0" xfId="0" applyFont="1" applyFill="1" applyBorder="1" applyAlignment="1" applyProtection="1">
      <alignment vertical="center"/>
      <protection locked="0"/>
    </xf>
    <xf numFmtId="0" fontId="10" fillId="10" borderId="0" xfId="0" applyFont="1" applyFill="1" applyAlignment="1">
      <alignment horizontal="center" vertical="center"/>
    </xf>
    <xf numFmtId="10" fontId="16" fillId="5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center" wrapText="1"/>
    </xf>
    <xf numFmtId="0" fontId="10" fillId="4" borderId="9" xfId="0" applyFont="1" applyFill="1" applyBorder="1" applyAlignment="1" applyProtection="1">
      <alignment vertical="center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C14"/>
  <sheetViews>
    <sheetView showGridLines="0" zoomScale="120" zoomScaleNormal="120" workbookViewId="0">
      <selection activeCell="A2" sqref="A2"/>
    </sheetView>
  </sheetViews>
  <sheetFormatPr baseColWidth="10" defaultColWidth="11" defaultRowHeight="16" x14ac:dyDescent="0.2"/>
  <cols>
    <col min="1" max="1" width="63.83203125" style="119" bestFit="1" customWidth="1"/>
    <col min="2" max="3" width="23.6640625" style="119" customWidth="1"/>
    <col min="4" max="5" width="15.6640625" style="119" customWidth="1"/>
    <col min="6" max="16384" width="11" style="119"/>
  </cols>
  <sheetData>
    <row r="1" spans="1:3" ht="31" customHeight="1" x14ac:dyDescent="0.2">
      <c r="A1" s="137" t="s">
        <v>57</v>
      </c>
      <c r="B1" s="137"/>
      <c r="C1" s="137"/>
    </row>
    <row r="2" spans="1:3" ht="20" customHeight="1" x14ac:dyDescent="0.2">
      <c r="A2" s="123"/>
      <c r="B2" s="136" t="s">
        <v>61</v>
      </c>
      <c r="C2" s="136"/>
    </row>
    <row r="3" spans="1:3" ht="16" customHeight="1" x14ac:dyDescent="0.2">
      <c r="A3" s="127"/>
      <c r="B3" s="128"/>
      <c r="C3" s="126"/>
    </row>
    <row r="4" spans="1:3" ht="20" customHeight="1" x14ac:dyDescent="0.2">
      <c r="A4" s="126"/>
      <c r="B4" s="127"/>
      <c r="C4" s="124" t="s">
        <v>58</v>
      </c>
    </row>
    <row r="5" spans="1:3" ht="16" customHeight="1" x14ac:dyDescent="0.2">
      <c r="A5" s="125" t="s">
        <v>62</v>
      </c>
      <c r="B5" s="125"/>
      <c r="C5" s="124">
        <v>26</v>
      </c>
    </row>
    <row r="6" spans="1:3" ht="16" customHeight="1" x14ac:dyDescent="0.2">
      <c r="A6" s="125" t="s">
        <v>63</v>
      </c>
      <c r="B6" s="125"/>
      <c r="C6" s="124">
        <v>6</v>
      </c>
    </row>
    <row r="7" spans="1:3" ht="16" customHeight="1" x14ac:dyDescent="0.2">
      <c r="A7" s="109"/>
      <c r="B7" s="124"/>
      <c r="C7" s="124">
        <f>SUM(C5:C6)</f>
        <v>32</v>
      </c>
    </row>
    <row r="8" spans="1:3" ht="16" customHeight="1" x14ac:dyDescent="0.2">
      <c r="A8" s="127"/>
      <c r="B8" s="128"/>
      <c r="C8" s="126"/>
    </row>
    <row r="9" spans="1:3" ht="20" customHeight="1" x14ac:dyDescent="0.2">
      <c r="A9" s="126"/>
      <c r="B9" s="127" t="s">
        <v>56</v>
      </c>
      <c r="C9" s="124" t="s">
        <v>58</v>
      </c>
    </row>
    <row r="10" spans="1:3" ht="16" customHeight="1" x14ac:dyDescent="0.2">
      <c r="A10" s="125" t="s">
        <v>55</v>
      </c>
      <c r="B10" s="129"/>
      <c r="C10" s="130">
        <v>1900000</v>
      </c>
    </row>
    <row r="11" spans="1:3" ht="16" customHeight="1" x14ac:dyDescent="0.2">
      <c r="A11" s="125" t="s">
        <v>54</v>
      </c>
      <c r="B11" s="129"/>
      <c r="C11" s="130">
        <v>650000</v>
      </c>
    </row>
    <row r="12" spans="1:3" ht="16" customHeight="1" x14ac:dyDescent="0.2">
      <c r="A12" s="109"/>
      <c r="B12" s="124"/>
      <c r="C12" s="134">
        <f>SUM(C10:C11)</f>
        <v>2550000</v>
      </c>
    </row>
    <row r="13" spans="1:3" ht="16" customHeight="1" x14ac:dyDescent="0.2">
      <c r="A13" s="131"/>
      <c r="B13" s="132"/>
      <c r="C13" s="132"/>
    </row>
    <row r="14" spans="1:3" x14ac:dyDescent="0.2">
      <c r="A14" s="131"/>
      <c r="B14" s="131"/>
      <c r="C14" s="131"/>
    </row>
  </sheetData>
  <sheetProtection algorithmName="SHA-512" hashValue="QTKFpGJaiE6Z20FMvb58tWTjwpmSVbzYVJi1Ud1s1YQ17maiy8bKpX2fGopBo4Dx0gm3/yM+PyJEpSfITI26SA==" saltValue="XbhoBfL7qnkRLv7yXROdsQ==" spinCount="100000" sheet="1" objects="1" scenarios="1"/>
  <mergeCells count="2">
    <mergeCell ref="B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"/>
  <sheetViews>
    <sheetView showGridLines="0" tabSelected="1" topLeftCell="A76" zoomScale="114" zoomScaleNormal="120" workbookViewId="0">
      <selection activeCell="A82" sqref="A82"/>
    </sheetView>
  </sheetViews>
  <sheetFormatPr baseColWidth="10" defaultColWidth="8.83203125" defaultRowHeight="15" x14ac:dyDescent="0.2"/>
  <cols>
    <col min="1" max="1" width="69.1640625" customWidth="1"/>
    <col min="2" max="2" width="15.6640625" customWidth="1"/>
    <col min="3" max="3" width="27.83203125" customWidth="1"/>
    <col min="4" max="9" width="35.83203125" customWidth="1"/>
  </cols>
  <sheetData>
    <row r="1" spans="1:6" ht="23" x14ac:dyDescent="0.2">
      <c r="A1" s="1" t="s">
        <v>60</v>
      </c>
      <c r="B1" s="2"/>
      <c r="C1" s="3"/>
      <c r="D1" s="4"/>
      <c r="E1" s="5"/>
    </row>
    <row r="2" spans="1:6" ht="16" x14ac:dyDescent="0.2">
      <c r="A2" s="7" t="s">
        <v>66</v>
      </c>
      <c r="B2" s="8"/>
      <c r="C2" s="9"/>
      <c r="D2" s="10"/>
      <c r="E2" s="11"/>
    </row>
    <row r="3" spans="1:6" ht="28" customHeight="1" x14ac:dyDescent="0.2">
      <c r="A3" s="12" t="s">
        <v>0</v>
      </c>
      <c r="B3" s="13"/>
      <c r="C3" s="12" t="s">
        <v>34</v>
      </c>
      <c r="D3" s="14" t="str">
        <f>'Werkblad A'!A5</f>
        <v>Type 1: full color MFP minimaal 30 PPM A4 en A3</v>
      </c>
      <c r="E3" s="14" t="str">
        <f>'Werkblad A'!A6</f>
        <v>Type 2: full color MFP minimaal 50 PPM A4 en A3</v>
      </c>
    </row>
    <row r="4" spans="1:6" x14ac:dyDescent="0.2">
      <c r="A4" s="15" t="s">
        <v>1</v>
      </c>
      <c r="B4" s="16"/>
      <c r="C4" s="17"/>
      <c r="D4" s="18" t="s">
        <v>2</v>
      </c>
      <c r="E4" s="18" t="s">
        <v>2</v>
      </c>
    </row>
    <row r="5" spans="1:6" x14ac:dyDescent="0.2">
      <c r="A5" s="15" t="s">
        <v>40</v>
      </c>
      <c r="B5" s="16"/>
      <c r="C5" s="17"/>
      <c r="D5" s="19">
        <v>0</v>
      </c>
      <c r="E5" s="19">
        <v>0</v>
      </c>
    </row>
    <row r="6" spans="1:6" x14ac:dyDescent="0.2">
      <c r="A6" s="15" t="s">
        <v>39</v>
      </c>
      <c r="B6" s="16"/>
      <c r="C6" s="17"/>
      <c r="D6" s="19">
        <v>0</v>
      </c>
      <c r="E6" s="19">
        <v>0</v>
      </c>
    </row>
    <row r="7" spans="1:6" x14ac:dyDescent="0.2">
      <c r="A7" s="15" t="s">
        <v>70</v>
      </c>
      <c r="B7" s="16"/>
      <c r="C7" s="17"/>
      <c r="D7" s="19">
        <v>0</v>
      </c>
      <c r="E7" s="19">
        <v>0</v>
      </c>
    </row>
    <row r="8" spans="1:6" s="6" customFormat="1" x14ac:dyDescent="0.2">
      <c r="A8" s="20"/>
      <c r="B8" s="21"/>
      <c r="C8" s="22"/>
      <c r="D8" s="22"/>
      <c r="E8" s="22"/>
    </row>
    <row r="9" spans="1:6" s="6" customFormat="1" x14ac:dyDescent="0.2">
      <c r="A9" s="153" t="s">
        <v>3</v>
      </c>
      <c r="B9" s="23"/>
      <c r="C9" s="121" t="s">
        <v>2</v>
      </c>
      <c r="D9" s="122">
        <v>0</v>
      </c>
      <c r="E9" s="122">
        <v>0</v>
      </c>
    </row>
    <row r="10" spans="1:6" x14ac:dyDescent="0.2">
      <c r="A10" s="24" t="s">
        <v>72</v>
      </c>
      <c r="B10" s="25" t="s">
        <v>59</v>
      </c>
      <c r="C10" s="18" t="s">
        <v>2</v>
      </c>
      <c r="D10" s="26">
        <v>0</v>
      </c>
      <c r="E10" s="26">
        <v>0</v>
      </c>
    </row>
    <row r="11" spans="1:6" x14ac:dyDescent="0.2">
      <c r="A11" s="24" t="s">
        <v>71</v>
      </c>
      <c r="B11" s="25" t="s">
        <v>59</v>
      </c>
      <c r="C11" s="18" t="s">
        <v>2</v>
      </c>
      <c r="D11" s="26">
        <v>0</v>
      </c>
      <c r="E11" s="26">
        <v>0</v>
      </c>
    </row>
    <row r="12" spans="1:6" x14ac:dyDescent="0.2">
      <c r="A12" s="24" t="s">
        <v>73</v>
      </c>
      <c r="B12" s="25" t="s">
        <v>59</v>
      </c>
      <c r="C12" s="18" t="s">
        <v>2</v>
      </c>
      <c r="D12" s="26">
        <v>0</v>
      </c>
      <c r="E12" s="26">
        <v>0</v>
      </c>
    </row>
    <row r="13" spans="1:6" x14ac:dyDescent="0.2">
      <c r="A13" s="27" t="s">
        <v>4</v>
      </c>
      <c r="B13" s="28"/>
      <c r="C13" s="27"/>
      <c r="D13" s="29">
        <f>SUM(D5:D12)</f>
        <v>0</v>
      </c>
      <c r="E13" s="29">
        <f>SUM(E5:E12)</f>
        <v>0</v>
      </c>
    </row>
    <row r="14" spans="1:6" x14ac:dyDescent="0.2">
      <c r="A14" s="30"/>
      <c r="B14" s="31"/>
      <c r="C14" s="30"/>
      <c r="D14" s="30"/>
      <c r="E14" s="32"/>
    </row>
    <row r="15" spans="1:6" x14ac:dyDescent="0.2">
      <c r="A15" s="34" t="s">
        <v>5</v>
      </c>
      <c r="B15" s="25"/>
      <c r="C15" s="35"/>
      <c r="D15" s="35">
        <f>'Werkblad A'!C5</f>
        <v>26</v>
      </c>
      <c r="E15" s="35">
        <f>'Werkblad A'!C6</f>
        <v>6</v>
      </c>
      <c r="F15" s="34">
        <f>D15+E15</f>
        <v>32</v>
      </c>
    </row>
    <row r="16" spans="1:6" x14ac:dyDescent="0.2">
      <c r="A16" s="30"/>
      <c r="B16" s="31"/>
      <c r="C16" s="30"/>
      <c r="D16" s="30"/>
      <c r="E16" s="32"/>
    </row>
    <row r="17" spans="1:9" ht="28" customHeight="1" x14ac:dyDescent="0.2">
      <c r="A17" s="12" t="s">
        <v>6</v>
      </c>
      <c r="B17" s="13"/>
      <c r="C17" s="12"/>
      <c r="D17" s="36" t="str">
        <f>D3</f>
        <v>Type 1: full color MFP minimaal 30 PPM A4 en A3</v>
      </c>
      <c r="E17" s="36" t="str">
        <f>E3</f>
        <v>Type 2: full color MFP minimaal 50 PPM A4 en A3</v>
      </c>
    </row>
    <row r="18" spans="1:9" x14ac:dyDescent="0.2">
      <c r="A18" s="37" t="s">
        <v>7</v>
      </c>
      <c r="B18" s="38"/>
      <c r="C18" s="37"/>
      <c r="D18" s="39">
        <f>D15*D13</f>
        <v>0</v>
      </c>
      <c r="E18" s="39">
        <f>E15*E13</f>
        <v>0</v>
      </c>
    </row>
    <row r="19" spans="1:9" x14ac:dyDescent="0.2">
      <c r="A19" s="37" t="s">
        <v>8</v>
      </c>
      <c r="B19" s="38"/>
      <c r="C19" s="37"/>
      <c r="D19" s="39">
        <f>D18*12</f>
        <v>0</v>
      </c>
      <c r="E19" s="39">
        <f>E18*12</f>
        <v>0</v>
      </c>
    </row>
    <row r="20" spans="1:9" x14ac:dyDescent="0.2">
      <c r="A20" s="37" t="s">
        <v>67</v>
      </c>
      <c r="B20" s="38"/>
      <c r="C20" s="37"/>
      <c r="D20" s="39">
        <f>D19*6</f>
        <v>0</v>
      </c>
      <c r="E20" s="39">
        <f>E19*6</f>
        <v>0</v>
      </c>
    </row>
    <row r="21" spans="1:9" x14ac:dyDescent="0.2">
      <c r="A21" s="40"/>
      <c r="B21" s="41"/>
      <c r="C21" s="42"/>
      <c r="D21" s="138">
        <f>SUM(D20:E20)</f>
        <v>0</v>
      </c>
      <c r="E21" s="139"/>
    </row>
    <row r="22" spans="1:9" x14ac:dyDescent="0.2">
      <c r="A22" s="30"/>
      <c r="B22" s="31"/>
      <c r="C22" s="30"/>
      <c r="D22" s="30"/>
      <c r="E22" s="32"/>
      <c r="F22" s="33"/>
      <c r="G22" s="43"/>
      <c r="H22" s="43"/>
      <c r="I22" s="43"/>
    </row>
    <row r="23" spans="1:9" ht="42" x14ac:dyDescent="0.2">
      <c r="A23" s="49" t="s">
        <v>35</v>
      </c>
      <c r="B23" s="50"/>
      <c r="C23" s="51">
        <v>0</v>
      </c>
      <c r="D23" s="52">
        <f>(C23/100)+1</f>
        <v>1</v>
      </c>
      <c r="E23" s="53"/>
      <c r="F23" s="54"/>
      <c r="G23" s="43"/>
      <c r="H23" s="43"/>
      <c r="I23" s="43"/>
    </row>
    <row r="24" spans="1:9" x14ac:dyDescent="0.2">
      <c r="A24" s="30"/>
      <c r="B24" s="31"/>
      <c r="C24" s="30"/>
      <c r="D24" s="52"/>
      <c r="E24" s="53"/>
      <c r="F24" s="54"/>
      <c r="G24" s="43"/>
      <c r="H24" s="43"/>
      <c r="I24" s="43"/>
    </row>
    <row r="25" spans="1:9" x14ac:dyDescent="0.2">
      <c r="A25" s="12" t="s">
        <v>0</v>
      </c>
      <c r="B25" s="13"/>
      <c r="C25" s="44"/>
      <c r="D25" s="44" t="s">
        <v>9</v>
      </c>
      <c r="E25" s="45" t="s">
        <v>10</v>
      </c>
      <c r="F25" s="46" t="s">
        <v>11</v>
      </c>
      <c r="G25" s="6"/>
      <c r="H25" s="6"/>
      <c r="I25" s="6"/>
    </row>
    <row r="26" spans="1:9" x14ac:dyDescent="0.2">
      <c r="A26" s="47" t="s">
        <v>12</v>
      </c>
      <c r="B26" s="55"/>
      <c r="C26" s="56" t="s">
        <v>13</v>
      </c>
      <c r="D26" s="57">
        <f>'Werkblad A'!C10</f>
        <v>1900000</v>
      </c>
      <c r="E26" s="58">
        <v>0</v>
      </c>
      <c r="F26" s="48">
        <f>D26*E26</f>
        <v>0</v>
      </c>
      <c r="G26" s="6"/>
      <c r="H26" s="6"/>
      <c r="I26" s="6"/>
    </row>
    <row r="27" spans="1:9" x14ac:dyDescent="0.2">
      <c r="A27" s="47" t="s">
        <v>14</v>
      </c>
      <c r="B27" s="25"/>
      <c r="C27" s="59" t="s">
        <v>13</v>
      </c>
      <c r="D27" s="57">
        <f>'Werkblad A'!C11</f>
        <v>650000</v>
      </c>
      <c r="E27" s="60">
        <v>0</v>
      </c>
      <c r="F27" s="48">
        <f>D27*E27</f>
        <v>0</v>
      </c>
      <c r="G27" s="6"/>
      <c r="H27" s="6"/>
      <c r="I27" s="6"/>
    </row>
    <row r="28" spans="1:9" x14ac:dyDescent="0.2">
      <c r="A28" s="30"/>
      <c r="B28" s="31"/>
      <c r="C28" s="30"/>
      <c r="D28" s="61"/>
      <c r="E28" s="62"/>
      <c r="F28" s="6"/>
      <c r="G28" s="6"/>
      <c r="H28" s="6"/>
      <c r="I28" s="6"/>
    </row>
    <row r="29" spans="1:9" x14ac:dyDescent="0.2">
      <c r="A29" s="12" t="s">
        <v>0</v>
      </c>
      <c r="B29" s="13"/>
      <c r="C29" s="44"/>
      <c r="D29" s="44" t="s">
        <v>9</v>
      </c>
      <c r="E29" s="45" t="s">
        <v>10</v>
      </c>
      <c r="F29" s="46" t="s">
        <v>11</v>
      </c>
      <c r="G29" s="6"/>
      <c r="H29" s="6"/>
      <c r="I29" s="6"/>
    </row>
    <row r="30" spans="1:9" x14ac:dyDescent="0.2">
      <c r="A30" s="47" t="s">
        <v>12</v>
      </c>
      <c r="B30" s="55"/>
      <c r="C30" s="56" t="s">
        <v>13</v>
      </c>
      <c r="D30" s="57">
        <f>D26</f>
        <v>1900000</v>
      </c>
      <c r="E30" s="63">
        <f>D23*E26</f>
        <v>0</v>
      </c>
      <c r="F30" s="48">
        <f>D30*E30</f>
        <v>0</v>
      </c>
      <c r="G30" s="6"/>
      <c r="H30" s="6"/>
      <c r="I30" s="6"/>
    </row>
    <row r="31" spans="1:9" x14ac:dyDescent="0.2">
      <c r="A31" s="47" t="s">
        <v>14</v>
      </c>
      <c r="B31" s="25"/>
      <c r="C31" s="59" t="s">
        <v>13</v>
      </c>
      <c r="D31" s="57">
        <f>D27</f>
        <v>650000</v>
      </c>
      <c r="E31" s="63">
        <f>E27*D23</f>
        <v>0</v>
      </c>
      <c r="F31" s="48">
        <f>D31*E31</f>
        <v>0</v>
      </c>
      <c r="G31" s="6"/>
      <c r="H31" s="6"/>
      <c r="I31" s="6"/>
    </row>
    <row r="32" spans="1:9" x14ac:dyDescent="0.2">
      <c r="A32" s="30"/>
      <c r="B32" s="31"/>
      <c r="C32" s="30"/>
      <c r="D32" s="61"/>
      <c r="E32" s="64"/>
      <c r="F32" s="6"/>
      <c r="G32" s="6"/>
      <c r="H32" s="6"/>
      <c r="I32" s="6"/>
    </row>
    <row r="33" spans="1:9" x14ac:dyDescent="0.2">
      <c r="A33" s="12" t="s">
        <v>0</v>
      </c>
      <c r="B33" s="13"/>
      <c r="C33" s="44"/>
      <c r="D33" s="44" t="s">
        <v>9</v>
      </c>
      <c r="E33" s="65" t="s">
        <v>10</v>
      </c>
      <c r="F33" s="46" t="s">
        <v>11</v>
      </c>
      <c r="G33" s="6"/>
      <c r="H33" s="6"/>
      <c r="I33" s="6"/>
    </row>
    <row r="34" spans="1:9" x14ac:dyDescent="0.2">
      <c r="A34" s="47" t="s">
        <v>12</v>
      </c>
      <c r="B34" s="55"/>
      <c r="C34" s="56" t="s">
        <v>13</v>
      </c>
      <c r="D34" s="57">
        <f>D26</f>
        <v>1900000</v>
      </c>
      <c r="E34" s="66">
        <f>E30*D23</f>
        <v>0</v>
      </c>
      <c r="F34" s="48">
        <f>D34*E34</f>
        <v>0</v>
      </c>
      <c r="G34" s="6"/>
      <c r="H34" s="6"/>
      <c r="I34" s="6"/>
    </row>
    <row r="35" spans="1:9" x14ac:dyDescent="0.2">
      <c r="A35" s="47" t="s">
        <v>14</v>
      </c>
      <c r="B35" s="25"/>
      <c r="C35" s="59" t="s">
        <v>13</v>
      </c>
      <c r="D35" s="57">
        <f>D27</f>
        <v>650000</v>
      </c>
      <c r="E35" s="66">
        <f>D23*E31</f>
        <v>0</v>
      </c>
      <c r="F35" s="48">
        <f>D35*E35</f>
        <v>0</v>
      </c>
      <c r="G35" s="6"/>
      <c r="H35" s="6"/>
      <c r="I35" s="6"/>
    </row>
    <row r="36" spans="1:9" x14ac:dyDescent="0.2">
      <c r="A36" s="30"/>
      <c r="B36" s="31"/>
      <c r="C36" s="30"/>
      <c r="D36" s="61"/>
      <c r="E36" s="64"/>
      <c r="F36" s="6"/>
      <c r="G36" s="6"/>
      <c r="H36" s="6"/>
      <c r="I36" s="6"/>
    </row>
    <row r="37" spans="1:9" x14ac:dyDescent="0.2">
      <c r="A37" s="12" t="s">
        <v>0</v>
      </c>
      <c r="B37" s="13"/>
      <c r="C37" s="44"/>
      <c r="D37" s="44" t="s">
        <v>9</v>
      </c>
      <c r="E37" s="65" t="s">
        <v>10</v>
      </c>
      <c r="F37" s="46" t="s">
        <v>11</v>
      </c>
      <c r="G37" s="6"/>
      <c r="H37" s="6"/>
      <c r="I37" s="6"/>
    </row>
    <row r="38" spans="1:9" x14ac:dyDescent="0.2">
      <c r="A38" s="47" t="s">
        <v>12</v>
      </c>
      <c r="B38" s="55"/>
      <c r="C38" s="56" t="s">
        <v>13</v>
      </c>
      <c r="D38" s="57">
        <f>D26</f>
        <v>1900000</v>
      </c>
      <c r="E38" s="66">
        <f>E34*D23</f>
        <v>0</v>
      </c>
      <c r="F38" s="48">
        <f>D38*E38</f>
        <v>0</v>
      </c>
      <c r="G38" s="6"/>
      <c r="H38" s="6"/>
      <c r="I38" s="6"/>
    </row>
    <row r="39" spans="1:9" x14ac:dyDescent="0.2">
      <c r="A39" s="47" t="s">
        <v>14</v>
      </c>
      <c r="B39" s="25"/>
      <c r="C39" s="59" t="s">
        <v>13</v>
      </c>
      <c r="D39" s="57">
        <f>D27</f>
        <v>650000</v>
      </c>
      <c r="E39" s="66">
        <f>E35*D23</f>
        <v>0</v>
      </c>
      <c r="F39" s="48">
        <f>D39*E39</f>
        <v>0</v>
      </c>
      <c r="G39" s="6"/>
      <c r="H39" s="6"/>
      <c r="I39" s="6"/>
    </row>
    <row r="40" spans="1:9" x14ac:dyDescent="0.2">
      <c r="A40" s="30"/>
      <c r="B40" s="31"/>
      <c r="C40" s="30"/>
      <c r="D40" s="30"/>
      <c r="E40" s="67"/>
      <c r="F40" s="62"/>
      <c r="G40" s="6"/>
      <c r="H40" s="6"/>
      <c r="I40" s="6"/>
    </row>
    <row r="41" spans="1:9" x14ac:dyDescent="0.2">
      <c r="A41" s="12" t="s">
        <v>0</v>
      </c>
      <c r="B41" s="13"/>
      <c r="C41" s="44"/>
      <c r="D41" s="44" t="s">
        <v>9</v>
      </c>
      <c r="E41" s="65" t="s">
        <v>10</v>
      </c>
      <c r="F41" s="46" t="s">
        <v>11</v>
      </c>
      <c r="G41" s="6"/>
      <c r="H41" s="6"/>
      <c r="I41" s="6"/>
    </row>
    <row r="42" spans="1:9" x14ac:dyDescent="0.2">
      <c r="A42" s="47" t="s">
        <v>12</v>
      </c>
      <c r="B42" s="55"/>
      <c r="C42" s="56" t="s">
        <v>13</v>
      </c>
      <c r="D42" s="57">
        <f>D30</f>
        <v>1900000</v>
      </c>
      <c r="E42" s="66">
        <f>E38*D23</f>
        <v>0</v>
      </c>
      <c r="F42" s="48">
        <f>D42*E42</f>
        <v>0</v>
      </c>
      <c r="G42" s="6"/>
      <c r="H42" s="6"/>
      <c r="I42" s="6"/>
    </row>
    <row r="43" spans="1:9" x14ac:dyDescent="0.2">
      <c r="A43" s="47" t="s">
        <v>14</v>
      </c>
      <c r="B43" s="25"/>
      <c r="C43" s="59" t="s">
        <v>13</v>
      </c>
      <c r="D43" s="57">
        <f>D31</f>
        <v>650000</v>
      </c>
      <c r="E43" s="66">
        <f>E39*D23</f>
        <v>0</v>
      </c>
      <c r="F43" s="48">
        <f>D43*E43</f>
        <v>0</v>
      </c>
      <c r="G43" s="6"/>
      <c r="H43" s="6"/>
      <c r="I43" s="6"/>
    </row>
    <row r="44" spans="1:9" x14ac:dyDescent="0.2">
      <c r="A44" s="30"/>
      <c r="B44" s="31"/>
      <c r="C44" s="30"/>
      <c r="D44" s="61"/>
      <c r="E44" s="64"/>
      <c r="F44" s="6"/>
      <c r="G44" s="6"/>
      <c r="H44" s="6"/>
      <c r="I44" s="6"/>
    </row>
    <row r="45" spans="1:9" x14ac:dyDescent="0.2">
      <c r="A45" s="12" t="s">
        <v>0</v>
      </c>
      <c r="B45" s="13"/>
      <c r="C45" s="44"/>
      <c r="D45" s="44"/>
      <c r="E45" s="65"/>
      <c r="F45" s="46" t="s">
        <v>11</v>
      </c>
      <c r="G45" s="6"/>
      <c r="H45" s="6"/>
      <c r="I45" s="6"/>
    </row>
    <row r="46" spans="1:9" x14ac:dyDescent="0.2">
      <c r="A46" s="47" t="s">
        <v>12</v>
      </c>
      <c r="B46" s="55"/>
      <c r="C46" s="56" t="s">
        <v>13</v>
      </c>
      <c r="D46" s="57">
        <f>'Werkblad A'!C10</f>
        <v>1900000</v>
      </c>
      <c r="E46" s="66">
        <f>E42*D23</f>
        <v>0</v>
      </c>
      <c r="F46" s="48">
        <f>D46*E46</f>
        <v>0</v>
      </c>
      <c r="G46" s="6"/>
      <c r="H46" s="6"/>
      <c r="I46" s="6"/>
    </row>
    <row r="47" spans="1:9" x14ac:dyDescent="0.2">
      <c r="A47" s="47" t="s">
        <v>14</v>
      </c>
      <c r="B47" s="25"/>
      <c r="C47" s="59" t="s">
        <v>13</v>
      </c>
      <c r="D47" s="57">
        <f>'Werkblad A'!C11</f>
        <v>650000</v>
      </c>
      <c r="E47" s="66">
        <f>E43*D23</f>
        <v>0</v>
      </c>
      <c r="F47" s="48">
        <f>D47*E47</f>
        <v>0</v>
      </c>
      <c r="G47" s="6"/>
      <c r="H47" s="6"/>
      <c r="I47" s="6"/>
    </row>
    <row r="48" spans="1:9" x14ac:dyDescent="0.2">
      <c r="A48" s="69" t="s">
        <v>68</v>
      </c>
      <c r="B48" s="70"/>
      <c r="C48" s="142">
        <f>SUM(F26+F27+F30+F31+F34+F35+F38+F39+F42+F43+F46+F47)</f>
        <v>0</v>
      </c>
      <c r="D48" s="143"/>
      <c r="E48" s="143"/>
      <c r="F48" s="143"/>
      <c r="G48" s="71"/>
      <c r="H48" s="71"/>
      <c r="I48" s="71"/>
    </row>
    <row r="49" spans="1:9" ht="20" customHeight="1" x14ac:dyDescent="0.2">
      <c r="A49" s="30"/>
      <c r="B49" s="31"/>
      <c r="C49" s="30"/>
      <c r="D49" s="30"/>
      <c r="E49" s="61"/>
      <c r="F49" s="68"/>
      <c r="G49" s="6"/>
      <c r="H49" s="6"/>
      <c r="I49" s="6"/>
    </row>
    <row r="50" spans="1:9" ht="16" x14ac:dyDescent="0.2">
      <c r="A50" s="7" t="s">
        <v>47</v>
      </c>
      <c r="B50" s="8"/>
      <c r="C50" s="9"/>
      <c r="D50" s="10"/>
      <c r="E50" s="11"/>
    </row>
    <row r="51" spans="1:9" ht="28" customHeight="1" x14ac:dyDescent="0.2">
      <c r="A51" s="12" t="s">
        <v>0</v>
      </c>
      <c r="B51" s="13"/>
      <c r="C51" s="12" t="s">
        <v>34</v>
      </c>
      <c r="D51" s="14" t="str">
        <f>D3</f>
        <v>Type 1: full color MFP minimaal 30 PPM A4 en A3</v>
      </c>
      <c r="E51" s="14" t="str">
        <f>E3</f>
        <v>Type 2: full color MFP minimaal 50 PPM A4 en A3</v>
      </c>
    </row>
    <row r="52" spans="1:9" x14ac:dyDescent="0.2">
      <c r="A52" s="15" t="str">
        <f>A4</f>
        <v xml:space="preserve">Aangeboden type: </v>
      </c>
      <c r="B52" s="16"/>
      <c r="C52" s="17"/>
      <c r="D52" s="120" t="str">
        <f>D4</f>
        <v>&lt;&lt;&gt;&gt;</v>
      </c>
      <c r="E52" s="120" t="str">
        <f>E4</f>
        <v>&lt;&lt;&gt;&gt;</v>
      </c>
    </row>
    <row r="53" spans="1:9" x14ac:dyDescent="0.2">
      <c r="A53" s="15" t="str">
        <f>A5</f>
        <v>HUURPRIJS per type per maand</v>
      </c>
      <c r="B53" s="16"/>
      <c r="C53" s="17"/>
      <c r="D53" s="19">
        <v>0</v>
      </c>
      <c r="E53" s="19">
        <v>0</v>
      </c>
    </row>
    <row r="54" spans="1:9" x14ac:dyDescent="0.2">
      <c r="A54" s="15" t="str">
        <f>A6</f>
        <v xml:space="preserve">SOFTWARE per type per maand </v>
      </c>
      <c r="B54" s="16"/>
      <c r="C54" s="17"/>
      <c r="D54" s="19">
        <v>0</v>
      </c>
      <c r="E54" s="19">
        <v>0</v>
      </c>
    </row>
    <row r="55" spans="1:9" x14ac:dyDescent="0.2">
      <c r="A55" s="15" t="str">
        <f>A7</f>
        <v>PRINTMANAGEMENT machine gerelateerde kosten per type per maand</v>
      </c>
      <c r="B55" s="16"/>
      <c r="C55" s="17"/>
      <c r="D55" s="19">
        <v>0</v>
      </c>
      <c r="E55" s="19">
        <v>0</v>
      </c>
    </row>
    <row r="56" spans="1:9" s="6" customFormat="1" x14ac:dyDescent="0.2">
      <c r="A56" s="20"/>
      <c r="B56" s="21"/>
      <c r="C56" s="22"/>
      <c r="D56" s="22"/>
      <c r="E56" s="22"/>
    </row>
    <row r="57" spans="1:9" s="6" customFormat="1" x14ac:dyDescent="0.2">
      <c r="A57" s="153" t="s">
        <v>3</v>
      </c>
      <c r="B57" s="23"/>
      <c r="C57" s="121" t="s">
        <v>2</v>
      </c>
      <c r="D57" s="122">
        <v>0</v>
      </c>
      <c r="E57" s="122">
        <v>0</v>
      </c>
    </row>
    <row r="58" spans="1:9" x14ac:dyDescent="0.2">
      <c r="A58" s="24" t="str">
        <f>A10</f>
        <v xml:space="preserve">Eis 84: Bulkmagazijn (LCT) minimaal 1.200 vel A4 </v>
      </c>
      <c r="B58" s="25" t="s">
        <v>59</v>
      </c>
      <c r="C58" s="120" t="str">
        <f>C10</f>
        <v>&lt;&lt;&gt;&gt;</v>
      </c>
      <c r="D58" s="26">
        <v>0</v>
      </c>
      <c r="E58" s="26">
        <v>0</v>
      </c>
    </row>
    <row r="59" spans="1:9" x14ac:dyDescent="0.2">
      <c r="A59" s="24" t="str">
        <f>A11</f>
        <v>Eis 87: embedded cardreader</v>
      </c>
      <c r="B59" s="25" t="s">
        <v>59</v>
      </c>
      <c r="C59" s="120" t="str">
        <f>C11</f>
        <v>&lt;&lt;&gt;&gt;</v>
      </c>
      <c r="D59" s="26">
        <v>0</v>
      </c>
      <c r="E59" s="26">
        <v>0</v>
      </c>
    </row>
    <row r="60" spans="1:9" x14ac:dyDescent="0.2">
      <c r="A60" s="24" t="str">
        <f>A12</f>
        <v>Eis 90: Inline niet-optie</v>
      </c>
      <c r="B60" s="25" t="s">
        <v>59</v>
      </c>
      <c r="C60" s="120" t="str">
        <f>C12</f>
        <v>&lt;&lt;&gt;&gt;</v>
      </c>
      <c r="D60" s="26">
        <v>0</v>
      </c>
      <c r="E60" s="26">
        <v>0</v>
      </c>
    </row>
    <row r="61" spans="1:9" x14ac:dyDescent="0.2">
      <c r="A61" s="27" t="s">
        <v>4</v>
      </c>
      <c r="B61" s="28"/>
      <c r="C61" s="27"/>
      <c r="D61" s="29">
        <f>SUM(D53:D60)</f>
        <v>0</v>
      </c>
      <c r="E61" s="29">
        <f>SUM(E53:E60)</f>
        <v>0</v>
      </c>
    </row>
    <row r="62" spans="1:9" x14ac:dyDescent="0.2">
      <c r="A62" s="30"/>
      <c r="B62" s="31"/>
      <c r="C62" s="30"/>
      <c r="D62" s="30"/>
      <c r="E62" s="32"/>
    </row>
    <row r="63" spans="1:9" x14ac:dyDescent="0.2">
      <c r="A63" s="34" t="s">
        <v>5</v>
      </c>
      <c r="B63" s="25"/>
      <c r="C63" s="34"/>
      <c r="D63" s="35">
        <f>'Werkblad A'!C5</f>
        <v>26</v>
      </c>
      <c r="E63" s="35">
        <f>'Werkblad A'!C6</f>
        <v>6</v>
      </c>
    </row>
    <row r="64" spans="1:9" x14ac:dyDescent="0.2">
      <c r="A64" s="30"/>
      <c r="B64" s="31"/>
      <c r="C64" s="30"/>
      <c r="D64" s="30"/>
      <c r="E64" s="32"/>
    </row>
    <row r="65" spans="1:9" ht="28" x14ac:dyDescent="0.2">
      <c r="A65" s="12" t="s">
        <v>6</v>
      </c>
      <c r="B65" s="13"/>
      <c r="C65" s="12"/>
      <c r="D65" s="36" t="str">
        <f>D3</f>
        <v>Type 1: full color MFP minimaal 30 PPM A4 en A3</v>
      </c>
      <c r="E65" s="36" t="str">
        <f>E3</f>
        <v>Type 2: full color MFP minimaal 50 PPM A4 en A3</v>
      </c>
    </row>
    <row r="66" spans="1:9" x14ac:dyDescent="0.2">
      <c r="A66" s="37" t="s">
        <v>7</v>
      </c>
      <c r="B66" s="38"/>
      <c r="C66" s="37"/>
      <c r="D66" s="39">
        <f>D63*D61</f>
        <v>0</v>
      </c>
      <c r="E66" s="39">
        <f>E63*E61</f>
        <v>0</v>
      </c>
    </row>
    <row r="67" spans="1:9" x14ac:dyDescent="0.2">
      <c r="A67" s="37" t="s">
        <v>48</v>
      </c>
      <c r="B67" s="38"/>
      <c r="C67" s="37"/>
      <c r="D67" s="39">
        <f>D66*12</f>
        <v>0</v>
      </c>
      <c r="E67" s="39">
        <f>E66*12</f>
        <v>0</v>
      </c>
    </row>
    <row r="68" spans="1:9" x14ac:dyDescent="0.2">
      <c r="A68" s="40" t="s">
        <v>49</v>
      </c>
      <c r="B68" s="41"/>
      <c r="C68" s="42"/>
      <c r="D68" s="138">
        <f>SUM(D67:E67)</f>
        <v>0</v>
      </c>
      <c r="E68" s="139"/>
    </row>
    <row r="69" spans="1:9" x14ac:dyDescent="0.2">
      <c r="A69" s="30"/>
      <c r="B69" s="31"/>
      <c r="C69" s="30"/>
      <c r="D69" s="30"/>
      <c r="E69" s="32"/>
      <c r="F69" s="33"/>
      <c r="G69" s="43"/>
      <c r="H69" s="43"/>
      <c r="I69" s="43"/>
    </row>
    <row r="70" spans="1:9" x14ac:dyDescent="0.2">
      <c r="A70" s="12" t="s">
        <v>0</v>
      </c>
      <c r="B70" s="13"/>
      <c r="C70" s="44"/>
      <c r="D70" s="44" t="s">
        <v>9</v>
      </c>
      <c r="E70" s="45" t="s">
        <v>10</v>
      </c>
      <c r="F70" s="46" t="s">
        <v>11</v>
      </c>
      <c r="G70" s="6"/>
      <c r="H70" s="6"/>
      <c r="I70" s="6"/>
    </row>
    <row r="71" spans="1:9" x14ac:dyDescent="0.2">
      <c r="A71" s="47" t="s">
        <v>12</v>
      </c>
      <c r="B71" s="55"/>
      <c r="C71" s="56" t="s">
        <v>13</v>
      </c>
      <c r="D71" s="57">
        <f>D42</f>
        <v>1900000</v>
      </c>
      <c r="E71" s="63">
        <f>D23*E46</f>
        <v>0</v>
      </c>
      <c r="F71" s="48">
        <f>D71*E71</f>
        <v>0</v>
      </c>
      <c r="G71" s="6"/>
      <c r="H71" s="6"/>
      <c r="I71" s="6"/>
    </row>
    <row r="72" spans="1:9" x14ac:dyDescent="0.2">
      <c r="A72" s="47" t="s">
        <v>14</v>
      </c>
      <c r="B72" s="25"/>
      <c r="C72" s="59" t="s">
        <v>13</v>
      </c>
      <c r="D72" s="57">
        <f>D43</f>
        <v>650000</v>
      </c>
      <c r="E72" s="63">
        <f>D23*E47</f>
        <v>0</v>
      </c>
      <c r="F72" s="48">
        <f>D72*E72</f>
        <v>0</v>
      </c>
      <c r="G72" s="6"/>
      <c r="H72" s="6"/>
      <c r="I72" s="6"/>
    </row>
    <row r="73" spans="1:9" x14ac:dyDescent="0.2">
      <c r="A73" s="69" t="s">
        <v>50</v>
      </c>
      <c r="B73" s="70"/>
      <c r="C73" s="142">
        <f>SUM(F71:F72)</f>
        <v>0</v>
      </c>
      <c r="D73" s="143"/>
      <c r="E73" s="143"/>
      <c r="F73" s="143"/>
      <c r="G73" s="71"/>
      <c r="H73" s="71"/>
      <c r="I73" s="71"/>
    </row>
    <row r="74" spans="1:9" ht="20" customHeight="1" x14ac:dyDescent="0.2">
      <c r="A74" s="30"/>
      <c r="B74" s="31"/>
      <c r="C74" s="30"/>
      <c r="D74" s="30"/>
      <c r="E74" s="61"/>
      <c r="F74" s="68"/>
      <c r="G74" s="6"/>
      <c r="H74" s="6"/>
      <c r="I74" s="6"/>
    </row>
    <row r="75" spans="1:9" ht="16" x14ac:dyDescent="0.2">
      <c r="A75" s="7" t="s">
        <v>51</v>
      </c>
      <c r="B75" s="8"/>
      <c r="C75" s="9"/>
      <c r="D75" s="10"/>
      <c r="E75" s="11"/>
    </row>
    <row r="76" spans="1:9" ht="28" x14ac:dyDescent="0.2">
      <c r="A76" s="12" t="s">
        <v>0</v>
      </c>
      <c r="B76" s="13"/>
      <c r="C76" s="12" t="s">
        <v>34</v>
      </c>
      <c r="D76" s="14" t="str">
        <f>D3</f>
        <v>Type 1: full color MFP minimaal 30 PPM A4 en A3</v>
      </c>
      <c r="E76" s="14" t="str">
        <f>E3</f>
        <v>Type 2: full color MFP minimaal 50 PPM A4 en A3</v>
      </c>
    </row>
    <row r="77" spans="1:9" x14ac:dyDescent="0.2">
      <c r="A77" s="15" t="str">
        <f>A4</f>
        <v xml:space="preserve">Aangeboden type: </v>
      </c>
      <c r="B77" s="16"/>
      <c r="C77" s="17"/>
      <c r="D77" s="120" t="str">
        <f>D4</f>
        <v>&lt;&lt;&gt;&gt;</v>
      </c>
      <c r="E77" s="120" t="str">
        <f>E4</f>
        <v>&lt;&lt;&gt;&gt;</v>
      </c>
    </row>
    <row r="78" spans="1:9" x14ac:dyDescent="0.2">
      <c r="A78" s="15" t="str">
        <f>A5</f>
        <v>HUURPRIJS per type per maand</v>
      </c>
      <c r="B78" s="16"/>
      <c r="C78" s="17"/>
      <c r="D78" s="19">
        <v>0</v>
      </c>
      <c r="E78" s="19">
        <v>0</v>
      </c>
    </row>
    <row r="79" spans="1:9" x14ac:dyDescent="0.2">
      <c r="A79" s="15" t="str">
        <f>A6</f>
        <v xml:space="preserve">SOFTWARE per type per maand </v>
      </c>
      <c r="B79" s="16"/>
      <c r="C79" s="17"/>
      <c r="D79" s="19">
        <v>0</v>
      </c>
      <c r="E79" s="19">
        <v>0</v>
      </c>
    </row>
    <row r="80" spans="1:9" x14ac:dyDescent="0.2">
      <c r="A80" s="15" t="str">
        <f>A7</f>
        <v>PRINTMANAGEMENT machine gerelateerde kosten per type per maand</v>
      </c>
      <c r="B80" s="135"/>
      <c r="C80" s="17"/>
      <c r="D80" s="19">
        <v>0</v>
      </c>
      <c r="E80" s="19">
        <v>0</v>
      </c>
    </row>
    <row r="81" spans="1:9" s="6" customFormat="1" x14ac:dyDescent="0.2">
      <c r="A81" s="20"/>
      <c r="B81" s="21"/>
      <c r="C81" s="22"/>
      <c r="D81" s="22"/>
      <c r="E81" s="22"/>
    </row>
    <row r="82" spans="1:9" s="6" customFormat="1" x14ac:dyDescent="0.2">
      <c r="A82" s="153" t="s">
        <v>3</v>
      </c>
      <c r="B82" s="23"/>
      <c r="C82" s="121" t="s">
        <v>2</v>
      </c>
      <c r="D82" s="14"/>
      <c r="E82" s="122">
        <v>0</v>
      </c>
    </row>
    <row r="83" spans="1:9" x14ac:dyDescent="0.2">
      <c r="A83" s="24" t="str">
        <f>A10</f>
        <v xml:space="preserve">Eis 84: Bulkmagazijn (LCT) minimaal 1.200 vel A4 </v>
      </c>
      <c r="B83" s="25" t="s">
        <v>59</v>
      </c>
      <c r="C83" s="120" t="str">
        <f>C10</f>
        <v>&lt;&lt;&gt;&gt;</v>
      </c>
      <c r="D83" s="26">
        <v>0</v>
      </c>
      <c r="E83" s="26">
        <v>0</v>
      </c>
    </row>
    <row r="84" spans="1:9" x14ac:dyDescent="0.2">
      <c r="A84" s="24" t="str">
        <f>A11</f>
        <v>Eis 87: embedded cardreader</v>
      </c>
      <c r="B84" s="25" t="s">
        <v>59</v>
      </c>
      <c r="C84" s="120" t="str">
        <f>C11</f>
        <v>&lt;&lt;&gt;&gt;</v>
      </c>
      <c r="D84" s="26">
        <v>0</v>
      </c>
      <c r="E84" s="26">
        <v>0</v>
      </c>
    </row>
    <row r="85" spans="1:9" x14ac:dyDescent="0.2">
      <c r="A85" s="24" t="str">
        <f>A12</f>
        <v>Eis 90: Inline niet-optie</v>
      </c>
      <c r="B85" s="25" t="s">
        <v>59</v>
      </c>
      <c r="C85" s="120" t="str">
        <f>C12</f>
        <v>&lt;&lt;&gt;&gt;</v>
      </c>
      <c r="D85" s="26">
        <v>0</v>
      </c>
      <c r="E85" s="26">
        <v>0</v>
      </c>
    </row>
    <row r="86" spans="1:9" x14ac:dyDescent="0.2">
      <c r="A86" s="27" t="s">
        <v>4</v>
      </c>
      <c r="B86" s="28"/>
      <c r="C86" s="27"/>
      <c r="D86" s="29">
        <f>SUM(D78:D85)</f>
        <v>0</v>
      </c>
      <c r="E86" s="29">
        <f>SUM(E78:E85)</f>
        <v>0</v>
      </c>
    </row>
    <row r="87" spans="1:9" x14ac:dyDescent="0.2">
      <c r="A87" s="30"/>
      <c r="B87" s="31"/>
      <c r="C87" s="30"/>
      <c r="D87" s="30"/>
      <c r="E87" s="32"/>
    </row>
    <row r="88" spans="1:9" x14ac:dyDescent="0.2">
      <c r="A88" s="34" t="s">
        <v>5</v>
      </c>
      <c r="B88" s="25"/>
      <c r="C88" s="34"/>
      <c r="D88" s="35">
        <f>'Werkblad A'!C5</f>
        <v>26</v>
      </c>
      <c r="E88" s="35">
        <f>'Werkblad A'!C6</f>
        <v>6</v>
      </c>
    </row>
    <row r="89" spans="1:9" x14ac:dyDescent="0.2">
      <c r="A89" s="30"/>
      <c r="B89" s="31"/>
      <c r="C89" s="30"/>
      <c r="D89" s="30"/>
      <c r="E89" s="32"/>
    </row>
    <row r="90" spans="1:9" ht="28" x14ac:dyDescent="0.2">
      <c r="A90" s="12" t="s">
        <v>6</v>
      </c>
      <c r="B90" s="13"/>
      <c r="C90" s="12"/>
      <c r="D90" s="36" t="str">
        <f>D3</f>
        <v>Type 1: full color MFP minimaal 30 PPM A4 en A3</v>
      </c>
      <c r="E90" s="36" t="str">
        <f>E3</f>
        <v>Type 2: full color MFP minimaal 50 PPM A4 en A3</v>
      </c>
    </row>
    <row r="91" spans="1:9" x14ac:dyDescent="0.2">
      <c r="A91" s="37" t="s">
        <v>7</v>
      </c>
      <c r="B91" s="38"/>
      <c r="C91" s="37"/>
      <c r="D91" s="39">
        <f>D88*D86</f>
        <v>0</v>
      </c>
      <c r="E91" s="39">
        <f>E88*E86</f>
        <v>0</v>
      </c>
    </row>
    <row r="92" spans="1:9" x14ac:dyDescent="0.2">
      <c r="A92" s="37" t="s">
        <v>48</v>
      </c>
      <c r="B92" s="38"/>
      <c r="C92" s="37"/>
      <c r="D92" s="39">
        <f>D91*12</f>
        <v>0</v>
      </c>
      <c r="E92" s="39">
        <f>E91*12</f>
        <v>0</v>
      </c>
    </row>
    <row r="93" spans="1:9" x14ac:dyDescent="0.2">
      <c r="A93" s="40" t="s">
        <v>52</v>
      </c>
      <c r="B93" s="41"/>
      <c r="C93" s="42"/>
      <c r="D93" s="138">
        <f>SUM(D92:E92)</f>
        <v>0</v>
      </c>
      <c r="E93" s="139"/>
    </row>
    <row r="94" spans="1:9" x14ac:dyDescent="0.2">
      <c r="A94" s="30"/>
      <c r="B94" s="31"/>
      <c r="C94" s="30"/>
      <c r="D94" s="30"/>
      <c r="E94" s="32"/>
      <c r="F94" s="33"/>
      <c r="G94" s="43"/>
      <c r="H94" s="43"/>
      <c r="I94" s="43"/>
    </row>
    <row r="95" spans="1:9" x14ac:dyDescent="0.2">
      <c r="A95" s="12" t="s">
        <v>0</v>
      </c>
      <c r="B95" s="13"/>
      <c r="C95" s="44"/>
      <c r="D95" s="44" t="s">
        <v>9</v>
      </c>
      <c r="E95" s="45" t="s">
        <v>10</v>
      </c>
      <c r="F95" s="46" t="s">
        <v>11</v>
      </c>
      <c r="G95" s="6"/>
      <c r="H95" s="6"/>
      <c r="I95" s="6"/>
    </row>
    <row r="96" spans="1:9" x14ac:dyDescent="0.2">
      <c r="A96" s="47" t="s">
        <v>12</v>
      </c>
      <c r="B96" s="55"/>
      <c r="C96" s="56" t="s">
        <v>13</v>
      </c>
      <c r="D96" s="57">
        <f>D71</f>
        <v>1900000</v>
      </c>
      <c r="E96" s="63">
        <f>D23*E71</f>
        <v>0</v>
      </c>
      <c r="F96" s="48">
        <f>D96*E96</f>
        <v>0</v>
      </c>
      <c r="G96" s="6"/>
      <c r="H96" s="6"/>
      <c r="I96" s="6"/>
    </row>
    <row r="97" spans="1:9" x14ac:dyDescent="0.2">
      <c r="A97" s="47" t="s">
        <v>14</v>
      </c>
      <c r="B97" s="25"/>
      <c r="C97" s="59" t="s">
        <v>13</v>
      </c>
      <c r="D97" s="57">
        <f>D72</f>
        <v>650000</v>
      </c>
      <c r="E97" s="63">
        <f>D23*E72</f>
        <v>0</v>
      </c>
      <c r="F97" s="48">
        <f>D97*E97</f>
        <v>0</v>
      </c>
      <c r="G97" s="6"/>
      <c r="H97" s="6"/>
      <c r="I97" s="6"/>
    </row>
    <row r="98" spans="1:9" x14ac:dyDescent="0.2">
      <c r="A98" s="69" t="s">
        <v>53</v>
      </c>
      <c r="B98" s="70"/>
      <c r="C98" s="142">
        <f>SUM(F96:F97)</f>
        <v>0</v>
      </c>
      <c r="D98" s="143"/>
      <c r="E98" s="143"/>
      <c r="F98" s="143"/>
      <c r="G98" s="71"/>
      <c r="H98" s="71"/>
      <c r="I98" s="71"/>
    </row>
    <row r="99" spans="1:9" ht="20" customHeight="1" x14ac:dyDescent="0.2">
      <c r="A99" s="30"/>
      <c r="B99" s="31"/>
      <c r="C99" s="30"/>
      <c r="D99" s="30"/>
      <c r="E99" s="61"/>
      <c r="F99" s="68"/>
      <c r="G99" s="6"/>
      <c r="H99" s="6"/>
      <c r="I99" s="6"/>
    </row>
    <row r="100" spans="1:9" x14ac:dyDescent="0.2">
      <c r="A100" s="12" t="s">
        <v>0</v>
      </c>
      <c r="B100" s="13"/>
      <c r="C100" s="44"/>
      <c r="D100" s="44" t="s">
        <v>9</v>
      </c>
      <c r="E100" s="45" t="s">
        <v>15</v>
      </c>
      <c r="F100" s="46" t="s">
        <v>11</v>
      </c>
      <c r="G100" s="6"/>
      <c r="H100" s="6"/>
      <c r="I100" s="6"/>
    </row>
    <row r="101" spans="1:9" x14ac:dyDescent="0.2">
      <c r="A101" s="47" t="s">
        <v>64</v>
      </c>
      <c r="B101" s="72"/>
      <c r="C101" s="73" t="s">
        <v>16</v>
      </c>
      <c r="D101" s="74">
        <v>5</v>
      </c>
      <c r="E101" s="19">
        <v>0</v>
      </c>
      <c r="F101" s="75">
        <f>SUM(D101*E101)</f>
        <v>0</v>
      </c>
      <c r="G101" s="6"/>
      <c r="H101" s="6"/>
      <c r="I101" s="6"/>
    </row>
    <row r="102" spans="1:9" x14ac:dyDescent="0.2">
      <c r="A102" s="47" t="s">
        <v>65</v>
      </c>
      <c r="B102" s="72"/>
      <c r="C102" s="73" t="s">
        <v>16</v>
      </c>
      <c r="D102" s="74">
        <v>5</v>
      </c>
      <c r="E102" s="26">
        <v>0</v>
      </c>
      <c r="F102" s="75">
        <f>SUM(D102*E102)</f>
        <v>0</v>
      </c>
      <c r="G102" s="6"/>
      <c r="H102" s="6"/>
      <c r="I102" s="6"/>
    </row>
    <row r="103" spans="1:9" x14ac:dyDescent="0.2">
      <c r="A103" s="76" t="s">
        <v>46</v>
      </c>
      <c r="B103" s="77"/>
      <c r="C103" s="144">
        <f>SUM(F101:F102)*5</f>
        <v>0</v>
      </c>
      <c r="D103" s="144"/>
      <c r="E103" s="144"/>
      <c r="F103" s="144"/>
      <c r="G103" s="78"/>
      <c r="H103" s="78"/>
      <c r="I103" s="78"/>
    </row>
    <row r="104" spans="1:9" x14ac:dyDescent="0.2">
      <c r="A104" s="79"/>
      <c r="B104" s="80"/>
      <c r="C104" s="79"/>
      <c r="D104" s="79"/>
      <c r="E104" s="81"/>
      <c r="F104" s="82"/>
      <c r="G104" s="78"/>
      <c r="H104" s="78"/>
      <c r="I104" s="78"/>
    </row>
    <row r="105" spans="1:9" ht="75" customHeight="1" x14ac:dyDescent="0.2">
      <c r="A105" s="40" t="s">
        <v>17</v>
      </c>
      <c r="B105" s="83"/>
      <c r="C105" s="145">
        <f>D21+C48+D68+C73+D93+C98+C103</f>
        <v>0</v>
      </c>
      <c r="D105" s="145"/>
      <c r="E105" s="146" t="s">
        <v>69</v>
      </c>
      <c r="F105" s="147"/>
      <c r="G105" s="6"/>
      <c r="H105" s="6"/>
      <c r="I105" s="6"/>
    </row>
    <row r="106" spans="1:9" x14ac:dyDescent="0.2">
      <c r="A106" s="84"/>
      <c r="B106" s="85"/>
      <c r="C106" s="86"/>
      <c r="D106" s="87"/>
      <c r="E106" s="88"/>
      <c r="F106" s="89"/>
      <c r="G106" s="6"/>
      <c r="H106" s="6"/>
      <c r="I106" s="6"/>
    </row>
    <row r="107" spans="1:9" ht="38" customHeight="1" x14ac:dyDescent="0.2">
      <c r="A107" s="40" t="s">
        <v>18</v>
      </c>
      <c r="B107" s="90"/>
      <c r="C107" s="148"/>
      <c r="D107" s="149"/>
      <c r="E107" s="88"/>
      <c r="F107" s="89"/>
      <c r="G107" s="6"/>
      <c r="H107" s="6"/>
      <c r="I107" s="6"/>
    </row>
    <row r="108" spans="1:9" x14ac:dyDescent="0.2">
      <c r="A108" s="91"/>
      <c r="B108" s="92"/>
      <c r="C108" s="93"/>
      <c r="D108" s="93"/>
      <c r="E108" s="6"/>
      <c r="F108" s="6"/>
      <c r="G108" s="6"/>
      <c r="H108" s="6"/>
      <c r="I108" s="6"/>
    </row>
    <row r="109" spans="1:9" ht="36" customHeight="1" x14ac:dyDescent="0.2">
      <c r="A109" s="27" t="s">
        <v>19</v>
      </c>
      <c r="B109" s="94"/>
      <c r="C109" s="140" t="s">
        <v>20</v>
      </c>
      <c r="D109" s="141"/>
      <c r="E109" s="6"/>
      <c r="F109" s="6"/>
      <c r="G109" s="6"/>
      <c r="H109" s="6"/>
      <c r="I109" s="6"/>
    </row>
    <row r="110" spans="1:9" x14ac:dyDescent="0.2">
      <c r="A110" s="95"/>
      <c r="B110" s="96"/>
      <c r="C110" s="97"/>
      <c r="D110" s="97"/>
      <c r="E110" s="6"/>
      <c r="F110" s="6"/>
      <c r="G110" s="6"/>
      <c r="H110" s="6"/>
      <c r="I110" s="6"/>
    </row>
    <row r="111" spans="1:9" ht="48" customHeight="1" x14ac:dyDescent="0.2">
      <c r="A111" s="40" t="s">
        <v>41</v>
      </c>
      <c r="B111" s="90"/>
      <c r="C111" s="140" t="s">
        <v>36</v>
      </c>
      <c r="D111" s="141"/>
      <c r="E111" s="133"/>
      <c r="F111" s="6"/>
      <c r="G111" s="6"/>
      <c r="H111" s="6"/>
      <c r="I111" s="6"/>
    </row>
    <row r="112" spans="1:9" x14ac:dyDescent="0.2">
      <c r="A112" s="6"/>
      <c r="B112" s="98"/>
      <c r="C112" s="6"/>
      <c r="D112" s="6"/>
      <c r="E112" s="99"/>
      <c r="F112" s="6"/>
      <c r="G112" s="6"/>
      <c r="H112" s="6"/>
      <c r="I112" s="6"/>
    </row>
  </sheetData>
  <sheetProtection algorithmName="SHA-512" hashValue="8BH041iS7hP3yjUijEjJcErR8iS2NZkJbOhPY42o5/2lQUlrxcH2qLFZ5f4fFKkBQex5aScb+pG1iUdXhJw4YQ==" saltValue="DLH5dsed4o8tRGjuoXoPSg==" spinCount="100000" sheet="1" objects="1" scenarios="1"/>
  <mergeCells count="12">
    <mergeCell ref="D21:E21"/>
    <mergeCell ref="D68:E68"/>
    <mergeCell ref="D93:E93"/>
    <mergeCell ref="C111:D111"/>
    <mergeCell ref="C48:F48"/>
    <mergeCell ref="C103:F103"/>
    <mergeCell ref="C105:D105"/>
    <mergeCell ref="E105:F105"/>
    <mergeCell ref="C73:F73"/>
    <mergeCell ref="C107:D107"/>
    <mergeCell ref="C109:D109"/>
    <mergeCell ref="C98:F98"/>
  </mergeCells>
  <dataValidations count="3">
    <dataValidation type="decimal" allowBlank="1" showInputMessage="1" showErrorMessage="1" error="De maximale afdrukprijs per tik zwart-wit bedraag € 0,004." sqref="E26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E27" xr:uid="{0DB8B6F7-8C16-584D-96B4-A8B94693DEE9}">
      <formula1>0</formula1>
      <formula2>0.04</formula2>
    </dataValidation>
    <dataValidation type="decimal" allowBlank="1" showInputMessage="1" showErrorMessage="1" sqref="C23" xr:uid="{323FA527-5463-1E4C-B299-8E0CC7E12D47}">
      <formula1>0</formula1>
      <formula2>2.5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zoomScale="150" workbookViewId="0">
      <selection activeCell="C11" sqref="C11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3" width="20.1640625" customWidth="1"/>
    <col min="4" max="4" width="20" customWidth="1"/>
  </cols>
  <sheetData>
    <row r="1" spans="1:4" x14ac:dyDescent="0.2">
      <c r="A1" s="150" t="s">
        <v>21</v>
      </c>
      <c r="B1" s="150"/>
      <c r="C1" s="150"/>
      <c r="D1" s="150"/>
    </row>
    <row r="2" spans="1:4" x14ac:dyDescent="0.2">
      <c r="A2" s="100" t="s">
        <v>22</v>
      </c>
      <c r="B2" s="101"/>
      <c r="C2" s="118" t="s">
        <v>23</v>
      </c>
      <c r="D2" s="118" t="s">
        <v>24</v>
      </c>
    </row>
    <row r="3" spans="1:4" x14ac:dyDescent="0.2">
      <c r="A3" s="102" t="s">
        <v>42</v>
      </c>
      <c r="B3" s="103"/>
      <c r="C3" s="102">
        <f>Prijzenblad!D15</f>
        <v>26</v>
      </c>
      <c r="D3" s="102">
        <f>Prijzenblad!E15</f>
        <v>6</v>
      </c>
    </row>
    <row r="4" spans="1:4" x14ac:dyDescent="0.2">
      <c r="A4" s="102" t="s">
        <v>44</v>
      </c>
      <c r="B4" s="103"/>
      <c r="C4" s="104">
        <f>Prijzenblad!D5</f>
        <v>0</v>
      </c>
      <c r="D4" s="104">
        <f>Prijzenblad!E5</f>
        <v>0</v>
      </c>
    </row>
    <row r="5" spans="1:4" x14ac:dyDescent="0.2">
      <c r="A5" s="102" t="s">
        <v>45</v>
      </c>
      <c r="B5" s="103"/>
      <c r="C5" s="104">
        <f>Prijzenblad!D6+Prijzenblad!D10+Prijzenblad!D12</f>
        <v>0</v>
      </c>
      <c r="D5" s="104">
        <f>Prijzenblad!E6+Prijzenblad!E10+Prijzenblad!E12</f>
        <v>0</v>
      </c>
    </row>
    <row r="6" spans="1:4" x14ac:dyDescent="0.2">
      <c r="A6" s="105" t="s">
        <v>25</v>
      </c>
      <c r="B6" s="106"/>
      <c r="C6" s="105">
        <v>72</v>
      </c>
      <c r="D6" s="105">
        <v>72</v>
      </c>
    </row>
    <row r="7" spans="1:4" ht="27" x14ac:dyDescent="0.2">
      <c r="A7" s="107" t="s">
        <v>43</v>
      </c>
      <c r="B7" s="103"/>
      <c r="C7" s="104">
        <f>C6*(C4+C5)*C3</f>
        <v>0</v>
      </c>
      <c r="D7" s="104">
        <f>D6*(D4+D5)*D3</f>
        <v>0</v>
      </c>
    </row>
    <row r="8" spans="1:4" x14ac:dyDescent="0.2">
      <c r="A8" s="107"/>
      <c r="B8" s="103"/>
      <c r="C8" s="102"/>
      <c r="D8" s="102"/>
    </row>
    <row r="9" spans="1:4" x14ac:dyDescent="0.2">
      <c r="A9" s="102" t="s">
        <v>26</v>
      </c>
      <c r="B9" s="103"/>
      <c r="C9" s="151">
        <v>0.1</v>
      </c>
      <c r="D9" s="151"/>
    </row>
    <row r="10" spans="1:4" x14ac:dyDescent="0.2">
      <c r="A10" s="100" t="s">
        <v>27</v>
      </c>
      <c r="B10" s="101"/>
      <c r="C10" s="108">
        <f>(C7+D7)*C9</f>
        <v>0</v>
      </c>
      <c r="D10" s="108"/>
    </row>
    <row r="11" spans="1:4" x14ac:dyDescent="0.2">
      <c r="A11" s="109"/>
      <c r="B11" s="110"/>
      <c r="C11" s="109"/>
      <c r="D11" s="109"/>
    </row>
    <row r="12" spans="1:4" x14ac:dyDescent="0.2">
      <c r="A12" s="100" t="s">
        <v>28</v>
      </c>
      <c r="B12" s="101" t="s">
        <v>29</v>
      </c>
      <c r="C12" s="111"/>
      <c r="D12" s="152" t="s">
        <v>30</v>
      </c>
    </row>
    <row r="13" spans="1:4" x14ac:dyDescent="0.2">
      <c r="A13" s="100" t="s">
        <v>31</v>
      </c>
      <c r="B13" s="101"/>
      <c r="C13" s="117">
        <f>C10</f>
        <v>0</v>
      </c>
      <c r="D13" s="152"/>
    </row>
    <row r="14" spans="1:4" x14ac:dyDescent="0.2">
      <c r="A14" s="112" t="s">
        <v>37</v>
      </c>
      <c r="B14" s="113">
        <v>1</v>
      </c>
      <c r="C14" s="114">
        <f>$B14*(C$4)*$D14</f>
        <v>0</v>
      </c>
      <c r="D14" s="115">
        <v>24</v>
      </c>
    </row>
    <row r="15" spans="1:4" x14ac:dyDescent="0.2">
      <c r="A15" s="112" t="s">
        <v>38</v>
      </c>
      <c r="B15" s="113">
        <v>2</v>
      </c>
      <c r="C15" s="114">
        <f>$B15*(D$5+D$4)*$D15</f>
        <v>0</v>
      </c>
      <c r="D15" s="115">
        <v>18</v>
      </c>
    </row>
    <row r="16" spans="1:4" x14ac:dyDescent="0.2">
      <c r="A16" s="100" t="s">
        <v>32</v>
      </c>
      <c r="B16" s="101">
        <f>SUM(B14:B15)</f>
        <v>3</v>
      </c>
      <c r="C16" s="108">
        <f>SUM(C14:C15)</f>
        <v>0</v>
      </c>
      <c r="D16" s="100"/>
    </row>
    <row r="17" spans="1:4" x14ac:dyDescent="0.2">
      <c r="A17" s="102" t="s">
        <v>33</v>
      </c>
      <c r="B17" s="103"/>
      <c r="C17" s="116">
        <f>C10-C16</f>
        <v>0</v>
      </c>
      <c r="D17" s="102"/>
    </row>
  </sheetData>
  <sheetProtection algorithmName="SHA-512" hashValue="HeI+zZKjhM8ja04NnTwbI6kMZ09wcMwhqcKNgyXh0x4IS/k+mNC++fYx3kfUo3tjKnMFh3EZI812SjW9+vMGXQ==" saltValue="ZEXxbcrOliUMZqea86qf8w==" spinCount="100000" sheet="1" objects="1" scenarios="1"/>
  <mergeCells count="3">
    <mergeCell ref="A1:D1"/>
    <mergeCell ref="C9:D9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Werkblad A</vt:lpstr>
      <vt:lpstr>Prijzenblad</vt:lpstr>
      <vt:lpstr>Retourneerrecht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Saskia Roos</cp:lastModifiedBy>
  <dcterms:created xsi:type="dcterms:W3CDTF">2018-03-14T10:16:28Z</dcterms:created>
  <dcterms:modified xsi:type="dcterms:W3CDTF">2019-12-20T13:49:09Z</dcterms:modified>
  <cp:category/>
</cp:coreProperties>
</file>