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https://kplusv.sharepoint.com/sites/1018173AVUaanbestedingrestafval/Gedeelde documenten/Aanbestedingsdocumenten/NvI II/"/>
    </mc:Choice>
  </mc:AlternateContent>
  <xr:revisionPtr revIDLastSave="183" documentId="13_ncr:1_{40F481D5-BB72-40C4-A827-EBB0E1A7C7E8}" xr6:coauthVersionLast="44" xr6:coauthVersionMax="44" xr10:uidLastSave="{7ACF7F2B-E3B0-4554-BF66-F70D1F24EF83}"/>
  <workbookProtection workbookAlgorithmName="SHA-512" workbookHashValue="LDmpl+Af78pfIph9cpAjklKnk3tgHhPVYhycaKTTIprznn/XVJe+0+Iko9nPNI5WkigSAtwW7dGvxjKya/a/rg==" workbookSaltValue="4KQNo0hN9EGk5aS5mr6Jsg==" workbookSpinCount="100000" lockStructure="1"/>
  <bookViews>
    <workbookView xWindow="-120" yWindow="-120" windowWidth="29040" windowHeight="15840" activeTab="1" xr2:uid="{68F1D985-55FF-4658-9E9D-C33A48013246}"/>
  </bookViews>
  <sheets>
    <sheet name="Voorblad" sheetId="7" r:id="rId1"/>
    <sheet name="Perceel 3" sheetId="9" r:id="rId2"/>
    <sheet name="Transport CO2 kengetallen" sheetId="10" r:id="rId3"/>
  </sheets>
  <definedNames>
    <definedName name="_xlnm.Print_Area" localSheetId="1">'Perceel 3'!$B$2:$F$59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44" i="9" l="1"/>
  <c r="F43" i="9"/>
  <c r="F42" i="9"/>
  <c r="F41" i="9"/>
  <c r="F36" i="9"/>
  <c r="F35" i="9"/>
  <c r="F34" i="9"/>
  <c r="F33" i="9"/>
  <c r="D24" i="9" l="1"/>
  <c r="D23" i="9"/>
  <c r="D13" i="9"/>
  <c r="D14" i="9"/>
  <c r="D12" i="9"/>
  <c r="B45" i="9" l="1"/>
  <c r="D45" i="9"/>
  <c r="E44" i="9"/>
  <c r="E43" i="9"/>
  <c r="E42" i="9"/>
  <c r="E41" i="9"/>
  <c r="E34" i="9"/>
  <c r="E35" i="9"/>
  <c r="E36" i="9"/>
  <c r="B37" i="9"/>
  <c r="C22" i="9"/>
  <c r="E22" i="9" s="1"/>
  <c r="C23" i="9"/>
  <c r="E23" i="9" s="1"/>
  <c r="C24" i="9"/>
  <c r="E24" i="9" s="1"/>
  <c r="C21" i="9"/>
  <c r="E21" i="9" s="1"/>
  <c r="D37" i="9"/>
  <c r="E33" i="9"/>
  <c r="E47" i="9" l="1"/>
  <c r="E52" i="9" s="1"/>
  <c r="E25" i="9" l="1"/>
  <c r="E12" i="9"/>
  <c r="E14" i="9"/>
  <c r="E13" i="9"/>
  <c r="E11" i="9"/>
  <c r="E16" i="9" l="1"/>
  <c r="D15" i="9" s="1"/>
  <c r="E27" i="9" l="1"/>
  <c r="E51" i="9" s="1"/>
  <c r="E53" i="9" s="1"/>
</calcChain>
</file>

<file path=xl/sharedStrings.xml><?xml version="1.0" encoding="utf-8"?>
<sst xmlns="http://schemas.openxmlformats.org/spreadsheetml/2006/main" count="109" uniqueCount="84">
  <si>
    <t>0. INSCHRIJVER</t>
  </si>
  <si>
    <t>Omschrijving</t>
  </si>
  <si>
    <t>Afstand enkele reis (km)</t>
  </si>
  <si>
    <t>Tonnageverdeling</t>
  </si>
  <si>
    <t>&lt; Brandstoftype &gt;</t>
  </si>
  <si>
    <t>&lt; Type combinatie &gt;</t>
  </si>
  <si>
    <t>Naam en functie ondergetekende</t>
  </si>
  <si>
    <t>: ____________________________</t>
  </si>
  <si>
    <t>Datum</t>
  </si>
  <si>
    <t>Handtekening</t>
  </si>
  <si>
    <t>&lt;NAAM &gt;</t>
  </si>
  <si>
    <t>&lt;ADRES&gt;</t>
  </si>
  <si>
    <t>tarief per ton</t>
  </si>
  <si>
    <t>totaalprijs</t>
  </si>
  <si>
    <t>Bijlage Inschrijfformulier overslag van restafval en gft uit AVU regio Utrecht</t>
  </si>
  <si>
    <t>hoeveelheid ton</t>
  </si>
  <si>
    <t>Overslaan van NRA</t>
  </si>
  <si>
    <t>Overslaan van HRA</t>
  </si>
  <si>
    <t>Overslaan van GHA</t>
  </si>
  <si>
    <t>Adres overslaglocatie</t>
  </si>
  <si>
    <t>Naam inschrijver</t>
  </si>
  <si>
    <t>Totaal inschrijfprijs (per ton)</t>
  </si>
  <si>
    <t>Vrachtwagen met aanhanger</t>
  </si>
  <si>
    <r>
      <t>Overzicht CO</t>
    </r>
    <r>
      <rPr>
        <b/>
        <vertAlign val="subscript"/>
        <sz val="11"/>
        <color theme="1"/>
        <rFont val="Calibri"/>
        <family val="2"/>
        <scheme val="minor"/>
      </rPr>
      <t>2</t>
    </r>
    <r>
      <rPr>
        <b/>
        <sz val="11"/>
        <color theme="1"/>
        <rFont val="Calibri"/>
        <family val="2"/>
        <scheme val="minor"/>
      </rPr>
      <t>-kentallen vervoer</t>
    </r>
  </si>
  <si>
    <t>Trekker met oplegger zwaar</t>
  </si>
  <si>
    <t>LZV / Eco-combi</t>
  </si>
  <si>
    <t>Trein</t>
  </si>
  <si>
    <t>Binnenvaart</t>
  </si>
  <si>
    <t>Trein (Diesel)</t>
  </si>
  <si>
    <t>Trein (Elektrisch)</t>
  </si>
  <si>
    <t xml:space="preserve">Voorliggend document betreft het prijsformulier horende bij de aanbesteding 'Afvalverwerking AVU" perceel 3: overslag en transport. 
Inschrijver is verantwoordelijk voor een zorgvuldige invulling van alle relevante invulvelden. Deze zijn met geel gemarkeerd.  </t>
  </si>
  <si>
    <r>
      <t>In tabblad Transport CO</t>
    </r>
    <r>
      <rPr>
        <vertAlign val="subscript"/>
        <sz val="11"/>
        <color theme="1"/>
        <rFont val="Calibri"/>
        <family val="2"/>
        <scheme val="minor"/>
      </rPr>
      <t xml:space="preserve">2 </t>
    </r>
    <r>
      <rPr>
        <sz val="11"/>
        <color theme="1"/>
        <rFont val="Calibri"/>
        <family val="2"/>
        <scheme val="minor"/>
      </rPr>
      <t>kengetallen is een tabel opgenomen met CO</t>
    </r>
    <r>
      <rPr>
        <vertAlign val="subscript"/>
        <sz val="11"/>
        <color theme="1"/>
        <rFont val="Calibri"/>
        <family val="2"/>
        <scheme val="minor"/>
      </rPr>
      <t>2</t>
    </r>
    <r>
      <rPr>
        <sz val="11"/>
        <color theme="1"/>
        <rFont val="Calibri"/>
        <family val="2"/>
        <scheme val="minor"/>
      </rPr>
      <t xml:space="preserve">-kengetallen die van toepassing zijn bij desbetreffende modaliteit, aandrijftechniek en vrachtwagencombinatie. Onder het kopje 'Transport' kunnen (indien van toepassing) op het prijsformulier keuzes worden gemaakt waardoor automatisch met de bijbehorende kengetallen zal worden gerekend. </t>
    </r>
  </si>
  <si>
    <t>1. Door middel van dit invulformulier berekent u zelf de score van uw inschrijving.</t>
  </si>
  <si>
    <t xml:space="preserve">Instructies voor het invullen van inschrijfformulier. </t>
  </si>
  <si>
    <t>3. Inschrijver vult in het formulier een eenheidstarief voor de transportafstand in, zijnde een vast bedrag per ton per km in euro's.</t>
  </si>
  <si>
    <t>tarief per ton per km</t>
  </si>
  <si>
    <t>Subtotaal transportkosten</t>
  </si>
  <si>
    <t>Subtotaal overslagkosten</t>
  </si>
  <si>
    <t>Transport van NRA</t>
  </si>
  <si>
    <t>Transport van HRA</t>
  </si>
  <si>
    <t>Transport van GHA</t>
  </si>
  <si>
    <t>Fictieve transportafstand</t>
  </si>
  <si>
    <t>2. U moet het tabblad invullen waarop u inschrijft. Deze dient u vervolgens te printen en getekend, gescand als pdf in te dienen.</t>
  </si>
  <si>
    <t>TRANSPORT GFT</t>
  </si>
  <si>
    <t>TRANSPORT NRA,HRA,GHA</t>
  </si>
  <si>
    <t>Totaal kosten overslag + transport</t>
  </si>
  <si>
    <r>
      <t>Kg CO</t>
    </r>
    <r>
      <rPr>
        <b/>
        <vertAlign val="subscript"/>
        <sz val="8"/>
        <color theme="1"/>
        <rFont val="Arial"/>
        <family val="2"/>
      </rPr>
      <t>2</t>
    </r>
    <r>
      <rPr>
        <b/>
        <sz val="8"/>
        <color theme="1"/>
        <rFont val="Arial"/>
        <family val="2"/>
      </rPr>
      <t xml:space="preserve"> eq/tonkm</t>
    </r>
  </si>
  <si>
    <r>
      <t>Totaal kg CO</t>
    </r>
    <r>
      <rPr>
        <b/>
        <vertAlign val="subscript"/>
        <sz val="8"/>
        <color rgb="FF000000"/>
        <rFont val="Arial"/>
        <family val="2"/>
      </rPr>
      <t>2-</t>
    </r>
    <r>
      <rPr>
        <b/>
        <sz val="8"/>
        <color rgb="FF000000"/>
        <rFont val="Arial"/>
        <family val="2"/>
      </rPr>
      <t>equivalent impact door transport</t>
    </r>
  </si>
  <si>
    <t>Europese aanbesteding Verwerking GFT, NRA, HRA &amp; GHA Perceel 3: Overslag en transport</t>
  </si>
  <si>
    <t>4. Voor het bepalen van het beoordelingstarief en de transportemissie wordt een standaard afstand van 100 km gehanteerd.</t>
  </si>
  <si>
    <t>Aanvullende openingstijden buiten contractuele tijden</t>
  </si>
  <si>
    <t>Tarief per uur</t>
  </si>
  <si>
    <t>Overslaan van GFT</t>
  </si>
  <si>
    <t>Transport van GFT</t>
  </si>
  <si>
    <t>Maak keuzes in type voertuig(combinatie) en brandstof:</t>
  </si>
  <si>
    <t>Diesel (per as)</t>
  </si>
  <si>
    <t>GTL (per as)</t>
  </si>
  <si>
    <t>LNG (per as)</t>
  </si>
  <si>
    <t>CNG (per as)</t>
  </si>
  <si>
    <t>Biodiesel, B30 (per as)</t>
  </si>
  <si>
    <t>Elektrisch, groen-grijs mix (per as)</t>
  </si>
  <si>
    <t>Waterstof, aardgas SMR (per as)</t>
  </si>
  <si>
    <t>Bio-LNG (per as)</t>
  </si>
  <si>
    <t>Bio-CNG (per as)</t>
  </si>
  <si>
    <t>Waterstof, aardgas SMR + CCS (per as)</t>
  </si>
  <si>
    <t>Waterstof, groengas [covergisting] SMR +CCS (per as)</t>
  </si>
  <si>
    <t>Biodiesel, B100 (per as)</t>
  </si>
  <si>
    <t>Waterstof, groengas [stortgas] SMR + CCS (per as)</t>
  </si>
  <si>
    <t>Waterstof, groene stroom (per as)</t>
  </si>
  <si>
    <t>Elektrisch, groen (per as)</t>
  </si>
  <si>
    <t>1A. INSCHRIJFTARIEF OVERSLAG</t>
  </si>
  <si>
    <t>1B. INSCHRIJFTARIEF TRANSPORT</t>
  </si>
  <si>
    <t>2. DUURZAAMHEID TRANSPORT</t>
  </si>
  <si>
    <t>3. TOTAAL INSCHRIJFPRIJS</t>
  </si>
  <si>
    <t>1. Inschrijftarief</t>
  </si>
  <si>
    <r>
      <t>2. Duurzaamheid</t>
    </r>
    <r>
      <rPr>
        <i/>
        <sz val="8"/>
        <color theme="1"/>
        <rFont val="Arial"/>
        <family val="2"/>
      </rPr>
      <t>( Fictieve waarde ton CO2)</t>
    </r>
  </si>
  <si>
    <t>Variantinschrijving?</t>
  </si>
  <si>
    <t>Nee</t>
  </si>
  <si>
    <t>Ja</t>
  </si>
  <si>
    <t>Binnenvaart, Diesel</t>
  </si>
  <si>
    <t>Binnenvaart, Diesel hybride</t>
  </si>
  <si>
    <t>Binnenvaart, LNG</t>
  </si>
  <si>
    <t>1018173-027C</t>
  </si>
  <si>
    <t>Referentie: 1018173-027c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</si>
</sst>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quot;€&quot;\ * #,##0.00_ ;_ &quot;€&quot;\ * \-#,##0.00_ ;_ &quot;€&quot;\ * &quot;-&quot;??_ ;_ @_ "/>
    <numFmt numFmtId="43" formatCode="_ * #,##0.00_ ;_ * \-#,##0.00_ ;_ * &quot;-&quot;??_ ;_ @_ "/>
    <numFmt numFmtId="164" formatCode="#,##0&quot; jaar&quot;"/>
    <numFmt numFmtId="165" formatCode="&quot;€&quot;\ 0.00&quot; per ton&quot;"/>
    <numFmt numFmtId="166" formatCode="#,##0&quot; ton&quot;"/>
    <numFmt numFmtId="167" formatCode="#,##0\ &quot;kg CO2&quot;"/>
    <numFmt numFmtId="168" formatCode="#,###\ &quot;ton&quot;"/>
    <numFmt numFmtId="169" formatCode="_ [$€-413]\ * #,##0.00_ ;_ [$€-413]\ * \-#,##0.00_ ;_ [$€-413]\ * &quot;-&quot;??_ ;_ @_ "/>
    <numFmt numFmtId="170" formatCode="&quot;€&quot;\ 0.00&quot; per ton CO2&quot;"/>
    <numFmt numFmtId="171" formatCode="#,###\ &quot;km&quot;"/>
    <numFmt numFmtId="172" formatCode="&quot;€&quot;\ #,##0.00_-\ &quot;per ton.km&quot;"/>
    <numFmt numFmtId="173" formatCode="&quot;€&quot;\ 0.00&quot; per uur&quot;"/>
    <numFmt numFmtId="174" formatCode="#,##0.0000"/>
  </numFmts>
  <fonts count="29" x14ac:knownFonts="1">
    <font>
      <sz val="11"/>
      <color theme="1"/>
      <name val="Calibri"/>
      <family val="2"/>
      <scheme val="minor"/>
    </font>
    <font>
      <b/>
      <sz val="11"/>
      <color theme="1"/>
      <name val="Calibri"/>
      <family val="2"/>
      <scheme val="minor"/>
    </font>
    <font>
      <sz val="11"/>
      <color indexed="8"/>
      <name val="Calibri"/>
      <family val="2"/>
    </font>
    <font>
      <sz val="11"/>
      <color theme="1"/>
      <name val="Calibri"/>
      <family val="2"/>
      <scheme val="minor"/>
    </font>
    <font>
      <sz val="8"/>
      <color theme="1"/>
      <name val="Calibri"/>
      <family val="2"/>
      <scheme val="minor"/>
    </font>
    <font>
      <b/>
      <sz val="8"/>
      <color theme="1"/>
      <name val="Calibri"/>
      <family val="2"/>
      <scheme val="minor"/>
    </font>
    <font>
      <sz val="8"/>
      <color rgb="FF000000"/>
      <name val="Calibri"/>
      <family val="2"/>
      <scheme val="minor"/>
    </font>
    <font>
      <vertAlign val="subscript"/>
      <sz val="11"/>
      <color theme="1"/>
      <name val="Calibri"/>
      <family val="2"/>
      <scheme val="minor"/>
    </font>
    <font>
      <b/>
      <sz val="20"/>
      <color theme="1"/>
      <name val="Arial"/>
      <family val="2"/>
    </font>
    <font>
      <sz val="10"/>
      <color theme="1"/>
      <name val="Arial"/>
      <family val="2"/>
    </font>
    <font>
      <b/>
      <sz val="8"/>
      <color theme="1"/>
      <name val="Arial"/>
      <family val="2"/>
    </font>
    <font>
      <sz val="8"/>
      <color rgb="FF000000"/>
      <name val="Arial"/>
      <family val="2"/>
    </font>
    <font>
      <b/>
      <sz val="8"/>
      <color rgb="FF000000"/>
      <name val="Arial"/>
      <family val="2"/>
    </font>
    <font>
      <i/>
      <sz val="8"/>
      <color rgb="FF000000"/>
      <name val="Arial"/>
      <family val="2"/>
    </font>
    <font>
      <sz val="8"/>
      <name val="Arial"/>
      <family val="2"/>
    </font>
    <font>
      <sz val="8"/>
      <color theme="1"/>
      <name val="Arial"/>
      <family val="2"/>
    </font>
    <font>
      <i/>
      <sz val="8"/>
      <color theme="1"/>
      <name val="Arial"/>
      <family val="2"/>
    </font>
    <font>
      <sz val="9"/>
      <color theme="1"/>
      <name val="Calibri"/>
      <family val="2"/>
      <scheme val="minor"/>
    </font>
    <font>
      <b/>
      <vertAlign val="subscript"/>
      <sz val="11"/>
      <color theme="1"/>
      <name val="Calibri"/>
      <family val="2"/>
      <scheme val="minor"/>
    </font>
    <font>
      <sz val="8"/>
      <name val="Calibri"/>
      <family val="2"/>
      <scheme val="minor"/>
    </font>
    <font>
      <sz val="11"/>
      <color theme="1"/>
      <name val="Arial"/>
      <family val="2"/>
    </font>
    <font>
      <b/>
      <sz val="16"/>
      <color theme="1"/>
      <name val="Arial"/>
      <family val="2"/>
    </font>
    <font>
      <b/>
      <sz val="11"/>
      <color theme="1"/>
      <name val="Arial"/>
      <family val="2"/>
    </font>
    <font>
      <b/>
      <sz val="8"/>
      <name val="Arial"/>
      <family val="2"/>
    </font>
    <font>
      <b/>
      <vertAlign val="subscript"/>
      <sz val="8"/>
      <color theme="1"/>
      <name val="Arial"/>
      <family val="2"/>
    </font>
    <font>
      <b/>
      <sz val="8"/>
      <color rgb="FFFF0000"/>
      <name val="Arial"/>
      <family val="2"/>
    </font>
    <font>
      <b/>
      <vertAlign val="subscript"/>
      <sz val="8"/>
      <color rgb="FF000000"/>
      <name val="Arial"/>
      <family val="2"/>
    </font>
    <font>
      <i/>
      <sz val="10"/>
      <color theme="1"/>
      <name val="Arial"/>
      <family val="2"/>
    </font>
    <font>
      <sz val="11"/>
      <color theme="0"/>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s>
  <borders count="19">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bottom style="thin">
        <color rgb="FF000000"/>
      </bottom>
      <diagonal/>
    </border>
    <border>
      <left/>
      <right/>
      <top style="medium">
        <color indexed="64"/>
      </top>
      <bottom/>
      <diagonal/>
    </border>
    <border>
      <left/>
      <right/>
      <top style="thin">
        <color rgb="FF000000"/>
      </top>
      <bottom style="medium">
        <color indexed="64"/>
      </bottom>
      <diagonal/>
    </border>
    <border>
      <left/>
      <right/>
      <top style="thin">
        <color rgb="FF000000"/>
      </top>
      <bottom style="thin">
        <color rgb="FF000000"/>
      </bottom>
      <diagonal/>
    </border>
    <border>
      <left style="thin">
        <color indexed="64"/>
      </left>
      <right/>
      <top/>
      <bottom style="thin">
        <color rgb="FF000000"/>
      </bottom>
      <diagonal/>
    </border>
    <border>
      <left/>
      <right/>
      <top style="thin">
        <color indexed="64"/>
      </top>
      <bottom style="medium">
        <color indexed="64"/>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44" fontId="2"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cellStyleXfs>
  <cellXfs count="89">
    <xf numFmtId="0" fontId="0" fillId="0" borderId="0" xfId="0"/>
    <xf numFmtId="0" fontId="8" fillId="2" borderId="0" xfId="0" applyFont="1" applyFill="1" applyAlignment="1">
      <alignment wrapText="1"/>
    </xf>
    <xf numFmtId="0" fontId="9" fillId="2" borderId="0" xfId="0" applyFont="1" applyFill="1" applyAlignment="1">
      <alignment vertical="center" wrapText="1"/>
    </xf>
    <xf numFmtId="165" fontId="15" fillId="2" borderId="6" xfId="0" applyNumberFormat="1" applyFont="1" applyFill="1" applyBorder="1" applyAlignment="1">
      <alignment horizontal="right" vertical="center" wrapText="1"/>
    </xf>
    <xf numFmtId="0" fontId="10" fillId="2" borderId="15" xfId="0" applyFont="1" applyFill="1" applyBorder="1" applyAlignment="1">
      <alignment horizontal="left"/>
    </xf>
    <xf numFmtId="0" fontId="10" fillId="2" borderId="14" xfId="0" applyFont="1" applyFill="1" applyBorder="1" applyAlignment="1">
      <alignment horizontal="left" wrapText="1"/>
    </xf>
    <xf numFmtId="0" fontId="14" fillId="2" borderId="15" xfId="0" applyFont="1" applyFill="1" applyBorder="1"/>
    <xf numFmtId="168" fontId="14" fillId="2" borderId="15" xfId="0" applyNumberFormat="1" applyFont="1" applyFill="1" applyBorder="1"/>
    <xf numFmtId="0" fontId="11" fillId="2" borderId="0" xfId="0" applyFont="1" applyFill="1" applyAlignment="1">
      <alignment vertical="center" wrapText="1"/>
    </xf>
    <xf numFmtId="0" fontId="11" fillId="2" borderId="1" xfId="0" applyFont="1" applyFill="1" applyBorder="1" applyAlignment="1">
      <alignment vertical="center" wrapText="1"/>
    </xf>
    <xf numFmtId="0" fontId="11" fillId="2" borderId="4" xfId="0" applyFont="1" applyFill="1" applyBorder="1" applyAlignment="1">
      <alignment vertical="center" wrapText="1"/>
    </xf>
    <xf numFmtId="0" fontId="17" fillId="0" borderId="0" xfId="0" applyFont="1"/>
    <xf numFmtId="0" fontId="17" fillId="0" borderId="3" xfId="0" applyFont="1" applyBorder="1"/>
    <xf numFmtId="0" fontId="0" fillId="0" borderId="3" xfId="0" applyBorder="1"/>
    <xf numFmtId="0" fontId="5" fillId="3" borderId="4" xfId="0" applyFont="1" applyFill="1" applyBorder="1" applyAlignment="1">
      <alignment vertical="center" wrapText="1"/>
    </xf>
    <xf numFmtId="0" fontId="0" fillId="0" borderId="0" xfId="0" applyAlignment="1">
      <alignment wrapText="1"/>
    </xf>
    <xf numFmtId="0" fontId="6" fillId="2" borderId="4" xfId="0" applyFont="1" applyFill="1" applyBorder="1" applyAlignment="1">
      <alignment vertical="center"/>
    </xf>
    <xf numFmtId="0" fontId="0" fillId="2" borderId="14" xfId="0" applyFill="1" applyBorder="1"/>
    <xf numFmtId="0" fontId="19" fillId="2" borderId="4" xfId="0" applyFont="1" applyFill="1" applyBorder="1" applyAlignment="1">
      <alignment horizontal="right" vertical="center"/>
    </xf>
    <xf numFmtId="0" fontId="4" fillId="2" borderId="14" xfId="0" applyFont="1" applyFill="1" applyBorder="1"/>
    <xf numFmtId="0" fontId="0" fillId="2" borderId="0" xfId="0" applyFill="1" applyAlignment="1">
      <alignment vertical="center" wrapText="1"/>
    </xf>
    <xf numFmtId="0" fontId="16" fillId="2" borderId="0" xfId="0" applyFont="1" applyFill="1" applyBorder="1" applyAlignment="1">
      <alignment horizontal="left" vertical="top" wrapText="1"/>
    </xf>
    <xf numFmtId="0" fontId="0" fillId="2" borderId="0" xfId="0" applyFill="1" applyAlignment="1">
      <alignment vertical="top" wrapText="1"/>
    </xf>
    <xf numFmtId="0" fontId="0" fillId="2" borderId="0" xfId="0" applyFill="1" applyBorder="1" applyAlignment="1">
      <alignment wrapText="1"/>
    </xf>
    <xf numFmtId="0" fontId="0" fillId="0" borderId="0" xfId="0" applyBorder="1" applyAlignment="1">
      <alignment wrapText="1"/>
    </xf>
    <xf numFmtId="0" fontId="10" fillId="2" borderId="4" xfId="0" applyFont="1" applyFill="1" applyBorder="1" applyAlignment="1">
      <alignment horizontal="left"/>
    </xf>
    <xf numFmtId="0" fontId="10" fillId="2" borderId="2" xfId="0" applyFont="1" applyFill="1" applyBorder="1" applyAlignment="1">
      <alignment horizontal="left"/>
    </xf>
    <xf numFmtId="171" fontId="10" fillId="2" borderId="4" xfId="0" applyNumberFormat="1" applyFont="1" applyFill="1" applyBorder="1" applyAlignment="1">
      <alignment horizontal="left"/>
    </xf>
    <xf numFmtId="165" fontId="15" fillId="4" borderId="14" xfId="0" applyNumberFormat="1" applyFont="1" applyFill="1" applyBorder="1" applyAlignment="1">
      <alignment horizontal="left" vertical="center" wrapText="1"/>
    </xf>
    <xf numFmtId="172" fontId="15" fillId="4" borderId="14" xfId="0" applyNumberFormat="1" applyFont="1" applyFill="1" applyBorder="1" applyAlignment="1">
      <alignment horizontal="left" vertical="center" wrapText="1"/>
    </xf>
    <xf numFmtId="0" fontId="16" fillId="2" borderId="12" xfId="0" applyFont="1" applyFill="1" applyBorder="1" applyAlignment="1">
      <alignment horizontal="left" vertical="top" wrapText="1"/>
    </xf>
    <xf numFmtId="0" fontId="15" fillId="2" borderId="0" xfId="0" applyFont="1" applyFill="1" applyBorder="1" applyAlignment="1">
      <alignment horizontal="left" vertical="center"/>
    </xf>
    <xf numFmtId="0" fontId="16" fillId="2" borderId="0" xfId="0" applyFont="1" applyFill="1" applyBorder="1" applyAlignment="1">
      <alignment horizontal="left" vertical="center" wrapText="1"/>
    </xf>
    <xf numFmtId="0" fontId="20" fillId="0" borderId="0" xfId="0" applyFont="1"/>
    <xf numFmtId="0" fontId="20" fillId="2" borderId="0" xfId="0" applyFont="1" applyFill="1"/>
    <xf numFmtId="0" fontId="22" fillId="3" borderId="4" xfId="0" applyFont="1" applyFill="1" applyBorder="1" applyAlignment="1">
      <alignment vertical="center"/>
    </xf>
    <xf numFmtId="169" fontId="15" fillId="2" borderId="14" xfId="0" applyNumberFormat="1" applyFont="1" applyFill="1" applyBorder="1"/>
    <xf numFmtId="0" fontId="23" fillId="2" borderId="17" xfId="0" applyFont="1" applyFill="1" applyBorder="1" applyAlignment="1">
      <alignment horizontal="left" vertical="center" wrapText="1"/>
    </xf>
    <xf numFmtId="0" fontId="15" fillId="2" borderId="6" xfId="0" applyFont="1" applyFill="1" applyBorder="1"/>
    <xf numFmtId="169" fontId="10" fillId="2" borderId="18" xfId="0" applyNumberFormat="1" applyFont="1" applyFill="1" applyBorder="1"/>
    <xf numFmtId="0" fontId="10" fillId="2" borderId="4" xfId="0" applyFont="1" applyFill="1" applyBorder="1" applyAlignment="1">
      <alignment vertical="center"/>
    </xf>
    <xf numFmtId="0" fontId="10" fillId="2" borderId="6" xfId="0" applyFont="1" applyFill="1" applyBorder="1" applyAlignment="1">
      <alignment horizontal="justify" vertical="center"/>
    </xf>
    <xf numFmtId="0" fontId="10" fillId="2" borderId="6" xfId="0" applyFont="1" applyFill="1" applyBorder="1" applyAlignment="1">
      <alignment horizontal="right" vertical="center"/>
    </xf>
    <xf numFmtId="0" fontId="10" fillId="2" borderId="6" xfId="0" applyFont="1" applyFill="1" applyBorder="1" applyAlignment="1">
      <alignment vertical="center"/>
    </xf>
    <xf numFmtId="0" fontId="20" fillId="0" borderId="0" xfId="0" applyFont="1" applyBorder="1"/>
    <xf numFmtId="0" fontId="13" fillId="2" borderId="3" xfId="0" applyFont="1" applyFill="1" applyBorder="1" applyAlignment="1">
      <alignment horizontal="right" vertical="center" wrapText="1"/>
    </xf>
    <xf numFmtId="0" fontId="11" fillId="2" borderId="7" xfId="0" applyFont="1" applyFill="1" applyBorder="1" applyAlignment="1" applyProtection="1">
      <alignment vertical="center" wrapText="1"/>
      <protection locked="0"/>
    </xf>
    <xf numFmtId="0" fontId="11" fillId="2" borderId="11" xfId="0" applyFont="1" applyFill="1" applyBorder="1" applyAlignment="1" applyProtection="1">
      <alignment vertical="center" wrapText="1"/>
      <protection locked="0"/>
    </xf>
    <xf numFmtId="166" fontId="11" fillId="4" borderId="7" xfId="0" applyNumberFormat="1" applyFont="1" applyFill="1" applyBorder="1" applyAlignment="1" applyProtection="1">
      <alignment vertical="center" wrapText="1"/>
      <protection locked="0"/>
    </xf>
    <xf numFmtId="167" fontId="15" fillId="2" borderId="4" xfId="0" applyNumberFormat="1" applyFont="1" applyFill="1" applyBorder="1" applyAlignment="1">
      <alignment horizontal="right" vertical="center" wrapText="1"/>
    </xf>
    <xf numFmtId="166" fontId="11" fillId="4" borderId="10" xfId="0" applyNumberFormat="1" applyFont="1" applyFill="1" applyBorder="1" applyAlignment="1" applyProtection="1">
      <alignment vertical="center" wrapText="1"/>
      <protection locked="0"/>
    </xf>
    <xf numFmtId="166" fontId="25" fillId="2" borderId="9" xfId="0" applyNumberFormat="1" applyFont="1" applyFill="1" applyBorder="1" applyAlignment="1">
      <alignment vertical="center" wrapText="1"/>
    </xf>
    <xf numFmtId="0" fontId="20" fillId="2" borderId="5" xfId="0" applyFont="1" applyFill="1" applyBorder="1" applyAlignment="1">
      <alignment vertical="center"/>
    </xf>
    <xf numFmtId="0" fontId="25" fillId="0" borderId="13" xfId="0" applyFont="1" applyFill="1" applyBorder="1" applyAlignment="1">
      <alignment horizontal="right" vertical="center" wrapText="1"/>
    </xf>
    <xf numFmtId="0" fontId="12" fillId="2" borderId="6" xfId="0" applyFont="1" applyFill="1" applyBorder="1" applyAlignment="1">
      <alignment vertical="center" wrapText="1"/>
    </xf>
    <xf numFmtId="167" fontId="10" fillId="2" borderId="6" xfId="0" applyNumberFormat="1" applyFont="1" applyFill="1" applyBorder="1" applyAlignment="1">
      <alignment horizontal="right" vertical="center" wrapText="1"/>
    </xf>
    <xf numFmtId="0" fontId="15" fillId="0" borderId="0" xfId="0" applyFont="1" applyFill="1" applyBorder="1" applyAlignment="1">
      <alignment vertical="center" wrapText="1"/>
    </xf>
    <xf numFmtId="0" fontId="20" fillId="0" borderId="0" xfId="0" applyFont="1" applyFill="1" applyBorder="1"/>
    <xf numFmtId="44" fontId="11" fillId="2" borderId="0" xfId="3" applyFont="1" applyFill="1" applyAlignment="1" applyProtection="1">
      <alignment vertical="center" wrapText="1"/>
      <protection locked="0"/>
    </xf>
    <xf numFmtId="167" fontId="15" fillId="2" borderId="12" xfId="0" applyNumberFormat="1" applyFont="1" applyFill="1" applyBorder="1" applyAlignment="1">
      <alignment horizontal="left" vertical="center" wrapText="1"/>
    </xf>
    <xf numFmtId="44" fontId="11" fillId="2" borderId="12" xfId="3" applyFont="1" applyFill="1" applyBorder="1" applyAlignment="1" applyProtection="1">
      <alignment vertical="center" wrapText="1"/>
      <protection locked="0"/>
    </xf>
    <xf numFmtId="3" fontId="20" fillId="2" borderId="0" xfId="0" applyNumberFormat="1" applyFont="1" applyFill="1"/>
    <xf numFmtId="0" fontId="20" fillId="0" borderId="0" xfId="0" applyFont="1" applyAlignment="1">
      <alignment vertical="center"/>
    </xf>
    <xf numFmtId="0" fontId="15" fillId="2" borderId="6" xfId="0" applyFont="1" applyFill="1" applyBorder="1" applyAlignment="1">
      <alignment horizontal="left" vertical="center" wrapText="1"/>
    </xf>
    <xf numFmtId="0" fontId="16" fillId="2" borderId="6" xfId="0" applyFont="1" applyFill="1" applyBorder="1" applyAlignment="1">
      <alignment horizontal="left" vertical="center" wrapText="1"/>
    </xf>
    <xf numFmtId="44" fontId="10" fillId="3" borderId="18" xfId="0" applyNumberFormat="1" applyFont="1" applyFill="1" applyBorder="1" applyAlignment="1">
      <alignment horizontal="left" vertical="center" wrapText="1"/>
    </xf>
    <xf numFmtId="3" fontId="20" fillId="4" borderId="0" xfId="0" applyNumberFormat="1" applyFont="1" applyFill="1"/>
    <xf numFmtId="0" fontId="20" fillId="4" borderId="0" xfId="0" applyFont="1" applyFill="1"/>
    <xf numFmtId="0" fontId="27" fillId="2" borderId="0" xfId="0" applyFont="1" applyFill="1" applyAlignment="1">
      <alignment vertical="center" wrapText="1"/>
    </xf>
    <xf numFmtId="165" fontId="15" fillId="2" borderId="14" xfId="0" applyNumberFormat="1" applyFont="1" applyFill="1" applyBorder="1" applyAlignment="1">
      <alignment horizontal="left" vertical="center" wrapText="1"/>
    </xf>
    <xf numFmtId="172" fontId="15" fillId="2" borderId="14" xfId="0" applyNumberFormat="1" applyFont="1" applyFill="1" applyBorder="1" applyAlignment="1">
      <alignment horizontal="left" vertical="center" wrapText="1"/>
    </xf>
    <xf numFmtId="173" fontId="15" fillId="2" borderId="14" xfId="0" applyNumberFormat="1" applyFont="1" applyFill="1" applyBorder="1" applyAlignment="1">
      <alignment horizontal="left" vertical="center" wrapText="1"/>
    </xf>
    <xf numFmtId="174" fontId="11" fillId="2" borderId="7" xfId="0" applyNumberFormat="1" applyFont="1" applyFill="1" applyBorder="1" applyAlignment="1">
      <alignment horizontal="right" vertical="center" wrapText="1"/>
    </xf>
    <xf numFmtId="0" fontId="28" fillId="2" borderId="0" xfId="0" applyFont="1" applyFill="1"/>
    <xf numFmtId="0" fontId="22" fillId="3" borderId="3" xfId="0" applyFont="1" applyFill="1" applyBorder="1" applyAlignment="1">
      <alignment vertical="center"/>
    </xf>
    <xf numFmtId="0" fontId="11" fillId="2" borderId="3" xfId="0" applyFont="1" applyFill="1" applyBorder="1" applyAlignment="1">
      <alignment vertical="center" wrapText="1"/>
    </xf>
    <xf numFmtId="0" fontId="21" fillId="2" borderId="0" xfId="0" applyFont="1" applyFill="1" applyAlignment="1">
      <alignment horizontal="center" wrapText="1"/>
    </xf>
    <xf numFmtId="164" fontId="12" fillId="4" borderId="4" xfId="0" applyNumberFormat="1" applyFont="1" applyFill="1" applyBorder="1" applyAlignment="1" applyProtection="1">
      <alignment horizontal="center" vertical="center" wrapText="1"/>
      <protection locked="0" hidden="1"/>
    </xf>
    <xf numFmtId="164" fontId="12" fillId="4" borderId="16" xfId="0" applyNumberFormat="1" applyFont="1" applyFill="1" applyBorder="1" applyAlignment="1" applyProtection="1">
      <alignment horizontal="center" vertical="center" wrapText="1"/>
      <protection locked="0" hidden="1"/>
    </xf>
    <xf numFmtId="0" fontId="10" fillId="4" borderId="4" xfId="0" applyFont="1" applyFill="1" applyBorder="1" applyAlignment="1" applyProtection="1">
      <alignment horizontal="center" vertical="center"/>
      <protection locked="0"/>
    </xf>
    <xf numFmtId="0" fontId="10" fillId="4" borderId="16" xfId="0" applyFont="1" applyFill="1" applyBorder="1" applyAlignment="1" applyProtection="1">
      <alignment horizontal="center" vertical="center"/>
      <protection locked="0"/>
    </xf>
    <xf numFmtId="170" fontId="13" fillId="2" borderId="12" xfId="0" applyNumberFormat="1" applyFont="1" applyFill="1" applyBorder="1" applyAlignment="1">
      <alignment horizontal="left" vertical="center" wrapText="1"/>
    </xf>
    <xf numFmtId="0" fontId="13" fillId="2" borderId="3" xfId="0" applyFont="1" applyFill="1" applyBorder="1" applyAlignment="1">
      <alignment vertical="center" wrapText="1"/>
    </xf>
    <xf numFmtId="0" fontId="16" fillId="2" borderId="3" xfId="0" applyFont="1" applyFill="1" applyBorder="1" applyAlignment="1">
      <alignment vertical="center" wrapText="1"/>
    </xf>
    <xf numFmtId="0" fontId="25" fillId="2" borderId="9" xfId="0" applyFont="1" applyFill="1" applyBorder="1" applyAlignment="1">
      <alignment horizontal="right" vertical="center" wrapText="1"/>
    </xf>
    <xf numFmtId="0" fontId="12" fillId="2" borderId="6" xfId="0" applyFont="1" applyFill="1" applyBorder="1" applyAlignment="1">
      <alignment vertical="center" wrapText="1"/>
    </xf>
    <xf numFmtId="0" fontId="15" fillId="0" borderId="6" xfId="0" applyFont="1" applyBorder="1" applyAlignment="1">
      <alignment vertical="center" wrapText="1"/>
    </xf>
    <xf numFmtId="0" fontId="16" fillId="2" borderId="8" xfId="0" applyFont="1" applyFill="1" applyBorder="1" applyAlignment="1">
      <alignment horizontal="left" vertical="top" wrapText="1"/>
    </xf>
    <xf numFmtId="0" fontId="1" fillId="2" borderId="0" xfId="0" applyFont="1" applyFill="1" applyAlignment="1">
      <alignment horizontal="center" vertical="center"/>
    </xf>
  </cellXfs>
  <cellStyles count="4">
    <cellStyle name="Komma 2" xfId="2" xr:uid="{83D3F8AA-17E1-4959-8B3E-D3E067E68152}"/>
    <cellStyle name="Standaard" xfId="0" builtinId="0"/>
    <cellStyle name="Valuta" xfId="3" builtinId="4"/>
    <cellStyle name="Valuta 2" xfId="1" xr:uid="{854E7084-8A7C-4D06-BF11-9F0870F10FD4}"/>
  </cellStyles>
  <dxfs count="11">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rgb="FF006100"/>
      </font>
      <fill>
        <patternFill>
          <bgColor rgb="FFC6EFCE"/>
        </patternFill>
      </fill>
    </dxf>
    <dxf>
      <font>
        <color theme="0"/>
      </font>
    </dxf>
    <dxf>
      <font>
        <color theme="0"/>
      </font>
      <fill>
        <patternFill>
          <bgColor theme="0"/>
        </patternFill>
      </fill>
      <border>
        <left style="thin">
          <color theme="0"/>
        </left>
        <right style="thin">
          <color theme="0"/>
        </right>
        <top style="thin">
          <color theme="0"/>
        </top>
        <bottom style="thin">
          <color theme="0"/>
        </bottom>
        <vertical/>
        <horizontal/>
      </border>
    </dxf>
    <dxf>
      <font>
        <b/>
        <i/>
        <color rgb="FFFF0000"/>
      </font>
    </dxf>
    <dxf>
      <font>
        <color rgb="FF006100"/>
      </font>
      <fill>
        <patternFill>
          <bgColor rgb="FFC6EFCE"/>
        </patternFill>
      </fill>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bgColor theme="0"/>
        </patternFill>
      </fill>
      <border>
        <left style="thin">
          <color theme="0"/>
        </left>
        <right style="thin">
          <color theme="0"/>
        </right>
        <top style="thin">
          <color theme="0"/>
        </top>
        <bottom style="thin">
          <color theme="0"/>
        </bottom>
        <vertical/>
        <horizontal/>
      </border>
    </dxf>
    <dxf>
      <font>
        <color theme="0"/>
      </font>
      <fill>
        <patternFill patternType="solid">
          <bgColor theme="0"/>
        </patternFill>
      </fill>
      <border>
        <left style="thin">
          <color theme="0"/>
        </left>
        <right style="thin">
          <color theme="0"/>
        </right>
        <top style="thin">
          <color theme="0"/>
        </top>
        <bottom style="thin">
          <color theme="0"/>
        </bottom>
      </border>
    </dxf>
    <dxf>
      <font>
        <color theme="0"/>
      </font>
      <fill>
        <patternFill>
          <bgColor theme="0"/>
        </patternFill>
      </fill>
      <border>
        <left style="thin">
          <color theme="0"/>
        </left>
        <right style="thin">
          <color theme="0"/>
        </right>
        <top style="thin">
          <color theme="0"/>
        </top>
        <bottom style="thin">
          <color theme="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161925</xdr:colOff>
      <xdr:row>0</xdr:row>
      <xdr:rowOff>123825</xdr:rowOff>
    </xdr:from>
    <xdr:to>
      <xdr:col>4</xdr:col>
      <xdr:colOff>838200</xdr:colOff>
      <xdr:row>2</xdr:row>
      <xdr:rowOff>179175</xdr:rowOff>
    </xdr:to>
    <xdr:pic>
      <xdr:nvPicPr>
        <xdr:cNvPr id="2" name="Afbeelding 1" descr="KplusV_logo">
          <a:extLst>
            <a:ext uri="{FF2B5EF4-FFF2-40B4-BE49-F238E27FC236}">
              <a16:creationId xmlns:a16="http://schemas.microsoft.com/office/drawing/2014/main" id="{D4AB22D2-B666-474D-9769-13F03A1BCBC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43725" y="123825"/>
          <a:ext cx="676275" cy="712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219075</xdr:colOff>
      <xdr:row>0</xdr:row>
      <xdr:rowOff>133351</xdr:rowOff>
    </xdr:from>
    <xdr:to>
      <xdr:col>3</xdr:col>
      <xdr:colOff>848782</xdr:colOff>
      <xdr:row>2</xdr:row>
      <xdr:rowOff>142875</xdr:rowOff>
    </xdr:to>
    <xdr:pic>
      <xdr:nvPicPr>
        <xdr:cNvPr id="3" name="Afbeelding 2" descr="http://www.avu.nl/cms/wp-content/themes/AVU/images/avu-logo.png">
          <a:extLst>
            <a:ext uri="{FF2B5EF4-FFF2-40B4-BE49-F238E27FC236}">
              <a16:creationId xmlns:a16="http://schemas.microsoft.com/office/drawing/2014/main" id="{ABA144EC-18BB-4A05-86A2-BB7585ABC0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29325" y="133351"/>
          <a:ext cx="629707" cy="666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80719-02B8-41A1-BEA4-D2F59A090B13}">
  <dimension ref="B3:B20"/>
  <sheetViews>
    <sheetView showGridLines="0" zoomScale="85" zoomScaleNormal="85" workbookViewId="0">
      <selection activeCell="B5" sqref="B5"/>
    </sheetView>
  </sheetViews>
  <sheetFormatPr defaultRowHeight="15" x14ac:dyDescent="0.25"/>
  <cols>
    <col min="2" max="2" width="119.85546875" style="15" customWidth="1"/>
  </cols>
  <sheetData>
    <row r="3" spans="2:2" ht="57" customHeight="1" x14ac:dyDescent="0.4">
      <c r="B3" s="1" t="s">
        <v>48</v>
      </c>
    </row>
    <row r="4" spans="2:2" x14ac:dyDescent="0.25">
      <c r="B4" s="68" t="s">
        <v>83</v>
      </c>
    </row>
    <row r="5" spans="2:2" x14ac:dyDescent="0.25">
      <c r="B5" s="2"/>
    </row>
    <row r="6" spans="2:2" ht="60" x14ac:dyDescent="0.25">
      <c r="B6" s="20" t="s">
        <v>30</v>
      </c>
    </row>
    <row r="7" spans="2:2" x14ac:dyDescent="0.25">
      <c r="B7" s="20"/>
    </row>
    <row r="8" spans="2:2" ht="48" x14ac:dyDescent="0.25">
      <c r="B8" s="22" t="s">
        <v>31</v>
      </c>
    </row>
    <row r="9" spans="2:2" x14ac:dyDescent="0.25">
      <c r="B9" s="22"/>
    </row>
    <row r="10" spans="2:2" x14ac:dyDescent="0.25">
      <c r="B10" s="23" t="s">
        <v>33</v>
      </c>
    </row>
    <row r="11" spans="2:2" x14ac:dyDescent="0.25">
      <c r="B11" s="23" t="s">
        <v>32</v>
      </c>
    </row>
    <row r="12" spans="2:2" x14ac:dyDescent="0.25">
      <c r="B12" s="23" t="s">
        <v>42</v>
      </c>
    </row>
    <row r="13" spans="2:2" x14ac:dyDescent="0.25">
      <c r="B13" s="23" t="s">
        <v>34</v>
      </c>
    </row>
    <row r="14" spans="2:2" x14ac:dyDescent="0.25">
      <c r="B14" s="23" t="s">
        <v>49</v>
      </c>
    </row>
    <row r="15" spans="2:2" x14ac:dyDescent="0.25">
      <c r="B15" s="24"/>
    </row>
    <row r="16" spans="2:2" x14ac:dyDescent="0.25">
      <c r="B16" s="24"/>
    </row>
    <row r="17" spans="2:2" x14ac:dyDescent="0.25">
      <c r="B17" s="24"/>
    </row>
    <row r="18" spans="2:2" x14ac:dyDescent="0.25">
      <c r="B18" s="24"/>
    </row>
    <row r="19" spans="2:2" x14ac:dyDescent="0.25">
      <c r="B19" s="24"/>
    </row>
    <row r="20" spans="2:2" x14ac:dyDescent="0.25">
      <c r="B20" s="24"/>
    </row>
  </sheetData>
  <sheetProtection algorithmName="SHA-512" hashValue="HSccKCIGqRAoilHsQGxTBr4FLhNw8czVoU4lKUv1SG6JuGD8822iWiQNflS2Cd/IsSgqSm8okFX3gxP/y8C6uQ==" saltValue="7Yks6qjzRpCfZs0Fd9qQug==" spinCount="100000" sheet="1" objects="1" scenarios="1"/>
  <pageMargins left="0.7" right="0.7" top="0.75" bottom="0.75" header="0.3" footer="0.3"/>
  <pageSetup paperSize="9" orientation="portrait" verticalDpi="0"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B01D3-B2BD-44D7-834C-18152D0B9258}">
  <dimension ref="B1:G76"/>
  <sheetViews>
    <sheetView showGridLines="0" tabSelected="1" showWhiteSpace="0" zoomScaleNormal="100" zoomScaleSheetLayoutView="85" zoomScalePageLayoutView="115" workbookViewId="0">
      <selection activeCell="B54" sqref="B54"/>
    </sheetView>
  </sheetViews>
  <sheetFormatPr defaultRowHeight="14.25" x14ac:dyDescent="0.2"/>
  <cols>
    <col min="1" max="1" width="12.85546875" style="33" customWidth="1"/>
    <col min="2" max="2" width="49.7109375" style="33" customWidth="1"/>
    <col min="3" max="3" width="17.85546875" style="33" customWidth="1"/>
    <col min="4" max="4" width="17.7109375" style="33" bestFit="1" customWidth="1"/>
    <col min="5" max="5" width="21" style="33" bestFit="1" customWidth="1"/>
    <col min="6" max="6" width="14.42578125" style="33" customWidth="1"/>
    <col min="7" max="7" width="12.28515625" style="33" bestFit="1" customWidth="1"/>
    <col min="8" max="16384" width="9.140625" style="33"/>
  </cols>
  <sheetData>
    <row r="1" spans="2:5" ht="11.25" customHeight="1" x14ac:dyDescent="0.2"/>
    <row r="2" spans="2:5" ht="40.5" customHeight="1" x14ac:dyDescent="0.3">
      <c r="B2" s="76" t="s">
        <v>14</v>
      </c>
      <c r="C2" s="76"/>
      <c r="D2" s="34"/>
      <c r="E2" s="34"/>
    </row>
    <row r="3" spans="2:5" x14ac:dyDescent="0.2">
      <c r="B3" s="75" t="s">
        <v>82</v>
      </c>
      <c r="C3" s="34"/>
      <c r="D3" s="34"/>
      <c r="E3" s="34"/>
    </row>
    <row r="4" spans="2:5" ht="15" x14ac:dyDescent="0.2">
      <c r="B4" s="74" t="s">
        <v>0</v>
      </c>
      <c r="C4" s="35"/>
      <c r="D4" s="35"/>
      <c r="E4" s="35"/>
    </row>
    <row r="5" spans="2:5" x14ac:dyDescent="0.2">
      <c r="B5" s="9" t="s">
        <v>20</v>
      </c>
      <c r="C5" s="79" t="s">
        <v>10</v>
      </c>
      <c r="D5" s="79"/>
      <c r="E5" s="80"/>
    </row>
    <row r="6" spans="2:5" x14ac:dyDescent="0.2">
      <c r="B6" s="10" t="s">
        <v>19</v>
      </c>
      <c r="C6" s="77" t="s">
        <v>11</v>
      </c>
      <c r="D6" s="77"/>
      <c r="E6" s="78"/>
    </row>
    <row r="7" spans="2:5" x14ac:dyDescent="0.2">
      <c r="B7" s="9" t="s">
        <v>76</v>
      </c>
      <c r="C7" s="77" t="s">
        <v>77</v>
      </c>
      <c r="D7" s="77"/>
      <c r="E7" s="77"/>
    </row>
    <row r="8" spans="2:5" x14ac:dyDescent="0.2">
      <c r="B8" s="9"/>
      <c r="C8" s="34"/>
      <c r="D8" s="73" t="s">
        <v>77</v>
      </c>
      <c r="E8" s="73" t="s">
        <v>78</v>
      </c>
    </row>
    <row r="9" spans="2:5" ht="15" x14ac:dyDescent="0.2">
      <c r="B9" s="35" t="s">
        <v>70</v>
      </c>
      <c r="C9" s="35"/>
      <c r="D9" s="35"/>
      <c r="E9" s="35"/>
    </row>
    <row r="10" spans="2:5" x14ac:dyDescent="0.2">
      <c r="B10" s="4" t="s">
        <v>1</v>
      </c>
      <c r="C10" s="4" t="s">
        <v>15</v>
      </c>
      <c r="D10" s="5" t="s">
        <v>12</v>
      </c>
      <c r="E10" s="5" t="s">
        <v>13</v>
      </c>
    </row>
    <row r="11" spans="2:5" x14ac:dyDescent="0.2">
      <c r="B11" s="6" t="s">
        <v>52</v>
      </c>
      <c r="C11" s="7">
        <v>57000</v>
      </c>
      <c r="D11" s="28">
        <v>0</v>
      </c>
      <c r="E11" s="36">
        <f>C11*D11</f>
        <v>0</v>
      </c>
    </row>
    <row r="12" spans="2:5" x14ac:dyDescent="0.2">
      <c r="B12" s="6" t="s">
        <v>16</v>
      </c>
      <c r="C12" s="7">
        <v>65000</v>
      </c>
      <c r="D12" s="69">
        <f>$D$11</f>
        <v>0</v>
      </c>
      <c r="E12" s="36">
        <f>C12*D12</f>
        <v>0</v>
      </c>
    </row>
    <row r="13" spans="2:5" x14ac:dyDescent="0.2">
      <c r="B13" s="6" t="s">
        <v>17</v>
      </c>
      <c r="C13" s="7">
        <v>96000</v>
      </c>
      <c r="D13" s="69">
        <f t="shared" ref="D13:D14" si="0">$D$11</f>
        <v>0</v>
      </c>
      <c r="E13" s="36">
        <f t="shared" ref="E13:E14" si="1">C13*D13</f>
        <v>0</v>
      </c>
    </row>
    <row r="14" spans="2:5" x14ac:dyDescent="0.2">
      <c r="B14" s="6" t="s">
        <v>18</v>
      </c>
      <c r="C14" s="7">
        <v>22000</v>
      </c>
      <c r="D14" s="69">
        <f t="shared" si="0"/>
        <v>0</v>
      </c>
      <c r="E14" s="36">
        <f t="shared" si="1"/>
        <v>0</v>
      </c>
    </row>
    <row r="15" spans="2:5" ht="15" thickBot="1" x14ac:dyDescent="0.25">
      <c r="B15" s="6" t="s">
        <v>50</v>
      </c>
      <c r="C15" s="7" t="s">
        <v>51</v>
      </c>
      <c r="D15" s="71">
        <f>E16/((365/7*5*11)+(365/7*1*7))</f>
        <v>0</v>
      </c>
      <c r="E15" s="36">
        <v>0</v>
      </c>
    </row>
    <row r="16" spans="2:5" ht="15" thickBot="1" x14ac:dyDescent="0.25">
      <c r="B16" s="37" t="s">
        <v>37</v>
      </c>
      <c r="C16" s="38"/>
      <c r="D16" s="3"/>
      <c r="E16" s="39">
        <f>SUM(E11:E14)</f>
        <v>0</v>
      </c>
    </row>
    <row r="17" spans="2:6" ht="15" customHeight="1" x14ac:dyDescent="0.2">
      <c r="B17" s="87"/>
      <c r="C17" s="87"/>
      <c r="D17" s="87"/>
      <c r="E17" s="87"/>
    </row>
    <row r="18" spans="2:6" ht="15" x14ac:dyDescent="0.2">
      <c r="B18" s="35" t="s">
        <v>71</v>
      </c>
      <c r="C18" s="35"/>
      <c r="D18" s="35"/>
      <c r="E18" s="35"/>
    </row>
    <row r="19" spans="2:6" x14ac:dyDescent="0.2">
      <c r="B19" s="25" t="s">
        <v>41</v>
      </c>
      <c r="C19" s="27">
        <v>100</v>
      </c>
      <c r="D19" s="40"/>
      <c r="E19" s="40"/>
    </row>
    <row r="20" spans="2:6" x14ac:dyDescent="0.2">
      <c r="B20" s="26" t="s">
        <v>1</v>
      </c>
      <c r="C20" s="4" t="s">
        <v>15</v>
      </c>
      <c r="D20" s="5" t="s">
        <v>35</v>
      </c>
      <c r="E20" s="5" t="s">
        <v>13</v>
      </c>
    </row>
    <row r="21" spans="2:6" x14ac:dyDescent="0.2">
      <c r="B21" s="6" t="s">
        <v>53</v>
      </c>
      <c r="C21" s="7">
        <f>C11</f>
        <v>57000</v>
      </c>
      <c r="D21" s="29">
        <v>0</v>
      </c>
      <c r="E21" s="36">
        <f>C21*D21*$C$19</f>
        <v>0</v>
      </c>
    </row>
    <row r="22" spans="2:6" x14ac:dyDescent="0.2">
      <c r="B22" s="6" t="s">
        <v>38</v>
      </c>
      <c r="C22" s="7">
        <f>C12</f>
        <v>65000</v>
      </c>
      <c r="D22" s="29">
        <v>0</v>
      </c>
      <c r="E22" s="36">
        <f t="shared" ref="E22:E24" si="2">C22*D22*$C$19</f>
        <v>0</v>
      </c>
    </row>
    <row r="23" spans="2:6" x14ac:dyDescent="0.2">
      <c r="B23" s="6" t="s">
        <v>39</v>
      </c>
      <c r="C23" s="7">
        <f>C13</f>
        <v>96000</v>
      </c>
      <c r="D23" s="70">
        <f>D22</f>
        <v>0</v>
      </c>
      <c r="E23" s="36">
        <f t="shared" si="2"/>
        <v>0</v>
      </c>
    </row>
    <row r="24" spans="2:6" ht="15" thickBot="1" x14ac:dyDescent="0.25">
      <c r="B24" s="6" t="s">
        <v>40</v>
      </c>
      <c r="C24" s="7">
        <f>C14</f>
        <v>22000</v>
      </c>
      <c r="D24" s="70">
        <f>D22</f>
        <v>0</v>
      </c>
      <c r="E24" s="36">
        <f t="shared" si="2"/>
        <v>0</v>
      </c>
    </row>
    <row r="25" spans="2:6" ht="15" thickBot="1" x14ac:dyDescent="0.25">
      <c r="B25" s="37" t="s">
        <v>36</v>
      </c>
      <c r="C25" s="38"/>
      <c r="D25" s="3"/>
      <c r="E25" s="39">
        <f>SUM(E21:E24)</f>
        <v>0</v>
      </c>
    </row>
    <row r="26" spans="2:6" ht="15" customHeight="1" thickBot="1" x14ac:dyDescent="0.25">
      <c r="B26" s="21"/>
      <c r="C26" s="21"/>
      <c r="D26" s="21"/>
      <c r="E26" s="21"/>
    </row>
    <row r="27" spans="2:6" ht="15" customHeight="1" thickBot="1" x14ac:dyDescent="0.25">
      <c r="B27" s="37" t="s">
        <v>45</v>
      </c>
      <c r="C27" s="38"/>
      <c r="D27" s="3"/>
      <c r="E27" s="39">
        <f>E25+E16</f>
        <v>0</v>
      </c>
    </row>
    <row r="28" spans="2:6" ht="15" customHeight="1" x14ac:dyDescent="0.2">
      <c r="B28" s="21"/>
      <c r="C28" s="21"/>
      <c r="D28" s="21"/>
      <c r="E28" s="21"/>
    </row>
    <row r="29" spans="2:6" ht="15" customHeight="1" x14ac:dyDescent="0.2">
      <c r="B29" s="35" t="s">
        <v>72</v>
      </c>
      <c r="C29" s="35"/>
      <c r="D29" s="35"/>
      <c r="E29" s="35"/>
    </row>
    <row r="30" spans="2:6" ht="15" customHeight="1" thickBot="1" x14ac:dyDescent="0.25">
      <c r="B30" s="21"/>
      <c r="C30" s="21"/>
      <c r="D30" s="21"/>
      <c r="E30" s="21"/>
    </row>
    <row r="31" spans="2:6" ht="15" customHeight="1" thickBot="1" x14ac:dyDescent="0.25">
      <c r="B31" s="41" t="s">
        <v>43</v>
      </c>
      <c r="C31" s="41"/>
      <c r="D31" s="42" t="s">
        <v>3</v>
      </c>
      <c r="E31" s="43" t="s">
        <v>2</v>
      </c>
      <c r="F31" s="44"/>
    </row>
    <row r="32" spans="2:6" ht="15" customHeight="1" x14ac:dyDescent="0.2">
      <c r="B32" s="82" t="s">
        <v>54</v>
      </c>
      <c r="C32" s="83"/>
      <c r="D32" s="45"/>
      <c r="E32" s="8"/>
      <c r="F32" s="40" t="s">
        <v>46</v>
      </c>
    </row>
    <row r="33" spans="2:7" ht="15" customHeight="1" x14ac:dyDescent="0.2">
      <c r="B33" s="47" t="s">
        <v>5</v>
      </c>
      <c r="C33" s="46" t="s">
        <v>4</v>
      </c>
      <c r="D33" s="48">
        <v>0</v>
      </c>
      <c r="E33" s="49" t="str">
        <f>IF(D33&lt;&gt;0,IF(C33&lt;&gt;"Brandstoftype",IF(B33&lt;&gt;"Type combinatie",IF(C$19&lt;&gt;0,C$19*D33*F33,"Vul afstand in"),"Onvoldoende gegevens"),"Nvt"),"Nvt")</f>
        <v>Nvt</v>
      </c>
      <c r="F33" s="72" t="str">
        <f>IF(B33='Transport CO2 kengetallen'!$C$6,VLOOKUP(C33,'Transport CO2 kengetallen'!$B$6:$G$26,2,TRUE),
IF(B33='Transport CO2 kengetallen'!$D$6,VLOOKUP(C33,'Transport CO2 kengetallen'!$B$6:$G$26,3,FALSE),
IF(B33='Transport CO2 kengetallen'!$E$6,VLOOKUP(C33,'Transport CO2 kengetallen'!$B$6:$G$26,4,FALSE),
IF(B33='Transport CO2 kengetallen'!$F$6,VLOOKUP(C33,'Transport CO2 kengetallen'!$B$6:$G$26,5,FALSE),
IF(B33='Transport CO2 kengetallen'!$G$6,VLOOKUP(C33,'Transport CO2 kengetallen'!$B$6:$G$26,6,FALSE),
"-")))))</f>
        <v>-</v>
      </c>
    </row>
    <row r="34" spans="2:7" ht="15" customHeight="1" x14ac:dyDescent="0.2">
      <c r="B34" s="47" t="s">
        <v>5</v>
      </c>
      <c r="C34" s="46" t="s">
        <v>4</v>
      </c>
      <c r="D34" s="50">
        <v>0</v>
      </c>
      <c r="E34" s="49" t="str">
        <f>IF(D34&lt;&gt;0,IF(C34&lt;&gt;"Brandstoftype",IF(B34&lt;&gt;"Type combinatie",IF(C$19&lt;&gt;0,C$19*D34*F34,"Vul afstand in"),"Onvoldoende gegevens"),"Nvt"),"Nvt")</f>
        <v>Nvt</v>
      </c>
      <c r="F34" s="72" t="str">
        <f>IF(B34='Transport CO2 kengetallen'!$C$6,VLOOKUP(C34,'Transport CO2 kengetallen'!$B$6:$G$26,2,TRUE),
IF(B34='Transport CO2 kengetallen'!$D$6,VLOOKUP(C34,'Transport CO2 kengetallen'!$B$6:$G$26,3,FALSE),
IF(B34='Transport CO2 kengetallen'!$E$6,VLOOKUP(C34,'Transport CO2 kengetallen'!$B$6:$G$26,4,FALSE),
IF(B34='Transport CO2 kengetallen'!$F$6,VLOOKUP(C34,'Transport CO2 kengetallen'!$B$6:$G$26,5,FALSE),
IF(B34='Transport CO2 kengetallen'!$G$6,VLOOKUP(C34,'Transport CO2 kengetallen'!$B$6:$G$26,6,FALSE),
"-")))))</f>
        <v>-</v>
      </c>
    </row>
    <row r="35" spans="2:7" ht="15" customHeight="1" x14ac:dyDescent="0.2">
      <c r="B35" s="47" t="s">
        <v>5</v>
      </c>
      <c r="C35" s="46" t="s">
        <v>4</v>
      </c>
      <c r="D35" s="50">
        <v>0</v>
      </c>
      <c r="E35" s="49" t="str">
        <f>IF(D35&lt;&gt;0,IF(C35&lt;&gt;"Brandstoftype",IF(B35&lt;&gt;"Type combinatie",IF(C$19&lt;&gt;0,C$19*D35*F35,"Vul afstand in"),"Onvoldoende gegevens"),"Nvt"),"Nvt")</f>
        <v>Nvt</v>
      </c>
      <c r="F35" s="72" t="str">
        <f>IF(B35='Transport CO2 kengetallen'!$C$6,VLOOKUP(C35,'Transport CO2 kengetallen'!$B$6:$G$26,2,TRUE),
IF(B35='Transport CO2 kengetallen'!$D$6,VLOOKUP(C35,'Transport CO2 kengetallen'!$B$6:$G$26,3,FALSE),
IF(B35='Transport CO2 kengetallen'!$E$6,VLOOKUP(C35,'Transport CO2 kengetallen'!$B$6:$G$26,4,FALSE),
IF(B35='Transport CO2 kengetallen'!$F$6,VLOOKUP(C35,'Transport CO2 kengetallen'!$B$6:$G$26,5,FALSE),
IF(B35='Transport CO2 kengetallen'!$G$6,VLOOKUP(C35,'Transport CO2 kengetallen'!$B$6:$G$26,6,FALSE),
"-")))))</f>
        <v>-</v>
      </c>
    </row>
    <row r="36" spans="2:7" ht="15" customHeight="1" x14ac:dyDescent="0.2">
      <c r="B36" s="47" t="s">
        <v>5</v>
      </c>
      <c r="C36" s="46" t="s">
        <v>4</v>
      </c>
      <c r="D36" s="50">
        <v>0</v>
      </c>
      <c r="E36" s="49" t="str">
        <f>IF(D36&lt;&gt;0,IF(C36&lt;&gt;"Brandstoftype",IF(B36&lt;&gt;"Type combinatie",IF(C$19&lt;&gt;0,C$19*D36*F36,"Vul afstand in"),"Onvoldoende gegevens"),"Nvt"),"Nvt")</f>
        <v>Nvt</v>
      </c>
      <c r="F36" s="72" t="str">
        <f>IF(B36='Transport CO2 kengetallen'!$C$6,VLOOKUP(C36,'Transport CO2 kengetallen'!$B$6:$G$26,2,TRUE),
IF(B36='Transport CO2 kengetallen'!$D$6,VLOOKUP(C36,'Transport CO2 kengetallen'!$B$6:$G$26,3,FALSE),
IF(B36='Transport CO2 kengetallen'!$E$6,VLOOKUP(C36,'Transport CO2 kengetallen'!$B$6:$G$26,4,FALSE),
IF(B36='Transport CO2 kengetallen'!$F$6,VLOOKUP(C36,'Transport CO2 kengetallen'!$B$6:$G$26,5,FALSE),
IF(B36='Transport CO2 kengetallen'!$G$6,VLOOKUP(C36,'Transport CO2 kengetallen'!$B$6:$G$26,6,FALSE),
"-")))))</f>
        <v>-</v>
      </c>
    </row>
    <row r="37" spans="2:7" ht="15" customHeight="1" thickBot="1" x14ac:dyDescent="0.25">
      <c r="B37" s="84" t="str">
        <f>CONCATENATE("Totaal moet ",C11," ton zijn:")</f>
        <v>Totaal moet 57000 ton zijn:</v>
      </c>
      <c r="C37" s="84"/>
      <c r="D37" s="51">
        <f>SUM(D33:D36)</f>
        <v>0</v>
      </c>
      <c r="E37" s="52"/>
      <c r="F37" s="53"/>
    </row>
    <row r="38" spans="2:7" ht="15" customHeight="1" thickBot="1" x14ac:dyDescent="0.25">
      <c r="B38" s="21"/>
      <c r="C38" s="21"/>
      <c r="D38" s="21"/>
      <c r="E38" s="21"/>
    </row>
    <row r="39" spans="2:7" ht="15" customHeight="1" thickBot="1" x14ac:dyDescent="0.25">
      <c r="B39" s="41" t="s">
        <v>44</v>
      </c>
      <c r="C39" s="41"/>
      <c r="D39" s="42" t="s">
        <v>3</v>
      </c>
      <c r="E39" s="43" t="s">
        <v>2</v>
      </c>
      <c r="F39" s="44"/>
    </row>
    <row r="40" spans="2:7" ht="15" customHeight="1" x14ac:dyDescent="0.2">
      <c r="B40" s="82" t="s">
        <v>54</v>
      </c>
      <c r="C40" s="83"/>
      <c r="D40" s="45"/>
      <c r="E40" s="8"/>
      <c r="F40" s="40" t="s">
        <v>46</v>
      </c>
    </row>
    <row r="41" spans="2:7" ht="15" customHeight="1" x14ac:dyDescent="0.2">
      <c r="B41" s="47" t="s">
        <v>5</v>
      </c>
      <c r="C41" s="46" t="s">
        <v>4</v>
      </c>
      <c r="D41" s="48">
        <v>0</v>
      </c>
      <c r="E41" s="49" t="str">
        <f>IF(D41&lt;&gt;0,IF(C41&lt;&gt;"Brandstoftype",IF(B41&lt;&gt;"Type combinatie",IF(C$19&lt;&gt;0,C$19*D41*F41,"Vul afstand in"),"Onvoldoende gegevens"),"Nvt"),"Nvt")</f>
        <v>Nvt</v>
      </c>
      <c r="F41" s="72" t="str">
        <f>IF(B41='Transport CO2 kengetallen'!$C$6,VLOOKUP(C41,'Transport CO2 kengetallen'!$B$6:$G$26,2,TRUE),
IF(B41='Transport CO2 kengetallen'!$D$6,VLOOKUP(C41,'Transport CO2 kengetallen'!$B$6:$G$26,3,FALSE),
IF(B41='Transport CO2 kengetallen'!$E$6,VLOOKUP(C41,'Transport CO2 kengetallen'!$B$6:$G$26,4,FALSE),
IF(B41='Transport CO2 kengetallen'!$F$6,VLOOKUP(C41,'Transport CO2 kengetallen'!$B$6:$G$26,5,FALSE),
IF(B41='Transport CO2 kengetallen'!$G$6,VLOOKUP(C41,'Transport CO2 kengetallen'!$B$6:$G$26,6,FALSE),
"-")))))</f>
        <v>-</v>
      </c>
    </row>
    <row r="42" spans="2:7" ht="15" customHeight="1" x14ac:dyDescent="0.2">
      <c r="B42" s="47" t="s">
        <v>5</v>
      </c>
      <c r="C42" s="46" t="s">
        <v>4</v>
      </c>
      <c r="D42" s="50">
        <v>0</v>
      </c>
      <c r="E42" s="49" t="str">
        <f>IF(D42&lt;&gt;0,IF(C42&lt;&gt;"Brandstoftype",IF(B42&lt;&gt;"Type combinatie",IF(C$19&lt;&gt;0,C$19*D42*F42,"Vul afstand in"),"Onvoldoende gegevens"),"Nvt"),"Nvt")</f>
        <v>Nvt</v>
      </c>
      <c r="F42" s="72" t="str">
        <f>IF(B42='Transport CO2 kengetallen'!$C$6,VLOOKUP(C42,'Transport CO2 kengetallen'!$B$6:$G$26,2,TRUE),
IF(B42='Transport CO2 kengetallen'!$D$6,VLOOKUP(C42,'Transport CO2 kengetallen'!$B$6:$G$26,3,FALSE),
IF(B42='Transport CO2 kengetallen'!$E$6,VLOOKUP(C42,'Transport CO2 kengetallen'!$B$6:$G$26,4,FALSE),
IF(B42='Transport CO2 kengetallen'!$F$6,VLOOKUP(C42,'Transport CO2 kengetallen'!$B$6:$G$26,5,FALSE),
IF(B42='Transport CO2 kengetallen'!$G$6,VLOOKUP(C42,'Transport CO2 kengetallen'!$B$6:$G$26,6,FALSE),
"-")))))</f>
        <v>-</v>
      </c>
    </row>
    <row r="43" spans="2:7" ht="15" customHeight="1" x14ac:dyDescent="0.2">
      <c r="B43" s="47" t="s">
        <v>5</v>
      </c>
      <c r="C43" s="46" t="s">
        <v>4</v>
      </c>
      <c r="D43" s="50">
        <v>0</v>
      </c>
      <c r="E43" s="49" t="str">
        <f>IF(D43&lt;&gt;0,IF(C43&lt;&gt;"Brandstoftype",IF(B43&lt;&gt;"Type combinatie",IF(C$19&lt;&gt;0,C$19*D43*F43,"Vul afstand in"),"Onvoldoende gegevens"),"Nvt"),"Nvt")</f>
        <v>Nvt</v>
      </c>
      <c r="F43" s="72" t="str">
        <f>IF(B43='Transport CO2 kengetallen'!$C$6,VLOOKUP(C43,'Transport CO2 kengetallen'!$B$6:$G$26,2,TRUE),
IF(B43='Transport CO2 kengetallen'!$D$6,VLOOKUP(C43,'Transport CO2 kengetallen'!$B$6:$G$26,3,FALSE),
IF(B43='Transport CO2 kengetallen'!$E$6,VLOOKUP(C43,'Transport CO2 kengetallen'!$B$6:$G$26,4,FALSE),
IF(B43='Transport CO2 kengetallen'!$F$6,VLOOKUP(C43,'Transport CO2 kengetallen'!$B$6:$G$26,5,FALSE),
IF(B43='Transport CO2 kengetallen'!$G$6,VLOOKUP(C43,'Transport CO2 kengetallen'!$B$6:$G$26,6,FALSE),
"-")))))</f>
        <v>-</v>
      </c>
    </row>
    <row r="44" spans="2:7" ht="15" customHeight="1" x14ac:dyDescent="0.2">
      <c r="B44" s="47" t="s">
        <v>5</v>
      </c>
      <c r="C44" s="46" t="s">
        <v>4</v>
      </c>
      <c r="D44" s="50">
        <v>0</v>
      </c>
      <c r="E44" s="49" t="str">
        <f>IF(D44&lt;&gt;0,IF(C44&lt;&gt;"Brandstoftype",IF(B44&lt;&gt;"Type combinatie",IF(C$19&lt;&gt;0,C$19*D44*F44,"Vul afstand in"),"Onvoldoende gegevens"),"Nvt"),"Nvt")</f>
        <v>Nvt</v>
      </c>
      <c r="F44" s="72" t="str">
        <f>IF(B44='Transport CO2 kengetallen'!$C$6,VLOOKUP(C44,'Transport CO2 kengetallen'!$B$6:$G$26,2,TRUE),
IF(B44='Transport CO2 kengetallen'!$D$6,VLOOKUP(C44,'Transport CO2 kengetallen'!$B$6:$G$26,3,FALSE),
IF(B44='Transport CO2 kengetallen'!$E$6,VLOOKUP(C44,'Transport CO2 kengetallen'!$B$6:$G$26,4,FALSE),
IF(B44='Transport CO2 kengetallen'!$F$6,VLOOKUP(C44,'Transport CO2 kengetallen'!$B$6:$G$26,5,FALSE),
IF(B44='Transport CO2 kengetallen'!$G$6,VLOOKUP(C44,'Transport CO2 kengetallen'!$B$6:$G$26,6,FALSE),
"-")))))</f>
        <v>-</v>
      </c>
    </row>
    <row r="45" spans="2:7" ht="15" customHeight="1" thickBot="1" x14ac:dyDescent="0.25">
      <c r="B45" s="84" t="str">
        <f>CONCATENATE("Totaal moet ",C12+C13+C14," ton zijn:")</f>
        <v>Totaal moet 183000 ton zijn:</v>
      </c>
      <c r="C45" s="84"/>
      <c r="D45" s="51">
        <f>SUM(D41:D44)</f>
        <v>0</v>
      </c>
      <c r="E45" s="52"/>
      <c r="F45" s="53"/>
    </row>
    <row r="46" spans="2:7" ht="15" customHeight="1" thickBot="1" x14ac:dyDescent="0.25">
      <c r="B46" s="21"/>
      <c r="C46" s="21"/>
      <c r="D46" s="21"/>
      <c r="E46" s="21"/>
    </row>
    <row r="47" spans="2:7" ht="15" customHeight="1" thickBot="1" x14ac:dyDescent="0.25">
      <c r="B47" s="85" t="s">
        <v>47</v>
      </c>
      <c r="C47" s="86"/>
      <c r="D47" s="54"/>
      <c r="E47" s="55">
        <f>SUM(E33:E36)+SUM(E41:E44)</f>
        <v>0</v>
      </c>
      <c r="G47" s="56"/>
    </row>
    <row r="48" spans="2:7" ht="15" customHeight="1" x14ac:dyDescent="0.2">
      <c r="B48" s="21"/>
      <c r="C48" s="21"/>
      <c r="D48" s="21"/>
      <c r="E48" s="21"/>
      <c r="G48" s="57"/>
    </row>
    <row r="49" spans="2:7" ht="15" customHeight="1" x14ac:dyDescent="0.2">
      <c r="B49" s="35" t="s">
        <v>73</v>
      </c>
      <c r="C49" s="35"/>
      <c r="D49" s="35"/>
      <c r="E49" s="35"/>
      <c r="G49" s="57"/>
    </row>
    <row r="50" spans="2:7" ht="15" customHeight="1" thickBot="1" x14ac:dyDescent="0.25">
      <c r="B50" s="30"/>
      <c r="C50" s="30"/>
      <c r="D50" s="30"/>
      <c r="E50" s="30"/>
      <c r="G50" s="57"/>
    </row>
    <row r="51" spans="2:7" x14ac:dyDescent="0.2">
      <c r="B51" s="31" t="s">
        <v>74</v>
      </c>
      <c r="C51" s="32"/>
      <c r="D51" s="32"/>
      <c r="E51" s="58">
        <f>E27</f>
        <v>0</v>
      </c>
      <c r="G51" s="57"/>
    </row>
    <row r="52" spans="2:7" ht="15" customHeight="1" thickBot="1" x14ac:dyDescent="0.25">
      <c r="B52" s="59" t="s">
        <v>75</v>
      </c>
      <c r="C52" s="81">
        <v>100</v>
      </c>
      <c r="D52" s="81"/>
      <c r="E52" s="60">
        <f>E47/1000*C52</f>
        <v>0</v>
      </c>
      <c r="G52" s="57"/>
    </row>
    <row r="53" spans="2:7" ht="15" customHeight="1" thickBot="1" x14ac:dyDescent="0.25">
      <c r="B53" s="63" t="s">
        <v>21</v>
      </c>
      <c r="C53" s="64"/>
      <c r="D53" s="64"/>
      <c r="E53" s="65">
        <f>SUM(E51:E52)/(SUM(C11:C14))</f>
        <v>0</v>
      </c>
      <c r="G53" s="57"/>
    </row>
    <row r="54" spans="2:7" ht="15" customHeight="1" x14ac:dyDescent="0.2">
      <c r="B54" s="21"/>
      <c r="C54" s="21"/>
      <c r="D54" s="21"/>
      <c r="E54" s="21"/>
      <c r="G54" s="57"/>
    </row>
    <row r="55" spans="2:7" x14ac:dyDescent="0.2">
      <c r="B55" s="34" t="s">
        <v>6</v>
      </c>
      <c r="C55" s="66" t="s">
        <v>7</v>
      </c>
      <c r="D55" s="67"/>
      <c r="E55" s="34"/>
    </row>
    <row r="56" spans="2:7" x14ac:dyDescent="0.2">
      <c r="B56" s="34"/>
      <c r="C56" s="61"/>
      <c r="D56" s="34"/>
      <c r="E56" s="34"/>
    </row>
    <row r="57" spans="2:7" x14ac:dyDescent="0.2">
      <c r="B57" s="34" t="s">
        <v>8</v>
      </c>
      <c r="C57" s="67" t="s">
        <v>7</v>
      </c>
      <c r="D57" s="67"/>
      <c r="E57" s="34"/>
    </row>
    <row r="58" spans="2:7" x14ac:dyDescent="0.2">
      <c r="B58" s="34"/>
      <c r="C58" s="34"/>
      <c r="D58" s="34"/>
      <c r="E58" s="34"/>
    </row>
    <row r="59" spans="2:7" x14ac:dyDescent="0.2">
      <c r="B59" s="34" t="s">
        <v>9</v>
      </c>
      <c r="C59" s="66" t="s">
        <v>7</v>
      </c>
      <c r="D59" s="67"/>
      <c r="E59" s="34"/>
    </row>
    <row r="65" s="62" customFormat="1" x14ac:dyDescent="0.25"/>
    <row r="66" s="62" customFormat="1" x14ac:dyDescent="0.25"/>
    <row r="67" s="62" customFormat="1" x14ac:dyDescent="0.25"/>
    <row r="68" s="62" customFormat="1" ht="14.65" customHeight="1" x14ac:dyDescent="0.25"/>
    <row r="69" s="62" customFormat="1" ht="14.65" customHeight="1" x14ac:dyDescent="0.25"/>
    <row r="70" s="62" customFormat="1" x14ac:dyDescent="0.25"/>
    <row r="71" s="62" customFormat="1" x14ac:dyDescent="0.25"/>
    <row r="72" s="62" customFormat="1" x14ac:dyDescent="0.25"/>
    <row r="73" s="62" customFormat="1" x14ac:dyDescent="0.25"/>
    <row r="74" s="62" customFormat="1" x14ac:dyDescent="0.25"/>
    <row r="75" s="62" customFormat="1" x14ac:dyDescent="0.25"/>
    <row r="76" s="62" customFormat="1" x14ac:dyDescent="0.25"/>
  </sheetData>
  <sheetProtection algorithmName="SHA-512" hashValue="8ut/rdxufPxiSoIPL+ubfSRrezNCocEK3mFSjrAnhkwNbxWBVJRF5QCkazsa4e2OSas7nAQeH2sbOTJUvONP7g==" saltValue="cby7sT4fek8WRbFshRyVhg==" spinCount="100000" sheet="1" formatColumns="0" autoFilter="0"/>
  <protectedRanges>
    <protectedRange sqref="C55:D59" name="Bereik8"/>
    <protectedRange sqref="C5:E7" name="Bereik1"/>
    <protectedRange sqref="D11" name="Bereik4"/>
    <protectedRange sqref="D21:D22" name="Bereik5"/>
    <protectedRange sqref="D33:D36" name="Bereik6"/>
    <protectedRange sqref="D41:D44" name="Bereik7"/>
  </protectedRanges>
  <mergeCells count="11">
    <mergeCell ref="B2:C2"/>
    <mergeCell ref="C6:E6"/>
    <mergeCell ref="C5:E5"/>
    <mergeCell ref="C52:D52"/>
    <mergeCell ref="B40:C40"/>
    <mergeCell ref="B45:C45"/>
    <mergeCell ref="B37:C37"/>
    <mergeCell ref="B47:C47"/>
    <mergeCell ref="B32:C32"/>
    <mergeCell ref="B17:E17"/>
    <mergeCell ref="C7:E7"/>
  </mergeCells>
  <conditionalFormatting sqref="B32:F36 B41:C44">
    <cfRule type="expression" dxfId="10" priority="61">
      <formula>#REF!="nee"</formula>
    </cfRule>
  </conditionalFormatting>
  <conditionalFormatting sqref="F37 B37:D37">
    <cfRule type="expression" dxfId="9" priority="63">
      <formula>#REF!="nee"</formula>
    </cfRule>
  </conditionalFormatting>
  <conditionalFormatting sqref="D40:F40 D41:E44">
    <cfRule type="expression" dxfId="8" priority="15">
      <formula>#REF!="nee"</formula>
    </cfRule>
  </conditionalFormatting>
  <conditionalFormatting sqref="E37">
    <cfRule type="expression" dxfId="7" priority="32">
      <formula>#REF!="nee"</formula>
    </cfRule>
  </conditionalFormatting>
  <conditionalFormatting sqref="D37">
    <cfRule type="cellIs" dxfId="6" priority="11" operator="equal">
      <formula>$C$21</formula>
    </cfRule>
    <cfRule type="cellIs" dxfId="5" priority="31" operator="notEqual">
      <formula>#REF!</formula>
    </cfRule>
  </conditionalFormatting>
  <conditionalFormatting sqref="E45">
    <cfRule type="expression" dxfId="4" priority="14">
      <formula>#REF!="nee"</formula>
    </cfRule>
  </conditionalFormatting>
  <conditionalFormatting sqref="F45">
    <cfRule type="expression" dxfId="3" priority="17">
      <formula>$D$37=#REF!</formula>
    </cfRule>
  </conditionalFormatting>
  <conditionalFormatting sqref="D45">
    <cfRule type="cellIs" dxfId="2" priority="4" operator="equal">
      <formula>$C$22+$C$23+$C$24</formula>
    </cfRule>
  </conditionalFormatting>
  <conditionalFormatting sqref="F41:F44">
    <cfRule type="expression" dxfId="1" priority="2">
      <formula>#REF!="nee"</formula>
    </cfRule>
  </conditionalFormatting>
  <conditionalFormatting sqref="B40:C40">
    <cfRule type="expression" dxfId="0" priority="1">
      <formula>#REF!="nee"</formula>
    </cfRule>
  </conditionalFormatting>
  <dataValidations disablePrompts="1" count="2">
    <dataValidation type="list" allowBlank="1" showInputMessage="1" showErrorMessage="1" sqref="B33:B36 B41:B44" xr:uid="{56A281BE-58FE-4A20-83CC-341D760B03A9}">
      <formula1>"&lt; Type combinatie &gt;,Vrachtwagen met aanhanger,Trekker met oplegger zwaar,LZV / Eco-combi,Trein,Binnenvaart"</formula1>
    </dataValidation>
    <dataValidation type="list" allowBlank="1" showInputMessage="1" showErrorMessage="1" sqref="C7:E7" xr:uid="{3CCF4A2D-745C-40AC-9220-195EBA6DC98A}">
      <formula1>$D$8:$E$8</formula1>
    </dataValidation>
  </dataValidations>
  <pageMargins left="0.70866141732283472" right="0.70866141732283472" top="0.74803149606299213" bottom="0.74803149606299213" header="0.31496062992125984" footer="0.31496062992125984"/>
  <pageSetup paperSize="9" scale="69" fitToWidth="2" orientation="portrait" r:id="rId1"/>
  <headerFooter alignWithMargins="0">
    <oddHeader>&amp;CPagina &amp;P van &amp;N</oddHeader>
  </headerFooter>
  <drawing r:id="rId2"/>
  <picture r:id="rId3"/>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A2A6891C-272A-4A68-985F-9D4FD2329866}">
          <x14:formula1>
            <xm:f>'Transport CO2 kengetallen'!$B$6:$B$26</xm:f>
          </x14:formula1>
          <xm:sqref>C33:C36 C41:C44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1E1E1-AC61-4D99-AF37-A27D31BE572D}">
  <dimension ref="B1:G26"/>
  <sheetViews>
    <sheetView showGridLines="0" zoomScale="145" zoomScaleNormal="145" workbookViewId="0">
      <selection activeCell="G23" sqref="G23"/>
    </sheetView>
  </sheetViews>
  <sheetFormatPr defaultRowHeight="10.5" customHeight="1" x14ac:dyDescent="0.25"/>
  <cols>
    <col min="1" max="1" width="4.5703125" customWidth="1"/>
    <col min="2" max="2" width="30.5703125" customWidth="1"/>
    <col min="3" max="3" width="19.28515625" customWidth="1"/>
    <col min="4" max="7" width="15.7109375" customWidth="1"/>
  </cols>
  <sheetData>
    <row r="1" spans="2:7" ht="10.5" customHeight="1" x14ac:dyDescent="0.25">
      <c r="B1" s="11"/>
      <c r="C1" s="11"/>
      <c r="D1" s="11"/>
      <c r="E1" s="11"/>
    </row>
    <row r="2" spans="2:7" ht="10.5" customHeight="1" x14ac:dyDescent="0.25">
      <c r="B2" s="11"/>
      <c r="C2" s="11"/>
      <c r="D2" s="11"/>
      <c r="E2" s="11"/>
    </row>
    <row r="3" spans="2:7" ht="10.5" customHeight="1" x14ac:dyDescent="0.25">
      <c r="B3" s="88" t="s">
        <v>23</v>
      </c>
      <c r="C3" s="88"/>
      <c r="D3" s="88"/>
      <c r="E3" s="88"/>
      <c r="F3" s="88"/>
      <c r="G3" s="88"/>
    </row>
    <row r="4" spans="2:7" ht="10.5" customHeight="1" x14ac:dyDescent="0.25">
      <c r="B4" s="88"/>
      <c r="C4" s="88"/>
      <c r="D4" s="88"/>
      <c r="E4" s="88"/>
      <c r="F4" s="88"/>
      <c r="G4" s="88"/>
    </row>
    <row r="5" spans="2:7" ht="10.5" customHeight="1" x14ac:dyDescent="0.25">
      <c r="B5" s="12"/>
      <c r="C5" s="12"/>
      <c r="D5" s="12"/>
      <c r="E5" s="12"/>
      <c r="F5" s="13"/>
      <c r="G5" s="13"/>
    </row>
    <row r="6" spans="2:7" s="15" customFormat="1" ht="10.5" customHeight="1" x14ac:dyDescent="0.25">
      <c r="B6" s="14" t="s">
        <v>4</v>
      </c>
      <c r="C6" s="14" t="s">
        <v>22</v>
      </c>
      <c r="D6" s="14" t="s">
        <v>24</v>
      </c>
      <c r="E6" s="14" t="s">
        <v>25</v>
      </c>
      <c r="F6" s="14" t="s">
        <v>26</v>
      </c>
      <c r="G6" s="14" t="s">
        <v>27</v>
      </c>
    </row>
    <row r="7" spans="2:7" ht="10.5" customHeight="1" x14ac:dyDescent="0.25">
      <c r="B7" s="16" t="s">
        <v>55</v>
      </c>
      <c r="C7" s="16">
        <v>0.11700000000000001</v>
      </c>
      <c r="D7" s="16">
        <v>0.10199999999999999</v>
      </c>
      <c r="E7" s="16">
        <v>9.2999999999999999E-2</v>
      </c>
      <c r="F7" s="17"/>
      <c r="G7" s="17"/>
    </row>
    <row r="8" spans="2:7" ht="10.5" customHeight="1" x14ac:dyDescent="0.25">
      <c r="B8" s="16" t="s">
        <v>56</v>
      </c>
      <c r="C8" s="18">
        <v>0.112</v>
      </c>
      <c r="D8" s="18">
        <v>9.8000000000000004E-2</v>
      </c>
      <c r="E8" s="18">
        <v>8.8999999999999996E-2</v>
      </c>
      <c r="F8" s="17"/>
      <c r="G8" s="17"/>
    </row>
    <row r="9" spans="2:7" ht="10.5" customHeight="1" x14ac:dyDescent="0.25">
      <c r="B9" s="16" t="s">
        <v>57</v>
      </c>
      <c r="C9" s="18">
        <v>0.10199999999999999</v>
      </c>
      <c r="D9" s="18">
        <v>8.8999999999999996E-2</v>
      </c>
      <c r="E9" s="18">
        <v>8.1000000000000003E-2</v>
      </c>
      <c r="F9" s="17"/>
      <c r="G9" s="17"/>
    </row>
    <row r="10" spans="2:7" ht="10.5" customHeight="1" x14ac:dyDescent="0.25">
      <c r="B10" s="16" t="s">
        <v>58</v>
      </c>
      <c r="C10" s="18">
        <v>9.5000000000000001E-2</v>
      </c>
      <c r="D10" s="18">
        <v>8.3000000000000004E-2</v>
      </c>
      <c r="E10" s="18">
        <v>7.4999999999999997E-2</v>
      </c>
      <c r="F10" s="17"/>
      <c r="G10" s="17"/>
    </row>
    <row r="11" spans="2:7" ht="10.5" customHeight="1" x14ac:dyDescent="0.25">
      <c r="B11" s="16" t="s">
        <v>59</v>
      </c>
      <c r="C11" s="18">
        <v>0.09</v>
      </c>
      <c r="D11" s="18">
        <v>7.9000000000000001E-2</v>
      </c>
      <c r="E11" s="18">
        <v>7.1999999999999995E-2</v>
      </c>
      <c r="F11" s="17"/>
      <c r="G11" s="17"/>
    </row>
    <row r="12" spans="2:7" ht="10.5" customHeight="1" x14ac:dyDescent="0.25">
      <c r="B12" s="16" t="s">
        <v>60</v>
      </c>
      <c r="C12" s="18">
        <v>9.1999999999999998E-2</v>
      </c>
      <c r="D12" s="18">
        <v>8.1000000000000003E-2</v>
      </c>
      <c r="E12" s="18">
        <v>7.2999999999999995E-2</v>
      </c>
      <c r="F12" s="17"/>
      <c r="G12" s="17"/>
    </row>
    <row r="13" spans="2:7" ht="10.5" customHeight="1" x14ac:dyDescent="0.25">
      <c r="B13" s="16" t="s">
        <v>61</v>
      </c>
      <c r="C13" s="18">
        <v>7.3999999999999996E-2</v>
      </c>
      <c r="D13" s="18">
        <v>6.5000000000000002E-2</v>
      </c>
      <c r="E13" s="18">
        <v>5.8999999999999997E-2</v>
      </c>
      <c r="F13" s="17"/>
      <c r="G13" s="17"/>
    </row>
    <row r="14" spans="2:7" ht="10.5" customHeight="1" x14ac:dyDescent="0.25">
      <c r="B14" s="16" t="s">
        <v>62</v>
      </c>
      <c r="C14" s="18">
        <v>3.5000000000000003E-2</v>
      </c>
      <c r="D14" s="18">
        <v>3.1E-2</v>
      </c>
      <c r="E14" s="18">
        <v>2.8000000000000001E-2</v>
      </c>
      <c r="F14" s="17"/>
      <c r="G14" s="17"/>
    </row>
    <row r="15" spans="2:7" ht="10.5" customHeight="1" x14ac:dyDescent="0.25">
      <c r="B15" s="16" t="s">
        <v>63</v>
      </c>
      <c r="C15" s="18">
        <v>3.5000000000000003E-2</v>
      </c>
      <c r="D15" s="18">
        <v>3.1E-2</v>
      </c>
      <c r="E15" s="18">
        <v>2.8000000000000001E-2</v>
      </c>
      <c r="F15" s="17"/>
      <c r="G15" s="17"/>
    </row>
    <row r="16" spans="2:7" ht="10.5" customHeight="1" x14ac:dyDescent="0.25">
      <c r="B16" s="16" t="s">
        <v>64</v>
      </c>
      <c r="C16" s="18">
        <v>3.4000000000000002E-2</v>
      </c>
      <c r="D16" s="18">
        <v>0.03</v>
      </c>
      <c r="E16" s="18">
        <v>2.7E-2</v>
      </c>
      <c r="F16" s="17"/>
      <c r="G16" s="17"/>
    </row>
    <row r="17" spans="2:7" ht="10.5" customHeight="1" x14ac:dyDescent="0.25">
      <c r="B17" s="16" t="s">
        <v>65</v>
      </c>
      <c r="C17" s="18">
        <v>3.1E-2</v>
      </c>
      <c r="D17" s="18">
        <v>2.7E-2</v>
      </c>
      <c r="E17" s="18">
        <v>2.4E-2</v>
      </c>
      <c r="F17" s="17"/>
      <c r="G17" s="17"/>
    </row>
    <row r="18" spans="2:7" ht="10.5" customHeight="1" x14ac:dyDescent="0.25">
      <c r="B18" s="16" t="s">
        <v>66</v>
      </c>
      <c r="C18" s="18">
        <v>2.5999999999999999E-2</v>
      </c>
      <c r="D18" s="18">
        <v>2.1999999999999999E-2</v>
      </c>
      <c r="E18" s="18">
        <v>0.02</v>
      </c>
      <c r="F18" s="17"/>
      <c r="G18" s="17"/>
    </row>
    <row r="19" spans="2:7" ht="10.5" customHeight="1" x14ac:dyDescent="0.25">
      <c r="B19" s="16" t="s">
        <v>67</v>
      </c>
      <c r="C19" s="18">
        <v>0.01</v>
      </c>
      <c r="D19" s="18">
        <v>8.0000000000000002E-3</v>
      </c>
      <c r="E19" s="18">
        <v>8.0000000000000002E-3</v>
      </c>
      <c r="F19" s="17"/>
      <c r="G19" s="17"/>
    </row>
    <row r="20" spans="2:7" ht="10.5" customHeight="1" x14ac:dyDescent="0.25">
      <c r="B20" s="16" t="s">
        <v>68</v>
      </c>
      <c r="C20" s="18">
        <v>4.0000000000000001E-3</v>
      </c>
      <c r="D20" s="18">
        <v>4.0000000000000001E-3</v>
      </c>
      <c r="E20" s="18">
        <v>3.0000000000000001E-3</v>
      </c>
      <c r="F20" s="17"/>
      <c r="G20" s="17"/>
    </row>
    <row r="21" spans="2:7" ht="10.5" customHeight="1" x14ac:dyDescent="0.25">
      <c r="B21" s="16" t="s">
        <v>69</v>
      </c>
      <c r="C21" s="18">
        <v>0</v>
      </c>
      <c r="D21" s="18">
        <v>0</v>
      </c>
      <c r="E21" s="18">
        <v>0</v>
      </c>
      <c r="F21" s="17"/>
      <c r="G21" s="17"/>
    </row>
    <row r="22" spans="2:7" ht="10.5" customHeight="1" x14ac:dyDescent="0.25">
      <c r="B22" s="16" t="s">
        <v>28</v>
      </c>
      <c r="C22" s="18"/>
      <c r="D22" s="18"/>
      <c r="E22" s="18"/>
      <c r="F22" s="19">
        <v>0.03</v>
      </c>
      <c r="G22" s="19"/>
    </row>
    <row r="23" spans="2:7" ht="10.5" customHeight="1" x14ac:dyDescent="0.25">
      <c r="B23" s="16" t="s">
        <v>29</v>
      </c>
      <c r="C23" s="18"/>
      <c r="D23" s="18"/>
      <c r="E23" s="18"/>
      <c r="F23" s="19">
        <v>1.6E-2</v>
      </c>
      <c r="G23" s="19"/>
    </row>
    <row r="24" spans="2:7" ht="10.5" customHeight="1" x14ac:dyDescent="0.25">
      <c r="B24" s="16" t="s">
        <v>79</v>
      </c>
      <c r="C24" s="18"/>
      <c r="D24" s="18"/>
      <c r="E24" s="18"/>
      <c r="F24" s="19"/>
      <c r="G24" s="19">
        <v>0.03</v>
      </c>
    </row>
    <row r="25" spans="2:7" ht="10.5" customHeight="1" x14ac:dyDescent="0.25">
      <c r="B25" s="16" t="s">
        <v>80</v>
      </c>
      <c r="C25" s="18"/>
      <c r="D25" s="18"/>
      <c r="E25" s="18"/>
      <c r="F25" s="19"/>
      <c r="G25" s="19">
        <v>2.8500000000000001E-2</v>
      </c>
    </row>
    <row r="26" spans="2:7" ht="10.5" customHeight="1" x14ac:dyDescent="0.25">
      <c r="B26" s="16" t="s">
        <v>81</v>
      </c>
      <c r="C26" s="18"/>
      <c r="D26" s="18"/>
      <c r="E26" s="18"/>
      <c r="F26" s="19"/>
      <c r="G26" s="19">
        <v>2.9399999999999999E-2</v>
      </c>
    </row>
  </sheetData>
  <sheetProtection algorithmName="SHA-512" hashValue="RAG/r24Ib0AWQasIBHHFJtyTFdpnLgH+09RfXgcFmzwDLlxXSkFbz3oK5GdkNifFeeO4LmlYNGFXS3u6RQ9sQA==" saltValue="qWdZBCq8aqlBAdeNF9ONWQ==" spinCount="100000" sheet="1" selectLockedCells="1" selectUnlockedCells="1"/>
  <mergeCells count="1">
    <mergeCell ref="B3:G4"/>
  </mergeCells>
  <pageMargins left="0.7" right="0.7" top="0.75" bottom="0.75" header="0.3" footer="0.3"/>
  <pageSetup paperSize="9" orientation="portrait" verticalDpi="0" r:id="rId1"/>
  <pictur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C2BFE33A43174C845DC48FB1BDA599" ma:contentTypeVersion="2" ma:contentTypeDescription="Een nieuw document maken." ma:contentTypeScope="" ma:versionID="b96bcd85de98891375aacfd1113aa933">
  <xsd:schema xmlns:xsd="http://www.w3.org/2001/XMLSchema" xmlns:xs="http://www.w3.org/2001/XMLSchema" xmlns:p="http://schemas.microsoft.com/office/2006/metadata/properties" xmlns:ns2="54f1c97b-70b2-4eaa-ac5c-f17377df0a25" targetNamespace="http://schemas.microsoft.com/office/2006/metadata/properties" ma:root="true" ma:fieldsID="a77d64d0534e4df78188e977bbbcdc56" ns2:_="">
    <xsd:import namespace="54f1c97b-70b2-4eaa-ac5c-f17377df0a25"/>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f1c97b-70b2-4eaa-ac5c-f17377df0a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90A598-985D-4DC1-9F1E-EB3639116B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f1c97b-70b2-4eaa-ac5c-f17377df0a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3FB805-37BA-41D4-AEC2-617195D23900}">
  <ds:schemaRefs>
    <ds:schemaRef ds:uri="http://schemas.microsoft.com/sharepoint/v3/contenttype/forms"/>
  </ds:schemaRefs>
</ds:datastoreItem>
</file>

<file path=customXml/itemProps3.xml><?xml version="1.0" encoding="utf-8"?>
<ds:datastoreItem xmlns:ds="http://schemas.openxmlformats.org/officeDocument/2006/customXml" ds:itemID="{9B6E562E-7054-4E83-8129-7E6847629D8B}">
  <ds:schemaRefs>
    <ds:schemaRef ds:uri="54f1c97b-70b2-4eaa-ac5c-f17377df0a25"/>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Voorblad</vt:lpstr>
      <vt:lpstr>Perceel 3</vt:lpstr>
      <vt:lpstr>Transport CO2 kengetallen</vt:lpstr>
      <vt:lpstr>'Perceel 3'!Afdrukbereik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n.ahsmann_KPLUSV3809</dc:creator>
  <cp:lastModifiedBy>Niels Ahsmann | KplusV</cp:lastModifiedBy>
  <cp:lastPrinted>2019-05-10T12:20:05Z</cp:lastPrinted>
  <dcterms:created xsi:type="dcterms:W3CDTF">2019-02-15T12:59:30Z</dcterms:created>
  <dcterms:modified xsi:type="dcterms:W3CDTF">2019-09-27T09:09:10Z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0x01010081C2BFE33A43174C845DC48FB1BDA599</vt:lpwstr>
  </property>
  <property fmtid="{D5CDD505-2E9C-101B-9397-08002B2CF9AE}" pid="3" name="AuthorIds_UIVersion_9216">
    <vt:lpwstr>12</vt:lpwstr>
  </property>
</Properties>
</file>