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66925"/>
  <mc:AlternateContent xmlns:mc="http://schemas.openxmlformats.org/markup-compatibility/2006">
    <mc:Choice Requires="x15">
      <x15ac:absPath xmlns:x15ac="http://schemas.microsoft.com/office/spreadsheetml/2010/11/ac" url="https://kplusv.sharepoint.com/sites/1018173AVUaanbestedingrestafval/Gedeelde documenten/Aanbestedingsdocumenten/NvI I/"/>
    </mc:Choice>
  </mc:AlternateContent>
  <xr:revisionPtr revIDLastSave="52" documentId="14_{DB5FD7A4-B36E-4218-8430-EE42330BBFA0}" xr6:coauthVersionLast="44" xr6:coauthVersionMax="44" xr10:uidLastSave="{CA801B4D-6E0A-48DB-8A76-569568FC87B2}"/>
  <workbookProtection workbookAlgorithmName="SHA-512" workbookHashValue="5ck29dcIWBSKaMfmgFA8KNOLO3e/70FAe+sisf/7Fndx8xZHtgFirzS/A7jqFGW3DimYOrx62vNiKiSWGF+Zng==" workbookSaltValue="Gx/Vlu/P0bH+AflD1JFijw==" workbookSpinCount="100000" lockStructure="1"/>
  <bookViews>
    <workbookView xWindow="-120" yWindow="-120" windowWidth="29040" windowHeight="15840" xr2:uid="{68F1D985-55FF-4658-9E9D-C33A48013246}"/>
  </bookViews>
  <sheets>
    <sheet name="Voorblad" sheetId="7" r:id="rId1"/>
    <sheet name="Perceel 2" sheetId="8" r:id="rId2"/>
    <sheet name="Perceel 2, scenario 2" sheetId="13" r:id="rId3"/>
    <sheet name="Plan van aanpak" sheetId="12" r:id="rId4"/>
    <sheet name="Referentieformulier"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0" i="13" l="1"/>
  <c r="J30" i="13" s="1"/>
  <c r="H27" i="13"/>
  <c r="J27" i="13" s="1"/>
  <c r="N73" i="13"/>
  <c r="N69" i="13"/>
  <c r="L69" i="13"/>
  <c r="J69" i="13"/>
  <c r="H69" i="13"/>
  <c r="G66" i="13"/>
  <c r="E66" i="13"/>
  <c r="G65" i="13"/>
  <c r="F65" i="13"/>
  <c r="E65" i="13"/>
  <c r="G64" i="13"/>
  <c r="E64" i="13"/>
  <c r="N64" i="13" s="1"/>
  <c r="N61" i="13"/>
  <c r="L61" i="13"/>
  <c r="J61" i="13"/>
  <c r="H61" i="13"/>
  <c r="N58" i="13"/>
  <c r="L58" i="13"/>
  <c r="L73" i="13" s="1"/>
  <c r="J58" i="13"/>
  <c r="J73" i="13" s="1"/>
  <c r="N53" i="13"/>
  <c r="L53" i="13"/>
  <c r="J53" i="13"/>
  <c r="H53" i="13"/>
  <c r="L43" i="13"/>
  <c r="L51" i="13" s="1"/>
  <c r="L72" i="13" s="1"/>
  <c r="J43" i="13"/>
  <c r="J51" i="13" s="1"/>
  <c r="J72" i="13" s="1"/>
  <c r="C42" i="13"/>
  <c r="N41" i="13"/>
  <c r="L41" i="13"/>
  <c r="J41" i="13"/>
  <c r="H41" i="13"/>
  <c r="N40" i="13"/>
  <c r="L40" i="13"/>
  <c r="J40" i="13"/>
  <c r="N39" i="13"/>
  <c r="N43" i="13" s="1"/>
  <c r="N51" i="13" s="1"/>
  <c r="N72" i="13" s="1"/>
  <c r="L39" i="13"/>
  <c r="J39" i="13"/>
  <c r="H39" i="13"/>
  <c r="N36" i="13"/>
  <c r="L36" i="13"/>
  <c r="J36" i="13"/>
  <c r="H36" i="13"/>
  <c r="G34" i="13"/>
  <c r="N22" i="13" s="1"/>
  <c r="J33" i="13"/>
  <c r="H33" i="13"/>
  <c r="F33" i="13"/>
  <c r="N33" i="13" s="1"/>
  <c r="L32" i="13"/>
  <c r="J32" i="13"/>
  <c r="H32" i="13"/>
  <c r="F32" i="13"/>
  <c r="N32" i="13" s="1"/>
  <c r="N31" i="13"/>
  <c r="L31" i="13"/>
  <c r="J31" i="13"/>
  <c r="H31" i="13"/>
  <c r="L30" i="13"/>
  <c r="H29" i="13"/>
  <c r="N29" i="13" s="1"/>
  <c r="H28" i="13"/>
  <c r="N28" i="13" s="1"/>
  <c r="N27" i="13"/>
  <c r="L27" i="13"/>
  <c r="N24" i="13"/>
  <c r="L24" i="13"/>
  <c r="J24" i="13"/>
  <c r="H24" i="13"/>
  <c r="C22" i="13"/>
  <c r="H21" i="13"/>
  <c r="C21" i="13"/>
  <c r="H20" i="13"/>
  <c r="H58" i="13" s="1"/>
  <c r="H73" i="13" s="1"/>
  <c r="C20" i="13"/>
  <c r="H19" i="13"/>
  <c r="C19" i="13"/>
  <c r="H67" i="8"/>
  <c r="N41" i="8"/>
  <c r="L41" i="8"/>
  <c r="J41" i="8"/>
  <c r="H41" i="8"/>
  <c r="J67" i="8"/>
  <c r="L67" i="8"/>
  <c r="N67" i="8"/>
  <c r="N59" i="8"/>
  <c r="L59" i="8"/>
  <c r="J59" i="8"/>
  <c r="J34" i="8"/>
  <c r="J51" i="8"/>
  <c r="N51" i="8"/>
  <c r="L51" i="8"/>
  <c r="L34" i="8"/>
  <c r="N34" i="8"/>
  <c r="N22" i="8"/>
  <c r="L22" i="8"/>
  <c r="J22" i="8"/>
  <c r="N30" i="13" l="1"/>
  <c r="J28" i="13"/>
  <c r="L29" i="13"/>
  <c r="J29" i="13"/>
  <c r="L28" i="13"/>
  <c r="N34" i="13"/>
  <c r="H43" i="13"/>
  <c r="H51" i="13" s="1"/>
  <c r="H72" i="13" s="1"/>
  <c r="H22" i="13"/>
  <c r="H64" i="13" s="1"/>
  <c r="N66" i="13"/>
  <c r="J22" i="13"/>
  <c r="J64" i="13" s="1"/>
  <c r="H34" i="13"/>
  <c r="H40" i="13"/>
  <c r="L22" i="13"/>
  <c r="L64" i="13" s="1"/>
  <c r="L33" i="13"/>
  <c r="N65" i="13"/>
  <c r="N67" i="13" s="1"/>
  <c r="N74" i="13" s="1"/>
  <c r="N75" i="13" s="1"/>
  <c r="J66" i="13"/>
  <c r="F63" i="8"/>
  <c r="L34" i="13" l="1"/>
  <c r="H65" i="13"/>
  <c r="H67" i="13" s="1"/>
  <c r="H74" i="13" s="1"/>
  <c r="H75" i="13" s="1"/>
  <c r="L66" i="13"/>
  <c r="L65" i="13"/>
  <c r="L67" i="13" s="1"/>
  <c r="L74" i="13" s="1"/>
  <c r="L75" i="13" s="1"/>
  <c r="J65" i="13"/>
  <c r="J67" i="13" s="1"/>
  <c r="J74" i="13" s="1"/>
  <c r="J75" i="13" s="1"/>
  <c r="J34" i="13"/>
  <c r="H79" i="13" s="1"/>
  <c r="H66" i="13"/>
  <c r="H29" i="8"/>
  <c r="N29" i="8"/>
  <c r="L29" i="8"/>
  <c r="J29" i="8"/>
  <c r="N56" i="8"/>
  <c r="N71" i="8" s="1"/>
  <c r="L56" i="8"/>
  <c r="L71" i="8" s="1"/>
  <c r="J56" i="8"/>
  <c r="J71" i="8" s="1"/>
  <c r="N39" i="8"/>
  <c r="L39" i="8"/>
  <c r="J39" i="8"/>
  <c r="J28" i="8"/>
  <c r="L28" i="8"/>
  <c r="N28" i="8"/>
  <c r="N25" i="8"/>
  <c r="L25" i="8"/>
  <c r="J25" i="8"/>
  <c r="H18" i="8"/>
  <c r="H19" i="8"/>
  <c r="H39" i="8" s="1"/>
  <c r="H17" i="8"/>
  <c r="N38" i="8"/>
  <c r="N37" i="8"/>
  <c r="N49" i="8" s="1"/>
  <c r="N70" i="8" s="1"/>
  <c r="L38" i="8"/>
  <c r="L37" i="8"/>
  <c r="L49" i="8" s="1"/>
  <c r="L70" i="8" s="1"/>
  <c r="C19" i="8"/>
  <c r="C18" i="8"/>
  <c r="H80" i="13" l="1"/>
  <c r="H81" i="13" s="1"/>
  <c r="H56" i="8"/>
  <c r="H26" i="8" l="1"/>
  <c r="L26" i="8" l="1"/>
  <c r="N26" i="8"/>
  <c r="J26" i="8"/>
  <c r="H27" i="8"/>
  <c r="L27" i="8" l="1"/>
  <c r="L32" i="8" s="1"/>
  <c r="J27" i="8"/>
  <c r="N27" i="8"/>
  <c r="N32" i="8" s="1"/>
  <c r="G32" i="8" l="1"/>
  <c r="L20" i="8" l="1"/>
  <c r="J20" i="8"/>
  <c r="J32" i="8" s="1"/>
  <c r="N20" i="8"/>
  <c r="H20" i="8"/>
  <c r="C40" i="8"/>
  <c r="H59" i="8" l="1"/>
  <c r="H51" i="8"/>
  <c r="H34" i="8"/>
  <c r="H22" i="8"/>
  <c r="J38" i="8"/>
  <c r="J37" i="8"/>
  <c r="J49" i="8" s="1"/>
  <c r="J70" i="8" s="1"/>
  <c r="G63" i="8" l="1"/>
  <c r="G64" i="8"/>
  <c r="G62" i="8"/>
  <c r="F31" i="8"/>
  <c r="F30" i="8"/>
  <c r="C17" i="8"/>
  <c r="E63" i="8"/>
  <c r="L31" i="8" l="1"/>
  <c r="N31" i="8"/>
  <c r="J31" i="8"/>
  <c r="H31" i="8"/>
  <c r="L30" i="8"/>
  <c r="H30" i="8"/>
  <c r="N30" i="8"/>
  <c r="J30" i="8"/>
  <c r="L63" i="8"/>
  <c r="H63" i="8"/>
  <c r="N63" i="8"/>
  <c r="J63" i="8"/>
  <c r="H38" i="8"/>
  <c r="H37" i="8"/>
  <c r="H49" i="8" s="1"/>
  <c r="C20" i="8"/>
  <c r="H32" i="8" l="1"/>
  <c r="H77" i="8" s="1"/>
  <c r="E64" i="8"/>
  <c r="E62" i="8"/>
  <c r="L62" i="8" l="1"/>
  <c r="J62" i="8"/>
  <c r="H62" i="8"/>
  <c r="N62" i="8"/>
  <c r="N64" i="8"/>
  <c r="H64" i="8"/>
  <c r="L64" i="8"/>
  <c r="L65" i="8" s="1"/>
  <c r="L72" i="8" s="1"/>
  <c r="L73" i="8" s="1"/>
  <c r="J64" i="8"/>
  <c r="J65" i="8" s="1"/>
  <c r="J72" i="8" s="1"/>
  <c r="J73" i="8" s="1"/>
  <c r="H70" i="8"/>
  <c r="H65" i="8" l="1"/>
  <c r="N65" i="8"/>
  <c r="N72" i="8" s="1"/>
  <c r="N73" i="8" s="1"/>
  <c r="H71" i="8"/>
  <c r="H72" i="8"/>
  <c r="H73" i="8" l="1"/>
  <c r="H78" i="8" s="1"/>
  <c r="H79" i="8" l="1"/>
</calcChain>
</file>

<file path=xl/sharedStrings.xml><?xml version="1.0" encoding="utf-8"?>
<sst xmlns="http://schemas.openxmlformats.org/spreadsheetml/2006/main" count="425" uniqueCount="139">
  <si>
    <t>0. INSCHRIJVER</t>
  </si>
  <si>
    <t>&lt; vul naam in &gt;</t>
  </si>
  <si>
    <t>Nee</t>
  </si>
  <si>
    <t>Omschrijving</t>
  </si>
  <si>
    <t>Prijs per eenheid (€ / ton)</t>
  </si>
  <si>
    <t>Tonnage</t>
  </si>
  <si>
    <t>xxx</t>
  </si>
  <si>
    <t>xx</t>
  </si>
  <si>
    <t>Glas afscheiding (glas)</t>
  </si>
  <si>
    <t>Kunststof afscheiding</t>
  </si>
  <si>
    <t>Metaal afscheiding (nascheiding)</t>
  </si>
  <si>
    <t>Metaal afscheiding (bodemas)</t>
  </si>
  <si>
    <t>Metaal afscheiding (nascheiding + bodemas)</t>
  </si>
  <si>
    <r>
      <t>Totale CO</t>
    </r>
    <r>
      <rPr>
        <b/>
        <vertAlign val="subscript"/>
        <sz val="8"/>
        <color rgb="FF000000"/>
        <rFont val="Calibri"/>
        <family val="2"/>
        <scheme val="minor"/>
      </rPr>
      <t>2</t>
    </r>
    <r>
      <rPr>
        <b/>
        <sz val="8"/>
        <color rgb="FF000000"/>
        <rFont val="Calibri"/>
        <family val="2"/>
        <scheme val="minor"/>
      </rPr>
      <t>-equivalent impact door nascheiding (negatief = besparing) per jaar</t>
    </r>
  </si>
  <si>
    <t>Opgaaf</t>
  </si>
  <si>
    <t>R1-waarde AEC</t>
  </si>
  <si>
    <r>
      <t>Totale CO</t>
    </r>
    <r>
      <rPr>
        <b/>
        <vertAlign val="subscript"/>
        <sz val="8"/>
        <color rgb="FF000000"/>
        <rFont val="Calibri"/>
        <family val="2"/>
        <scheme val="minor"/>
      </rPr>
      <t>2</t>
    </r>
    <r>
      <rPr>
        <b/>
        <sz val="8"/>
        <color rgb="FF000000"/>
        <rFont val="Calibri"/>
        <family val="2"/>
        <scheme val="minor"/>
      </rPr>
      <t>-equivalent impact door energetische toepassing (negatief = besparing) per jaar</t>
    </r>
  </si>
  <si>
    <t>Afstand enkele reis (km)</t>
  </si>
  <si>
    <t>Naam en functie ondergetekende</t>
  </si>
  <si>
    <t>: ____________________________</t>
  </si>
  <si>
    <t>Datum</t>
  </si>
  <si>
    <t>Handtekening</t>
  </si>
  <si>
    <t>Inschrijfformulier aanbesteding AVU</t>
  </si>
  <si>
    <t>Perceel 2: Verwerking restafval (NRA, HRA, GHA)</t>
  </si>
  <si>
    <t>4. ENERGETISCHE EFFICIENCY</t>
  </si>
  <si>
    <t>&lt;NAAM &gt;</t>
  </si>
  <si>
    <t>&lt;ADRES&gt;</t>
  </si>
  <si>
    <t>Adresgegevens</t>
  </si>
  <si>
    <t>Opdrachtwaarde</t>
  </si>
  <si>
    <t>Naam organisatie waar referentieopdracht is uitgevoerd</t>
  </si>
  <si>
    <t>Naam contactpersoon referent</t>
  </si>
  <si>
    <t>telefoonnummer contactpersoon referent</t>
  </si>
  <si>
    <t>&lt;TELEFOON &gt;</t>
  </si>
  <si>
    <t>Korte omschrijving opdacht</t>
  </si>
  <si>
    <t>&lt;OMSCHRIJVING&gt;</t>
  </si>
  <si>
    <t>Ingangs- en einddatum opdracht</t>
  </si>
  <si>
    <t>&lt;DD-MM-JJJJ&gt;</t>
  </si>
  <si>
    <t>tot en met</t>
  </si>
  <si>
    <t>&lt;WAARDE&gt;</t>
  </si>
  <si>
    <t>Fictief toegerekend tarief per ton voor transport (regio Veenendaal)</t>
  </si>
  <si>
    <t>Regio Amersfoort</t>
  </si>
  <si>
    <t xml:space="preserve">Fictief toegerekend tarief per ton voor transport (regio Amersfoort) </t>
  </si>
  <si>
    <t>Eenheidstarief</t>
  </si>
  <si>
    <t>Regio Veenendaal</t>
  </si>
  <si>
    <t>6. TOTAAL DUURZAAMHEID</t>
  </si>
  <si>
    <t>Type activiteit</t>
  </si>
  <si>
    <t>Fictieve waarde ton CO2</t>
  </si>
  <si>
    <t>Totaal inschrijfprijs (per ton)</t>
  </si>
  <si>
    <t>7. TOTAAL INSCHRIJFPRIJS</t>
  </si>
  <si>
    <t>6. Duurzaamheid</t>
  </si>
  <si>
    <t>2. Inschrijftarief</t>
  </si>
  <si>
    <t>Uitstoot (CO2 per ton per km)</t>
  </si>
  <si>
    <t>Regio Utrecht</t>
  </si>
  <si>
    <t>5. TRANSPORT</t>
  </si>
  <si>
    <t xml:space="preserve">Transportafstand enkele reis (in km) </t>
  </si>
  <si>
    <t>Regio Amersfoort (Nijverheidsweg-Noord 35, 3812 PK Amersfoort)</t>
  </si>
  <si>
    <t>Regio Veenendaal (Neonstraat 4, 6718 WV Ede)</t>
  </si>
  <si>
    <t>Afstand tot locatie 2</t>
  </si>
  <si>
    <t>Afstand tot locatie 1</t>
  </si>
  <si>
    <t xml:space="preserve">Fictief toegerekend tarief per ton voor transport (regio Utrecht) </t>
  </si>
  <si>
    <t>2. INSCHRIJFTARIEF</t>
  </si>
  <si>
    <t>Verdeling tonnages per afvalstroom over locaties</t>
  </si>
  <si>
    <t>Aandeel locatie 1</t>
  </si>
  <si>
    <t>Aantal ton NRA</t>
  </si>
  <si>
    <t>Totaal na te scheiden restafval</t>
  </si>
  <si>
    <t>Omschrijving nascheidingsmethodiek</t>
  </si>
  <si>
    <t>NAAM LOCATIE 1</t>
  </si>
  <si>
    <t>Naam installatie</t>
  </si>
  <si>
    <t>Adres Locatie</t>
  </si>
  <si>
    <t>ADRES</t>
  </si>
  <si>
    <t>NAAM LOCATIE 2</t>
  </si>
  <si>
    <t>3. Nascheiding grondstoffen uit afvalstroom (CO2 besparing)</t>
  </si>
  <si>
    <t>4. Energetische efficiëntie (CO2 besparing)</t>
  </si>
  <si>
    <t>5 Transport (CO2 besparing)</t>
  </si>
  <si>
    <t>Totaal CO2 besparing (negatief = besparing) per jaar</t>
  </si>
  <si>
    <t>Tonnages in aanmerking voor nascheiding</t>
  </si>
  <si>
    <t>In dit perceel voor verwerking van restafval kan gekozen worden voor een verdeling over installaties waarbij bijvoorbeeld sprake kan zijn van een andere installatie. Het risico van eventueel onjuist gebruik van invulvelden bij een 2e installatie terwijl hier geen sprake van is, is voor rekening en risico van Inschrijver.</t>
  </si>
  <si>
    <t xml:space="preserve">Instructies voor het invullen van inschrijfformulier. </t>
  </si>
  <si>
    <t>1. Door middel van dit invulformulier berekent u zelf de score van uw inschrijving.</t>
  </si>
  <si>
    <t>2. U moet het tabblad invullen waarop u inschrijft. Deze dient u vervolgens te printen en getekend, gescand als pdf in te dienen.</t>
  </si>
  <si>
    <t>3. Inschrijver vult in het formulier een eenheidstarief voor de verwerking van de betreffende afvalstroom in, zijnde een vast bedrag per ton in euro's.</t>
  </si>
  <si>
    <t>4. De gegevens voor de R1-waarde dienen ingevuld te worden op basis van de laatst openbare beschikbare R1-waarden zoals gepubliceerd op de website van LAP3 (https://lap3.nl/uitvoering-lap/status-avir1-d10)/statusbepaling-avi/) en waarbij de 'Statusbepaling AVI's op basis van de Kaderrichtlijn' dient te worden gehanteerd.</t>
  </si>
  <si>
    <t>Europese aanbesteding Verwerking GFT, NRA, HRA &amp; GHA Perceel 2: Verwerking restafval (NRA, HRA, GHA)</t>
  </si>
  <si>
    <t>Regio Utrecht (Sambalweg 20, 3541 Utrecht)</t>
  </si>
  <si>
    <t>3. NASCHEIDING GRONDSTOFFEN UIT HRA/NRA</t>
  </si>
  <si>
    <t>Ja</t>
  </si>
  <si>
    <t xml:space="preserve">Per welk kalenderjaar gaat dit scenario in? </t>
  </si>
  <si>
    <t>Voert inschrijver een innovatie door tijdens de looptijd van het contract?</t>
  </si>
  <si>
    <r>
      <t xml:space="preserve">7. Indien inschrijver een innovatie/verduurzamingsmaatregel voorziet door te voeren gedurende de looptijd van de overeenkomst (vanaf 2022 tot uiterlijk 2026) dan heeft inschrijver de mogelijkheid om op het derde tabblad de nieuwe situatie in te geven na de betreffende innovatie. Op dit derde tabblad staat een veld aangegeven per wanneer de situatie geldt (afgerond naar boven op hele kalenderjaren). De </t>
    </r>
    <r>
      <rPr>
        <u/>
        <sz val="11"/>
        <color theme="1"/>
        <rFont val="Calibri"/>
        <family val="2"/>
        <scheme val="minor"/>
      </rPr>
      <t>totale inschrijfprijs</t>
    </r>
    <r>
      <rPr>
        <sz val="11"/>
        <color theme="1"/>
        <rFont val="Calibri"/>
        <family val="2"/>
        <scheme val="minor"/>
      </rPr>
      <t xml:space="preserve"> waarop inschrijver wordt beoordeeld is naar rato. Indien inschrijver in jaar 4 de innovatie in werking heeft dan geldt voor 50% het scenario zoals beschreven in tabblad 2 en voor 50%  het scenario zoals beschreven in het derde tabblad.</t>
    </r>
  </si>
  <si>
    <t>Uniform tarief per ton voor verwerken NRA (poorttarief)</t>
  </si>
  <si>
    <t>Percentage waarop CO2 afvang van toepassing is</t>
  </si>
  <si>
    <t>5. Inschrijver dient in het inschrijfformulier het adres van de sorteerlocatie(s) in te vullen en de afstand van het adres van de overslaglocatie van het betreffende perceel tot aan de sorteerlocatie. De transportafstanden dienen door de Inschrijver te worden opgegeven op grond van de online routeplanner van Routenet (http://www.routenet.nl/default.aspx). Als instellingen dienen de volgende waarden te worden gehanteerd (voertuig: Truck 20T, optimalisatie: optimaal, vermijden: veerpont). De kilometerafstand dient naar boven afgerond te worden (bijvoorbeeld 30,4 km volgens de routeplanner wordt 31 km).</t>
  </si>
  <si>
    <t>Referentie: 1018173-024c bijlage C</t>
  </si>
  <si>
    <t>6. Als adres voor de overslaglocatie van de Regio Utrecht geldt de volgende locatie: Sambalweg 20, 3541 Utrecht</t>
  </si>
  <si>
    <t>Uniform tarief per ton voor verwerken GHA (poorttarief)</t>
  </si>
  <si>
    <t>Uniform tarief per ton voor verwerken HRA (poorttarief)</t>
  </si>
  <si>
    <t>Inschrijfformulier aanbesteding AVU; referentieformulier</t>
  </si>
  <si>
    <t>1. REFERENTIE NRA</t>
  </si>
  <si>
    <t>NAAM LOCATIE 3</t>
  </si>
  <si>
    <t>NAAM LOCATIE 4</t>
  </si>
  <si>
    <t>Afstand tot locatie 3</t>
  </si>
  <si>
    <t>Afstand tot locatie 4</t>
  </si>
  <si>
    <t>Aandeel locatie 2</t>
  </si>
  <si>
    <t>Aandeel locatie 3</t>
  </si>
  <si>
    <t>Aandeel locatie 4</t>
  </si>
  <si>
    <t>Aantal ton HRA</t>
  </si>
  <si>
    <t>Aantal ton GHA</t>
  </si>
  <si>
    <t>Uitstoot transport (CO2)</t>
  </si>
  <si>
    <t>Subtotaal uitstoot (CO2)</t>
  </si>
  <si>
    <t>Nascheidingsmethode</t>
  </si>
  <si>
    <t>Uniform tarief per ton voor aanvullend sorteren GHA voorafgaand aan verwerking (poorttarief)</t>
  </si>
  <si>
    <t>Totaal tarief (inschrijftarief)</t>
  </si>
  <si>
    <t xml:space="preserve">Voorliggend document betreft het prijsformulier horende bij de aanbesteding 'Afvalverwerking AVU" perceel 2: Verwerking restafval (NRA, HRA en GHA).
Inschrijver is verantwoordelijk voor een zorgvuldige invulling van alle relevante invulvelden. Deze zijn met geel gemarkeerd.  </t>
  </si>
  <si>
    <t xml:space="preserve">In deze aanbesteding wordt gebruik gemaakt van kengetallen voor onder andere de emissie van CO2 equivalenten. Hiervoor zijn meerdere bronnen gebruikt waaronder studies van CE Delft, www.CO2emissiefactoren.nl en studies van overheidsinstanties zoals Rijkswaterstaat en het ministerie van Infrastructuur en Waterstaat. </t>
  </si>
  <si>
    <t>Hoe gaat u het NRA verwerken?</t>
  </si>
  <si>
    <t>Hoe gaat u het GHA sorteren en verwerken?</t>
  </si>
  <si>
    <t>Hoe gaat u invulling geven aan PSO?</t>
  </si>
  <si>
    <t>Hoe gaat u het HRA verwerken?</t>
  </si>
  <si>
    <t>&lt;OMSCHRIJVING WERKWIJZE NRA&gt;</t>
  </si>
  <si>
    <t>&lt;OMSCHRIJVING WERKWIJZE HRA&gt;</t>
  </si>
  <si>
    <t>&lt;OMSCHRIJVING WERKWIJZE GHA&gt;</t>
  </si>
  <si>
    <t>&lt;OMSCHRIJVING INVULLING PSO&gt;</t>
  </si>
  <si>
    <t>Welke rechtspersoon is hoofdaannemer?</t>
  </si>
  <si>
    <t>&lt;NAAM HOOFDAANNEMER</t>
  </si>
  <si>
    <t>Welke werkzaamheden voert onderaannemer /combinant uit?</t>
  </si>
  <si>
    <t>&lt;NAAM/NAMEN ONDERAANNEMER(S) / COMBINANT(EN)&gt;</t>
  </si>
  <si>
    <t>&lt;OMSCHRIJVING WERKZAAMHEDEN ONDERAANNEMER(S) / COMBINANT(EN)&gt;</t>
  </si>
  <si>
    <t xml:space="preserve">Welke onderaannemers(s) / combinant(en) zijn betrokken bij de opdracht? </t>
  </si>
  <si>
    <t>2. REFERENTIE HRA</t>
  </si>
  <si>
    <t>3. REFERENTIE GHA</t>
  </si>
  <si>
    <t>1. Plan van aanpak: omschrijving werkzaamheden</t>
  </si>
  <si>
    <t>Doet inschrijver een variantinschrijving (transport over water?)</t>
  </si>
  <si>
    <t>&lt;Jaartal&gt;</t>
  </si>
  <si>
    <t>&lt;AANTAL KTON&gt;</t>
  </si>
  <si>
    <t>1e Referentie</t>
  </si>
  <si>
    <t>2e Referentie</t>
  </si>
  <si>
    <t>Verwerkt tonnage NRA (min 32,5 kton)</t>
  </si>
  <si>
    <t>Verwerkt tonnage HRA (min 86 kton)</t>
  </si>
  <si>
    <t>Verwerkt tonnage GHA (min 17 kton)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</si>
</sst>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quot;\ * #,##0.00_ ;_ &quot;€&quot;\ * \-#,##0.00_ ;_ &quot;€&quot;\ * &quot;-&quot;??_ ;_ @_ "/>
    <numFmt numFmtId="43" formatCode="_ * #,##0.00_ ;_ * \-#,##0.00_ ;_ * &quot;-&quot;??_ ;_ @_ "/>
    <numFmt numFmtId="164" formatCode="#,##0&quot; jaar&quot;"/>
    <numFmt numFmtId="165" formatCode="&quot;€&quot;\ 0.00&quot; per ton&quot;"/>
    <numFmt numFmtId="166" formatCode="#,##0&quot; ton&quot;"/>
    <numFmt numFmtId="167" formatCode="#,##0\ &quot;kg CO2&quot;"/>
    <numFmt numFmtId="168" formatCode="0.0\ &quot;km&quot;"/>
    <numFmt numFmtId="169" formatCode="#,##0\ &quot;kg CO2 per ton restafval&quot;"/>
    <numFmt numFmtId="170" formatCode="&quot;€&quot;\ #,##0.00_-\ &quot; per ton.km&quot;"/>
    <numFmt numFmtId="171" formatCode="#,###\ &quot;ton&quot;"/>
    <numFmt numFmtId="172" formatCode="&quot;€&quot;\ 0.00&quot; per ton per km&quot;"/>
    <numFmt numFmtId="173" formatCode="&quot;€&quot;\ 0.00&quot; per ton CO2&quot;"/>
  </numFmts>
  <fonts count="27" x14ac:knownFonts="1">
    <font>
      <sz val="11"/>
      <color theme="1"/>
      <name val="Calibri"/>
      <family val="2"/>
      <scheme val="minor"/>
    </font>
    <font>
      <b/>
      <sz val="11"/>
      <color theme="1"/>
      <name val="Calibri"/>
      <family val="2"/>
      <scheme val="minor"/>
    </font>
    <font>
      <sz val="11"/>
      <color indexed="8"/>
      <name val="Calibri"/>
      <family val="2"/>
    </font>
    <font>
      <sz val="11"/>
      <color theme="1"/>
      <name val="Calibri"/>
      <family val="2"/>
      <scheme val="minor"/>
    </font>
    <font>
      <sz val="11"/>
      <color theme="0"/>
      <name val="Calibri"/>
      <family val="2"/>
      <scheme val="minor"/>
    </font>
    <font>
      <sz val="8"/>
      <color theme="1"/>
      <name val="Calibri"/>
      <family val="2"/>
      <scheme val="minor"/>
    </font>
    <font>
      <i/>
      <sz val="8"/>
      <color theme="1"/>
      <name val="Calibri"/>
      <family val="2"/>
      <scheme val="minor"/>
    </font>
    <font>
      <b/>
      <sz val="8"/>
      <color theme="1"/>
      <name val="Calibri"/>
      <family val="2"/>
      <scheme val="minor"/>
    </font>
    <font>
      <sz val="8"/>
      <color rgb="FF000000"/>
      <name val="Calibri"/>
      <family val="2"/>
      <scheme val="minor"/>
    </font>
    <font>
      <i/>
      <sz val="8"/>
      <color rgb="FF000000"/>
      <name val="Calibri"/>
      <family val="2"/>
      <scheme val="minor"/>
    </font>
    <font>
      <b/>
      <sz val="8"/>
      <color rgb="FF000000"/>
      <name val="Calibri"/>
      <family val="2"/>
      <scheme val="minor"/>
    </font>
    <font>
      <b/>
      <vertAlign val="subscript"/>
      <sz val="8"/>
      <color rgb="FF000000"/>
      <name val="Calibri"/>
      <family val="2"/>
      <scheme val="minor"/>
    </font>
    <font>
      <sz val="8.5"/>
      <color theme="1"/>
      <name val="Calibri"/>
      <family val="2"/>
      <scheme val="minor"/>
    </font>
    <font>
      <sz val="8"/>
      <color theme="0"/>
      <name val="Calibri"/>
      <family val="2"/>
      <scheme val="minor"/>
    </font>
    <font>
      <b/>
      <sz val="9"/>
      <color theme="1"/>
      <name val="Calibri"/>
      <family val="2"/>
      <scheme val="minor"/>
    </font>
    <font>
      <b/>
      <i/>
      <sz val="10"/>
      <color theme="1"/>
      <name val="Calibri"/>
      <family val="2"/>
      <scheme val="minor"/>
    </font>
    <font>
      <b/>
      <sz val="20"/>
      <color theme="1"/>
      <name val="Arial"/>
      <family val="2"/>
    </font>
    <font>
      <sz val="10"/>
      <color theme="1"/>
      <name val="Arial"/>
      <family val="2"/>
    </font>
    <font>
      <i/>
      <sz val="8"/>
      <color theme="0" tint="-0.34998626667073579"/>
      <name val="Calibri"/>
      <family val="2"/>
      <scheme val="minor"/>
    </font>
    <font>
      <b/>
      <i/>
      <sz val="8"/>
      <color theme="1"/>
      <name val="Calibri"/>
      <family val="2"/>
      <scheme val="minor"/>
    </font>
    <font>
      <b/>
      <sz val="8"/>
      <color theme="0"/>
      <name val="Calibri"/>
      <family val="2"/>
      <scheme val="minor"/>
    </font>
    <font>
      <u/>
      <sz val="11"/>
      <color theme="1"/>
      <name val="Calibri"/>
      <family val="2"/>
      <scheme val="minor"/>
    </font>
    <font>
      <sz val="8"/>
      <name val="Calibri"/>
      <family val="2"/>
      <scheme val="minor"/>
    </font>
    <font>
      <b/>
      <sz val="8"/>
      <name val="Calibri"/>
      <family val="2"/>
      <scheme val="minor"/>
    </font>
    <font>
      <sz val="8"/>
      <color theme="1"/>
      <name val="Arial"/>
      <family val="2"/>
    </font>
    <font>
      <sz val="8"/>
      <name val="Arial"/>
      <family val="2"/>
    </font>
    <font>
      <b/>
      <i/>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n">
        <color rgb="FF000000"/>
      </bottom>
      <diagonal/>
    </border>
    <border>
      <left/>
      <right/>
      <top style="thick">
        <color indexed="64"/>
      </top>
      <bottom style="thin">
        <color indexed="64"/>
      </bottom>
      <diagonal/>
    </border>
    <border>
      <left/>
      <right/>
      <top style="thin">
        <color rgb="FF000000"/>
      </top>
      <bottom style="thin">
        <color rgb="FF000000"/>
      </bottom>
      <diagonal/>
    </border>
    <border>
      <left/>
      <right/>
      <top style="thin">
        <color indexed="64"/>
      </top>
      <bottom style="medium">
        <color indexed="64"/>
      </bottom>
      <diagonal/>
    </border>
    <border>
      <left/>
      <right/>
      <top style="thin">
        <color indexed="64"/>
      </top>
      <bottom style="thin">
        <color rgb="FF000000"/>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rgb="FF000000"/>
      </top>
      <bottom style="thin">
        <color indexed="64"/>
      </bottom>
      <diagonal/>
    </border>
  </borders>
  <cellStyleXfs count="7">
    <xf numFmtId="0" fontId="0" fillId="0" borderId="0"/>
    <xf numFmtId="44"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4" fontId="2" fillId="0" borderId="0" applyFont="0" applyFill="0" applyBorder="0" applyAlignment="0" applyProtection="0"/>
  </cellStyleXfs>
  <cellXfs count="194">
    <xf numFmtId="0" fontId="0" fillId="0" borderId="0" xfId="0"/>
    <xf numFmtId="0" fontId="0" fillId="2" borderId="0" xfId="0" applyFill="1" applyAlignment="1">
      <alignment vertical="center" wrapText="1"/>
    </xf>
    <xf numFmtId="0" fontId="1" fillId="3" borderId="0" xfId="0" applyFont="1" applyFill="1" applyAlignment="1">
      <alignment vertical="center"/>
    </xf>
    <xf numFmtId="0" fontId="1" fillId="2" borderId="6" xfId="0" applyFont="1" applyFill="1" applyBorder="1" applyAlignment="1">
      <alignment vertical="center"/>
    </xf>
    <xf numFmtId="0" fontId="8" fillId="2" borderId="8" xfId="0" applyFont="1" applyFill="1" applyBorder="1" applyAlignment="1">
      <alignment vertical="center" wrapText="1"/>
    </xf>
    <xf numFmtId="0" fontId="7" fillId="2" borderId="6" xfId="0" applyFont="1" applyFill="1" applyBorder="1" applyAlignment="1">
      <alignment horizontal="justify" vertical="center"/>
    </xf>
    <xf numFmtId="0" fontId="7" fillId="2" borderId="9" xfId="0" applyFont="1" applyFill="1" applyBorder="1" applyAlignment="1">
      <alignment horizontal="justify" vertical="center"/>
    </xf>
    <xf numFmtId="0" fontId="13" fillId="2" borderId="5" xfId="0" applyFont="1" applyFill="1" applyBorder="1" applyAlignment="1">
      <alignment vertical="center" wrapText="1"/>
    </xf>
    <xf numFmtId="0" fontId="1"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0" fontId="12" fillId="2" borderId="0" xfId="0" applyFont="1" applyFill="1" applyAlignment="1">
      <alignment horizontal="right" vertical="center"/>
    </xf>
    <xf numFmtId="0" fontId="8" fillId="4" borderId="5" xfId="0" applyFont="1" applyFill="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16" fillId="2" borderId="0" xfId="0" applyFont="1" applyFill="1" applyAlignment="1">
      <alignment wrapText="1"/>
    </xf>
    <xf numFmtId="0" fontId="17" fillId="2" borderId="0" xfId="0" applyFont="1" applyFill="1" applyAlignment="1">
      <alignment vertical="center" wrapText="1"/>
    </xf>
    <xf numFmtId="43" fontId="8" fillId="4" borderId="8" xfId="2" applyFont="1" applyFill="1" applyBorder="1" applyAlignment="1" applyProtection="1">
      <alignment vertical="center" wrapText="1"/>
      <protection locked="0"/>
    </xf>
    <xf numFmtId="43" fontId="8" fillId="4" borderId="12" xfId="0" applyNumberFormat="1" applyFont="1" applyFill="1" applyBorder="1" applyAlignment="1" applyProtection="1">
      <alignment vertical="center" wrapText="1"/>
      <protection locked="0"/>
    </xf>
    <xf numFmtId="166" fontId="8" fillId="2" borderId="11" xfId="0" applyNumberFormat="1" applyFont="1" applyFill="1" applyBorder="1" applyAlignment="1">
      <alignment vertical="center" wrapText="1"/>
    </xf>
    <xf numFmtId="0" fontId="4" fillId="2" borderId="0" xfId="0" applyFont="1" applyFill="1" applyAlignment="1">
      <alignment vertical="center"/>
    </xf>
    <xf numFmtId="166" fontId="10" fillId="2" borderId="0" xfId="0" applyNumberFormat="1" applyFont="1" applyFill="1" applyAlignment="1">
      <alignment horizontal="center" vertical="center" wrapText="1"/>
    </xf>
    <xf numFmtId="169" fontId="5" fillId="2" borderId="5" xfId="0" applyNumberFormat="1" applyFont="1" applyFill="1" applyBorder="1" applyAlignment="1">
      <alignment horizontal="right" vertical="center" wrapText="1"/>
    </xf>
    <xf numFmtId="167" fontId="7" fillId="2" borderId="7" xfId="0" applyNumberFormat="1" applyFont="1" applyFill="1" applyBorder="1" applyAlignment="1">
      <alignment horizontal="right" vertical="center" wrapText="1"/>
    </xf>
    <xf numFmtId="166" fontId="8" fillId="2" borderId="5" xfId="0" applyNumberFormat="1" applyFont="1" applyFill="1" applyBorder="1" applyAlignment="1">
      <alignment vertical="center" wrapText="1"/>
    </xf>
    <xf numFmtId="167" fontId="7" fillId="2" borderId="0" xfId="0" applyNumberFormat="1" applyFont="1" applyFill="1" applyAlignment="1">
      <alignment horizontal="right" vertical="center" wrapText="1"/>
    </xf>
    <xf numFmtId="165" fontId="5" fillId="4" borderId="5" xfId="0" applyNumberFormat="1" applyFont="1" applyFill="1" applyBorder="1" applyAlignment="1" applyProtection="1">
      <alignment horizontal="right" vertical="center" wrapText="1"/>
      <protection locked="0"/>
    </xf>
    <xf numFmtId="0" fontId="7" fillId="2" borderId="7" xfId="0" applyFont="1" applyFill="1" applyBorder="1" applyAlignment="1">
      <alignment vertical="center"/>
    </xf>
    <xf numFmtId="168" fontId="8" fillId="2" borderId="0" xfId="0" applyNumberFormat="1" applyFont="1" applyFill="1" applyAlignment="1" applyProtection="1">
      <alignment vertical="center" wrapText="1"/>
      <protection locked="0"/>
    </xf>
    <xf numFmtId="172" fontId="8" fillId="2" borderId="5" xfId="0" applyNumberFormat="1" applyFont="1" applyFill="1" applyBorder="1" applyAlignment="1">
      <alignment horizontal="left" vertical="center" wrapText="1"/>
    </xf>
    <xf numFmtId="167" fontId="7" fillId="2" borderId="6" xfId="0" applyNumberFormat="1" applyFont="1" applyFill="1" applyBorder="1" applyAlignment="1">
      <alignment horizontal="right" vertical="center" wrapText="1"/>
    </xf>
    <xf numFmtId="167" fontId="7" fillId="2" borderId="11" xfId="0" applyNumberFormat="1" applyFont="1" applyFill="1" applyBorder="1" applyAlignment="1">
      <alignment horizontal="right" vertical="center" wrapText="1"/>
    </xf>
    <xf numFmtId="167" fontId="7" fillId="2" borderId="3" xfId="0" applyNumberFormat="1" applyFont="1" applyFill="1" applyBorder="1" applyAlignment="1">
      <alignment horizontal="right" vertical="center" wrapText="1"/>
    </xf>
    <xf numFmtId="166" fontId="8" fillId="2" borderId="3" xfId="0" applyNumberFormat="1" applyFont="1" applyFill="1" applyBorder="1" applyAlignment="1">
      <alignment vertical="center" wrapText="1"/>
    </xf>
    <xf numFmtId="167" fontId="5" fillId="2" borderId="3" xfId="0" applyNumberFormat="1" applyFont="1" applyFill="1" applyBorder="1" applyAlignment="1">
      <alignment vertical="center" wrapText="1"/>
    </xf>
    <xf numFmtId="167" fontId="5" fillId="2" borderId="11" xfId="0" applyNumberFormat="1" applyFont="1" applyFill="1" applyBorder="1" applyAlignment="1">
      <alignment vertical="center" wrapText="1"/>
    </xf>
    <xf numFmtId="167" fontId="5" fillId="2" borderId="0" xfId="0" applyNumberFormat="1" applyFont="1" applyFill="1" applyAlignment="1">
      <alignment horizontal="left" vertical="center" wrapText="1"/>
    </xf>
    <xf numFmtId="167" fontId="5" fillId="2" borderId="6" xfId="0" applyNumberFormat="1" applyFont="1" applyFill="1" applyBorder="1" applyAlignment="1">
      <alignment horizontal="left" vertical="center" wrapText="1"/>
    </xf>
    <xf numFmtId="167" fontId="5" fillId="2" borderId="11" xfId="0" applyNumberFormat="1" applyFont="1" applyFill="1" applyBorder="1" applyAlignment="1">
      <alignment horizontal="left" vertical="center" wrapText="1"/>
    </xf>
    <xf numFmtId="173" fontId="9" fillId="2" borderId="11" xfId="0" applyNumberFormat="1" applyFont="1" applyFill="1" applyBorder="1" applyAlignment="1">
      <alignment horizontal="left" vertical="center" wrapText="1"/>
    </xf>
    <xf numFmtId="0" fontId="0" fillId="2" borderId="0" xfId="0" applyFill="1" applyBorder="1" applyAlignment="1">
      <alignment wrapText="1"/>
    </xf>
    <xf numFmtId="0" fontId="8" fillId="2" borderId="0" xfId="0" applyFont="1" applyFill="1" applyBorder="1" applyAlignment="1">
      <alignment vertical="center" wrapText="1"/>
    </xf>
    <xf numFmtId="0" fontId="5" fillId="2" borderId="0" xfId="0" applyFont="1" applyFill="1" applyBorder="1" applyAlignment="1">
      <alignment vertical="center" wrapText="1"/>
    </xf>
    <xf numFmtId="0" fontId="8" fillId="2" borderId="5" xfId="0" applyFont="1" applyFill="1" applyBorder="1" applyAlignment="1">
      <alignment vertical="center" wrapText="1"/>
    </xf>
    <xf numFmtId="0" fontId="5" fillId="2" borderId="11" xfId="0" applyFont="1" applyFill="1" applyBorder="1" applyAlignment="1">
      <alignment vertical="center" wrapText="1"/>
    </xf>
    <xf numFmtId="0" fontId="8" fillId="2" borderId="3" xfId="0" applyFont="1" applyFill="1" applyBorder="1" applyAlignment="1">
      <alignment vertical="center" wrapText="1"/>
    </xf>
    <xf numFmtId="0" fontId="5" fillId="2" borderId="3" xfId="0" applyFont="1" applyFill="1" applyBorder="1" applyAlignment="1">
      <alignment vertical="center" wrapText="1"/>
    </xf>
    <xf numFmtId="0" fontId="8" fillId="2" borderId="5" xfId="0" applyFont="1" applyFill="1" applyBorder="1" applyAlignment="1">
      <alignment vertical="center" wrapText="1"/>
    </xf>
    <xf numFmtId="168" fontId="8" fillId="4" borderId="5" xfId="0" applyNumberFormat="1" applyFont="1" applyFill="1" applyBorder="1" applyAlignment="1" applyProtection="1">
      <alignment horizontal="center" vertical="center" wrapText="1"/>
      <protection locked="0"/>
    </xf>
    <xf numFmtId="0" fontId="0" fillId="2" borderId="0" xfId="0" applyFont="1" applyFill="1" applyAlignment="1">
      <alignment vertical="center"/>
    </xf>
    <xf numFmtId="0" fontId="0" fillId="0" borderId="0" xfId="0" applyFont="1" applyAlignment="1">
      <alignment vertical="center"/>
    </xf>
    <xf numFmtId="0" fontId="0" fillId="0" borderId="0" xfId="0" applyFont="1"/>
    <xf numFmtId="0" fontId="7" fillId="4" borderId="5" xfId="0" applyFont="1" applyFill="1" applyBorder="1" applyAlignment="1" applyProtection="1">
      <alignment horizontal="center" vertical="center"/>
      <protection locked="0"/>
    </xf>
    <xf numFmtId="0" fontId="8" fillId="2" borderId="2" xfId="0" applyFont="1" applyFill="1" applyBorder="1" applyAlignment="1">
      <alignment horizontal="center" vertical="center" wrapText="1"/>
    </xf>
    <xf numFmtId="0" fontId="0" fillId="2" borderId="6" xfId="0" applyFont="1" applyFill="1" applyBorder="1" applyAlignment="1">
      <alignment vertical="center"/>
    </xf>
    <xf numFmtId="0" fontId="0" fillId="2" borderId="8" xfId="0" applyFont="1" applyFill="1" applyBorder="1" applyAlignment="1">
      <alignment vertical="center" wrapText="1"/>
    </xf>
    <xf numFmtId="0" fontId="0" fillId="2" borderId="7" xfId="0" applyFont="1" applyFill="1" applyBorder="1" applyAlignment="1">
      <alignment vertical="center" wrapText="1"/>
    </xf>
    <xf numFmtId="0" fontId="0" fillId="0" borderId="6" xfId="0" applyFont="1" applyBorder="1" applyAlignment="1">
      <alignment vertical="center"/>
    </xf>
    <xf numFmtId="0" fontId="0" fillId="2" borderId="11" xfId="0" applyFont="1" applyFill="1" applyBorder="1" applyAlignment="1">
      <alignment vertical="center"/>
    </xf>
    <xf numFmtId="166" fontId="18" fillId="2" borderId="3" xfId="0" applyNumberFormat="1" applyFont="1" applyFill="1" applyBorder="1" applyAlignment="1">
      <alignment vertical="center" wrapText="1"/>
    </xf>
    <xf numFmtId="168" fontId="8" fillId="4" borderId="3" xfId="0" applyNumberFormat="1" applyFont="1" applyFill="1" applyBorder="1" applyAlignment="1" applyProtection="1">
      <alignment horizontal="center" vertical="center" wrapText="1"/>
      <protection locked="0"/>
    </xf>
    <xf numFmtId="0" fontId="8" fillId="2" borderId="6" xfId="0" applyFont="1" applyFill="1" applyBorder="1" applyAlignment="1">
      <alignment vertical="center" wrapText="1"/>
    </xf>
    <xf numFmtId="0" fontId="10" fillId="2" borderId="6" xfId="0" applyFont="1" applyFill="1" applyBorder="1" applyAlignment="1" applyProtection="1">
      <alignment horizontal="center" vertical="center" wrapText="1"/>
      <protection locked="0"/>
    </xf>
    <xf numFmtId="0" fontId="8" fillId="2" borderId="11" xfId="0" applyFont="1" applyFill="1" applyBorder="1" applyAlignment="1">
      <alignment horizontal="left" vertical="center" wrapText="1"/>
    </xf>
    <xf numFmtId="9" fontId="8" fillId="4" borderId="3" xfId="5" applyFont="1" applyFill="1" applyBorder="1" applyAlignment="1" applyProtection="1">
      <alignment horizontal="center" vertical="center" wrapText="1"/>
      <protection locked="0"/>
    </xf>
    <xf numFmtId="9" fontId="8" fillId="4" borderId="5" xfId="5" applyFont="1" applyFill="1" applyBorder="1" applyAlignment="1" applyProtection="1">
      <alignment horizontal="center" vertical="center" wrapText="1"/>
      <protection locked="0"/>
    </xf>
    <xf numFmtId="9" fontId="8" fillId="2" borderId="3" xfId="5" applyFont="1" applyFill="1" applyBorder="1" applyAlignment="1" applyProtection="1">
      <alignment horizontal="center" vertical="center" wrapText="1"/>
      <protection locked="0"/>
    </xf>
    <xf numFmtId="168" fontId="8" fillId="2" borderId="3" xfId="0" applyNumberFormat="1" applyFont="1" applyFill="1" applyBorder="1" applyAlignment="1" applyProtection="1">
      <alignment vertical="center" wrapText="1"/>
      <protection locked="0"/>
    </xf>
    <xf numFmtId="168" fontId="8" fillId="2" borderId="11" xfId="0" applyNumberFormat="1" applyFont="1" applyFill="1" applyBorder="1" applyAlignment="1" applyProtection="1">
      <alignment vertical="center" wrapText="1"/>
      <protection locked="0"/>
    </xf>
    <xf numFmtId="0" fontId="5" fillId="2" borderId="0" xfId="0" applyFont="1" applyFill="1" applyAlignment="1">
      <alignment vertical="center"/>
    </xf>
    <xf numFmtId="171" fontId="5" fillId="2" borderId="5" xfId="0" applyNumberFormat="1" applyFont="1" applyFill="1" applyBorder="1" applyAlignment="1">
      <alignment horizontal="right" vertical="center" wrapText="1"/>
    </xf>
    <xf numFmtId="0" fontId="7" fillId="2" borderId="11" xfId="0" applyFont="1" applyFill="1" applyBorder="1" applyAlignment="1">
      <alignment vertical="center"/>
    </xf>
    <xf numFmtId="0" fontId="1" fillId="2" borderId="11" xfId="0" applyFont="1" applyFill="1" applyBorder="1" applyAlignment="1">
      <alignment vertical="center"/>
    </xf>
    <xf numFmtId="0" fontId="14" fillId="4" borderId="11" xfId="0" applyFont="1" applyFill="1" applyBorder="1" applyAlignment="1" applyProtection="1">
      <alignment horizontal="center" vertical="center"/>
      <protection locked="0"/>
    </xf>
    <xf numFmtId="0" fontId="14" fillId="0" borderId="0" xfId="0" applyFont="1" applyBorder="1" applyAlignment="1">
      <alignment vertical="center"/>
    </xf>
    <xf numFmtId="0" fontId="7" fillId="2" borderId="6" xfId="0" applyFont="1" applyFill="1" applyBorder="1" applyAlignment="1">
      <alignment vertical="center"/>
    </xf>
    <xf numFmtId="0" fontId="14" fillId="4" borderId="6" xfId="0" applyFont="1" applyFill="1" applyBorder="1" applyAlignment="1" applyProtection="1">
      <alignment horizontal="center" vertical="center"/>
      <protection locked="0"/>
    </xf>
    <xf numFmtId="0" fontId="14" fillId="4" borderId="7" xfId="0" applyFont="1" applyFill="1" applyBorder="1" applyAlignment="1" applyProtection="1">
      <alignment horizontal="center" vertical="center"/>
      <protection locked="0"/>
    </xf>
    <xf numFmtId="0" fontId="19" fillId="3" borderId="0" xfId="0" applyFont="1" applyFill="1" applyAlignment="1">
      <alignment vertical="center"/>
    </xf>
    <xf numFmtId="170" fontId="13" fillId="2" borderId="3" xfId="0" applyNumberFormat="1" applyFont="1" applyFill="1" applyBorder="1" applyAlignment="1">
      <alignment horizontal="right" vertical="center" wrapText="1"/>
    </xf>
    <xf numFmtId="0" fontId="19" fillId="3" borderId="0" xfId="0" applyFont="1" applyFill="1" applyBorder="1" applyAlignment="1">
      <alignment vertical="center"/>
    </xf>
    <xf numFmtId="0" fontId="6" fillId="0" borderId="0" xfId="0" applyFont="1" applyBorder="1" applyAlignment="1">
      <alignment vertical="center"/>
    </xf>
    <xf numFmtId="169" fontId="5" fillId="2" borderId="3" xfId="0" applyNumberFormat="1" applyFont="1" applyFill="1" applyBorder="1" applyAlignment="1">
      <alignment horizontal="right" vertical="center" wrapText="1"/>
    </xf>
    <xf numFmtId="0" fontId="8" fillId="4" borderId="3" xfId="0" applyFont="1" applyFill="1" applyBorder="1" applyAlignment="1" applyProtection="1">
      <alignment horizontal="center" vertical="center" wrapText="1"/>
      <protection locked="0"/>
    </xf>
    <xf numFmtId="0" fontId="4" fillId="2" borderId="6" xfId="0" applyFont="1" applyFill="1" applyBorder="1" applyAlignment="1">
      <alignment vertical="center"/>
    </xf>
    <xf numFmtId="166" fontId="10" fillId="2" borderId="6" xfId="0" applyNumberFormat="1" applyFont="1" applyFill="1" applyBorder="1" applyAlignment="1">
      <alignment horizontal="center" vertical="center" wrapText="1"/>
    </xf>
    <xf numFmtId="0" fontId="5" fillId="2" borderId="3" xfId="0" applyFont="1" applyFill="1" applyBorder="1" applyAlignment="1">
      <alignment vertical="center"/>
    </xf>
    <xf numFmtId="0" fontId="0" fillId="2" borderId="3" xfId="0" applyFont="1" applyFill="1" applyBorder="1" applyAlignment="1">
      <alignment vertical="center"/>
    </xf>
    <xf numFmtId="166" fontId="10" fillId="2" borderId="3" xfId="0" applyNumberFormat="1" applyFont="1" applyFill="1" applyBorder="1" applyAlignment="1">
      <alignment horizontal="center" vertical="center" wrapText="1"/>
    </xf>
    <xf numFmtId="171" fontId="5" fillId="2" borderId="3" xfId="0" applyNumberFormat="1" applyFont="1" applyFill="1" applyBorder="1" applyAlignment="1">
      <alignment horizontal="right" vertical="center" wrapText="1"/>
    </xf>
    <xf numFmtId="0" fontId="5" fillId="2" borderId="11" xfId="0" applyFont="1" applyFill="1" applyBorder="1" applyAlignment="1">
      <alignment vertical="center"/>
    </xf>
    <xf numFmtId="170" fontId="13" fillId="2" borderId="6" xfId="0" applyNumberFormat="1" applyFont="1" applyFill="1" applyBorder="1" applyAlignment="1">
      <alignment horizontal="right" vertical="center" wrapText="1"/>
    </xf>
    <xf numFmtId="166" fontId="10" fillId="2" borderId="11" xfId="0" applyNumberFormat="1" applyFont="1" applyFill="1" applyBorder="1" applyAlignment="1">
      <alignment horizontal="center" vertical="center" wrapText="1"/>
    </xf>
    <xf numFmtId="171" fontId="5" fillId="4" borderId="11" xfId="0" applyNumberFormat="1" applyFont="1" applyFill="1" applyBorder="1" applyAlignment="1">
      <alignment horizontal="right" vertical="center" wrapText="1"/>
    </xf>
    <xf numFmtId="171" fontId="7" fillId="2" borderId="6" xfId="0" applyNumberFormat="1" applyFont="1" applyFill="1" applyBorder="1" applyAlignment="1">
      <alignment horizontal="right" vertical="center" wrapText="1"/>
    </xf>
    <xf numFmtId="0" fontId="0" fillId="0" borderId="0" xfId="0" applyFont="1" applyBorder="1" applyAlignment="1">
      <alignment vertical="center"/>
    </xf>
    <xf numFmtId="0" fontId="0" fillId="0" borderId="0" xfId="0" applyFont="1" applyBorder="1"/>
    <xf numFmtId="170" fontId="13" fillId="0" borderId="0" xfId="0" applyNumberFormat="1" applyFont="1" applyBorder="1" applyAlignment="1">
      <alignment horizontal="right" vertical="center" wrapText="1"/>
    </xf>
    <xf numFmtId="170" fontId="20" fillId="0" borderId="0" xfId="0" applyNumberFormat="1" applyFont="1" applyBorder="1" applyAlignment="1">
      <alignment horizontal="right" vertical="center" wrapText="1"/>
    </xf>
    <xf numFmtId="9" fontId="7" fillId="0" borderId="0" xfId="0" applyNumberFormat="1" applyFont="1" applyBorder="1" applyAlignment="1">
      <alignment vertical="center"/>
    </xf>
    <xf numFmtId="167" fontId="7" fillId="0" borderId="0" xfId="0" applyNumberFormat="1" applyFont="1" applyBorder="1" applyAlignment="1">
      <alignment horizontal="right" vertical="center" wrapText="1"/>
    </xf>
    <xf numFmtId="0" fontId="0" fillId="2" borderId="0" xfId="0" applyFill="1" applyAlignment="1">
      <alignment vertical="center" wrapText="1"/>
    </xf>
    <xf numFmtId="0" fontId="12" fillId="4" borderId="0" xfId="0" applyFont="1" applyFill="1" applyAlignment="1">
      <alignment vertical="center"/>
    </xf>
    <xf numFmtId="0" fontId="1" fillId="2" borderId="0" xfId="0" applyFont="1" applyFill="1" applyBorder="1" applyAlignment="1">
      <alignment wrapText="1"/>
    </xf>
    <xf numFmtId="1" fontId="22" fillId="4" borderId="5" xfId="0" applyNumberFormat="1" applyFont="1" applyFill="1" applyBorder="1" applyAlignment="1">
      <alignment horizontal="center" vertical="center" wrapText="1"/>
    </xf>
    <xf numFmtId="0" fontId="8" fillId="2" borderId="15" xfId="0" applyFont="1" applyFill="1" applyBorder="1" applyAlignment="1">
      <alignment vertical="center" wrapText="1"/>
    </xf>
    <xf numFmtId="9" fontId="8" fillId="4" borderId="5" xfId="5" applyFont="1" applyFill="1" applyBorder="1" applyAlignment="1" applyProtection="1">
      <alignment horizontal="right" vertical="center" wrapText="1"/>
      <protection locked="0"/>
    </xf>
    <xf numFmtId="165" fontId="5" fillId="2" borderId="5" xfId="0" applyNumberFormat="1" applyFont="1" applyFill="1" applyBorder="1" applyAlignment="1" applyProtection="1">
      <alignment horizontal="right" vertical="center" wrapText="1"/>
    </xf>
    <xf numFmtId="165" fontId="7" fillId="2" borderId="5" xfId="0" applyNumberFormat="1" applyFont="1" applyFill="1" applyBorder="1" applyAlignment="1" applyProtection="1">
      <alignment horizontal="right" vertical="center" wrapText="1"/>
    </xf>
    <xf numFmtId="0" fontId="1" fillId="2" borderId="6" xfId="0" applyFont="1" applyFill="1" applyBorder="1" applyAlignment="1" applyProtection="1">
      <alignment vertical="center"/>
    </xf>
    <xf numFmtId="168" fontId="8" fillId="2" borderId="3" xfId="0" applyNumberFormat="1" applyFont="1" applyFill="1" applyBorder="1" applyAlignment="1" applyProtection="1">
      <alignment vertical="center" wrapText="1"/>
    </xf>
    <xf numFmtId="168" fontId="8" fillId="2" borderId="11" xfId="0" applyNumberFormat="1" applyFont="1" applyFill="1" applyBorder="1" applyAlignment="1" applyProtection="1">
      <alignment vertical="center" wrapText="1"/>
    </xf>
    <xf numFmtId="44" fontId="8" fillId="2" borderId="0" xfId="4" applyFont="1" applyFill="1" applyAlignment="1" applyProtection="1">
      <alignment vertical="center" wrapText="1"/>
    </xf>
    <xf numFmtId="44" fontId="8" fillId="2" borderId="11" xfId="4" applyFont="1" applyFill="1" applyBorder="1" applyAlignment="1" applyProtection="1">
      <alignment vertical="center" wrapText="1"/>
    </xf>
    <xf numFmtId="44" fontId="8" fillId="2" borderId="6" xfId="4" applyFont="1" applyFill="1" applyBorder="1" applyAlignment="1" applyProtection="1">
      <alignment vertical="center" wrapText="1"/>
    </xf>
    <xf numFmtId="0" fontId="8" fillId="2" borderId="5" xfId="0" applyFont="1" applyFill="1" applyBorder="1" applyAlignment="1">
      <alignment vertical="center" wrapText="1"/>
    </xf>
    <xf numFmtId="0" fontId="7" fillId="4" borderId="5" xfId="0" applyFont="1" applyFill="1" applyBorder="1" applyAlignment="1" applyProtection="1">
      <alignment horizontal="center" vertical="center"/>
      <protection locked="0"/>
    </xf>
    <xf numFmtId="0" fontId="8" fillId="2" borderId="5" xfId="0" applyFont="1" applyFill="1" applyBorder="1" applyAlignment="1">
      <alignment vertical="center" wrapText="1"/>
    </xf>
    <xf numFmtId="165" fontId="5" fillId="2" borderId="5" xfId="0" applyNumberFormat="1" applyFont="1" applyFill="1" applyBorder="1" applyAlignment="1" applyProtection="1">
      <alignment horizontal="right" vertical="center" wrapText="1"/>
      <protection locked="0"/>
    </xf>
    <xf numFmtId="0" fontId="8" fillId="2" borderId="0" xfId="0" applyFont="1" applyFill="1" applyAlignment="1">
      <alignment horizontal="left" vertical="center" wrapText="1"/>
    </xf>
    <xf numFmtId="0" fontId="5" fillId="2" borderId="5" xfId="0" applyFont="1" applyFill="1" applyBorder="1" applyAlignment="1">
      <alignment vertical="center"/>
    </xf>
    <xf numFmtId="0" fontId="0" fillId="2" borderId="5" xfId="0" applyFont="1" applyFill="1" applyBorder="1" applyAlignment="1">
      <alignment vertical="center"/>
    </xf>
    <xf numFmtId="166" fontId="10" fillId="2" borderId="5" xfId="0" applyNumberFormat="1" applyFont="1" applyFill="1" applyBorder="1" applyAlignment="1">
      <alignment horizontal="center" vertical="center" wrapText="1"/>
    </xf>
    <xf numFmtId="170" fontId="23" fillId="2" borderId="6" xfId="0" applyNumberFormat="1" applyFont="1" applyFill="1" applyBorder="1" applyAlignment="1">
      <alignment horizontal="center" vertical="center" wrapText="1"/>
    </xf>
    <xf numFmtId="170" fontId="20" fillId="0" borderId="0" xfId="0" applyNumberFormat="1" applyFont="1" applyBorder="1" applyAlignment="1">
      <alignment horizontal="center" vertical="center" wrapText="1"/>
    </xf>
    <xf numFmtId="0" fontId="7" fillId="2" borderId="7" xfId="0" applyFont="1" applyFill="1" applyBorder="1" applyAlignment="1" applyProtection="1">
      <alignment horizontal="center" vertical="center"/>
    </xf>
    <xf numFmtId="0" fontId="0" fillId="0" borderId="0" xfId="0" applyFont="1" applyBorder="1" applyAlignment="1">
      <alignment horizontal="center" vertical="center"/>
    </xf>
    <xf numFmtId="0" fontId="7" fillId="2" borderId="7" xfId="0" applyFont="1" applyFill="1" applyBorder="1" applyAlignment="1">
      <alignment horizontal="center" vertical="center"/>
    </xf>
    <xf numFmtId="167" fontId="7" fillId="2" borderId="0" xfId="0" applyNumberFormat="1" applyFont="1" applyFill="1" applyAlignment="1">
      <alignment horizontal="center" vertical="center" wrapText="1"/>
    </xf>
    <xf numFmtId="0" fontId="7" fillId="0" borderId="0" xfId="0" applyFont="1" applyBorder="1" applyAlignment="1">
      <alignment horizontal="center" vertical="center"/>
    </xf>
    <xf numFmtId="0" fontId="7" fillId="2" borderId="9" xfId="0" applyFont="1" applyFill="1" applyBorder="1" applyAlignment="1">
      <alignment horizontal="center" vertical="center"/>
    </xf>
    <xf numFmtId="0" fontId="7" fillId="2" borderId="9" xfId="0" applyFont="1" applyFill="1" applyBorder="1" applyAlignment="1">
      <alignment vertical="center"/>
    </xf>
    <xf numFmtId="0" fontId="7" fillId="2" borderId="6" xfId="0" applyFont="1" applyFill="1" applyBorder="1" applyAlignment="1">
      <alignment horizontal="center" vertical="center"/>
    </xf>
    <xf numFmtId="0" fontId="0" fillId="2" borderId="0" xfId="0" applyFill="1"/>
    <xf numFmtId="0" fontId="8" fillId="2" borderId="0" xfId="0" applyFont="1" applyFill="1" applyBorder="1" applyAlignment="1">
      <alignment horizontal="left" vertical="center" wrapText="1"/>
    </xf>
    <xf numFmtId="0" fontId="0" fillId="2" borderId="6" xfId="0" applyFont="1" applyFill="1" applyBorder="1" applyAlignment="1">
      <alignment vertical="center" wrapText="1"/>
    </xf>
    <xf numFmtId="0" fontId="0" fillId="2" borderId="5" xfId="0" applyFont="1" applyFill="1" applyBorder="1" applyAlignment="1">
      <alignment vertical="center" wrapText="1"/>
    </xf>
    <xf numFmtId="0" fontId="4" fillId="2" borderId="0" xfId="0" applyFont="1" applyFill="1" applyBorder="1" applyAlignment="1">
      <alignment vertical="center" wrapText="1"/>
    </xf>
    <xf numFmtId="0" fontId="5" fillId="2" borderId="11" xfId="0" applyFont="1" applyFill="1" applyBorder="1" applyAlignment="1">
      <alignment vertical="center" wrapText="1"/>
    </xf>
    <xf numFmtId="0" fontId="8" fillId="2" borderId="3" xfId="0" applyFont="1" applyFill="1" applyBorder="1" applyAlignment="1">
      <alignment vertical="center" wrapText="1"/>
    </xf>
    <xf numFmtId="0" fontId="5" fillId="2" borderId="3" xfId="0" applyFont="1" applyFill="1" applyBorder="1" applyAlignment="1">
      <alignment vertical="center" wrapText="1"/>
    </xf>
    <xf numFmtId="0" fontId="8" fillId="2" borderId="11" xfId="0" applyFont="1" applyFill="1" applyBorder="1" applyAlignment="1">
      <alignment horizontal="left" vertical="center" wrapText="1"/>
    </xf>
    <xf numFmtId="0" fontId="0" fillId="2" borderId="0" xfId="0" applyFont="1" applyFill="1" applyAlignment="1">
      <alignment horizontal="center" vertical="center"/>
    </xf>
    <xf numFmtId="0" fontId="24" fillId="4" borderId="5" xfId="0" applyFont="1" applyFill="1" applyBorder="1" applyAlignment="1" applyProtection="1">
      <alignment horizontal="center" vertical="center"/>
      <protection locked="0"/>
    </xf>
    <xf numFmtId="1" fontId="25" fillId="4" borderId="5" xfId="0" applyNumberFormat="1" applyFont="1" applyFill="1" applyBorder="1" applyAlignment="1">
      <alignment horizontal="center" vertical="center" wrapText="1"/>
    </xf>
    <xf numFmtId="0" fontId="7" fillId="4" borderId="5" xfId="0" applyFont="1" applyFill="1" applyBorder="1" applyAlignment="1" applyProtection="1">
      <alignment horizontal="center" vertical="center"/>
      <protection locked="0"/>
    </xf>
    <xf numFmtId="0" fontId="7" fillId="4" borderId="13" xfId="0" applyFont="1" applyFill="1" applyBorder="1" applyAlignment="1" applyProtection="1">
      <alignment horizontal="center" vertical="center"/>
      <protection locked="0"/>
    </xf>
    <xf numFmtId="167" fontId="6" fillId="2" borderId="11" xfId="0" applyNumberFormat="1" applyFont="1" applyFill="1" applyBorder="1" applyAlignment="1">
      <alignment horizontal="right" vertical="center" wrapText="1"/>
    </xf>
    <xf numFmtId="0" fontId="8" fillId="2" borderId="11" xfId="0" applyFont="1" applyFill="1" applyBorder="1" applyAlignment="1">
      <alignment vertical="center" wrapText="1"/>
    </xf>
    <xf numFmtId="0" fontId="5" fillId="2" borderId="11" xfId="0" applyFont="1" applyFill="1" applyBorder="1" applyAlignment="1">
      <alignment vertical="center" wrapText="1"/>
    </xf>
    <xf numFmtId="0" fontId="8" fillId="2" borderId="3" xfId="0" applyFont="1" applyFill="1" applyBorder="1" applyAlignment="1">
      <alignment vertical="center" wrapText="1"/>
    </xf>
    <xf numFmtId="0" fontId="5" fillId="2" borderId="3" xfId="0" applyFont="1" applyFill="1" applyBorder="1" applyAlignment="1">
      <alignment vertical="center" wrapText="1"/>
    </xf>
    <xf numFmtId="0" fontId="8" fillId="2" borderId="5" xfId="0" applyFont="1" applyFill="1" applyBorder="1" applyAlignment="1">
      <alignment horizontal="left" vertical="center" wrapText="1"/>
    </xf>
    <xf numFmtId="167" fontId="7" fillId="2" borderId="7" xfId="0" applyNumberFormat="1" applyFont="1" applyFill="1" applyBorder="1" applyAlignment="1">
      <alignment horizontal="left" vertical="center" wrapText="1"/>
    </xf>
    <xf numFmtId="0" fontId="8" fillId="2" borderId="14" xfId="0" applyFont="1" applyFill="1" applyBorder="1" applyAlignment="1">
      <alignment horizontal="left" vertical="center" wrapText="1"/>
    </xf>
    <xf numFmtId="0" fontId="10" fillId="2" borderId="7" xfId="0" applyFont="1" applyFill="1" applyBorder="1" applyAlignment="1">
      <alignment vertical="center" wrapText="1"/>
    </xf>
    <xf numFmtId="0" fontId="5" fillId="0" borderId="7" xfId="0" applyFont="1" applyBorder="1" applyAlignment="1">
      <alignment vertical="center" wrapText="1"/>
    </xf>
    <xf numFmtId="0" fontId="0" fillId="0" borderId="7" xfId="0" applyFont="1" applyBorder="1" applyAlignment="1">
      <alignment vertical="center" wrapText="1"/>
    </xf>
    <xf numFmtId="0" fontId="8" fillId="2" borderId="14" xfId="0" applyFont="1" applyFill="1" applyBorder="1" applyAlignment="1">
      <alignment horizontal="left" vertical="center"/>
    </xf>
    <xf numFmtId="0" fontId="8" fillId="2" borderId="3" xfId="0" applyFont="1" applyFill="1" applyBorder="1" applyAlignment="1">
      <alignment horizontal="left" vertical="center"/>
    </xf>
    <xf numFmtId="0" fontId="10" fillId="2" borderId="5" xfId="0" applyFont="1" applyFill="1" applyBorder="1" applyAlignment="1">
      <alignment vertical="center" wrapText="1"/>
    </xf>
    <xf numFmtId="0" fontId="1" fillId="2" borderId="5" xfId="0" applyFont="1" applyFill="1" applyBorder="1" applyAlignment="1">
      <alignment vertical="center" wrapText="1"/>
    </xf>
    <xf numFmtId="0" fontId="8" fillId="2" borderId="10" xfId="0" applyFont="1" applyFill="1" applyBorder="1" applyAlignment="1">
      <alignment vertical="center" wrapText="1"/>
    </xf>
    <xf numFmtId="0" fontId="0" fillId="0" borderId="10" xfId="0" applyFont="1" applyBorder="1" applyAlignment="1">
      <alignment vertical="center" wrapText="1"/>
    </xf>
    <xf numFmtId="0" fontId="7" fillId="2" borderId="6" xfId="0" applyFont="1" applyFill="1" applyBorder="1" applyAlignment="1">
      <alignment horizontal="left" vertical="center"/>
    </xf>
    <xf numFmtId="0" fontId="8" fillId="2" borderId="11"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5" fillId="4" borderId="0" xfId="0" applyFont="1" applyFill="1" applyBorder="1" applyAlignment="1" applyProtection="1">
      <alignment horizontal="center" vertical="center"/>
      <protection locked="0"/>
    </xf>
    <xf numFmtId="0" fontId="8" fillId="2" borderId="3"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15" fillId="4" borderId="3" xfId="0" applyFont="1" applyFill="1" applyBorder="1" applyAlignment="1" applyProtection="1">
      <alignment horizontal="center" vertical="center"/>
      <protection locked="0"/>
    </xf>
    <xf numFmtId="0" fontId="8" fillId="2" borderId="0"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4" borderId="2" xfId="0" applyFont="1" applyFill="1" applyBorder="1" applyAlignment="1" applyProtection="1">
      <alignment vertical="top"/>
      <protection locked="0"/>
    </xf>
    <xf numFmtId="0" fontId="7" fillId="4" borderId="4" xfId="0" applyFont="1" applyFill="1" applyBorder="1" applyAlignment="1" applyProtection="1">
      <alignment vertical="top"/>
      <protection locked="0"/>
    </xf>
    <xf numFmtId="0" fontId="7" fillId="4" borderId="3" xfId="0" applyFont="1" applyFill="1" applyBorder="1" applyAlignment="1" applyProtection="1">
      <alignment vertical="top"/>
      <protection locked="0"/>
    </xf>
    <xf numFmtId="0" fontId="7" fillId="4" borderId="1" xfId="0" applyFont="1" applyFill="1" applyBorder="1" applyAlignment="1" applyProtection="1">
      <alignment vertical="top"/>
      <protection locked="0"/>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7" fillId="4" borderId="2" xfId="0" applyFont="1" applyFill="1" applyBorder="1" applyAlignment="1" applyProtection="1">
      <alignment horizontal="left" vertical="top"/>
      <protection locked="0"/>
    </xf>
    <xf numFmtId="0" fontId="7" fillId="4" borderId="4" xfId="0" applyFont="1" applyFill="1" applyBorder="1" applyAlignment="1" applyProtection="1">
      <alignment horizontal="left" vertical="top"/>
      <protection locked="0"/>
    </xf>
    <xf numFmtId="0" fontId="7" fillId="4" borderId="3" xfId="0" applyFont="1" applyFill="1" applyBorder="1" applyAlignment="1" applyProtection="1">
      <alignment horizontal="left" vertical="top"/>
      <protection locked="0"/>
    </xf>
    <xf numFmtId="0" fontId="7" fillId="4" borderId="1" xfId="0" applyFont="1" applyFill="1" applyBorder="1" applyAlignment="1" applyProtection="1">
      <alignment horizontal="left" vertical="top"/>
      <protection locked="0"/>
    </xf>
    <xf numFmtId="0" fontId="7" fillId="4" borderId="5" xfId="0" applyFont="1" applyFill="1" applyBorder="1" applyAlignment="1" applyProtection="1">
      <alignment horizontal="left" vertical="top"/>
      <protection locked="0"/>
    </xf>
    <xf numFmtId="0" fontId="7" fillId="4" borderId="13" xfId="0" applyFont="1" applyFill="1" applyBorder="1" applyAlignment="1" applyProtection="1">
      <alignment horizontal="left" vertical="top"/>
      <protection locked="0"/>
    </xf>
    <xf numFmtId="0" fontId="7" fillId="4" borderId="5" xfId="0" applyFont="1" applyFill="1" applyBorder="1" applyAlignment="1" applyProtection="1">
      <alignment horizontal="center" vertical="center"/>
      <protection locked="0"/>
    </xf>
    <xf numFmtId="0" fontId="7" fillId="4" borderId="13" xfId="0"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164" fontId="10" fillId="4" borderId="5" xfId="0" applyNumberFormat="1" applyFont="1" applyFill="1" applyBorder="1" applyAlignment="1" applyProtection="1">
      <alignment horizontal="center" vertical="center" wrapText="1"/>
      <protection locked="0" hidden="1"/>
    </xf>
    <xf numFmtId="164" fontId="10" fillId="4" borderId="13" xfId="0" applyNumberFormat="1" applyFont="1" applyFill="1" applyBorder="1" applyAlignment="1" applyProtection="1">
      <alignment horizontal="center" vertical="center" wrapText="1"/>
      <protection locked="0" hidden="1"/>
    </xf>
    <xf numFmtId="0" fontId="26" fillId="2" borderId="3" xfId="0" applyFont="1" applyFill="1" applyBorder="1" applyAlignment="1">
      <alignment horizontal="center" vertical="center"/>
    </xf>
  </cellXfs>
  <cellStyles count="7">
    <cellStyle name="Komma" xfId="2" builtinId="3"/>
    <cellStyle name="Komma 2" xfId="3" xr:uid="{83D3F8AA-17E1-4959-8B3E-D3E067E68152}"/>
    <cellStyle name="Procent" xfId="5" builtinId="5"/>
    <cellStyle name="Standaard" xfId="0" builtinId="0"/>
    <cellStyle name="Valuta" xfId="4" builtinId="4"/>
    <cellStyle name="Valuta 2" xfId="1" xr:uid="{854E7084-8A7C-4D06-BF11-9F0870F10FD4}"/>
    <cellStyle name="Valuta 3" xfId="6" xr:uid="{8CCF0233-8319-47D7-A518-4DD77120AA0F}"/>
  </cellStyles>
  <dxfs count="28">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0.14996795556505021"/>
      </font>
      <fill>
        <patternFill>
          <bgColor theme="0" tint="-0.14996795556505021"/>
        </patternFill>
      </fill>
      <border>
        <left/>
        <right/>
        <top/>
        <bottom/>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rgb="FF9C0006"/>
      </font>
      <fill>
        <patternFill>
          <bgColor rgb="FFFFC7CE"/>
        </patternFill>
      </fill>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304800</xdr:colOff>
      <xdr:row>3</xdr:row>
      <xdr:rowOff>121920</xdr:rowOff>
    </xdr:to>
    <xdr:sp macro="" textlink="">
      <xdr:nvSpPr>
        <xdr:cNvPr id="2" name="AutoShape 3" descr="Afbeeldingsresultaat voor den haag logo">
          <a:extLst>
            <a:ext uri="{FF2B5EF4-FFF2-40B4-BE49-F238E27FC236}">
              <a16:creationId xmlns:a16="http://schemas.microsoft.com/office/drawing/2014/main" id="{BD3EF820-8D03-412A-8ADD-BBED915F3305}"/>
            </a:ext>
          </a:extLst>
        </xdr:cNvPr>
        <xdr:cNvSpPr>
          <a:spLocks noChangeAspect="1" noChangeArrowheads="1"/>
        </xdr:cNvSpPr>
      </xdr:nvSpPr>
      <xdr:spPr bwMode="auto">
        <a:xfrm>
          <a:off x="6505575" y="762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1</xdr:row>
      <xdr:rowOff>121920</xdr:rowOff>
    </xdr:to>
    <xdr:sp macro="" textlink="">
      <xdr:nvSpPr>
        <xdr:cNvPr id="3" name="AutoShape 4" descr="Afbeeldingsresultaat voor den haag logo">
          <a:extLst>
            <a:ext uri="{FF2B5EF4-FFF2-40B4-BE49-F238E27FC236}">
              <a16:creationId xmlns:a16="http://schemas.microsoft.com/office/drawing/2014/main" id="{B60400E4-7F82-4026-9613-AF9B8E5106D6}"/>
            </a:ext>
          </a:extLst>
        </xdr:cNvPr>
        <xdr:cNvSpPr>
          <a:spLocks noChangeAspect="1" noChangeArrowheads="1"/>
        </xdr:cNvSpPr>
      </xdr:nvSpPr>
      <xdr:spPr bwMode="auto">
        <a:xfrm>
          <a:off x="4305300"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112569</xdr:colOff>
      <xdr:row>1</xdr:row>
      <xdr:rowOff>86592</xdr:rowOff>
    </xdr:from>
    <xdr:to>
      <xdr:col>5</xdr:col>
      <xdr:colOff>155864</xdr:colOff>
      <xdr:row>3</xdr:row>
      <xdr:rowOff>458137</xdr:rowOff>
    </xdr:to>
    <xdr:grpSp>
      <xdr:nvGrpSpPr>
        <xdr:cNvPr id="4" name="Groep 3">
          <a:extLst>
            <a:ext uri="{FF2B5EF4-FFF2-40B4-BE49-F238E27FC236}">
              <a16:creationId xmlns:a16="http://schemas.microsoft.com/office/drawing/2014/main" id="{B2F2EA09-508A-464C-B5DD-789F56AC52F7}"/>
            </a:ext>
          </a:extLst>
        </xdr:cNvPr>
        <xdr:cNvGrpSpPr/>
      </xdr:nvGrpSpPr>
      <xdr:grpSpPr>
        <a:xfrm>
          <a:off x="3960669" y="277092"/>
          <a:ext cx="776720" cy="752545"/>
          <a:chOff x="0" y="0"/>
          <a:chExt cx="1885676" cy="1820545"/>
        </a:xfrm>
      </xdr:grpSpPr>
      <xdr:sp macro="" textlink="">
        <xdr:nvSpPr>
          <xdr:cNvPr id="5" name="Rechthoek 4">
            <a:extLst>
              <a:ext uri="{FF2B5EF4-FFF2-40B4-BE49-F238E27FC236}">
                <a16:creationId xmlns:a16="http://schemas.microsoft.com/office/drawing/2014/main" id="{0F461E3B-7B8B-4953-8988-B7B11C74C2C3}"/>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91E24C95-8E41-48D0-9501-A8CCE36B40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1</xdr:row>
      <xdr:rowOff>51956</xdr:rowOff>
    </xdr:from>
    <xdr:to>
      <xdr:col>7</xdr:col>
      <xdr:colOff>1091045</xdr:colOff>
      <xdr:row>3</xdr:row>
      <xdr:rowOff>493569</xdr:rowOff>
    </xdr:to>
    <xdr:pic>
      <xdr:nvPicPr>
        <xdr:cNvPr id="7" name="Afbeelding 6">
          <a:extLst>
            <a:ext uri="{FF2B5EF4-FFF2-40B4-BE49-F238E27FC236}">
              <a16:creationId xmlns:a16="http://schemas.microsoft.com/office/drawing/2014/main" id="{0BE0CB93-3EB1-4169-A01F-89C3170464A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68046" y="242456"/>
          <a:ext cx="822613" cy="822613"/>
        </a:xfrm>
        <a:prstGeom prst="rect">
          <a:avLst/>
        </a:prstGeom>
        <a:noFill/>
        <a:ln>
          <a:noFill/>
        </a:ln>
      </xdr:spPr>
    </xdr:pic>
    <xdr:clientData/>
  </xdr:twoCellAnchor>
  <xdr:twoCellAnchor editAs="oneCell">
    <xdr:from>
      <xdr:col>5</xdr:col>
      <xdr:colOff>770659</xdr:colOff>
      <xdr:row>1</xdr:row>
      <xdr:rowOff>112568</xdr:rowOff>
    </xdr:from>
    <xdr:to>
      <xdr:col>6</xdr:col>
      <xdr:colOff>441613</xdr:colOff>
      <xdr:row>3</xdr:row>
      <xdr:rowOff>441613</xdr:rowOff>
    </xdr:to>
    <xdr:pic>
      <xdr:nvPicPr>
        <xdr:cNvPr id="8" name="Afbeelding 7" descr="cid:image001.jpg@01D44F59.5A8498F0">
          <a:extLst>
            <a:ext uri="{FF2B5EF4-FFF2-40B4-BE49-F238E27FC236}">
              <a16:creationId xmlns:a16="http://schemas.microsoft.com/office/drawing/2014/main" id="{7EA5DBC0-3482-4B72-9246-042E9DAFE629}"/>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359977" y="303068"/>
          <a:ext cx="1264227" cy="7100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304800</xdr:colOff>
      <xdr:row>3</xdr:row>
      <xdr:rowOff>121920</xdr:rowOff>
    </xdr:to>
    <xdr:sp macro="" textlink="">
      <xdr:nvSpPr>
        <xdr:cNvPr id="2" name="AutoShape 3" descr="Afbeeldingsresultaat voor den haag logo">
          <a:extLst>
            <a:ext uri="{FF2B5EF4-FFF2-40B4-BE49-F238E27FC236}">
              <a16:creationId xmlns:a16="http://schemas.microsoft.com/office/drawing/2014/main" id="{55F24A50-3055-4798-BA1B-A95A7362E58A}"/>
            </a:ext>
          </a:extLst>
        </xdr:cNvPr>
        <xdr:cNvSpPr>
          <a:spLocks noChangeAspect="1" noChangeArrowheads="1"/>
        </xdr:cNvSpPr>
      </xdr:nvSpPr>
      <xdr:spPr bwMode="auto">
        <a:xfrm>
          <a:off x="7286625"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1</xdr:row>
      <xdr:rowOff>121920</xdr:rowOff>
    </xdr:to>
    <xdr:sp macro="" textlink="">
      <xdr:nvSpPr>
        <xdr:cNvPr id="3" name="AutoShape 4" descr="Afbeeldingsresultaat voor den haag logo">
          <a:extLst>
            <a:ext uri="{FF2B5EF4-FFF2-40B4-BE49-F238E27FC236}">
              <a16:creationId xmlns:a16="http://schemas.microsoft.com/office/drawing/2014/main" id="{D29E2938-892C-4258-B4C8-A7F988B8ABE7}"/>
            </a:ext>
          </a:extLst>
        </xdr:cNvPr>
        <xdr:cNvSpPr>
          <a:spLocks noChangeAspect="1" noChangeArrowheads="1"/>
        </xdr:cNvSpPr>
      </xdr:nvSpPr>
      <xdr:spPr bwMode="auto">
        <a:xfrm>
          <a:off x="4581525" y="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112569</xdr:colOff>
      <xdr:row>1</xdr:row>
      <xdr:rowOff>86592</xdr:rowOff>
    </xdr:from>
    <xdr:to>
      <xdr:col>5</xdr:col>
      <xdr:colOff>155864</xdr:colOff>
      <xdr:row>3</xdr:row>
      <xdr:rowOff>458137</xdr:rowOff>
    </xdr:to>
    <xdr:grpSp>
      <xdr:nvGrpSpPr>
        <xdr:cNvPr id="4" name="Groep 3">
          <a:extLst>
            <a:ext uri="{FF2B5EF4-FFF2-40B4-BE49-F238E27FC236}">
              <a16:creationId xmlns:a16="http://schemas.microsoft.com/office/drawing/2014/main" id="{31E6FAF6-C781-4793-BEF0-B03F609D1EA5}"/>
            </a:ext>
          </a:extLst>
        </xdr:cNvPr>
        <xdr:cNvGrpSpPr/>
      </xdr:nvGrpSpPr>
      <xdr:grpSpPr>
        <a:xfrm>
          <a:off x="3960669" y="277092"/>
          <a:ext cx="776720" cy="752545"/>
          <a:chOff x="0" y="0"/>
          <a:chExt cx="1885676" cy="1820545"/>
        </a:xfrm>
      </xdr:grpSpPr>
      <xdr:sp macro="" textlink="">
        <xdr:nvSpPr>
          <xdr:cNvPr id="5" name="Rechthoek 4">
            <a:extLst>
              <a:ext uri="{FF2B5EF4-FFF2-40B4-BE49-F238E27FC236}">
                <a16:creationId xmlns:a16="http://schemas.microsoft.com/office/drawing/2014/main" id="{A127E1CA-29C7-43EE-883C-13D32E52D40B}"/>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72E56990-23A6-46C4-A51A-908A35B305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1</xdr:row>
      <xdr:rowOff>51956</xdr:rowOff>
    </xdr:from>
    <xdr:to>
      <xdr:col>7</xdr:col>
      <xdr:colOff>1091045</xdr:colOff>
      <xdr:row>3</xdr:row>
      <xdr:rowOff>493569</xdr:rowOff>
    </xdr:to>
    <xdr:pic>
      <xdr:nvPicPr>
        <xdr:cNvPr id="7" name="Afbeelding 6">
          <a:extLst>
            <a:ext uri="{FF2B5EF4-FFF2-40B4-BE49-F238E27FC236}">
              <a16:creationId xmlns:a16="http://schemas.microsoft.com/office/drawing/2014/main" id="{421DAD0C-8358-40AC-9025-CA3BF9F13B5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55057" y="242456"/>
          <a:ext cx="822613" cy="822613"/>
        </a:xfrm>
        <a:prstGeom prst="rect">
          <a:avLst/>
        </a:prstGeom>
        <a:noFill/>
        <a:ln>
          <a:noFill/>
        </a:ln>
      </xdr:spPr>
    </xdr:pic>
    <xdr:clientData/>
  </xdr:twoCellAnchor>
  <xdr:twoCellAnchor editAs="oneCell">
    <xdr:from>
      <xdr:col>5</xdr:col>
      <xdr:colOff>770659</xdr:colOff>
      <xdr:row>1</xdr:row>
      <xdr:rowOff>112568</xdr:rowOff>
    </xdr:from>
    <xdr:to>
      <xdr:col>6</xdr:col>
      <xdr:colOff>441613</xdr:colOff>
      <xdr:row>3</xdr:row>
      <xdr:rowOff>441613</xdr:rowOff>
    </xdr:to>
    <xdr:pic>
      <xdr:nvPicPr>
        <xdr:cNvPr id="8" name="Afbeelding 7" descr="cid:image001.jpg@01D44F59.5A8498F0">
          <a:extLst>
            <a:ext uri="{FF2B5EF4-FFF2-40B4-BE49-F238E27FC236}">
              <a16:creationId xmlns:a16="http://schemas.microsoft.com/office/drawing/2014/main" id="{9FD58F77-D17D-4CB5-9DBC-B0D3175EE8A0}"/>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352184" y="303068"/>
          <a:ext cx="1261629" cy="71004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5</xdr:row>
      <xdr:rowOff>0</xdr:rowOff>
    </xdr:from>
    <xdr:to>
      <xdr:col>7</xdr:col>
      <xdr:colOff>304800</xdr:colOff>
      <xdr:row>6</xdr:row>
      <xdr:rowOff>121920</xdr:rowOff>
    </xdr:to>
    <xdr:sp macro="" textlink="">
      <xdr:nvSpPr>
        <xdr:cNvPr id="2" name="AutoShape 3" descr="Afbeeldingsresultaat voor den haag logo">
          <a:extLst>
            <a:ext uri="{FF2B5EF4-FFF2-40B4-BE49-F238E27FC236}">
              <a16:creationId xmlns:a16="http://schemas.microsoft.com/office/drawing/2014/main" id="{05EB2298-4520-4E36-B510-0C782AD8801B}"/>
            </a:ext>
          </a:extLst>
        </xdr:cNvPr>
        <xdr:cNvSpPr>
          <a:spLocks noChangeAspect="1" noChangeArrowheads="1"/>
        </xdr:cNvSpPr>
      </xdr:nvSpPr>
      <xdr:spPr bwMode="auto">
        <a:xfrm>
          <a:off x="8020050" y="952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xdr:row>
      <xdr:rowOff>0</xdr:rowOff>
    </xdr:from>
    <xdr:to>
      <xdr:col>5</xdr:col>
      <xdr:colOff>304800</xdr:colOff>
      <xdr:row>4</xdr:row>
      <xdr:rowOff>121920</xdr:rowOff>
    </xdr:to>
    <xdr:sp macro="" textlink="">
      <xdr:nvSpPr>
        <xdr:cNvPr id="3" name="AutoShape 4" descr="Afbeeldingsresultaat voor den haag logo">
          <a:extLst>
            <a:ext uri="{FF2B5EF4-FFF2-40B4-BE49-F238E27FC236}">
              <a16:creationId xmlns:a16="http://schemas.microsoft.com/office/drawing/2014/main" id="{E42F5573-61B3-40E6-AD6A-D570914588C2}"/>
            </a:ext>
          </a:extLst>
        </xdr:cNvPr>
        <xdr:cNvSpPr>
          <a:spLocks noChangeAspect="1" noChangeArrowheads="1"/>
        </xdr:cNvSpPr>
      </xdr:nvSpPr>
      <xdr:spPr bwMode="auto">
        <a:xfrm>
          <a:off x="3829050" y="571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1247287</xdr:colOff>
      <xdr:row>5</xdr:row>
      <xdr:rowOff>20331</xdr:rowOff>
    </xdr:from>
    <xdr:to>
      <xdr:col>5</xdr:col>
      <xdr:colOff>2070653</xdr:colOff>
      <xdr:row>6</xdr:row>
      <xdr:rowOff>521804</xdr:rowOff>
    </xdr:to>
    <xdr:grpSp>
      <xdr:nvGrpSpPr>
        <xdr:cNvPr id="4" name="Groep 3">
          <a:extLst>
            <a:ext uri="{FF2B5EF4-FFF2-40B4-BE49-F238E27FC236}">
              <a16:creationId xmlns:a16="http://schemas.microsoft.com/office/drawing/2014/main" id="{F45E9403-0044-4795-83FB-903CF68B75C3}"/>
            </a:ext>
          </a:extLst>
        </xdr:cNvPr>
        <xdr:cNvGrpSpPr/>
      </xdr:nvGrpSpPr>
      <xdr:grpSpPr>
        <a:xfrm>
          <a:off x="5082135" y="972831"/>
          <a:ext cx="823366" cy="691973"/>
          <a:chOff x="0" y="0"/>
          <a:chExt cx="1885676" cy="1820545"/>
        </a:xfrm>
      </xdr:grpSpPr>
      <xdr:sp macro="" textlink="">
        <xdr:nvSpPr>
          <xdr:cNvPr id="5" name="Rechthoek 4">
            <a:extLst>
              <a:ext uri="{FF2B5EF4-FFF2-40B4-BE49-F238E27FC236}">
                <a16:creationId xmlns:a16="http://schemas.microsoft.com/office/drawing/2014/main" id="{FE33B107-EC93-42FE-9C48-4F3C1AD1C9EC}"/>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D5B7FECC-EF26-4DE7-8D18-4AA42363BF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4</xdr:row>
      <xdr:rowOff>51956</xdr:rowOff>
    </xdr:from>
    <xdr:to>
      <xdr:col>7</xdr:col>
      <xdr:colOff>1126435</xdr:colOff>
      <xdr:row>6</xdr:row>
      <xdr:rowOff>488674</xdr:rowOff>
    </xdr:to>
    <xdr:pic>
      <xdr:nvPicPr>
        <xdr:cNvPr id="7" name="Afbeelding 6">
          <a:extLst>
            <a:ext uri="{FF2B5EF4-FFF2-40B4-BE49-F238E27FC236}">
              <a16:creationId xmlns:a16="http://schemas.microsoft.com/office/drawing/2014/main" id="{D82A664B-5F1D-41E1-B9EE-4F57BEF0846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88482" y="813956"/>
          <a:ext cx="858003" cy="817718"/>
        </a:xfrm>
        <a:prstGeom prst="rect">
          <a:avLst/>
        </a:prstGeom>
        <a:noFill/>
        <a:ln>
          <a:noFill/>
        </a:ln>
      </xdr:spPr>
    </xdr:pic>
    <xdr:clientData/>
  </xdr:twoCellAnchor>
  <xdr:twoCellAnchor editAs="oneCell">
    <xdr:from>
      <xdr:col>6</xdr:col>
      <xdr:colOff>182595</xdr:colOff>
      <xdr:row>4</xdr:row>
      <xdr:rowOff>54589</xdr:rowOff>
    </xdr:from>
    <xdr:to>
      <xdr:col>6</xdr:col>
      <xdr:colOff>1830458</xdr:colOff>
      <xdr:row>6</xdr:row>
      <xdr:rowOff>472108</xdr:rowOff>
    </xdr:to>
    <xdr:pic>
      <xdr:nvPicPr>
        <xdr:cNvPr id="8" name="Afbeelding 7" descr="cid:image001.jpg@01D44F59.5A8498F0">
          <a:extLst>
            <a:ext uri="{FF2B5EF4-FFF2-40B4-BE49-F238E27FC236}">
              <a16:creationId xmlns:a16="http://schemas.microsoft.com/office/drawing/2014/main" id="{4EB93768-18C6-4120-8B8B-2473AA397D11}"/>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6107145" y="816589"/>
          <a:ext cx="1647863" cy="79851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5</xdr:row>
      <xdr:rowOff>0</xdr:rowOff>
    </xdr:from>
    <xdr:to>
      <xdr:col>7</xdr:col>
      <xdr:colOff>304800</xdr:colOff>
      <xdr:row>6</xdr:row>
      <xdr:rowOff>121920</xdr:rowOff>
    </xdr:to>
    <xdr:sp macro="" textlink="">
      <xdr:nvSpPr>
        <xdr:cNvPr id="2" name="AutoShape 3" descr="Afbeeldingsresultaat voor den haag logo">
          <a:extLst>
            <a:ext uri="{FF2B5EF4-FFF2-40B4-BE49-F238E27FC236}">
              <a16:creationId xmlns:a16="http://schemas.microsoft.com/office/drawing/2014/main" id="{FA310A91-C7D5-4DA0-85FC-679E19C9B240}"/>
            </a:ext>
          </a:extLst>
        </xdr:cNvPr>
        <xdr:cNvSpPr>
          <a:spLocks noChangeAspect="1" noChangeArrowheads="1"/>
        </xdr:cNvSpPr>
      </xdr:nvSpPr>
      <xdr:spPr bwMode="auto">
        <a:xfrm>
          <a:off x="7286625"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xdr:row>
      <xdr:rowOff>0</xdr:rowOff>
    </xdr:from>
    <xdr:to>
      <xdr:col>5</xdr:col>
      <xdr:colOff>304800</xdr:colOff>
      <xdr:row>4</xdr:row>
      <xdr:rowOff>121920</xdr:rowOff>
    </xdr:to>
    <xdr:sp macro="" textlink="">
      <xdr:nvSpPr>
        <xdr:cNvPr id="3" name="AutoShape 4" descr="Afbeeldingsresultaat voor den haag logo">
          <a:extLst>
            <a:ext uri="{FF2B5EF4-FFF2-40B4-BE49-F238E27FC236}">
              <a16:creationId xmlns:a16="http://schemas.microsoft.com/office/drawing/2014/main" id="{4C5B9441-9FB3-4013-93DD-1B89E0D8C407}"/>
            </a:ext>
          </a:extLst>
        </xdr:cNvPr>
        <xdr:cNvSpPr>
          <a:spLocks noChangeAspect="1" noChangeArrowheads="1"/>
        </xdr:cNvSpPr>
      </xdr:nvSpPr>
      <xdr:spPr bwMode="auto">
        <a:xfrm>
          <a:off x="4581525" y="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5</xdr:col>
      <xdr:colOff>1045581</xdr:colOff>
      <xdr:row>4</xdr:row>
      <xdr:rowOff>132389</xdr:rowOff>
    </xdr:from>
    <xdr:to>
      <xdr:col>6</xdr:col>
      <xdr:colOff>479418</xdr:colOff>
      <xdr:row>6</xdr:row>
      <xdr:rowOff>443362</xdr:rowOff>
    </xdr:to>
    <xdr:grpSp>
      <xdr:nvGrpSpPr>
        <xdr:cNvPr id="4" name="Groep 3">
          <a:extLst>
            <a:ext uri="{FF2B5EF4-FFF2-40B4-BE49-F238E27FC236}">
              <a16:creationId xmlns:a16="http://schemas.microsoft.com/office/drawing/2014/main" id="{8249FD63-92DA-496B-AF48-0E18564F0F04}"/>
            </a:ext>
          </a:extLst>
        </xdr:cNvPr>
        <xdr:cNvGrpSpPr/>
      </xdr:nvGrpSpPr>
      <xdr:grpSpPr>
        <a:xfrm>
          <a:off x="4874631" y="894389"/>
          <a:ext cx="824487" cy="691973"/>
          <a:chOff x="0" y="0"/>
          <a:chExt cx="1885676" cy="1820545"/>
        </a:xfrm>
      </xdr:grpSpPr>
      <xdr:sp macro="" textlink="">
        <xdr:nvSpPr>
          <xdr:cNvPr id="5" name="Rechthoek 4">
            <a:extLst>
              <a:ext uri="{FF2B5EF4-FFF2-40B4-BE49-F238E27FC236}">
                <a16:creationId xmlns:a16="http://schemas.microsoft.com/office/drawing/2014/main" id="{ADE1BDD3-A703-46BC-80A3-808A895BE920}"/>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FA963018-F020-42E9-BB48-5EF668E860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10</xdr:col>
      <xdr:colOff>111549</xdr:colOff>
      <xdr:row>4</xdr:row>
      <xdr:rowOff>51956</xdr:rowOff>
    </xdr:from>
    <xdr:to>
      <xdr:col>10</xdr:col>
      <xdr:colOff>969552</xdr:colOff>
      <xdr:row>6</xdr:row>
      <xdr:rowOff>488674</xdr:rowOff>
    </xdr:to>
    <xdr:pic>
      <xdr:nvPicPr>
        <xdr:cNvPr id="7" name="Afbeelding 6">
          <a:extLst>
            <a:ext uri="{FF2B5EF4-FFF2-40B4-BE49-F238E27FC236}">
              <a16:creationId xmlns:a16="http://schemas.microsoft.com/office/drawing/2014/main" id="{9B7C6BF9-B220-4FB8-82D5-EA4D852CD5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62373" y="813956"/>
          <a:ext cx="858003" cy="817718"/>
        </a:xfrm>
        <a:prstGeom prst="rect">
          <a:avLst/>
        </a:prstGeom>
        <a:noFill/>
        <a:ln>
          <a:noFill/>
        </a:ln>
      </xdr:spPr>
    </xdr:pic>
    <xdr:clientData/>
  </xdr:twoCellAnchor>
  <xdr:twoCellAnchor editAs="oneCell">
    <xdr:from>
      <xdr:col>7</xdr:col>
      <xdr:colOff>451536</xdr:colOff>
      <xdr:row>4</xdr:row>
      <xdr:rowOff>88207</xdr:rowOff>
    </xdr:from>
    <xdr:to>
      <xdr:col>8</xdr:col>
      <xdr:colOff>721076</xdr:colOff>
      <xdr:row>6</xdr:row>
      <xdr:rowOff>505726</xdr:rowOff>
    </xdr:to>
    <xdr:pic>
      <xdr:nvPicPr>
        <xdr:cNvPr id="8" name="Afbeelding 7" descr="cid:image001.jpg@01D44F59.5A8498F0">
          <a:extLst>
            <a:ext uri="{FF2B5EF4-FFF2-40B4-BE49-F238E27FC236}">
              <a16:creationId xmlns:a16="http://schemas.microsoft.com/office/drawing/2014/main" id="{7B3E9064-A244-41B4-B578-8EAFF0EB674B}"/>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6648389" y="850207"/>
          <a:ext cx="1647863" cy="798519"/>
        </a:xfrm>
        <a:prstGeom prst="rect">
          <a:avLst/>
        </a:prstGeom>
        <a:noFill/>
        <a:ln>
          <a:noFill/>
        </a:ln>
      </xdr:spPr>
    </xdr:pic>
    <xdr:clientData/>
  </xdr:twoCellAnchor>
  <xdr:oneCellAnchor>
    <xdr:from>
      <xdr:col>10</xdr:col>
      <xdr:colOff>0</xdr:colOff>
      <xdr:row>5</xdr:row>
      <xdr:rowOff>0</xdr:rowOff>
    </xdr:from>
    <xdr:ext cx="304800" cy="312420"/>
    <xdr:sp macro="" textlink="">
      <xdr:nvSpPr>
        <xdr:cNvPr id="9" name="AutoShape 3" descr="Afbeeldingsresultaat voor den haag logo">
          <a:extLst>
            <a:ext uri="{FF2B5EF4-FFF2-40B4-BE49-F238E27FC236}">
              <a16:creationId xmlns:a16="http://schemas.microsoft.com/office/drawing/2014/main" id="{C6DA01D2-02B0-46F5-AAF5-E662C80963C0}"/>
            </a:ext>
          </a:extLst>
        </xdr:cNvPr>
        <xdr:cNvSpPr>
          <a:spLocks noChangeAspect="1" noChangeArrowheads="1"/>
        </xdr:cNvSpPr>
      </xdr:nvSpPr>
      <xdr:spPr bwMode="auto">
        <a:xfrm>
          <a:off x="6902824" y="952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3</xdr:row>
      <xdr:rowOff>0</xdr:rowOff>
    </xdr:from>
    <xdr:ext cx="304800" cy="312420"/>
    <xdr:sp macro="" textlink="">
      <xdr:nvSpPr>
        <xdr:cNvPr id="10" name="AutoShape 4" descr="Afbeeldingsresultaat voor den haag logo">
          <a:extLst>
            <a:ext uri="{FF2B5EF4-FFF2-40B4-BE49-F238E27FC236}">
              <a16:creationId xmlns:a16="http://schemas.microsoft.com/office/drawing/2014/main" id="{EEBBEFE8-8524-48F5-BC13-CEB837A85304}"/>
            </a:ext>
          </a:extLst>
        </xdr:cNvPr>
        <xdr:cNvSpPr>
          <a:spLocks noChangeAspect="1" noChangeArrowheads="1"/>
        </xdr:cNvSpPr>
      </xdr:nvSpPr>
      <xdr:spPr bwMode="auto">
        <a:xfrm>
          <a:off x="3821206" y="5715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0719-02B8-41A1-BEA4-D2F59A090B13}">
  <dimension ref="B3:B19"/>
  <sheetViews>
    <sheetView showGridLines="0" tabSelected="1" zoomScale="85" zoomScaleNormal="85" workbookViewId="0">
      <selection activeCell="B5" sqref="B5"/>
    </sheetView>
  </sheetViews>
  <sheetFormatPr defaultRowHeight="15" x14ac:dyDescent="0.25"/>
  <cols>
    <col min="2" max="2" width="121.5703125" customWidth="1"/>
  </cols>
  <sheetData>
    <row r="3" spans="2:2" ht="57" customHeight="1" x14ac:dyDescent="0.4">
      <c r="B3" s="15" t="s">
        <v>82</v>
      </c>
    </row>
    <row r="4" spans="2:2" x14ac:dyDescent="0.25">
      <c r="B4" s="16" t="s">
        <v>92</v>
      </c>
    </row>
    <row r="5" spans="2:2" x14ac:dyDescent="0.25">
      <c r="B5" s="16"/>
    </row>
    <row r="6" spans="2:2" ht="60" x14ac:dyDescent="0.25">
      <c r="B6" s="101" t="s">
        <v>112</v>
      </c>
    </row>
    <row r="7" spans="2:2" x14ac:dyDescent="0.25">
      <c r="B7" s="16"/>
    </row>
    <row r="8" spans="2:2" ht="45" x14ac:dyDescent="0.25">
      <c r="B8" s="1" t="s">
        <v>76</v>
      </c>
    </row>
    <row r="9" spans="2:2" x14ac:dyDescent="0.25">
      <c r="B9" s="9"/>
    </row>
    <row r="10" spans="2:2" ht="45" x14ac:dyDescent="0.25">
      <c r="B10" s="101" t="s">
        <v>113</v>
      </c>
    </row>
    <row r="11" spans="2:2" x14ac:dyDescent="0.25">
      <c r="B11" s="9"/>
    </row>
    <row r="12" spans="2:2" x14ac:dyDescent="0.25">
      <c r="B12" s="103" t="s">
        <v>77</v>
      </c>
    </row>
    <row r="13" spans="2:2" x14ac:dyDescent="0.25">
      <c r="B13" s="40" t="s">
        <v>78</v>
      </c>
    </row>
    <row r="14" spans="2:2" x14ac:dyDescent="0.25">
      <c r="B14" s="40" t="s">
        <v>79</v>
      </c>
    </row>
    <row r="15" spans="2:2" ht="30" x14ac:dyDescent="0.25">
      <c r="B15" s="40" t="s">
        <v>80</v>
      </c>
    </row>
    <row r="16" spans="2:2" ht="45" x14ac:dyDescent="0.25">
      <c r="B16" s="40" t="s">
        <v>81</v>
      </c>
    </row>
    <row r="17" spans="2:2" ht="75" x14ac:dyDescent="0.25">
      <c r="B17" s="40" t="s">
        <v>91</v>
      </c>
    </row>
    <row r="18" spans="2:2" x14ac:dyDescent="0.25">
      <c r="B18" s="40" t="s">
        <v>93</v>
      </c>
    </row>
    <row r="19" spans="2:2" ht="90" x14ac:dyDescent="0.25">
      <c r="B19" s="40" t="s">
        <v>88</v>
      </c>
    </row>
  </sheetData>
  <sheetProtection algorithmName="SHA-512" hashValue="qpaGHFEwSSdxS8bt4RAInJuVlZ9xr0RbI3eEISq/gRcHaNNHNdY3gZOJ03XP2mvDbPscwFNbMoVFmEhC00b4IA==" saltValue="3QNcllrV02i+ZaK626QyNw==" spinCount="100000" sheet="1" objects="1" scenarios="1"/>
  <pageMargins left="0.7" right="0.7" top="0.75" bottom="0.75" header="0.3" footer="0.3"/>
  <pageSetup paperSize="9" orientation="portrait" verticalDpi="0"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B1C3-BE7E-4B64-BE16-A0630414652D}">
  <sheetPr>
    <pageSetUpPr fitToPage="1"/>
  </sheetPr>
  <dimension ref="C2:N86"/>
  <sheetViews>
    <sheetView showGridLines="0" zoomScaleNormal="100" workbookViewId="0">
      <selection activeCell="O4" sqref="O4"/>
    </sheetView>
  </sheetViews>
  <sheetFormatPr defaultColWidth="8.7109375" defaultRowHeight="15" x14ac:dyDescent="0.25"/>
  <cols>
    <col min="1" max="1" width="8.7109375" style="50"/>
    <col min="2" max="2" width="4.28515625" style="50" customWidth="1"/>
    <col min="3" max="3" width="25.42578125" style="50" customWidth="1"/>
    <col min="4" max="4" width="19.28515625" style="50" bestFit="1" customWidth="1"/>
    <col min="5" max="5" width="11" style="50" customWidth="1"/>
    <col min="6" max="6" width="23.85546875" style="50" bestFit="1" customWidth="1"/>
    <col min="7" max="7" width="16.7109375" style="50" customWidth="1"/>
    <col min="8" max="8" width="17.7109375" style="50" customWidth="1"/>
    <col min="9" max="9" width="1.140625" style="95" customWidth="1"/>
    <col min="10" max="10" width="17.140625" style="50" customWidth="1"/>
    <col min="11" max="11" width="1.140625" style="95" customWidth="1"/>
    <col min="12" max="12" width="17.140625" style="50" customWidth="1"/>
    <col min="13" max="13" width="1.140625" style="95" customWidth="1"/>
    <col min="14" max="14" width="17.140625" style="50" customWidth="1"/>
    <col min="15" max="16384" width="8.7109375" style="50"/>
  </cols>
  <sheetData>
    <row r="2" spans="3:14" x14ac:dyDescent="0.25">
      <c r="C2" s="8" t="s">
        <v>22</v>
      </c>
      <c r="D2" s="8"/>
      <c r="E2" s="8"/>
      <c r="F2" s="49"/>
      <c r="G2" s="49"/>
      <c r="H2" s="49"/>
    </row>
    <row r="3" spans="3:14" x14ac:dyDescent="0.25">
      <c r="C3" s="8" t="s">
        <v>23</v>
      </c>
      <c r="D3" s="8"/>
      <c r="E3" s="8"/>
      <c r="F3" s="49"/>
      <c r="G3" s="49"/>
      <c r="H3" s="49"/>
    </row>
    <row r="4" spans="3:14" ht="43.5" customHeight="1" x14ac:dyDescent="0.25">
      <c r="C4" s="49"/>
      <c r="D4" s="49"/>
      <c r="E4" s="49"/>
      <c r="F4" s="49"/>
      <c r="G4" s="49"/>
      <c r="H4" s="49"/>
    </row>
    <row r="5" spans="3:14" x14ac:dyDescent="0.25">
      <c r="C5" s="2" t="s">
        <v>0</v>
      </c>
      <c r="D5" s="2"/>
      <c r="E5" s="2"/>
      <c r="F5" s="2"/>
      <c r="G5" s="167" t="s">
        <v>1</v>
      </c>
      <c r="H5" s="167"/>
      <c r="J5" s="95"/>
      <c r="L5" s="95"/>
      <c r="N5" s="95"/>
    </row>
    <row r="6" spans="3:14" ht="14.65" customHeight="1" x14ac:dyDescent="0.25">
      <c r="C6" s="41"/>
      <c r="D6" s="41"/>
      <c r="E6" s="41"/>
      <c r="F6" s="41"/>
      <c r="G6" s="137" t="s">
        <v>85</v>
      </c>
      <c r="H6" s="137" t="s">
        <v>2</v>
      </c>
      <c r="J6" s="95"/>
      <c r="L6" s="95"/>
      <c r="N6" s="95"/>
    </row>
    <row r="7" spans="3:14" ht="14.65" customHeight="1" x14ac:dyDescent="0.25">
      <c r="C7" s="152" t="s">
        <v>131</v>
      </c>
      <c r="D7" s="152"/>
      <c r="E7" s="152"/>
      <c r="F7" s="117"/>
      <c r="G7" s="136"/>
      <c r="H7" s="143" t="s">
        <v>2</v>
      </c>
      <c r="J7" s="95"/>
      <c r="L7" s="95"/>
      <c r="N7" s="95"/>
    </row>
    <row r="8" spans="3:14" ht="14.65" customHeight="1" thickBot="1" x14ac:dyDescent="0.3">
      <c r="C8" s="61"/>
      <c r="D8" s="61"/>
      <c r="E8" s="61"/>
      <c r="F8" s="61"/>
      <c r="G8" s="135"/>
      <c r="H8" s="135"/>
      <c r="J8" s="57"/>
      <c r="L8" s="57"/>
      <c r="N8" s="57"/>
    </row>
    <row r="9" spans="3:14" ht="14.65" customHeight="1" thickBot="1" x14ac:dyDescent="0.3">
      <c r="C9" s="71" t="s">
        <v>67</v>
      </c>
      <c r="D9" s="72"/>
      <c r="E9" s="72"/>
      <c r="F9" s="72"/>
      <c r="G9" s="72"/>
      <c r="H9" s="73" t="s">
        <v>66</v>
      </c>
      <c r="I9" s="74"/>
      <c r="J9" s="73" t="s">
        <v>70</v>
      </c>
      <c r="K9" s="74"/>
      <c r="L9" s="73" t="s">
        <v>98</v>
      </c>
      <c r="M9" s="74"/>
      <c r="N9" s="73" t="s">
        <v>99</v>
      </c>
    </row>
    <row r="10" spans="3:14" ht="14.65" customHeight="1" thickBot="1" x14ac:dyDescent="0.3">
      <c r="C10" s="75" t="s">
        <v>68</v>
      </c>
      <c r="D10" s="3"/>
      <c r="E10" s="3"/>
      <c r="F10" s="3"/>
      <c r="G10" s="3"/>
      <c r="H10" s="76" t="s">
        <v>69</v>
      </c>
      <c r="I10" s="74"/>
      <c r="J10" s="77" t="s">
        <v>69</v>
      </c>
      <c r="K10" s="74"/>
      <c r="L10" s="77" t="s">
        <v>69</v>
      </c>
      <c r="M10" s="74"/>
      <c r="N10" s="77" t="s">
        <v>69</v>
      </c>
    </row>
    <row r="11" spans="3:14" ht="14.65" customHeight="1" thickBot="1" x14ac:dyDescent="0.3">
      <c r="C11" s="166" t="s">
        <v>54</v>
      </c>
      <c r="D11" s="166"/>
      <c r="E11" s="61"/>
      <c r="F11" s="61"/>
      <c r="G11" s="61"/>
      <c r="H11" s="62" t="s">
        <v>58</v>
      </c>
      <c r="J11" s="62" t="s">
        <v>57</v>
      </c>
      <c r="L11" s="62" t="s">
        <v>100</v>
      </c>
      <c r="N11" s="62" t="s">
        <v>101</v>
      </c>
    </row>
    <row r="12" spans="3:14" ht="14.65" customHeight="1" x14ac:dyDescent="0.25">
      <c r="C12" s="168" t="s">
        <v>55</v>
      </c>
      <c r="D12" s="168"/>
      <c r="E12" s="168"/>
      <c r="F12" s="45"/>
      <c r="G12" s="45"/>
      <c r="H12" s="60">
        <v>0</v>
      </c>
      <c r="J12" s="60">
        <v>0</v>
      </c>
      <c r="L12" s="60">
        <v>0</v>
      </c>
      <c r="N12" s="60">
        <v>0</v>
      </c>
    </row>
    <row r="13" spans="3:14" ht="14.65" customHeight="1" x14ac:dyDescent="0.25">
      <c r="C13" s="152" t="s">
        <v>83</v>
      </c>
      <c r="D13" s="152"/>
      <c r="E13" s="152"/>
      <c r="F13" s="43"/>
      <c r="G13" s="43"/>
      <c r="H13" s="48">
        <v>0</v>
      </c>
      <c r="J13" s="48">
        <v>0</v>
      </c>
      <c r="L13" s="48">
        <v>0</v>
      </c>
      <c r="N13" s="48">
        <v>0</v>
      </c>
    </row>
    <row r="14" spans="3:14" ht="14.65" customHeight="1" x14ac:dyDescent="0.25">
      <c r="C14" s="152" t="s">
        <v>56</v>
      </c>
      <c r="D14" s="152"/>
      <c r="E14" s="43"/>
      <c r="F14" s="43"/>
      <c r="G14" s="43"/>
      <c r="H14" s="48">
        <v>0</v>
      </c>
      <c r="J14" s="48">
        <v>0</v>
      </c>
      <c r="L14" s="48">
        <v>0</v>
      </c>
      <c r="N14" s="48">
        <v>0</v>
      </c>
    </row>
    <row r="15" spans="3:14" ht="14.65" customHeight="1" thickBot="1" x14ac:dyDescent="0.3">
      <c r="C15" s="63"/>
      <c r="D15" s="63"/>
      <c r="E15" s="63"/>
      <c r="F15" s="63"/>
      <c r="G15" s="63"/>
      <c r="H15" s="63"/>
      <c r="J15" s="58"/>
      <c r="L15" s="58"/>
      <c r="N15" s="58"/>
    </row>
    <row r="16" spans="3:14" ht="14.65" customHeight="1" thickBot="1" x14ac:dyDescent="0.3">
      <c r="C16" s="166" t="s">
        <v>61</v>
      </c>
      <c r="D16" s="166"/>
      <c r="E16" s="61"/>
      <c r="F16" s="61"/>
      <c r="G16" s="61"/>
      <c r="H16" s="62" t="s">
        <v>62</v>
      </c>
      <c r="J16" s="62" t="s">
        <v>102</v>
      </c>
      <c r="L16" s="62" t="s">
        <v>103</v>
      </c>
      <c r="N16" s="62" t="s">
        <v>104</v>
      </c>
    </row>
    <row r="17" spans="3:14" ht="14.65" customHeight="1" x14ac:dyDescent="0.25">
      <c r="C17" s="152" t="str">
        <f>_xlfn.CONCAT("NRA (",G27," ton)")</f>
        <v>NRA (65000 ton)</v>
      </c>
      <c r="D17" s="152"/>
      <c r="E17" s="152"/>
      <c r="F17" s="45"/>
      <c r="G17" s="45"/>
      <c r="H17" s="66">
        <f>1-SUM(J17+L17+N17)</f>
        <v>1</v>
      </c>
      <c r="J17" s="64">
        <v>0</v>
      </c>
      <c r="L17" s="64">
        <v>0</v>
      </c>
      <c r="N17" s="64">
        <v>0</v>
      </c>
    </row>
    <row r="18" spans="3:14" ht="14.65" customHeight="1" x14ac:dyDescent="0.25">
      <c r="C18" s="152" t="str">
        <f>_xlfn.CONCAT("HRA (",G25," ton)")</f>
        <v>HRA (172000 ton)</v>
      </c>
      <c r="D18" s="152"/>
      <c r="E18" s="152"/>
      <c r="F18" s="43"/>
      <c r="G18" s="43"/>
      <c r="H18" s="66">
        <f t="shared" ref="H18:H19" si="0">1-SUM(J18+L18+N18)</f>
        <v>1</v>
      </c>
      <c r="J18" s="65">
        <v>0</v>
      </c>
      <c r="L18" s="65">
        <v>0</v>
      </c>
      <c r="N18" s="65">
        <v>0</v>
      </c>
    </row>
    <row r="19" spans="3:14" ht="14.65" customHeight="1" x14ac:dyDescent="0.25">
      <c r="C19" s="152" t="str">
        <f>_xlfn.CONCAT("GHA (",G26," ton)")</f>
        <v>GHA (34000 ton)</v>
      </c>
      <c r="D19" s="152"/>
      <c r="E19" s="152"/>
      <c r="F19" s="117"/>
      <c r="G19" s="117"/>
      <c r="H19" s="66">
        <f t="shared" si="0"/>
        <v>1</v>
      </c>
      <c r="J19" s="65">
        <v>0</v>
      </c>
      <c r="L19" s="65">
        <v>0</v>
      </c>
      <c r="N19" s="65">
        <v>0</v>
      </c>
    </row>
    <row r="20" spans="3:14" ht="14.65" customHeight="1" x14ac:dyDescent="0.25">
      <c r="C20" s="152" t="str">
        <f>_xlfn.CONCAT("Totaal NRA, HRA &amp; GHA", " (",G32," ton)")</f>
        <v>Totaal NRA, HRA &amp; GHA (271000 ton)</v>
      </c>
      <c r="D20" s="152"/>
      <c r="E20" s="152"/>
      <c r="F20" s="47"/>
      <c r="G20" s="47"/>
      <c r="H20" s="66">
        <f>(H17*$G$27+H18*$G$25+H19*$G$26)/$G$32</f>
        <v>1</v>
      </c>
      <c r="J20" s="66">
        <f>(J17*$G$27+J18*$G$25+J19*$G$26)/$G$32</f>
        <v>0</v>
      </c>
      <c r="L20" s="66">
        <f>(L17*$G$27+L18*$G$25+L19*$G$26)/$G$32</f>
        <v>0</v>
      </c>
      <c r="N20" s="66">
        <f>(N17*$G$27+N18*$G$25+N19*$G$26)/$G$32</f>
        <v>0</v>
      </c>
    </row>
    <row r="21" spans="3:14" ht="15" customHeight="1" x14ac:dyDescent="0.25">
      <c r="C21" s="49"/>
      <c r="D21" s="49"/>
      <c r="E21" s="49"/>
      <c r="F21" s="49"/>
      <c r="G21" s="49"/>
      <c r="H21" s="49"/>
      <c r="J21" s="49"/>
      <c r="L21" s="49"/>
      <c r="N21" s="49"/>
    </row>
    <row r="22" spans="3:14" x14ac:dyDescent="0.25">
      <c r="C22" s="2" t="s">
        <v>60</v>
      </c>
      <c r="D22" s="2"/>
      <c r="E22" s="2"/>
      <c r="F22" s="2"/>
      <c r="G22" s="2"/>
      <c r="H22" s="78" t="str">
        <f>$H$9</f>
        <v>NAAM LOCATIE 1</v>
      </c>
      <c r="I22" s="81"/>
      <c r="J22" s="78" t="str">
        <f>J$9</f>
        <v>NAAM LOCATIE 2</v>
      </c>
      <c r="K22" s="81"/>
      <c r="L22" s="78" t="str">
        <f>L$9</f>
        <v>NAAM LOCATIE 3</v>
      </c>
      <c r="M22" s="81"/>
      <c r="N22" s="78" t="str">
        <f>N$9</f>
        <v>NAAM LOCATIE 4</v>
      </c>
    </row>
    <row r="23" spans="3:14" ht="15.75" thickBot="1" x14ac:dyDescent="0.3">
      <c r="C23" s="54"/>
      <c r="D23" s="54"/>
      <c r="E23" s="54"/>
      <c r="F23" s="3"/>
      <c r="G23" s="3"/>
      <c r="H23" s="54"/>
      <c r="J23" s="49"/>
      <c r="L23" s="49"/>
      <c r="N23" s="49"/>
    </row>
    <row r="24" spans="3:14" ht="15.75" thickBot="1" x14ac:dyDescent="0.3">
      <c r="C24" s="5" t="s">
        <v>3</v>
      </c>
      <c r="D24" s="5"/>
      <c r="E24" s="5"/>
      <c r="F24" s="27" t="s">
        <v>42</v>
      </c>
      <c r="G24" s="27" t="s">
        <v>5</v>
      </c>
      <c r="H24" s="127" t="s">
        <v>4</v>
      </c>
      <c r="J24" s="125" t="s">
        <v>4</v>
      </c>
      <c r="K24" s="126"/>
      <c r="L24" s="125" t="s">
        <v>4</v>
      </c>
      <c r="M24" s="126"/>
      <c r="N24" s="125" t="s">
        <v>4</v>
      </c>
    </row>
    <row r="25" spans="3:14" x14ac:dyDescent="0.25">
      <c r="C25" s="158" t="s">
        <v>95</v>
      </c>
      <c r="D25" s="158"/>
      <c r="E25" s="158"/>
      <c r="F25" s="43"/>
      <c r="G25" s="24">
        <v>172000</v>
      </c>
      <c r="H25" s="26">
        <v>0</v>
      </c>
      <c r="J25" s="107">
        <f>$H25</f>
        <v>0</v>
      </c>
      <c r="L25" s="107">
        <f>$H25</f>
        <v>0</v>
      </c>
      <c r="N25" s="107">
        <f>$H25</f>
        <v>0</v>
      </c>
    </row>
    <row r="26" spans="3:14" x14ac:dyDescent="0.25">
      <c r="C26" s="159" t="s">
        <v>94</v>
      </c>
      <c r="D26" s="159"/>
      <c r="E26" s="159"/>
      <c r="F26" s="115"/>
      <c r="G26" s="24">
        <v>34000</v>
      </c>
      <c r="H26" s="118">
        <f>H25</f>
        <v>0</v>
      </c>
      <c r="J26" s="107">
        <f t="shared" ref="J26:N28" si="1">$H26</f>
        <v>0</v>
      </c>
      <c r="L26" s="107">
        <f t="shared" si="1"/>
        <v>0</v>
      </c>
      <c r="N26" s="107">
        <f t="shared" si="1"/>
        <v>0</v>
      </c>
    </row>
    <row r="27" spans="3:14" ht="15" customHeight="1" x14ac:dyDescent="0.25">
      <c r="C27" s="152" t="s">
        <v>89</v>
      </c>
      <c r="D27" s="152"/>
      <c r="E27" s="152"/>
      <c r="F27" s="43"/>
      <c r="G27" s="24">
        <v>65000</v>
      </c>
      <c r="H27" s="107">
        <f>H25</f>
        <v>0</v>
      </c>
      <c r="J27" s="107">
        <f t="shared" si="1"/>
        <v>0</v>
      </c>
      <c r="L27" s="107">
        <f t="shared" si="1"/>
        <v>0</v>
      </c>
      <c r="N27" s="107">
        <f t="shared" si="1"/>
        <v>0</v>
      </c>
    </row>
    <row r="28" spans="3:14" ht="15" customHeight="1" x14ac:dyDescent="0.25">
      <c r="C28" s="152" t="s">
        <v>110</v>
      </c>
      <c r="D28" s="152"/>
      <c r="E28" s="152"/>
      <c r="F28" s="152"/>
      <c r="G28" s="24">
        <v>14000</v>
      </c>
      <c r="H28" s="26">
        <v>0</v>
      </c>
      <c r="J28" s="107">
        <f t="shared" si="1"/>
        <v>0</v>
      </c>
      <c r="L28" s="107">
        <f t="shared" si="1"/>
        <v>0</v>
      </c>
      <c r="N28" s="107">
        <f t="shared" si="1"/>
        <v>0</v>
      </c>
    </row>
    <row r="29" spans="3:14" ht="15" customHeight="1" x14ac:dyDescent="0.25">
      <c r="C29" s="152" t="s">
        <v>41</v>
      </c>
      <c r="D29" s="152"/>
      <c r="E29" s="152"/>
      <c r="F29" s="29">
        <v>0.1</v>
      </c>
      <c r="G29" s="24">
        <v>71000</v>
      </c>
      <c r="H29" s="107">
        <f>F29*H12</f>
        <v>0</v>
      </c>
      <c r="J29" s="107">
        <f>$F29*J12</f>
        <v>0</v>
      </c>
      <c r="L29" s="107">
        <f>$F29*L12</f>
        <v>0</v>
      </c>
      <c r="N29" s="107">
        <f>$F29*N12</f>
        <v>0</v>
      </c>
    </row>
    <row r="30" spans="3:14" ht="15" customHeight="1" x14ac:dyDescent="0.25">
      <c r="C30" s="152" t="s">
        <v>59</v>
      </c>
      <c r="D30" s="152"/>
      <c r="E30" s="152"/>
      <c r="F30" s="29">
        <f>F29</f>
        <v>0.1</v>
      </c>
      <c r="G30" s="24">
        <v>183000</v>
      </c>
      <c r="H30" s="107">
        <f>F30*H13</f>
        <v>0</v>
      </c>
      <c r="J30" s="107">
        <f t="shared" ref="J30:L31" si="2">$F30*J13</f>
        <v>0</v>
      </c>
      <c r="L30" s="107">
        <f t="shared" si="2"/>
        <v>0</v>
      </c>
      <c r="N30" s="107">
        <f t="shared" ref="N30" si="3">$F30*N13</f>
        <v>0</v>
      </c>
    </row>
    <row r="31" spans="3:14" ht="15" customHeight="1" x14ac:dyDescent="0.25">
      <c r="C31" s="152" t="s">
        <v>39</v>
      </c>
      <c r="D31" s="152"/>
      <c r="E31" s="152"/>
      <c r="F31" s="29">
        <f>F29</f>
        <v>0.1</v>
      </c>
      <c r="G31" s="24">
        <v>17000</v>
      </c>
      <c r="H31" s="107">
        <f>F31*H14</f>
        <v>0</v>
      </c>
      <c r="J31" s="107">
        <f t="shared" si="2"/>
        <v>0</v>
      </c>
      <c r="L31" s="107">
        <f t="shared" si="2"/>
        <v>0</v>
      </c>
      <c r="N31" s="107">
        <f t="shared" ref="N31" si="4">$F31*N14</f>
        <v>0</v>
      </c>
    </row>
    <row r="32" spans="3:14" x14ac:dyDescent="0.25">
      <c r="C32" s="160" t="s">
        <v>111</v>
      </c>
      <c r="D32" s="161"/>
      <c r="E32" s="43"/>
      <c r="F32" s="43"/>
      <c r="G32" s="59">
        <f>SUM(G25:G27)</f>
        <v>271000</v>
      </c>
      <c r="H32" s="108">
        <f>($G$25*H25*H18+($G$26*H26+$G$28*H28)*H19+$G$27*H27*H17+($G$29*H29+$G$30*H30+$G$31*H31)*H20)/$G$32</f>
        <v>0</v>
      </c>
      <c r="J32" s="108">
        <f>($G$25*J25*J18+($G$26*J26+$G$28*J28)*J19+$G$27*J27*J17+($G$29*J29+$G$30*J30+$G$31*J31)*J20)/$G$32</f>
        <v>0</v>
      </c>
      <c r="L32" s="108">
        <f>($G$25*L25*L18+($G$26*L26+$G$28*L28)*L19+$G$27*L27*L17+($G$29*L29+$G$30*L30+$G$31*L31)*L20)/$G$32</f>
        <v>0</v>
      </c>
      <c r="N32" s="108">
        <f>($G$25*N25*N18+($G$26*N26+$G$28*N28)*N19+$G$27*N27*N17+($G$29*N29+$G$30*N30+$G$31*N31)*N20)/$G$32</f>
        <v>0</v>
      </c>
    </row>
    <row r="33" spans="3:14" x14ac:dyDescent="0.25">
      <c r="C33" s="49"/>
      <c r="D33" s="49"/>
      <c r="E33" s="49"/>
      <c r="F33" s="49"/>
      <c r="G33" s="49"/>
      <c r="H33" s="49"/>
      <c r="J33" s="49"/>
      <c r="L33" s="49"/>
      <c r="N33" s="49"/>
    </row>
    <row r="34" spans="3:14" x14ac:dyDescent="0.25">
      <c r="C34" s="2" t="s">
        <v>84</v>
      </c>
      <c r="D34" s="2"/>
      <c r="E34" s="2"/>
      <c r="F34" s="2"/>
      <c r="G34" s="2"/>
      <c r="H34" s="78" t="str">
        <f>$H$9</f>
        <v>NAAM LOCATIE 1</v>
      </c>
      <c r="I34" s="81"/>
      <c r="J34" s="78" t="str">
        <f>J$9</f>
        <v>NAAM LOCATIE 2</v>
      </c>
      <c r="K34" s="81"/>
      <c r="L34" s="78" t="str">
        <f>L$9</f>
        <v>NAAM LOCATIE 3</v>
      </c>
      <c r="M34" s="81"/>
      <c r="N34" s="78" t="str">
        <f>N$9</f>
        <v>NAAM LOCATIE 4</v>
      </c>
    </row>
    <row r="35" spans="3:14" ht="15.75" thickBot="1" x14ac:dyDescent="0.3">
      <c r="C35" s="84" t="s">
        <v>6</v>
      </c>
      <c r="D35" s="54"/>
      <c r="E35" s="54"/>
      <c r="F35" s="54"/>
      <c r="G35" s="85"/>
      <c r="H35" s="91" t="s">
        <v>7</v>
      </c>
      <c r="I35" s="97"/>
      <c r="J35" s="91" t="s">
        <v>7</v>
      </c>
      <c r="K35" s="97"/>
      <c r="L35" s="91" t="s">
        <v>7</v>
      </c>
      <c r="M35" s="97"/>
      <c r="N35" s="91" t="s">
        <v>7</v>
      </c>
    </row>
    <row r="36" spans="3:14" ht="15.75" thickBot="1" x14ac:dyDescent="0.3">
      <c r="C36" s="75" t="s">
        <v>75</v>
      </c>
      <c r="D36" s="3"/>
      <c r="E36" s="3"/>
      <c r="F36" s="3"/>
      <c r="G36" s="85"/>
      <c r="H36" s="123" t="s">
        <v>5</v>
      </c>
      <c r="I36" s="124"/>
      <c r="J36" s="123" t="s">
        <v>5</v>
      </c>
      <c r="K36" s="124"/>
      <c r="L36" s="123" t="s">
        <v>5</v>
      </c>
      <c r="M36" s="124"/>
      <c r="N36" s="123" t="s">
        <v>5</v>
      </c>
    </row>
    <row r="37" spans="3:14" x14ac:dyDescent="0.25">
      <c r="C37" s="86" t="s">
        <v>63</v>
      </c>
      <c r="D37" s="87"/>
      <c r="E37" s="87"/>
      <c r="F37" s="87"/>
      <c r="G37" s="88"/>
      <c r="H37" s="89">
        <f>$G$27*H17</f>
        <v>65000</v>
      </c>
      <c r="I37" s="97"/>
      <c r="J37" s="89">
        <f>$G$27*J17</f>
        <v>0</v>
      </c>
      <c r="K37" s="97"/>
      <c r="L37" s="89">
        <f>$G$27*L17</f>
        <v>0</v>
      </c>
      <c r="M37" s="97"/>
      <c r="N37" s="89">
        <f>$G$27*N17</f>
        <v>0</v>
      </c>
    </row>
    <row r="38" spans="3:14" x14ac:dyDescent="0.25">
      <c r="C38" s="120" t="s">
        <v>105</v>
      </c>
      <c r="D38" s="121"/>
      <c r="E38" s="121"/>
      <c r="F38" s="121"/>
      <c r="G38" s="122"/>
      <c r="H38" s="70">
        <f>$G$25*H18</f>
        <v>172000</v>
      </c>
      <c r="I38" s="97"/>
      <c r="J38" s="70">
        <f>$G$25*J18</f>
        <v>0</v>
      </c>
      <c r="K38" s="97"/>
      <c r="L38" s="70">
        <f>$G$25*L18</f>
        <v>0</v>
      </c>
      <c r="M38" s="97"/>
      <c r="N38" s="70">
        <f>$G$25*N18</f>
        <v>0</v>
      </c>
    </row>
    <row r="39" spans="3:14" x14ac:dyDescent="0.25">
      <c r="C39" s="69" t="s">
        <v>106</v>
      </c>
      <c r="D39" s="49"/>
      <c r="E39" s="49"/>
      <c r="F39" s="49"/>
      <c r="G39" s="21"/>
      <c r="H39" s="70">
        <f>$G$26*H19</f>
        <v>34000</v>
      </c>
      <c r="I39" s="97"/>
      <c r="J39" s="70">
        <f>$G$26*J19</f>
        <v>0</v>
      </c>
      <c r="K39" s="97"/>
      <c r="L39" s="70">
        <f>$G$26*L19</f>
        <v>0</v>
      </c>
      <c r="M39" s="97"/>
      <c r="N39" s="70">
        <f>$G$26*N19</f>
        <v>0</v>
      </c>
    </row>
    <row r="40" spans="3:14" ht="15.75" thickBot="1" x14ac:dyDescent="0.3">
      <c r="C40" s="90" t="str">
        <f>_xlfn.CONCAT("Additioneel door inschrijver na te scheiden HRA (tegen tarief van € ", H27, " per ton)")</f>
        <v>Additioneel door inschrijver na te scheiden HRA (tegen tarief van € 0 per ton)</v>
      </c>
      <c r="D40" s="58"/>
      <c r="E40" s="58"/>
      <c r="F40" s="58"/>
      <c r="G40" s="92"/>
      <c r="H40" s="93">
        <v>0</v>
      </c>
      <c r="I40" s="97"/>
      <c r="J40" s="93">
        <v>0</v>
      </c>
      <c r="K40" s="97"/>
      <c r="L40" s="93">
        <v>0</v>
      </c>
      <c r="M40" s="97"/>
      <c r="N40" s="93">
        <v>0</v>
      </c>
    </row>
    <row r="41" spans="3:14" ht="15.75" thickBot="1" x14ac:dyDescent="0.3">
      <c r="C41" s="75" t="s">
        <v>64</v>
      </c>
      <c r="D41" s="3"/>
      <c r="E41" s="3"/>
      <c r="F41" s="3"/>
      <c r="G41" s="85"/>
      <c r="H41" s="94">
        <f>IF((H40+H37)&gt;SUM(H37:H38),"Fout",(H40+H37))</f>
        <v>65000</v>
      </c>
      <c r="I41" s="98"/>
      <c r="J41" s="94">
        <f>IF((J40+J37)&gt;SUM(J37:J38),"Fout",(J40+J37))</f>
        <v>0</v>
      </c>
      <c r="K41" s="98"/>
      <c r="L41" s="94">
        <f>IF((L40+L37)&gt;SUM(L37:L38),"Fout",(L40+L37))</f>
        <v>0</v>
      </c>
      <c r="M41" s="98"/>
      <c r="N41" s="94">
        <f>IF((N40+N37)&gt;SUM(N37:N38),"Fout",(N40+N37))</f>
        <v>0</v>
      </c>
    </row>
    <row r="42" spans="3:14" ht="15.75" thickBot="1" x14ac:dyDescent="0.3">
      <c r="C42" s="84"/>
      <c r="D42" s="54"/>
      <c r="E42" s="54"/>
      <c r="F42" s="54"/>
      <c r="G42" s="85"/>
      <c r="H42" s="91"/>
      <c r="I42" s="97"/>
      <c r="J42" s="91"/>
      <c r="K42" s="97"/>
      <c r="L42" s="91"/>
      <c r="M42" s="97"/>
      <c r="N42" s="91"/>
    </row>
    <row r="43" spans="3:14" ht="15.75" thickBot="1" x14ac:dyDescent="0.3">
      <c r="C43" s="164" t="s">
        <v>65</v>
      </c>
      <c r="D43" s="164"/>
      <c r="E43" s="5"/>
      <c r="F43" s="75"/>
      <c r="G43" s="75"/>
      <c r="H43" s="132" t="s">
        <v>109</v>
      </c>
      <c r="I43" s="129"/>
      <c r="J43" s="132" t="s">
        <v>109</v>
      </c>
      <c r="K43" s="129"/>
      <c r="L43" s="132" t="s">
        <v>109</v>
      </c>
      <c r="M43" s="129"/>
      <c r="N43" s="132" t="s">
        <v>109</v>
      </c>
    </row>
    <row r="44" spans="3:14" x14ac:dyDescent="0.25">
      <c r="C44" s="4" t="s">
        <v>8</v>
      </c>
      <c r="D44" s="4"/>
      <c r="E44" s="4"/>
      <c r="F44" s="82">
        <v>25</v>
      </c>
      <c r="G44" s="4"/>
      <c r="H44" s="83" t="s">
        <v>2</v>
      </c>
      <c r="I44" s="99"/>
      <c r="J44" s="13" t="s">
        <v>2</v>
      </c>
      <c r="K44" s="99"/>
      <c r="L44" s="13" t="s">
        <v>2</v>
      </c>
      <c r="M44" s="99"/>
      <c r="N44" s="13" t="s">
        <v>2</v>
      </c>
    </row>
    <row r="45" spans="3:14" x14ac:dyDescent="0.25">
      <c r="C45" s="4" t="s">
        <v>9</v>
      </c>
      <c r="D45" s="4"/>
      <c r="E45" s="4"/>
      <c r="F45" s="22">
        <v>70</v>
      </c>
      <c r="G45" s="4"/>
      <c r="H45" s="12" t="s">
        <v>2</v>
      </c>
      <c r="I45" s="99"/>
      <c r="J45" s="13" t="s">
        <v>2</v>
      </c>
      <c r="K45" s="99"/>
      <c r="L45" s="13" t="s">
        <v>2</v>
      </c>
      <c r="M45" s="99"/>
      <c r="N45" s="13" t="s">
        <v>2</v>
      </c>
    </row>
    <row r="46" spans="3:14" x14ac:dyDescent="0.25">
      <c r="C46" s="4" t="s">
        <v>10</v>
      </c>
      <c r="D46" s="4"/>
      <c r="E46" s="4"/>
      <c r="F46" s="22">
        <v>95</v>
      </c>
      <c r="G46" s="4"/>
      <c r="H46" s="12" t="s">
        <v>2</v>
      </c>
      <c r="I46" s="99"/>
      <c r="J46" s="13" t="s">
        <v>2</v>
      </c>
      <c r="K46" s="99"/>
      <c r="L46" s="13" t="s">
        <v>2</v>
      </c>
      <c r="M46" s="99"/>
      <c r="N46" s="13" t="s">
        <v>2</v>
      </c>
    </row>
    <row r="47" spans="3:14" x14ac:dyDescent="0.25">
      <c r="C47" s="4" t="s">
        <v>11</v>
      </c>
      <c r="D47" s="4"/>
      <c r="E47" s="4"/>
      <c r="F47" s="22">
        <v>70</v>
      </c>
      <c r="G47" s="4"/>
      <c r="H47" s="12" t="s">
        <v>2</v>
      </c>
      <c r="I47" s="99"/>
      <c r="J47" s="13" t="s">
        <v>2</v>
      </c>
      <c r="K47" s="99"/>
      <c r="L47" s="13" t="s">
        <v>2</v>
      </c>
      <c r="M47" s="99"/>
      <c r="N47" s="13" t="s">
        <v>2</v>
      </c>
    </row>
    <row r="48" spans="3:14" ht="15.75" thickBot="1" x14ac:dyDescent="0.3">
      <c r="C48" s="162" t="s">
        <v>12</v>
      </c>
      <c r="D48" s="163"/>
      <c r="E48" s="55"/>
      <c r="F48" s="22">
        <v>100</v>
      </c>
      <c r="G48" s="4"/>
      <c r="H48" s="12" t="s">
        <v>2</v>
      </c>
      <c r="I48" s="99"/>
      <c r="J48" s="14" t="s">
        <v>2</v>
      </c>
      <c r="K48" s="99"/>
      <c r="L48" s="14" t="s">
        <v>2</v>
      </c>
      <c r="M48" s="99"/>
      <c r="N48" s="14" t="s">
        <v>2</v>
      </c>
    </row>
    <row r="49" spans="3:14" ht="15.75" thickBot="1" x14ac:dyDescent="0.3">
      <c r="C49" s="155" t="s">
        <v>13</v>
      </c>
      <c r="D49" s="155"/>
      <c r="E49" s="155"/>
      <c r="F49" s="157"/>
      <c r="G49" s="56"/>
      <c r="H49" s="23">
        <f>(-SUMIF(H44:H48,"Ja",$F$44:$F$48)*H41)</f>
        <v>0</v>
      </c>
      <c r="I49" s="100"/>
      <c r="J49" s="23">
        <f>(-SUMIF(J44:J48,"Ja",$F$44:$F$48)*J41)</f>
        <v>0</v>
      </c>
      <c r="K49" s="100"/>
      <c r="L49" s="23">
        <f>(-SUMIF(L44:L48,"Ja",$F$44:$F$48)*L41)</f>
        <v>0</v>
      </c>
      <c r="M49" s="100"/>
      <c r="N49" s="23">
        <f>(-SUMIF(N44:N48,"Ja",$F$44:$F$48)*N41)</f>
        <v>0</v>
      </c>
    </row>
    <row r="50" spans="3:14" x14ac:dyDescent="0.25">
      <c r="C50" s="49"/>
      <c r="D50" s="49"/>
      <c r="E50" s="49"/>
      <c r="F50" s="49"/>
      <c r="G50" s="49"/>
      <c r="H50" s="49"/>
      <c r="J50" s="49"/>
      <c r="L50" s="49"/>
      <c r="N50" s="49"/>
    </row>
    <row r="51" spans="3:14" x14ac:dyDescent="0.25">
      <c r="C51" s="2" t="s">
        <v>24</v>
      </c>
      <c r="D51" s="2"/>
      <c r="E51" s="2"/>
      <c r="F51" s="2"/>
      <c r="G51" s="2"/>
      <c r="H51" s="80" t="str">
        <f>$H$9</f>
        <v>NAAM LOCATIE 1</v>
      </c>
      <c r="I51" s="81"/>
      <c r="J51" s="78" t="str">
        <f>J$9</f>
        <v>NAAM LOCATIE 2</v>
      </c>
      <c r="K51" s="81"/>
      <c r="L51" s="78" t="str">
        <f>L$9</f>
        <v>NAAM LOCATIE 3</v>
      </c>
      <c r="M51" s="81"/>
      <c r="N51" s="78" t="str">
        <f>N$9</f>
        <v>NAAM LOCATIE 4</v>
      </c>
    </row>
    <row r="52" spans="3:14" ht="15.75" thickBot="1" x14ac:dyDescent="0.3">
      <c r="C52" s="20" t="s">
        <v>6</v>
      </c>
      <c r="D52" s="49"/>
      <c r="E52" s="49"/>
      <c r="F52" s="49"/>
      <c r="G52" s="21"/>
      <c r="H52" s="79" t="s">
        <v>7</v>
      </c>
      <c r="I52" s="97"/>
      <c r="J52" s="79" t="s">
        <v>7</v>
      </c>
      <c r="K52" s="97"/>
      <c r="L52" s="79" t="s">
        <v>7</v>
      </c>
      <c r="M52" s="97"/>
      <c r="N52" s="79" t="s">
        <v>7</v>
      </c>
    </row>
    <row r="53" spans="3:14" ht="15.75" thickTop="1" x14ac:dyDescent="0.25">
      <c r="C53" s="6" t="s">
        <v>3</v>
      </c>
      <c r="D53" s="6"/>
      <c r="E53" s="6"/>
      <c r="F53" s="131"/>
      <c r="G53" s="131"/>
      <c r="H53" s="130" t="s">
        <v>14</v>
      </c>
      <c r="I53" s="129"/>
      <c r="J53" s="130" t="s">
        <v>14</v>
      </c>
      <c r="K53" s="129"/>
      <c r="L53" s="130" t="s">
        <v>14</v>
      </c>
      <c r="M53" s="129"/>
      <c r="N53" s="130" t="s">
        <v>14</v>
      </c>
    </row>
    <row r="54" spans="3:14" x14ac:dyDescent="0.25">
      <c r="C54" s="4" t="s">
        <v>15</v>
      </c>
      <c r="D54" s="4"/>
      <c r="E54" s="4"/>
      <c r="F54" s="4"/>
      <c r="G54" s="4"/>
      <c r="H54" s="17"/>
      <c r="I54" s="99"/>
      <c r="J54" s="18"/>
      <c r="K54" s="99"/>
      <c r="L54" s="18"/>
      <c r="M54" s="99"/>
      <c r="N54" s="18"/>
    </row>
    <row r="55" spans="3:14" ht="15.75" thickBot="1" x14ac:dyDescent="0.3">
      <c r="C55" s="165" t="s">
        <v>90</v>
      </c>
      <c r="D55" s="165"/>
      <c r="E55" s="105"/>
      <c r="F55" s="105"/>
      <c r="G55" s="105"/>
      <c r="H55" s="106">
        <v>0</v>
      </c>
      <c r="I55" s="99"/>
      <c r="J55" s="106">
        <v>0</v>
      </c>
      <c r="K55" s="99"/>
      <c r="L55" s="106">
        <v>0</v>
      </c>
      <c r="M55" s="99"/>
      <c r="N55" s="106">
        <v>0</v>
      </c>
    </row>
    <row r="56" spans="3:14" ht="15" customHeight="1" thickBot="1" x14ac:dyDescent="0.3">
      <c r="C56" s="155" t="s">
        <v>16</v>
      </c>
      <c r="D56" s="156"/>
      <c r="E56" s="156"/>
      <c r="F56" s="157"/>
      <c r="G56" s="56"/>
      <c r="H56" s="23">
        <f>IF(ISBLANK(H54),0,(H54*-1000)+1150-300*H55)*($G$25*H$18+$G$26*H$19)</f>
        <v>0</v>
      </c>
      <c r="I56" s="100"/>
      <c r="J56" s="23">
        <f>IF(ISBLANK(J54),0,(J54*-1000)+1150-300*J55)*($G$25*J$18+$G$26*J$19)</f>
        <v>0</v>
      </c>
      <c r="K56" s="100"/>
      <c r="L56" s="23">
        <f>IF(ISBLANK(L54),0,(L54*-1000)+1150-300*L55)*($G$25*L$18+$G$26*L$19)</f>
        <v>0</v>
      </c>
      <c r="M56" s="100"/>
      <c r="N56" s="23">
        <f>IF(ISBLANK(N54),0,(N54*-1000)+1150-300*N55)*($G$25*N$18+$G$26*N$19)</f>
        <v>0</v>
      </c>
    </row>
    <row r="57" spans="3:14" x14ac:dyDescent="0.25">
      <c r="C57" s="49"/>
      <c r="D57" s="49"/>
      <c r="E57" s="49"/>
      <c r="F57" s="49"/>
      <c r="G57" s="49"/>
      <c r="H57" s="49"/>
      <c r="J57" s="49"/>
      <c r="L57" s="49"/>
      <c r="N57" s="49"/>
    </row>
    <row r="58" spans="3:14" x14ac:dyDescent="0.25">
      <c r="C58" s="49"/>
      <c r="D58" s="49"/>
      <c r="E58" s="49"/>
      <c r="F58" s="49"/>
      <c r="G58" s="49"/>
      <c r="H58" s="49"/>
      <c r="J58" s="49"/>
      <c r="L58" s="49"/>
      <c r="N58" s="49"/>
    </row>
    <row r="59" spans="3:14" x14ac:dyDescent="0.25">
      <c r="C59" s="2" t="s">
        <v>53</v>
      </c>
      <c r="D59" s="2"/>
      <c r="E59" s="2"/>
      <c r="F59" s="2"/>
      <c r="G59" s="2"/>
      <c r="H59" s="78" t="str">
        <f>$H$9</f>
        <v>NAAM LOCATIE 1</v>
      </c>
      <c r="I59" s="81"/>
      <c r="J59" s="78" t="str">
        <f>J$9</f>
        <v>NAAM LOCATIE 2</v>
      </c>
      <c r="K59" s="81"/>
      <c r="L59" s="78" t="str">
        <f>L$9</f>
        <v>NAAM LOCATIE 3</v>
      </c>
      <c r="M59" s="81"/>
      <c r="N59" s="78" t="str">
        <f>N$9</f>
        <v>NAAM LOCATIE 4</v>
      </c>
    </row>
    <row r="60" spans="3:14" ht="15.75" thickBot="1" x14ac:dyDescent="0.3">
      <c r="C60" s="49"/>
      <c r="D60" s="49"/>
      <c r="E60" s="49"/>
      <c r="F60" s="49"/>
      <c r="G60" s="49"/>
      <c r="H60" s="49"/>
      <c r="J60" s="54"/>
      <c r="L60" s="54"/>
      <c r="N60" s="54"/>
    </row>
    <row r="61" spans="3:14" ht="15.75" thickBot="1" x14ac:dyDescent="0.3">
      <c r="C61" s="27"/>
      <c r="D61" s="27"/>
      <c r="E61" s="27" t="s">
        <v>5</v>
      </c>
      <c r="F61" s="27" t="s">
        <v>51</v>
      </c>
      <c r="G61" s="27" t="s">
        <v>17</v>
      </c>
      <c r="H61" s="127" t="s">
        <v>107</v>
      </c>
      <c r="J61" s="127" t="s">
        <v>107</v>
      </c>
      <c r="L61" s="127" t="s">
        <v>107</v>
      </c>
      <c r="N61" s="127" t="s">
        <v>107</v>
      </c>
    </row>
    <row r="62" spans="3:14" x14ac:dyDescent="0.25">
      <c r="C62" s="150" t="s">
        <v>40</v>
      </c>
      <c r="D62" s="151"/>
      <c r="E62" s="33">
        <f>G29</f>
        <v>71000</v>
      </c>
      <c r="F62" s="46">
        <v>7.0000000000000007E-2</v>
      </c>
      <c r="G62" s="67">
        <f>H12</f>
        <v>0</v>
      </c>
      <c r="H62" s="32">
        <f>$E62*$F62*$G62*H$20</f>
        <v>0</v>
      </c>
      <c r="J62" s="110">
        <f>$E62*$F62*$G62*J$20</f>
        <v>0</v>
      </c>
      <c r="L62" s="110">
        <f>$E62*$F62*$G62*L$20</f>
        <v>0</v>
      </c>
      <c r="N62" s="110">
        <f>$E62*$F62*$G62*N$20</f>
        <v>0</v>
      </c>
    </row>
    <row r="63" spans="3:14" x14ac:dyDescent="0.25">
      <c r="C63" s="41" t="s">
        <v>52</v>
      </c>
      <c r="D63" s="42"/>
      <c r="E63" s="33">
        <f>G30</f>
        <v>183000</v>
      </c>
      <c r="F63" s="46">
        <f>IF(H7="nee",0.07,IF(H7="ja",0.034,"Fout"))</f>
        <v>7.0000000000000007E-2</v>
      </c>
      <c r="G63" s="67">
        <f>H13</f>
        <v>0</v>
      </c>
      <c r="H63" s="32">
        <f t="shared" ref="H63:N63" si="5">$E63*$F63*$G63*H$20</f>
        <v>0</v>
      </c>
      <c r="J63" s="110">
        <f t="shared" si="5"/>
        <v>0</v>
      </c>
      <c r="L63" s="110">
        <f t="shared" si="5"/>
        <v>0</v>
      </c>
      <c r="N63" s="110">
        <f t="shared" si="5"/>
        <v>0</v>
      </c>
    </row>
    <row r="64" spans="3:14" ht="15.75" thickBot="1" x14ac:dyDescent="0.3">
      <c r="C64" s="148" t="s">
        <v>43</v>
      </c>
      <c r="D64" s="149"/>
      <c r="E64" s="19">
        <f>G31</f>
        <v>17000</v>
      </c>
      <c r="F64" s="44">
        <v>7.0000000000000007E-2</v>
      </c>
      <c r="G64" s="68">
        <f>H14</f>
        <v>0</v>
      </c>
      <c r="H64" s="31">
        <f>$E64*$F64*$G64*H$20</f>
        <v>0</v>
      </c>
      <c r="J64" s="111">
        <f>$E64*$F64*$G64*J$20</f>
        <v>0</v>
      </c>
      <c r="L64" s="111">
        <f>$E64*$F64*$G64*L$20</f>
        <v>0</v>
      </c>
      <c r="N64" s="111">
        <f>$E64*$F64*$G64*N$20</f>
        <v>0</v>
      </c>
    </row>
    <row r="65" spans="3:14" ht="15.75" thickBot="1" x14ac:dyDescent="0.3">
      <c r="C65" s="30"/>
      <c r="D65" s="30"/>
      <c r="E65" s="30"/>
      <c r="F65" s="30"/>
      <c r="G65" s="30"/>
      <c r="H65" s="30">
        <f>SUM(H62:H64)</f>
        <v>0</v>
      </c>
      <c r="J65" s="30">
        <f>SUM(J62:J64)</f>
        <v>0</v>
      </c>
      <c r="L65" s="30">
        <f>SUM(L62:L64)</f>
        <v>0</v>
      </c>
      <c r="N65" s="30">
        <f>SUM(N62:N64)</f>
        <v>0</v>
      </c>
    </row>
    <row r="66" spans="3:14" x14ac:dyDescent="0.25">
      <c r="C66" s="49"/>
      <c r="D66" s="49"/>
      <c r="E66" s="49"/>
      <c r="F66" s="49"/>
      <c r="G66" s="49"/>
      <c r="H66" s="25"/>
      <c r="J66" s="49"/>
      <c r="L66" s="49"/>
      <c r="N66" s="49"/>
    </row>
    <row r="67" spans="3:14" x14ac:dyDescent="0.25">
      <c r="C67" s="2" t="s">
        <v>44</v>
      </c>
      <c r="D67" s="2"/>
      <c r="E67" s="2"/>
      <c r="F67" s="2"/>
      <c r="G67" s="2"/>
      <c r="H67" s="78" t="str">
        <f>$H$9</f>
        <v>NAAM LOCATIE 1</v>
      </c>
      <c r="J67" s="78" t="str">
        <f>J$9</f>
        <v>NAAM LOCATIE 2</v>
      </c>
      <c r="K67" s="81"/>
      <c r="L67" s="78" t="str">
        <f>L$9</f>
        <v>NAAM LOCATIE 3</v>
      </c>
      <c r="M67" s="81"/>
      <c r="N67" s="78" t="str">
        <f>N$9</f>
        <v>NAAM LOCATIE 4</v>
      </c>
    </row>
    <row r="68" spans="3:14" ht="15.75" thickBot="1" x14ac:dyDescent="0.3">
      <c r="C68" s="49"/>
      <c r="D68" s="49"/>
      <c r="E68" s="49"/>
      <c r="F68" s="49"/>
      <c r="G68" s="49"/>
      <c r="H68" s="128"/>
      <c r="I68" s="126"/>
      <c r="J68" s="142"/>
      <c r="K68" s="126"/>
      <c r="L68" s="142"/>
      <c r="M68" s="126"/>
      <c r="N68" s="142"/>
    </row>
    <row r="69" spans="3:14" ht="15.75" thickBot="1" x14ac:dyDescent="0.3">
      <c r="C69" s="27" t="s">
        <v>45</v>
      </c>
      <c r="D69" s="27"/>
      <c r="E69" s="27"/>
      <c r="F69" s="27"/>
      <c r="G69" s="27"/>
      <c r="H69" s="127" t="s">
        <v>108</v>
      </c>
      <c r="I69" s="126"/>
      <c r="J69" s="127" t="s">
        <v>108</v>
      </c>
      <c r="K69" s="126"/>
      <c r="L69" s="127" t="s">
        <v>108</v>
      </c>
      <c r="M69" s="126"/>
      <c r="N69" s="127" t="s">
        <v>108</v>
      </c>
    </row>
    <row r="70" spans="3:14" ht="15" customHeight="1" x14ac:dyDescent="0.25">
      <c r="C70" s="154" t="s">
        <v>71</v>
      </c>
      <c r="D70" s="154"/>
      <c r="E70" s="154"/>
      <c r="F70" s="154"/>
      <c r="G70" s="154"/>
      <c r="H70" s="34">
        <f>H49</f>
        <v>0</v>
      </c>
      <c r="J70" s="34">
        <f>J49</f>
        <v>0</v>
      </c>
      <c r="L70" s="34">
        <f>L49</f>
        <v>0</v>
      </c>
      <c r="N70" s="34">
        <f>N49</f>
        <v>0</v>
      </c>
    </row>
    <row r="71" spans="3:14" x14ac:dyDescent="0.25">
      <c r="C71" s="152" t="s">
        <v>72</v>
      </c>
      <c r="D71" s="152"/>
      <c r="E71" s="152"/>
      <c r="F71" s="152"/>
      <c r="G71" s="46"/>
      <c r="H71" s="34">
        <f>H56</f>
        <v>0</v>
      </c>
      <c r="J71" s="34">
        <f>J56</f>
        <v>0</v>
      </c>
      <c r="L71" s="34">
        <f>L56</f>
        <v>0</v>
      </c>
      <c r="N71" s="34">
        <f>N56</f>
        <v>0</v>
      </c>
    </row>
    <row r="72" spans="3:14" ht="15.75" thickBot="1" x14ac:dyDescent="0.3">
      <c r="C72" s="148" t="s">
        <v>73</v>
      </c>
      <c r="D72" s="149"/>
      <c r="E72" s="19"/>
      <c r="F72" s="44"/>
      <c r="G72" s="44"/>
      <c r="H72" s="35">
        <f>H65</f>
        <v>0</v>
      </c>
      <c r="J72" s="35">
        <f>J65</f>
        <v>0</v>
      </c>
      <c r="L72" s="35">
        <f>L65</f>
        <v>0</v>
      </c>
      <c r="N72" s="35">
        <f>N65</f>
        <v>0</v>
      </c>
    </row>
    <row r="73" spans="3:14" ht="15.75" thickBot="1" x14ac:dyDescent="0.3">
      <c r="C73" s="153" t="s">
        <v>74</v>
      </c>
      <c r="D73" s="153"/>
      <c r="E73" s="153"/>
      <c r="F73" s="153"/>
      <c r="G73" s="23"/>
      <c r="H73" s="23">
        <f>SUM(H70:H72)</f>
        <v>0</v>
      </c>
      <c r="J73" s="23">
        <f>SUM(J70:J72)</f>
        <v>0</v>
      </c>
      <c r="L73" s="23">
        <f>SUM(L70:L72)</f>
        <v>0</v>
      </c>
      <c r="N73" s="23">
        <f>SUM(N70:N72)</f>
        <v>0</v>
      </c>
    </row>
    <row r="74" spans="3:14" x14ac:dyDescent="0.25">
      <c r="C74" s="25"/>
      <c r="D74" s="25"/>
      <c r="E74" s="25"/>
      <c r="F74" s="25"/>
      <c r="G74" s="49"/>
      <c r="H74" s="28"/>
    </row>
    <row r="75" spans="3:14" x14ac:dyDescent="0.25">
      <c r="C75" s="2" t="s">
        <v>48</v>
      </c>
      <c r="D75" s="2"/>
      <c r="E75" s="2"/>
      <c r="F75" s="2"/>
      <c r="G75" s="2"/>
      <c r="H75" s="2"/>
    </row>
    <row r="76" spans="3:14" ht="15.75" thickBot="1" x14ac:dyDescent="0.3">
      <c r="C76" s="3"/>
      <c r="D76" s="3"/>
      <c r="E76" s="3"/>
      <c r="F76" s="3"/>
      <c r="G76" s="3"/>
      <c r="H76" s="109"/>
    </row>
    <row r="77" spans="3:14" x14ac:dyDescent="0.25">
      <c r="C77" s="36" t="s">
        <v>50</v>
      </c>
      <c r="D77" s="25"/>
      <c r="E77" s="25"/>
      <c r="F77" s="25"/>
      <c r="G77" s="49"/>
      <c r="H77" s="112">
        <f>(H32+J32+L32+N32)*G32</f>
        <v>0</v>
      </c>
    </row>
    <row r="78" spans="3:14" ht="15.75" thickBot="1" x14ac:dyDescent="0.3">
      <c r="C78" s="38" t="s">
        <v>49</v>
      </c>
      <c r="D78" s="147" t="s">
        <v>46</v>
      </c>
      <c r="E78" s="147"/>
      <c r="F78" s="39">
        <v>100</v>
      </c>
      <c r="G78" s="58"/>
      <c r="H78" s="113">
        <f>SUM(H73+J73+L73+N73)/1000*F78</f>
        <v>0</v>
      </c>
    </row>
    <row r="79" spans="3:14" ht="15.75" thickBot="1" x14ac:dyDescent="0.3">
      <c r="C79" s="37" t="s">
        <v>47</v>
      </c>
      <c r="D79" s="30"/>
      <c r="E79" s="30"/>
      <c r="F79" s="30"/>
      <c r="G79" s="54"/>
      <c r="H79" s="114">
        <f>(H77+H78)/G32</f>
        <v>0</v>
      </c>
    </row>
    <row r="80" spans="3:14" x14ac:dyDescent="0.25">
      <c r="C80" s="25"/>
      <c r="D80" s="25"/>
      <c r="E80" s="25"/>
      <c r="F80" s="25"/>
      <c r="G80" s="49"/>
      <c r="H80" s="28"/>
    </row>
    <row r="81" spans="3:8" x14ac:dyDescent="0.25">
      <c r="C81" s="10" t="s">
        <v>18</v>
      </c>
      <c r="D81" s="10"/>
      <c r="E81" s="10"/>
      <c r="F81" s="102" t="s">
        <v>19</v>
      </c>
      <c r="G81" s="10"/>
      <c r="H81" s="49"/>
    </row>
    <row r="82" spans="3:8" x14ac:dyDescent="0.25">
      <c r="C82" s="10"/>
      <c r="D82" s="10"/>
      <c r="E82" s="10"/>
      <c r="F82" s="10"/>
      <c r="G82" s="10"/>
      <c r="H82" s="49"/>
    </row>
    <row r="83" spans="3:8" x14ac:dyDescent="0.25">
      <c r="C83" s="10" t="s">
        <v>20</v>
      </c>
      <c r="D83" s="10"/>
      <c r="E83" s="10"/>
      <c r="F83" s="102" t="s">
        <v>19</v>
      </c>
      <c r="G83" s="10"/>
      <c r="H83" s="49"/>
    </row>
    <row r="84" spans="3:8" x14ac:dyDescent="0.25">
      <c r="C84" s="10"/>
      <c r="D84" s="10"/>
      <c r="E84" s="10"/>
      <c r="F84" s="10"/>
      <c r="G84" s="10"/>
      <c r="H84" s="49"/>
    </row>
    <row r="85" spans="3:8" x14ac:dyDescent="0.25">
      <c r="C85" s="10" t="s">
        <v>21</v>
      </c>
      <c r="D85" s="10"/>
      <c r="E85" s="10"/>
      <c r="F85" s="102" t="s">
        <v>19</v>
      </c>
      <c r="G85" s="10"/>
      <c r="H85" s="11"/>
    </row>
    <row r="86" spans="3:8" x14ac:dyDescent="0.25">
      <c r="C86" s="49"/>
      <c r="D86" s="49"/>
      <c r="E86" s="49"/>
      <c r="F86" s="49"/>
      <c r="G86" s="49"/>
      <c r="H86" s="49"/>
    </row>
  </sheetData>
  <sheetProtection algorithmName="SHA-512" hashValue="9/gZsDdvB6kfrGAkRDtp8RUa0Iec1j6U0xrOp/s4frOcO2z06vRU2CiyElPQcBCOj7YOOFTptYDPJrLKnifYQw==" saltValue="lBlwmmrwpIBT2u2wkBxwpg==" spinCount="100000" sheet="1" objects="1" scenarios="1"/>
  <protectedRanges>
    <protectedRange sqref="F81:F85" name="Bereik11"/>
    <protectedRange sqref="H54:N55" name="Bereik10"/>
    <protectedRange sqref="H44:N48" name="Bereik9"/>
    <protectedRange sqref="H40:N40" name="Bereik8"/>
    <protectedRange sqref="H28" name="Bereik7"/>
    <protectedRange sqref="H25" name="Bereik6"/>
    <protectedRange sqref="G5" name="Bereik1"/>
    <protectedRange sqref="H9:N10" name="Bereik3"/>
    <protectedRange sqref="H12:N14" name="Bereik4"/>
    <protectedRange sqref="J17:N19" name="Bereik5"/>
  </protectedRanges>
  <mergeCells count="31">
    <mergeCell ref="C16:D16"/>
    <mergeCell ref="G5:H5"/>
    <mergeCell ref="C14:D14"/>
    <mergeCell ref="C11:D11"/>
    <mergeCell ref="C12:E12"/>
    <mergeCell ref="C13:E13"/>
    <mergeCell ref="C7:E7"/>
    <mergeCell ref="C17:E17"/>
    <mergeCell ref="C18:E18"/>
    <mergeCell ref="C31:E31"/>
    <mergeCell ref="C30:E30"/>
    <mergeCell ref="C20:E20"/>
    <mergeCell ref="C19:E19"/>
    <mergeCell ref="C56:F56"/>
    <mergeCell ref="C25:E25"/>
    <mergeCell ref="C27:E27"/>
    <mergeCell ref="C28:F28"/>
    <mergeCell ref="C26:E26"/>
    <mergeCell ref="C32:D32"/>
    <mergeCell ref="C48:D48"/>
    <mergeCell ref="C29:E29"/>
    <mergeCell ref="C43:D43"/>
    <mergeCell ref="C55:D55"/>
    <mergeCell ref="C49:F49"/>
    <mergeCell ref="D78:E78"/>
    <mergeCell ref="C64:D64"/>
    <mergeCell ref="C72:D72"/>
    <mergeCell ref="C62:D62"/>
    <mergeCell ref="C71:F71"/>
    <mergeCell ref="C73:F73"/>
    <mergeCell ref="C70:G70"/>
  </mergeCells>
  <conditionalFormatting sqref="J40 J2:J19 J74:J86 J66 J68 J37:J38 J62:J64 J44:J48 J21:J31 L2:L19 L74:L86 L66 L68 L37:L38 L44:L48 N2:N19 N74:N86 N66 N68 N37:N38 N44:N48 N33:N35 L33:L35 L50:L55 N50:N55 J50:J55 J33:J35 J57:J60 L57:L60 N57:N60 L40 N40 J42 L42 N42">
    <cfRule type="expression" dxfId="27" priority="56">
      <formula>#REF!="nee"</formula>
    </cfRule>
  </conditionalFormatting>
  <conditionalFormatting sqref="L21 L23:L24">
    <cfRule type="expression" dxfId="26" priority="23">
      <formula>#REF!="nee"</formula>
    </cfRule>
  </conditionalFormatting>
  <conditionalFormatting sqref="N21 N23:N24">
    <cfRule type="expression" dxfId="25" priority="22">
      <formula>#REF!="nee"</formula>
    </cfRule>
  </conditionalFormatting>
  <conditionalFormatting sqref="L25:L28">
    <cfRule type="expression" dxfId="24" priority="21">
      <formula>#REF!="nee"</formula>
    </cfRule>
  </conditionalFormatting>
  <conditionalFormatting sqref="N25:N28">
    <cfRule type="expression" dxfId="23" priority="20">
      <formula>#REF!="nee"</formula>
    </cfRule>
  </conditionalFormatting>
  <conditionalFormatting sqref="L62:L64">
    <cfRule type="expression" dxfId="22" priority="17">
      <formula>#REF!="nee"</formula>
    </cfRule>
  </conditionalFormatting>
  <conditionalFormatting sqref="N62:N64">
    <cfRule type="expression" dxfId="21" priority="16">
      <formula>#REF!="nee"</formula>
    </cfRule>
  </conditionalFormatting>
  <conditionalFormatting sqref="L29:L31">
    <cfRule type="expression" dxfId="20" priority="12">
      <formula>#REF!="nee"</formula>
    </cfRule>
  </conditionalFormatting>
  <conditionalFormatting sqref="N29:N31">
    <cfRule type="expression" dxfId="19" priority="11">
      <formula>#REF!="nee"</formula>
    </cfRule>
  </conditionalFormatting>
  <conditionalFormatting sqref="H17:H20">
    <cfRule type="cellIs" dxfId="18" priority="10" operator="lessThan">
      <formula>0</formula>
    </cfRule>
  </conditionalFormatting>
  <conditionalFormatting sqref="L22">
    <cfRule type="expression" dxfId="17" priority="9">
      <formula>#REF!="nee"</formula>
    </cfRule>
  </conditionalFormatting>
  <conditionalFormatting sqref="N22">
    <cfRule type="expression" dxfId="16" priority="8">
      <formula>#REF!="nee"</formula>
    </cfRule>
  </conditionalFormatting>
  <conditionalFormatting sqref="N67">
    <cfRule type="expression" dxfId="15" priority="7">
      <formula>#REF!="nee"</formula>
    </cfRule>
  </conditionalFormatting>
  <conditionalFormatting sqref="L67">
    <cfRule type="expression" dxfId="14" priority="6">
      <formula>#REF!="nee"</formula>
    </cfRule>
  </conditionalFormatting>
  <conditionalFormatting sqref="J67">
    <cfRule type="expression" dxfId="13" priority="5">
      <formula>#REF!="nee"</formula>
    </cfRule>
  </conditionalFormatting>
  <conditionalFormatting sqref="H41">
    <cfRule type="expression" dxfId="12" priority="4">
      <formula>#REF!="nee"</formula>
    </cfRule>
  </conditionalFormatting>
  <conditionalFormatting sqref="J41">
    <cfRule type="expression" dxfId="11" priority="3">
      <formula>#REF!="nee"</formula>
    </cfRule>
  </conditionalFormatting>
  <conditionalFormatting sqref="L41">
    <cfRule type="expression" dxfId="10" priority="2">
      <formula>#REF!="nee"</formula>
    </cfRule>
  </conditionalFormatting>
  <conditionalFormatting sqref="N41">
    <cfRule type="expression" dxfId="9" priority="1">
      <formula>#REF!="nee"</formula>
    </cfRule>
  </conditionalFormatting>
  <dataValidations count="2">
    <dataValidation type="list" allowBlank="1" showInputMessage="1" showErrorMessage="1" sqref="H44:H48 J44:J48 L44:L48 N44:N48" xr:uid="{1F44735B-3E29-4332-9E39-C52A3A41B895}">
      <formula1>"Ja,Nee"</formula1>
    </dataValidation>
    <dataValidation type="list" allowBlank="1" showInputMessage="1" showErrorMessage="1" sqref="H7" xr:uid="{E5691B6C-306F-435B-B343-F85100F9D489}">
      <formula1>$G$6:$H$6</formula1>
    </dataValidation>
  </dataValidations>
  <pageMargins left="0.7" right="0.7" top="0.75" bottom="0.75" header="0.3" footer="0.3"/>
  <pageSetup paperSize="9" scale="49" orientation="portrait" r:id="rId1"/>
  <ignoredErrors>
    <ignoredError sqref="G32" formulaRange="1"/>
    <ignoredError sqref="G62:G64" unlockedFormula="1"/>
  </ignoredErrors>
  <drawing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87768-781A-4ACB-9557-238D5110C7AC}">
  <sheetPr>
    <pageSetUpPr fitToPage="1"/>
  </sheetPr>
  <dimension ref="C2:N88"/>
  <sheetViews>
    <sheetView showGridLines="0" zoomScaleNormal="100" workbookViewId="0">
      <selection activeCell="H7" sqref="H7"/>
    </sheetView>
  </sheetViews>
  <sheetFormatPr defaultColWidth="8.7109375" defaultRowHeight="15" x14ac:dyDescent="0.25"/>
  <cols>
    <col min="1" max="1" width="8.7109375" style="50"/>
    <col min="2" max="2" width="4.28515625" style="50" customWidth="1"/>
    <col min="3" max="3" width="25.42578125" style="50" customWidth="1"/>
    <col min="4" max="4" width="19.28515625" style="50" bestFit="1" customWidth="1"/>
    <col min="5" max="5" width="11" style="50" customWidth="1"/>
    <col min="6" max="6" width="23.85546875" style="50" bestFit="1" customWidth="1"/>
    <col min="7" max="7" width="16.7109375" style="50" customWidth="1"/>
    <col min="8" max="8" width="17.7109375" style="50" customWidth="1"/>
    <col min="9" max="9" width="1.140625" style="95" customWidth="1"/>
    <col min="10" max="10" width="17.140625" style="50" customWidth="1"/>
    <col min="11" max="11" width="1.140625" style="95" customWidth="1"/>
    <col min="12" max="12" width="17.140625" style="50" customWidth="1"/>
    <col min="13" max="13" width="1.140625" style="95" customWidth="1"/>
    <col min="14" max="14" width="17.140625" style="50" customWidth="1"/>
    <col min="15" max="16384" width="8.7109375" style="50"/>
  </cols>
  <sheetData>
    <row r="2" spans="3:14" x14ac:dyDescent="0.25">
      <c r="C2" s="8" t="s">
        <v>22</v>
      </c>
      <c r="D2" s="8"/>
      <c r="E2" s="8"/>
      <c r="F2" s="49"/>
      <c r="G2" s="49"/>
      <c r="H2" s="49"/>
    </row>
    <row r="3" spans="3:14" x14ac:dyDescent="0.25">
      <c r="C3" s="8" t="s">
        <v>23</v>
      </c>
      <c r="D3" s="8"/>
      <c r="E3" s="8"/>
      <c r="F3" s="49"/>
      <c r="G3" s="49"/>
      <c r="H3" s="49"/>
    </row>
    <row r="4" spans="3:14" ht="43.5" customHeight="1" x14ac:dyDescent="0.25">
      <c r="C4" s="49"/>
      <c r="D4" s="49"/>
      <c r="E4" s="49"/>
      <c r="F4" s="49"/>
      <c r="G4" s="49"/>
      <c r="H4" s="49"/>
    </row>
    <row r="5" spans="3:14" x14ac:dyDescent="0.25">
      <c r="C5" s="2" t="s">
        <v>0</v>
      </c>
      <c r="D5" s="2"/>
      <c r="E5" s="2"/>
      <c r="F5" s="2"/>
      <c r="G5" s="167" t="s">
        <v>1</v>
      </c>
      <c r="H5" s="167"/>
      <c r="J5" s="95"/>
      <c r="L5" s="95"/>
      <c r="N5" s="95"/>
    </row>
    <row r="6" spans="3:14" ht="14.65" customHeight="1" x14ac:dyDescent="0.25">
      <c r="C6" s="41"/>
      <c r="D6" s="41"/>
      <c r="E6" s="41"/>
      <c r="F6" s="41"/>
      <c r="G6" s="137" t="s">
        <v>85</v>
      </c>
      <c r="H6" s="137" t="s">
        <v>2</v>
      </c>
      <c r="J6" s="95"/>
      <c r="L6" s="95"/>
      <c r="N6" s="95"/>
    </row>
    <row r="7" spans="3:14" ht="15" customHeight="1" x14ac:dyDescent="0.25">
      <c r="C7" s="169" t="s">
        <v>87</v>
      </c>
      <c r="D7" s="169"/>
      <c r="E7" s="169"/>
      <c r="F7" s="7" t="s">
        <v>85</v>
      </c>
      <c r="G7" s="7" t="s">
        <v>2</v>
      </c>
      <c r="H7" s="104" t="s">
        <v>2</v>
      </c>
      <c r="K7" s="50"/>
      <c r="M7" s="50"/>
    </row>
    <row r="8" spans="3:14" x14ac:dyDescent="0.25">
      <c r="C8" s="169" t="s">
        <v>86</v>
      </c>
      <c r="D8" s="169"/>
      <c r="E8" s="169"/>
      <c r="F8" s="169"/>
      <c r="G8" s="7"/>
      <c r="H8" s="144" t="s">
        <v>132</v>
      </c>
      <c r="K8" s="50"/>
      <c r="M8" s="50"/>
    </row>
    <row r="9" spans="3:14" ht="14.65" customHeight="1" x14ac:dyDescent="0.25">
      <c r="C9" s="152" t="s">
        <v>131</v>
      </c>
      <c r="D9" s="152"/>
      <c r="E9" s="152"/>
      <c r="F9" s="117"/>
      <c r="G9" s="136"/>
      <c r="H9" s="143" t="s">
        <v>2</v>
      </c>
      <c r="J9" s="95"/>
      <c r="L9" s="95"/>
      <c r="N9" s="95"/>
    </row>
    <row r="10" spans="3:14" ht="14.65" customHeight="1" thickBot="1" x14ac:dyDescent="0.3">
      <c r="C10" s="61"/>
      <c r="D10" s="61"/>
      <c r="E10" s="61"/>
      <c r="F10" s="61"/>
      <c r="G10" s="135"/>
      <c r="H10" s="135"/>
      <c r="J10" s="57"/>
      <c r="L10" s="57"/>
      <c r="N10" s="57"/>
    </row>
    <row r="11" spans="3:14" ht="14.65" customHeight="1" thickBot="1" x14ac:dyDescent="0.3">
      <c r="C11" s="71" t="s">
        <v>67</v>
      </c>
      <c r="D11" s="72"/>
      <c r="E11" s="72"/>
      <c r="F11" s="72"/>
      <c r="G11" s="72"/>
      <c r="H11" s="73" t="s">
        <v>66</v>
      </c>
      <c r="I11" s="74"/>
      <c r="J11" s="73" t="s">
        <v>70</v>
      </c>
      <c r="K11" s="74"/>
      <c r="L11" s="73" t="s">
        <v>98</v>
      </c>
      <c r="M11" s="74"/>
      <c r="N11" s="73" t="s">
        <v>99</v>
      </c>
    </row>
    <row r="12" spans="3:14" ht="14.65" customHeight="1" thickBot="1" x14ac:dyDescent="0.3">
      <c r="C12" s="75" t="s">
        <v>68</v>
      </c>
      <c r="D12" s="3"/>
      <c r="E12" s="3"/>
      <c r="F12" s="3"/>
      <c r="G12" s="3"/>
      <c r="H12" s="76" t="s">
        <v>69</v>
      </c>
      <c r="I12" s="74"/>
      <c r="J12" s="77" t="s">
        <v>69</v>
      </c>
      <c r="K12" s="74"/>
      <c r="L12" s="77" t="s">
        <v>69</v>
      </c>
      <c r="M12" s="74"/>
      <c r="N12" s="77" t="s">
        <v>69</v>
      </c>
    </row>
    <row r="13" spans="3:14" ht="14.65" customHeight="1" thickBot="1" x14ac:dyDescent="0.3">
      <c r="C13" s="166" t="s">
        <v>54</v>
      </c>
      <c r="D13" s="166"/>
      <c r="E13" s="61"/>
      <c r="F13" s="61"/>
      <c r="G13" s="61"/>
      <c r="H13" s="62" t="s">
        <v>58</v>
      </c>
      <c r="J13" s="62" t="s">
        <v>57</v>
      </c>
      <c r="L13" s="62" t="s">
        <v>100</v>
      </c>
      <c r="N13" s="62" t="s">
        <v>101</v>
      </c>
    </row>
    <row r="14" spans="3:14" ht="14.65" customHeight="1" x14ac:dyDescent="0.25">
      <c r="C14" s="168" t="s">
        <v>55</v>
      </c>
      <c r="D14" s="168"/>
      <c r="E14" s="168"/>
      <c r="F14" s="139"/>
      <c r="G14" s="139"/>
      <c r="H14" s="60">
        <v>0</v>
      </c>
      <c r="J14" s="60">
        <v>0</v>
      </c>
      <c r="L14" s="60">
        <v>0</v>
      </c>
      <c r="N14" s="60">
        <v>0</v>
      </c>
    </row>
    <row r="15" spans="3:14" ht="14.65" customHeight="1" x14ac:dyDescent="0.25">
      <c r="C15" s="152" t="s">
        <v>83</v>
      </c>
      <c r="D15" s="152"/>
      <c r="E15" s="152"/>
      <c r="F15" s="117"/>
      <c r="G15" s="117"/>
      <c r="H15" s="48">
        <v>0</v>
      </c>
      <c r="J15" s="48">
        <v>0</v>
      </c>
      <c r="L15" s="48">
        <v>0</v>
      </c>
      <c r="N15" s="48">
        <v>0</v>
      </c>
    </row>
    <row r="16" spans="3:14" ht="14.65" customHeight="1" x14ac:dyDescent="0.25">
      <c r="C16" s="152" t="s">
        <v>56</v>
      </c>
      <c r="D16" s="152"/>
      <c r="E16" s="117"/>
      <c r="F16" s="117"/>
      <c r="G16" s="117"/>
      <c r="H16" s="48">
        <v>0</v>
      </c>
      <c r="J16" s="48">
        <v>0</v>
      </c>
      <c r="L16" s="48">
        <v>0</v>
      </c>
      <c r="N16" s="48">
        <v>0</v>
      </c>
    </row>
    <row r="17" spans="3:14" ht="14.65" customHeight="1" thickBot="1" x14ac:dyDescent="0.3">
      <c r="C17" s="141"/>
      <c r="D17" s="141"/>
      <c r="E17" s="141"/>
      <c r="F17" s="141"/>
      <c r="G17" s="141"/>
      <c r="H17" s="141"/>
      <c r="J17" s="58"/>
      <c r="L17" s="58"/>
      <c r="N17" s="58"/>
    </row>
    <row r="18" spans="3:14" ht="14.65" customHeight="1" thickBot="1" x14ac:dyDescent="0.3">
      <c r="C18" s="166" t="s">
        <v>61</v>
      </c>
      <c r="D18" s="166"/>
      <c r="E18" s="61"/>
      <c r="F18" s="61"/>
      <c r="G18" s="61"/>
      <c r="H18" s="62" t="s">
        <v>62</v>
      </c>
      <c r="J18" s="62" t="s">
        <v>102</v>
      </c>
      <c r="L18" s="62" t="s">
        <v>103</v>
      </c>
      <c r="N18" s="62" t="s">
        <v>104</v>
      </c>
    </row>
    <row r="19" spans="3:14" ht="14.65" customHeight="1" x14ac:dyDescent="0.25">
      <c r="C19" s="152" t="str">
        <f>_xlfn.CONCAT("NRA (",G29," ton)")</f>
        <v>NRA (65000 ton)</v>
      </c>
      <c r="D19" s="152"/>
      <c r="E19" s="152"/>
      <c r="F19" s="139"/>
      <c r="G19" s="139"/>
      <c r="H19" s="66">
        <f>1-SUM(J19+L19+N19)</f>
        <v>1</v>
      </c>
      <c r="J19" s="64">
        <v>0</v>
      </c>
      <c r="L19" s="64">
        <v>0</v>
      </c>
      <c r="N19" s="64">
        <v>0</v>
      </c>
    </row>
    <row r="20" spans="3:14" ht="14.65" customHeight="1" x14ac:dyDescent="0.25">
      <c r="C20" s="152" t="str">
        <f>_xlfn.CONCAT("HRA (",G27," ton)")</f>
        <v>HRA (172000 ton)</v>
      </c>
      <c r="D20" s="152"/>
      <c r="E20" s="152"/>
      <c r="F20" s="117"/>
      <c r="G20" s="117"/>
      <c r="H20" s="66">
        <f t="shared" ref="H20:H21" si="0">1-SUM(J20+L20+N20)</f>
        <v>1</v>
      </c>
      <c r="J20" s="65">
        <v>0</v>
      </c>
      <c r="L20" s="65">
        <v>0</v>
      </c>
      <c r="N20" s="65">
        <v>0</v>
      </c>
    </row>
    <row r="21" spans="3:14" ht="14.65" customHeight="1" x14ac:dyDescent="0.25">
      <c r="C21" s="152" t="str">
        <f>_xlfn.CONCAT("GHA (",G28," ton)")</f>
        <v>GHA (34000 ton)</v>
      </c>
      <c r="D21" s="152"/>
      <c r="E21" s="152"/>
      <c r="F21" s="117"/>
      <c r="G21" s="117"/>
      <c r="H21" s="66">
        <f t="shared" si="0"/>
        <v>1</v>
      </c>
      <c r="J21" s="65">
        <v>0</v>
      </c>
      <c r="L21" s="65">
        <v>0</v>
      </c>
      <c r="N21" s="65">
        <v>0</v>
      </c>
    </row>
    <row r="22" spans="3:14" ht="14.65" customHeight="1" x14ac:dyDescent="0.25">
      <c r="C22" s="152" t="str">
        <f>_xlfn.CONCAT("Totaal NRA, HRA &amp; GHA", " (",G34," ton)")</f>
        <v>Totaal NRA, HRA &amp; GHA (271000 ton)</v>
      </c>
      <c r="D22" s="152"/>
      <c r="E22" s="152"/>
      <c r="F22" s="117"/>
      <c r="G22" s="117"/>
      <c r="H22" s="66">
        <f>(H19*$G$29+H20*$G$27+H21*$G$28)/$G$34</f>
        <v>1</v>
      </c>
      <c r="J22" s="66">
        <f>(J19*$G$29+J20*$G$27+J21*$G$28)/$G$34</f>
        <v>0</v>
      </c>
      <c r="L22" s="66">
        <f>(L19*$G$29+L20*$G$27+L21*$G$28)/$G$34</f>
        <v>0</v>
      </c>
      <c r="N22" s="66">
        <f>(N19*$G$29+N20*$G$27+N21*$G$28)/$G$34</f>
        <v>0</v>
      </c>
    </row>
    <row r="23" spans="3:14" ht="15" customHeight="1" x14ac:dyDescent="0.25">
      <c r="C23" s="49"/>
      <c r="D23" s="49"/>
      <c r="E23" s="49"/>
      <c r="F23" s="49"/>
      <c r="G23" s="49"/>
      <c r="H23" s="49"/>
      <c r="J23" s="49"/>
      <c r="L23" s="49"/>
      <c r="N23" s="49"/>
    </row>
    <row r="24" spans="3:14" x14ac:dyDescent="0.25">
      <c r="C24" s="2" t="s">
        <v>60</v>
      </c>
      <c r="D24" s="2"/>
      <c r="E24" s="2"/>
      <c r="F24" s="2"/>
      <c r="G24" s="2"/>
      <c r="H24" s="78" t="str">
        <f>$H$11</f>
        <v>NAAM LOCATIE 1</v>
      </c>
      <c r="I24" s="81"/>
      <c r="J24" s="78" t="str">
        <f>J$11</f>
        <v>NAAM LOCATIE 2</v>
      </c>
      <c r="K24" s="81"/>
      <c r="L24" s="78" t="str">
        <f>L$11</f>
        <v>NAAM LOCATIE 3</v>
      </c>
      <c r="M24" s="81"/>
      <c r="N24" s="78" t="str">
        <f>N$11</f>
        <v>NAAM LOCATIE 4</v>
      </c>
    </row>
    <row r="25" spans="3:14" ht="15.75" thickBot="1" x14ac:dyDescent="0.3">
      <c r="C25" s="54"/>
      <c r="D25" s="54"/>
      <c r="E25" s="54"/>
      <c r="F25" s="3"/>
      <c r="G25" s="3"/>
      <c r="H25" s="54"/>
      <c r="J25" s="49"/>
      <c r="L25" s="49"/>
      <c r="N25" s="49"/>
    </row>
    <row r="26" spans="3:14" ht="15.75" thickBot="1" x14ac:dyDescent="0.3">
      <c r="C26" s="5" t="s">
        <v>3</v>
      </c>
      <c r="D26" s="5"/>
      <c r="E26" s="5"/>
      <c r="F26" s="27" t="s">
        <v>42</v>
      </c>
      <c r="G26" s="27" t="s">
        <v>5</v>
      </c>
      <c r="H26" s="127" t="s">
        <v>4</v>
      </c>
      <c r="J26" s="125" t="s">
        <v>4</v>
      </c>
      <c r="K26" s="126"/>
      <c r="L26" s="125" t="s">
        <v>4</v>
      </c>
      <c r="M26" s="126"/>
      <c r="N26" s="125" t="s">
        <v>4</v>
      </c>
    </row>
    <row r="27" spans="3:14" x14ac:dyDescent="0.25">
      <c r="C27" s="158" t="s">
        <v>95</v>
      </c>
      <c r="D27" s="158"/>
      <c r="E27" s="158"/>
      <c r="F27" s="117"/>
      <c r="G27" s="24">
        <v>172000</v>
      </c>
      <c r="H27" s="118">
        <f>'Perceel 2'!H25</f>
        <v>0</v>
      </c>
      <c r="J27" s="107">
        <f>$H27</f>
        <v>0</v>
      </c>
      <c r="L27" s="107">
        <f>$H27</f>
        <v>0</v>
      </c>
      <c r="N27" s="107">
        <f>$H27</f>
        <v>0</v>
      </c>
    </row>
    <row r="28" spans="3:14" x14ac:dyDescent="0.25">
      <c r="C28" s="159" t="s">
        <v>94</v>
      </c>
      <c r="D28" s="159"/>
      <c r="E28" s="159"/>
      <c r="F28" s="117"/>
      <c r="G28" s="24">
        <v>34000</v>
      </c>
      <c r="H28" s="118">
        <f>H27</f>
        <v>0</v>
      </c>
      <c r="J28" s="107">
        <f t="shared" ref="J28:N30" si="1">$H28</f>
        <v>0</v>
      </c>
      <c r="L28" s="107">
        <f t="shared" si="1"/>
        <v>0</v>
      </c>
      <c r="N28" s="107">
        <f t="shared" si="1"/>
        <v>0</v>
      </c>
    </row>
    <row r="29" spans="3:14" ht="15" customHeight="1" x14ac:dyDescent="0.25">
      <c r="C29" s="152" t="s">
        <v>89</v>
      </c>
      <c r="D29" s="152"/>
      <c r="E29" s="152"/>
      <c r="F29" s="117"/>
      <c r="G29" s="24">
        <v>65000</v>
      </c>
      <c r="H29" s="107">
        <f>H27</f>
        <v>0</v>
      </c>
      <c r="J29" s="107">
        <f t="shared" si="1"/>
        <v>0</v>
      </c>
      <c r="L29" s="107">
        <f t="shared" si="1"/>
        <v>0</v>
      </c>
      <c r="N29" s="107">
        <f t="shared" si="1"/>
        <v>0</v>
      </c>
    </row>
    <row r="30" spans="3:14" ht="15" customHeight="1" x14ac:dyDescent="0.25">
      <c r="C30" s="152" t="s">
        <v>110</v>
      </c>
      <c r="D30" s="152"/>
      <c r="E30" s="152"/>
      <c r="F30" s="152"/>
      <c r="G30" s="24">
        <v>14000</v>
      </c>
      <c r="H30" s="118">
        <f>'Perceel 2'!H28</f>
        <v>0</v>
      </c>
      <c r="J30" s="107">
        <f t="shared" si="1"/>
        <v>0</v>
      </c>
      <c r="L30" s="107">
        <f t="shared" si="1"/>
        <v>0</v>
      </c>
      <c r="N30" s="107">
        <f t="shared" si="1"/>
        <v>0</v>
      </c>
    </row>
    <row r="31" spans="3:14" ht="15" customHeight="1" x14ac:dyDescent="0.25">
      <c r="C31" s="152" t="s">
        <v>41</v>
      </c>
      <c r="D31" s="152"/>
      <c r="E31" s="152"/>
      <c r="F31" s="29">
        <v>0.1</v>
      </c>
      <c r="G31" s="24">
        <v>71000</v>
      </c>
      <c r="H31" s="107">
        <f>F31*H14</f>
        <v>0</v>
      </c>
      <c r="J31" s="107">
        <f>$F31*J14</f>
        <v>0</v>
      </c>
      <c r="L31" s="107">
        <f>$F31*L14</f>
        <v>0</v>
      </c>
      <c r="N31" s="107">
        <f>$F31*N14</f>
        <v>0</v>
      </c>
    </row>
    <row r="32" spans="3:14" ht="15" customHeight="1" x14ac:dyDescent="0.25">
      <c r="C32" s="152" t="s">
        <v>59</v>
      </c>
      <c r="D32" s="152"/>
      <c r="E32" s="152"/>
      <c r="F32" s="29">
        <f>F31</f>
        <v>0.1</v>
      </c>
      <c r="G32" s="24">
        <v>183000</v>
      </c>
      <c r="H32" s="107">
        <f>F32*H15</f>
        <v>0</v>
      </c>
      <c r="J32" s="107">
        <f t="shared" ref="J32:L33" si="2">$F32*J15</f>
        <v>0</v>
      </c>
      <c r="L32" s="107">
        <f t="shared" si="2"/>
        <v>0</v>
      </c>
      <c r="N32" s="107">
        <f t="shared" ref="N32:N33" si="3">$F32*N15</f>
        <v>0</v>
      </c>
    </row>
    <row r="33" spans="3:14" ht="15" customHeight="1" x14ac:dyDescent="0.25">
      <c r="C33" s="152" t="s">
        <v>39</v>
      </c>
      <c r="D33" s="152"/>
      <c r="E33" s="152"/>
      <c r="F33" s="29">
        <f>F31</f>
        <v>0.1</v>
      </c>
      <c r="G33" s="24">
        <v>17000</v>
      </c>
      <c r="H33" s="107">
        <f>F33*H16</f>
        <v>0</v>
      </c>
      <c r="J33" s="107">
        <f t="shared" si="2"/>
        <v>0</v>
      </c>
      <c r="L33" s="107">
        <f t="shared" si="2"/>
        <v>0</v>
      </c>
      <c r="N33" s="107">
        <f t="shared" si="3"/>
        <v>0</v>
      </c>
    </row>
    <row r="34" spans="3:14" x14ac:dyDescent="0.25">
      <c r="C34" s="160" t="s">
        <v>111</v>
      </c>
      <c r="D34" s="161"/>
      <c r="E34" s="117"/>
      <c r="F34" s="117"/>
      <c r="G34" s="59">
        <f>SUM(G27:G29)</f>
        <v>271000</v>
      </c>
      <c r="H34" s="108">
        <f>($G$27*H27*H20+($G$28*H28+$G$30*H30)*H21+$G$29*H29*H19+($G$31*H31+$G$32*H32+$G$33*H33)*H22)/$G$34</f>
        <v>0</v>
      </c>
      <c r="J34" s="108">
        <f>($G$27*J27*J20+($G$28*J28+$G$30*J30)*J21+$G$29*J29*J19+($G$31*J31+$G$32*J32+$G$33*J33)*J22)/$G$34</f>
        <v>0</v>
      </c>
      <c r="L34" s="108">
        <f>($G$27*L27*L20+($G$28*L28+$G$30*L30)*L21+$G$29*L29*L19+($G$31*L31+$G$32*L32+$G$33*L33)*L22)/$G$34</f>
        <v>0</v>
      </c>
      <c r="N34" s="108">
        <f>($G$27*N27*N20+($G$28*N28+$G$30*N30)*N21+$G$29*N29*N19+($G$31*N31+$G$32*N32+$G$33*N33)*N22)/$G$34</f>
        <v>0</v>
      </c>
    </row>
    <row r="35" spans="3:14" x14ac:dyDescent="0.25">
      <c r="C35" s="49"/>
      <c r="D35" s="49"/>
      <c r="E35" s="49"/>
      <c r="F35" s="49"/>
      <c r="G35" s="49"/>
      <c r="H35" s="49"/>
      <c r="J35" s="49"/>
      <c r="L35" s="49"/>
      <c r="N35" s="49"/>
    </row>
    <row r="36" spans="3:14" x14ac:dyDescent="0.25">
      <c r="C36" s="2" t="s">
        <v>84</v>
      </c>
      <c r="D36" s="2"/>
      <c r="E36" s="2"/>
      <c r="F36" s="2"/>
      <c r="G36" s="2"/>
      <c r="H36" s="78" t="str">
        <f>$H$11</f>
        <v>NAAM LOCATIE 1</v>
      </c>
      <c r="I36" s="81"/>
      <c r="J36" s="78" t="str">
        <f>J$11</f>
        <v>NAAM LOCATIE 2</v>
      </c>
      <c r="K36" s="81"/>
      <c r="L36" s="78" t="str">
        <f>L$11</f>
        <v>NAAM LOCATIE 3</v>
      </c>
      <c r="M36" s="81"/>
      <c r="N36" s="78" t="str">
        <f>N$11</f>
        <v>NAAM LOCATIE 4</v>
      </c>
    </row>
    <row r="37" spans="3:14" ht="15.75" thickBot="1" x14ac:dyDescent="0.3">
      <c r="C37" s="84" t="s">
        <v>6</v>
      </c>
      <c r="D37" s="54"/>
      <c r="E37" s="54"/>
      <c r="F37" s="54"/>
      <c r="G37" s="85"/>
      <c r="H37" s="91" t="s">
        <v>7</v>
      </c>
      <c r="I37" s="97"/>
      <c r="J37" s="91" t="s">
        <v>7</v>
      </c>
      <c r="K37" s="97"/>
      <c r="L37" s="91" t="s">
        <v>7</v>
      </c>
      <c r="M37" s="97"/>
      <c r="N37" s="91" t="s">
        <v>7</v>
      </c>
    </row>
    <row r="38" spans="3:14" ht="15.75" thickBot="1" x14ac:dyDescent="0.3">
      <c r="C38" s="75" t="s">
        <v>75</v>
      </c>
      <c r="D38" s="3"/>
      <c r="E38" s="3"/>
      <c r="F38" s="3"/>
      <c r="G38" s="85"/>
      <c r="H38" s="123" t="s">
        <v>5</v>
      </c>
      <c r="I38" s="124"/>
      <c r="J38" s="123" t="s">
        <v>5</v>
      </c>
      <c r="K38" s="124"/>
      <c r="L38" s="123" t="s">
        <v>5</v>
      </c>
      <c r="M38" s="124"/>
      <c r="N38" s="123" t="s">
        <v>5</v>
      </c>
    </row>
    <row r="39" spans="3:14" x14ac:dyDescent="0.25">
      <c r="C39" s="86" t="s">
        <v>63</v>
      </c>
      <c r="D39" s="87"/>
      <c r="E39" s="87"/>
      <c r="F39" s="87"/>
      <c r="G39" s="88"/>
      <c r="H39" s="89">
        <f>$G$29*H19</f>
        <v>65000</v>
      </c>
      <c r="I39" s="97"/>
      <c r="J39" s="89">
        <f>$G$29*J19</f>
        <v>0</v>
      </c>
      <c r="K39" s="97"/>
      <c r="L39" s="89">
        <f>$G$29*L19</f>
        <v>0</v>
      </c>
      <c r="M39" s="97"/>
      <c r="N39" s="89">
        <f>$G$29*N19</f>
        <v>0</v>
      </c>
    </row>
    <row r="40" spans="3:14" x14ac:dyDescent="0.25">
      <c r="C40" s="120" t="s">
        <v>105</v>
      </c>
      <c r="D40" s="121"/>
      <c r="E40" s="121"/>
      <c r="F40" s="121"/>
      <c r="G40" s="122"/>
      <c r="H40" s="70">
        <f>$G$27*H20</f>
        <v>172000</v>
      </c>
      <c r="I40" s="97"/>
      <c r="J40" s="70">
        <f>$G$27*J20</f>
        <v>0</v>
      </c>
      <c r="K40" s="97"/>
      <c r="L40" s="70">
        <f>$G$27*L20</f>
        <v>0</v>
      </c>
      <c r="M40" s="97"/>
      <c r="N40" s="70">
        <f>$G$27*N20</f>
        <v>0</v>
      </c>
    </row>
    <row r="41" spans="3:14" x14ac:dyDescent="0.25">
      <c r="C41" s="69" t="s">
        <v>106</v>
      </c>
      <c r="D41" s="49"/>
      <c r="E41" s="49"/>
      <c r="F41" s="49"/>
      <c r="G41" s="21"/>
      <c r="H41" s="70">
        <f>$G$28*H21</f>
        <v>34000</v>
      </c>
      <c r="I41" s="97"/>
      <c r="J41" s="70">
        <f>$G$28*J21</f>
        <v>0</v>
      </c>
      <c r="K41" s="97"/>
      <c r="L41" s="70">
        <f>$G$28*L21</f>
        <v>0</v>
      </c>
      <c r="M41" s="97"/>
      <c r="N41" s="70">
        <f>$G$28*N21</f>
        <v>0</v>
      </c>
    </row>
    <row r="42" spans="3:14" ht="15.75" thickBot="1" x14ac:dyDescent="0.3">
      <c r="C42" s="90" t="str">
        <f>_xlfn.CONCAT("Additioneel door inschrijver na te scheiden HRA (tegen tarief van € ", H29, " per ton)")</f>
        <v>Additioneel door inschrijver na te scheiden HRA (tegen tarief van € 0 per ton)</v>
      </c>
      <c r="D42" s="58"/>
      <c r="E42" s="58"/>
      <c r="F42" s="58"/>
      <c r="G42" s="92"/>
      <c r="H42" s="93">
        <v>0</v>
      </c>
      <c r="I42" s="97"/>
      <c r="J42" s="93">
        <v>0</v>
      </c>
      <c r="K42" s="97"/>
      <c r="L42" s="93">
        <v>0</v>
      </c>
      <c r="M42" s="97"/>
      <c r="N42" s="93">
        <v>0</v>
      </c>
    </row>
    <row r="43" spans="3:14" ht="15.75" thickBot="1" x14ac:dyDescent="0.3">
      <c r="C43" s="75" t="s">
        <v>64</v>
      </c>
      <c r="D43" s="3"/>
      <c r="E43" s="3"/>
      <c r="F43" s="3"/>
      <c r="G43" s="85"/>
      <c r="H43" s="94">
        <f>IF((H42+H39)&gt;SUM(H39:H40),"Fout",(H42+H39))</f>
        <v>65000</v>
      </c>
      <c r="I43" s="98"/>
      <c r="J43" s="94">
        <f>IF((J42+J39)&gt;SUM(J39:J40),"Fout",(J42+J39))</f>
        <v>0</v>
      </c>
      <c r="K43" s="98"/>
      <c r="L43" s="94">
        <f>IF((L42+L39)&gt;SUM(L39:L40),"Fout",(L42+L39))</f>
        <v>0</v>
      </c>
      <c r="M43" s="98"/>
      <c r="N43" s="94">
        <f>IF((N42+N39)&gt;SUM(N39:N40),"Fout",(N42+N39))</f>
        <v>0</v>
      </c>
    </row>
    <row r="44" spans="3:14" ht="15.75" thickBot="1" x14ac:dyDescent="0.3">
      <c r="C44" s="84"/>
      <c r="D44" s="54"/>
      <c r="E44" s="54"/>
      <c r="F44" s="54"/>
      <c r="G44" s="85"/>
      <c r="H44" s="91"/>
      <c r="I44" s="97"/>
      <c r="J44" s="91"/>
      <c r="K44" s="97"/>
      <c r="L44" s="91"/>
      <c r="M44" s="97"/>
      <c r="N44" s="91"/>
    </row>
    <row r="45" spans="3:14" ht="15.75" thickBot="1" x14ac:dyDescent="0.3">
      <c r="C45" s="164" t="s">
        <v>65</v>
      </c>
      <c r="D45" s="164"/>
      <c r="E45" s="5"/>
      <c r="F45" s="75"/>
      <c r="G45" s="75"/>
      <c r="H45" s="132" t="s">
        <v>109</v>
      </c>
      <c r="I45" s="129"/>
      <c r="J45" s="132" t="s">
        <v>109</v>
      </c>
      <c r="K45" s="129"/>
      <c r="L45" s="132" t="s">
        <v>109</v>
      </c>
      <c r="M45" s="129"/>
      <c r="N45" s="132" t="s">
        <v>109</v>
      </c>
    </row>
    <row r="46" spans="3:14" x14ac:dyDescent="0.25">
      <c r="C46" s="4" t="s">
        <v>8</v>
      </c>
      <c r="D46" s="4"/>
      <c r="E46" s="4"/>
      <c r="F46" s="82">
        <v>25</v>
      </c>
      <c r="G46" s="4"/>
      <c r="H46" s="83" t="s">
        <v>2</v>
      </c>
      <c r="I46" s="99"/>
      <c r="J46" s="13" t="s">
        <v>2</v>
      </c>
      <c r="K46" s="99"/>
      <c r="L46" s="13" t="s">
        <v>2</v>
      </c>
      <c r="M46" s="99"/>
      <c r="N46" s="13" t="s">
        <v>2</v>
      </c>
    </row>
    <row r="47" spans="3:14" x14ac:dyDescent="0.25">
      <c r="C47" s="4" t="s">
        <v>9</v>
      </c>
      <c r="D47" s="4"/>
      <c r="E47" s="4"/>
      <c r="F47" s="22">
        <v>70</v>
      </c>
      <c r="G47" s="4"/>
      <c r="H47" s="12" t="s">
        <v>2</v>
      </c>
      <c r="I47" s="99"/>
      <c r="J47" s="13" t="s">
        <v>2</v>
      </c>
      <c r="K47" s="99"/>
      <c r="L47" s="13" t="s">
        <v>2</v>
      </c>
      <c r="M47" s="99"/>
      <c r="N47" s="13" t="s">
        <v>2</v>
      </c>
    </row>
    <row r="48" spans="3:14" x14ac:dyDescent="0.25">
      <c r="C48" s="4" t="s">
        <v>10</v>
      </c>
      <c r="D48" s="4"/>
      <c r="E48" s="4"/>
      <c r="F48" s="22">
        <v>95</v>
      </c>
      <c r="G48" s="4"/>
      <c r="H48" s="12" t="s">
        <v>2</v>
      </c>
      <c r="I48" s="99"/>
      <c r="J48" s="13" t="s">
        <v>2</v>
      </c>
      <c r="K48" s="99"/>
      <c r="L48" s="13" t="s">
        <v>2</v>
      </c>
      <c r="M48" s="99"/>
      <c r="N48" s="13" t="s">
        <v>2</v>
      </c>
    </row>
    <row r="49" spans="3:14" x14ac:dyDescent="0.25">
      <c r="C49" s="4" t="s">
        <v>11</v>
      </c>
      <c r="D49" s="4"/>
      <c r="E49" s="4"/>
      <c r="F49" s="22">
        <v>70</v>
      </c>
      <c r="G49" s="4"/>
      <c r="H49" s="12" t="s">
        <v>2</v>
      </c>
      <c r="I49" s="99"/>
      <c r="J49" s="13" t="s">
        <v>2</v>
      </c>
      <c r="K49" s="99"/>
      <c r="L49" s="13" t="s">
        <v>2</v>
      </c>
      <c r="M49" s="99"/>
      <c r="N49" s="13" t="s">
        <v>2</v>
      </c>
    </row>
    <row r="50" spans="3:14" ht="15.75" thickBot="1" x14ac:dyDescent="0.3">
      <c r="C50" s="162" t="s">
        <v>12</v>
      </c>
      <c r="D50" s="163"/>
      <c r="E50" s="55"/>
      <c r="F50" s="22">
        <v>100</v>
      </c>
      <c r="G50" s="4"/>
      <c r="H50" s="12" t="s">
        <v>2</v>
      </c>
      <c r="I50" s="99"/>
      <c r="J50" s="14" t="s">
        <v>2</v>
      </c>
      <c r="K50" s="99"/>
      <c r="L50" s="14" t="s">
        <v>2</v>
      </c>
      <c r="M50" s="99"/>
      <c r="N50" s="14" t="s">
        <v>2</v>
      </c>
    </row>
    <row r="51" spans="3:14" ht="15.75" thickBot="1" x14ac:dyDescent="0.3">
      <c r="C51" s="155" t="s">
        <v>13</v>
      </c>
      <c r="D51" s="155"/>
      <c r="E51" s="155"/>
      <c r="F51" s="157"/>
      <c r="G51" s="56"/>
      <c r="H51" s="23">
        <f>(-SUMIF(H46:H50,"Ja",$F$46:$F$50)*H43)</f>
        <v>0</v>
      </c>
      <c r="I51" s="100"/>
      <c r="J51" s="23">
        <f>(-SUMIF(J46:J50,"Ja",$F$46:$F$50)*J43)</f>
        <v>0</v>
      </c>
      <c r="K51" s="100"/>
      <c r="L51" s="23">
        <f>(-SUMIF(L46:L50,"Ja",$F$46:$F$50)*L43)</f>
        <v>0</v>
      </c>
      <c r="M51" s="100"/>
      <c r="N51" s="23">
        <f>(-SUMIF(N46:N50,"Ja",$F$46:$F$50)*N43)</f>
        <v>0</v>
      </c>
    </row>
    <row r="52" spans="3:14" x14ac:dyDescent="0.25">
      <c r="C52" s="49"/>
      <c r="D52" s="49"/>
      <c r="E52" s="49"/>
      <c r="F52" s="49"/>
      <c r="G52" s="49"/>
      <c r="H52" s="49"/>
      <c r="J52" s="49"/>
      <c r="L52" s="49"/>
      <c r="N52" s="49"/>
    </row>
    <row r="53" spans="3:14" x14ac:dyDescent="0.25">
      <c r="C53" s="2" t="s">
        <v>24</v>
      </c>
      <c r="D53" s="2"/>
      <c r="E53" s="2"/>
      <c r="F53" s="2"/>
      <c r="G53" s="2"/>
      <c r="H53" s="80" t="str">
        <f>$H$11</f>
        <v>NAAM LOCATIE 1</v>
      </c>
      <c r="I53" s="81"/>
      <c r="J53" s="78" t="str">
        <f>J$11</f>
        <v>NAAM LOCATIE 2</v>
      </c>
      <c r="K53" s="81"/>
      <c r="L53" s="78" t="str">
        <f>L$11</f>
        <v>NAAM LOCATIE 3</v>
      </c>
      <c r="M53" s="81"/>
      <c r="N53" s="78" t="str">
        <f>N$11</f>
        <v>NAAM LOCATIE 4</v>
      </c>
    </row>
    <row r="54" spans="3:14" ht="15.75" thickBot="1" x14ac:dyDescent="0.3">
      <c r="C54" s="20" t="s">
        <v>6</v>
      </c>
      <c r="D54" s="49"/>
      <c r="E54" s="49"/>
      <c r="F54" s="49"/>
      <c r="G54" s="21"/>
      <c r="H54" s="79" t="s">
        <v>7</v>
      </c>
      <c r="I54" s="97"/>
      <c r="J54" s="79" t="s">
        <v>7</v>
      </c>
      <c r="K54" s="97"/>
      <c r="L54" s="79" t="s">
        <v>7</v>
      </c>
      <c r="M54" s="97"/>
      <c r="N54" s="79" t="s">
        <v>7</v>
      </c>
    </row>
    <row r="55" spans="3:14" ht="15.75" thickTop="1" x14ac:dyDescent="0.25">
      <c r="C55" s="6" t="s">
        <v>3</v>
      </c>
      <c r="D55" s="6"/>
      <c r="E55" s="6"/>
      <c r="F55" s="131"/>
      <c r="G55" s="131"/>
      <c r="H55" s="130" t="s">
        <v>14</v>
      </c>
      <c r="I55" s="129"/>
      <c r="J55" s="130" t="s">
        <v>14</v>
      </c>
      <c r="K55" s="129"/>
      <c r="L55" s="130" t="s">
        <v>14</v>
      </c>
      <c r="M55" s="129"/>
      <c r="N55" s="130" t="s">
        <v>14</v>
      </c>
    </row>
    <row r="56" spans="3:14" x14ac:dyDescent="0.25">
      <c r="C56" s="4" t="s">
        <v>15</v>
      </c>
      <c r="D56" s="4"/>
      <c r="E56" s="4"/>
      <c r="F56" s="4"/>
      <c r="G56" s="4"/>
      <c r="H56" s="17"/>
      <c r="I56" s="99"/>
      <c r="J56" s="18"/>
      <c r="K56" s="99"/>
      <c r="L56" s="18"/>
      <c r="M56" s="99"/>
      <c r="N56" s="18"/>
    </row>
    <row r="57" spans="3:14" ht="15.75" thickBot="1" x14ac:dyDescent="0.3">
      <c r="C57" s="165" t="s">
        <v>90</v>
      </c>
      <c r="D57" s="165"/>
      <c r="E57" s="105"/>
      <c r="F57" s="105"/>
      <c r="G57" s="105"/>
      <c r="H57" s="106">
        <v>0</v>
      </c>
      <c r="I57" s="99"/>
      <c r="J57" s="106">
        <v>0</v>
      </c>
      <c r="K57" s="99"/>
      <c r="L57" s="106">
        <v>0</v>
      </c>
      <c r="M57" s="99"/>
      <c r="N57" s="106">
        <v>0</v>
      </c>
    </row>
    <row r="58" spans="3:14" ht="15" customHeight="1" thickBot="1" x14ac:dyDescent="0.3">
      <c r="C58" s="155" t="s">
        <v>16</v>
      </c>
      <c r="D58" s="156"/>
      <c r="E58" s="156"/>
      <c r="F58" s="157"/>
      <c r="G58" s="56"/>
      <c r="H58" s="23">
        <f>IF(ISBLANK(H56),0,(H56*-1000)+1150-300*H57)*($G$27*H$20+$G$28*H$21)</f>
        <v>0</v>
      </c>
      <c r="I58" s="100"/>
      <c r="J58" s="23">
        <f>IF(ISBLANK(J56),0,(J56*-1000)+1150-300*J57)*($G$27*J$20+$G$28*J$21)</f>
        <v>0</v>
      </c>
      <c r="K58" s="100"/>
      <c r="L58" s="23">
        <f>IF(ISBLANK(L56),0,(L56*-1000)+1150-300*L57)*($G$27*L$20+$G$28*L$21)</f>
        <v>0</v>
      </c>
      <c r="M58" s="100"/>
      <c r="N58" s="23">
        <f>IF(ISBLANK(N56),0,(N56*-1000)+1150-300*N57)*($G$27*N$20+$G$28*N$21)</f>
        <v>0</v>
      </c>
    </row>
    <row r="59" spans="3:14" x14ac:dyDescent="0.25">
      <c r="C59" s="49"/>
      <c r="D59" s="49"/>
      <c r="E59" s="49"/>
      <c r="F59" s="49"/>
      <c r="G59" s="49"/>
      <c r="H59" s="49"/>
      <c r="J59" s="49"/>
      <c r="L59" s="49"/>
      <c r="N59" s="49"/>
    </row>
    <row r="60" spans="3:14" x14ac:dyDescent="0.25">
      <c r="C60" s="49"/>
      <c r="D60" s="49"/>
      <c r="E60" s="49"/>
      <c r="F60" s="49"/>
      <c r="G60" s="49"/>
      <c r="H60" s="49"/>
      <c r="J60" s="49"/>
      <c r="L60" s="49"/>
      <c r="N60" s="49"/>
    </row>
    <row r="61" spans="3:14" x14ac:dyDescent="0.25">
      <c r="C61" s="2" t="s">
        <v>53</v>
      </c>
      <c r="D61" s="2"/>
      <c r="E61" s="2"/>
      <c r="F61" s="2"/>
      <c r="G61" s="2"/>
      <c r="H61" s="78" t="str">
        <f>$H$11</f>
        <v>NAAM LOCATIE 1</v>
      </c>
      <c r="I61" s="81"/>
      <c r="J61" s="78" t="str">
        <f>J$11</f>
        <v>NAAM LOCATIE 2</v>
      </c>
      <c r="K61" s="81"/>
      <c r="L61" s="78" t="str">
        <f>L$11</f>
        <v>NAAM LOCATIE 3</v>
      </c>
      <c r="M61" s="81"/>
      <c r="N61" s="78" t="str">
        <f>N$11</f>
        <v>NAAM LOCATIE 4</v>
      </c>
    </row>
    <row r="62" spans="3:14" ht="15.75" thickBot="1" x14ac:dyDescent="0.3">
      <c r="C62" s="49"/>
      <c r="D62" s="49"/>
      <c r="E62" s="49"/>
      <c r="F62" s="49"/>
      <c r="G62" s="49"/>
      <c r="H62" s="49"/>
      <c r="J62" s="54"/>
      <c r="L62" s="54"/>
      <c r="N62" s="54"/>
    </row>
    <row r="63" spans="3:14" ht="15.75" thickBot="1" x14ac:dyDescent="0.3">
      <c r="C63" s="27"/>
      <c r="D63" s="27"/>
      <c r="E63" s="27" t="s">
        <v>5</v>
      </c>
      <c r="F63" s="27" t="s">
        <v>51</v>
      </c>
      <c r="G63" s="27" t="s">
        <v>17</v>
      </c>
      <c r="H63" s="127" t="s">
        <v>107</v>
      </c>
      <c r="J63" s="127" t="s">
        <v>107</v>
      </c>
      <c r="L63" s="127" t="s">
        <v>107</v>
      </c>
      <c r="N63" s="127" t="s">
        <v>107</v>
      </c>
    </row>
    <row r="64" spans="3:14" x14ac:dyDescent="0.25">
      <c r="C64" s="150" t="s">
        <v>40</v>
      </c>
      <c r="D64" s="151"/>
      <c r="E64" s="33">
        <f>G31</f>
        <v>71000</v>
      </c>
      <c r="F64" s="140">
        <v>7.0000000000000007E-2</v>
      </c>
      <c r="G64" s="67">
        <f>H14</f>
        <v>0</v>
      </c>
      <c r="H64" s="32">
        <f>$E64*$F64*$G64*H$22</f>
        <v>0</v>
      </c>
      <c r="J64" s="110">
        <f>$E64*$F64*$G64*J$22</f>
        <v>0</v>
      </c>
      <c r="L64" s="110">
        <f>$E64*$F64*$G64*L$22</f>
        <v>0</v>
      </c>
      <c r="N64" s="110">
        <f>$E64*$F64*$G64*N$22</f>
        <v>0</v>
      </c>
    </row>
    <row r="65" spans="3:14" x14ac:dyDescent="0.25">
      <c r="C65" s="41" t="s">
        <v>52</v>
      </c>
      <c r="D65" s="42"/>
      <c r="E65" s="33">
        <f>G32</f>
        <v>183000</v>
      </c>
      <c r="F65" s="140">
        <f>IF(H9="nee",0.07,IF(H9="ja",0.034,"Fout"))</f>
        <v>7.0000000000000007E-2</v>
      </c>
      <c r="G65" s="67">
        <f>H15</f>
        <v>0</v>
      </c>
      <c r="H65" s="32">
        <f t="shared" ref="H65:N65" si="4">$E65*$F65*$G65*H$22</f>
        <v>0</v>
      </c>
      <c r="J65" s="110">
        <f t="shared" si="4"/>
        <v>0</v>
      </c>
      <c r="L65" s="110">
        <f t="shared" si="4"/>
        <v>0</v>
      </c>
      <c r="N65" s="110">
        <f t="shared" si="4"/>
        <v>0</v>
      </c>
    </row>
    <row r="66" spans="3:14" ht="15.75" thickBot="1" x14ac:dyDescent="0.3">
      <c r="C66" s="148" t="s">
        <v>43</v>
      </c>
      <c r="D66" s="149"/>
      <c r="E66" s="19">
        <f>G33</f>
        <v>17000</v>
      </c>
      <c r="F66" s="138">
        <v>7.0000000000000007E-2</v>
      </c>
      <c r="G66" s="68">
        <f>H16</f>
        <v>0</v>
      </c>
      <c r="H66" s="31">
        <f>$E66*$F66*$G66*H$22</f>
        <v>0</v>
      </c>
      <c r="J66" s="111">
        <f>$E66*$F66*$G66*J$22</f>
        <v>0</v>
      </c>
      <c r="L66" s="111">
        <f>$E66*$F66*$G66*L$22</f>
        <v>0</v>
      </c>
      <c r="N66" s="111">
        <f>$E66*$F66*$G66*N$22</f>
        <v>0</v>
      </c>
    </row>
    <row r="67" spans="3:14" ht="15.75" thickBot="1" x14ac:dyDescent="0.3">
      <c r="C67" s="30"/>
      <c r="D67" s="30"/>
      <c r="E67" s="30"/>
      <c r="F67" s="30"/>
      <c r="G67" s="30"/>
      <c r="H67" s="30">
        <f>SUM(H64:H66)</f>
        <v>0</v>
      </c>
      <c r="J67" s="30">
        <f>SUM(J64:J66)</f>
        <v>0</v>
      </c>
      <c r="L67" s="30">
        <f>SUM(L64:L66)</f>
        <v>0</v>
      </c>
      <c r="N67" s="30">
        <f>SUM(N64:N66)</f>
        <v>0</v>
      </c>
    </row>
    <row r="68" spans="3:14" x14ac:dyDescent="0.25">
      <c r="C68" s="49"/>
      <c r="D68" s="49"/>
      <c r="E68" s="49"/>
      <c r="F68" s="49"/>
      <c r="G68" s="49"/>
      <c r="H68" s="25"/>
      <c r="J68" s="49"/>
      <c r="L68" s="49"/>
      <c r="N68" s="49"/>
    </row>
    <row r="69" spans="3:14" x14ac:dyDescent="0.25">
      <c r="C69" s="2" t="s">
        <v>44</v>
      </c>
      <c r="D69" s="2"/>
      <c r="E69" s="2"/>
      <c r="F69" s="2"/>
      <c r="G69" s="2"/>
      <c r="H69" s="78" t="str">
        <f>$H$11</f>
        <v>NAAM LOCATIE 1</v>
      </c>
      <c r="J69" s="78" t="str">
        <f>J$11</f>
        <v>NAAM LOCATIE 2</v>
      </c>
      <c r="K69" s="81"/>
      <c r="L69" s="78" t="str">
        <f>L$11</f>
        <v>NAAM LOCATIE 3</v>
      </c>
      <c r="M69" s="81"/>
      <c r="N69" s="78" t="str">
        <f>N$11</f>
        <v>NAAM LOCATIE 4</v>
      </c>
    </row>
    <row r="70" spans="3:14" ht="15.75" thickBot="1" x14ac:dyDescent="0.3">
      <c r="C70" s="49"/>
      <c r="D70" s="49"/>
      <c r="E70" s="49"/>
      <c r="F70" s="49"/>
      <c r="G70" s="49"/>
      <c r="H70" s="128"/>
      <c r="I70" s="126"/>
      <c r="J70" s="142"/>
      <c r="K70" s="126"/>
      <c r="L70" s="142"/>
      <c r="M70" s="126"/>
      <c r="N70" s="142"/>
    </row>
    <row r="71" spans="3:14" ht="15.75" thickBot="1" x14ac:dyDescent="0.3">
      <c r="C71" s="27" t="s">
        <v>45</v>
      </c>
      <c r="D71" s="27"/>
      <c r="E71" s="27"/>
      <c r="F71" s="27"/>
      <c r="G71" s="27"/>
      <c r="H71" s="127" t="s">
        <v>108</v>
      </c>
      <c r="I71" s="126"/>
      <c r="J71" s="127" t="s">
        <v>108</v>
      </c>
      <c r="K71" s="126"/>
      <c r="L71" s="127" t="s">
        <v>108</v>
      </c>
      <c r="M71" s="126"/>
      <c r="N71" s="127" t="s">
        <v>108</v>
      </c>
    </row>
    <row r="72" spans="3:14" ht="15" customHeight="1" x14ac:dyDescent="0.25">
      <c r="C72" s="154" t="s">
        <v>71</v>
      </c>
      <c r="D72" s="154"/>
      <c r="E72" s="154"/>
      <c r="F72" s="154"/>
      <c r="G72" s="154"/>
      <c r="H72" s="34">
        <f>H51</f>
        <v>0</v>
      </c>
      <c r="J72" s="34">
        <f>J51</f>
        <v>0</v>
      </c>
      <c r="L72" s="34">
        <f>L51</f>
        <v>0</v>
      </c>
      <c r="N72" s="34">
        <f>N51</f>
        <v>0</v>
      </c>
    </row>
    <row r="73" spans="3:14" x14ac:dyDescent="0.25">
      <c r="C73" s="152" t="s">
        <v>72</v>
      </c>
      <c r="D73" s="152"/>
      <c r="E73" s="152"/>
      <c r="F73" s="152"/>
      <c r="G73" s="140"/>
      <c r="H73" s="34">
        <f>H58</f>
        <v>0</v>
      </c>
      <c r="J73" s="34">
        <f>J58</f>
        <v>0</v>
      </c>
      <c r="L73" s="34">
        <f>L58</f>
        <v>0</v>
      </c>
      <c r="N73" s="34">
        <f>N58</f>
        <v>0</v>
      </c>
    </row>
    <row r="74" spans="3:14" ht="15.75" thickBot="1" x14ac:dyDescent="0.3">
      <c r="C74" s="148" t="s">
        <v>73</v>
      </c>
      <c r="D74" s="149"/>
      <c r="E74" s="19"/>
      <c r="F74" s="138"/>
      <c r="G74" s="138"/>
      <c r="H74" s="35">
        <f>H67</f>
        <v>0</v>
      </c>
      <c r="J74" s="35">
        <f>J67</f>
        <v>0</v>
      </c>
      <c r="L74" s="35">
        <f>L67</f>
        <v>0</v>
      </c>
      <c r="N74" s="35">
        <f>N67</f>
        <v>0</v>
      </c>
    </row>
    <row r="75" spans="3:14" ht="15.75" thickBot="1" x14ac:dyDescent="0.3">
      <c r="C75" s="153" t="s">
        <v>74</v>
      </c>
      <c r="D75" s="153"/>
      <c r="E75" s="153"/>
      <c r="F75" s="153"/>
      <c r="G75" s="23"/>
      <c r="H75" s="23">
        <f>SUM(H72:H74)</f>
        <v>0</v>
      </c>
      <c r="J75" s="23">
        <f>SUM(J72:J74)</f>
        <v>0</v>
      </c>
      <c r="L75" s="23">
        <f>SUM(L72:L74)</f>
        <v>0</v>
      </c>
      <c r="N75" s="23">
        <f>SUM(N72:N74)</f>
        <v>0</v>
      </c>
    </row>
    <row r="76" spans="3:14" x14ac:dyDescent="0.25">
      <c r="C76" s="25"/>
      <c r="D76" s="25"/>
      <c r="E76" s="25"/>
      <c r="F76" s="25"/>
      <c r="G76" s="49"/>
      <c r="H76" s="28"/>
    </row>
    <row r="77" spans="3:14" x14ac:dyDescent="0.25">
      <c r="C77" s="2" t="s">
        <v>48</v>
      </c>
      <c r="D77" s="2"/>
      <c r="E77" s="2"/>
      <c r="F77" s="2"/>
      <c r="G77" s="2"/>
      <c r="H77" s="2"/>
    </row>
    <row r="78" spans="3:14" ht="15.75" thickBot="1" x14ac:dyDescent="0.3">
      <c r="C78" s="3"/>
      <c r="D78" s="3"/>
      <c r="E78" s="3"/>
      <c r="F78" s="3"/>
      <c r="G78" s="3"/>
      <c r="H78" s="109"/>
    </row>
    <row r="79" spans="3:14" x14ac:dyDescent="0.25">
      <c r="C79" s="36" t="s">
        <v>50</v>
      </c>
      <c r="D79" s="25"/>
      <c r="E79" s="25"/>
      <c r="F79" s="25"/>
      <c r="G79" s="49"/>
      <c r="H79" s="112">
        <f>(H34+J34+L34+N34)*G34</f>
        <v>0</v>
      </c>
    </row>
    <row r="80" spans="3:14" ht="15.75" thickBot="1" x14ac:dyDescent="0.3">
      <c r="C80" s="38" t="s">
        <v>49</v>
      </c>
      <c r="D80" s="147" t="s">
        <v>46</v>
      </c>
      <c r="E80" s="147"/>
      <c r="F80" s="39">
        <v>100</v>
      </c>
      <c r="G80" s="58"/>
      <c r="H80" s="113">
        <f>SUM(H75+J75+L75+N75)/1000*F80</f>
        <v>0</v>
      </c>
    </row>
    <row r="81" spans="3:14" ht="15.75" thickBot="1" x14ac:dyDescent="0.3">
      <c r="C81" s="37" t="s">
        <v>47</v>
      </c>
      <c r="D81" s="30"/>
      <c r="E81" s="30"/>
      <c r="F81" s="30"/>
      <c r="G81" s="54"/>
      <c r="H81" s="114">
        <f>(H79+H80)/G34</f>
        <v>0</v>
      </c>
    </row>
    <row r="82" spans="3:14" x14ac:dyDescent="0.25">
      <c r="C82" s="25"/>
      <c r="D82" s="25"/>
      <c r="E82" s="25"/>
      <c r="F82" s="25"/>
      <c r="G82" s="49"/>
      <c r="H82" s="28"/>
    </row>
    <row r="83" spans="3:14" s="95" customFormat="1" x14ac:dyDescent="0.25">
      <c r="C83" s="10" t="s">
        <v>18</v>
      </c>
      <c r="D83" s="10"/>
      <c r="E83" s="10"/>
      <c r="F83" s="102" t="s">
        <v>19</v>
      </c>
      <c r="G83" s="10"/>
      <c r="H83" s="49"/>
      <c r="J83" s="50"/>
      <c r="L83" s="50"/>
      <c r="N83" s="50"/>
    </row>
    <row r="84" spans="3:14" s="95" customFormat="1" x14ac:dyDescent="0.25">
      <c r="C84" s="10"/>
      <c r="D84" s="10"/>
      <c r="E84" s="10"/>
      <c r="F84" s="10"/>
      <c r="G84" s="10"/>
      <c r="H84" s="49"/>
      <c r="J84" s="50"/>
      <c r="L84" s="50"/>
      <c r="N84" s="50"/>
    </row>
    <row r="85" spans="3:14" s="95" customFormat="1" x14ac:dyDescent="0.25">
      <c r="C85" s="10" t="s">
        <v>20</v>
      </c>
      <c r="D85" s="10"/>
      <c r="E85" s="10"/>
      <c r="F85" s="102" t="s">
        <v>19</v>
      </c>
      <c r="G85" s="10"/>
      <c r="H85" s="49"/>
      <c r="J85" s="50"/>
      <c r="L85" s="50"/>
      <c r="N85" s="50"/>
    </row>
    <row r="86" spans="3:14" s="95" customFormat="1" x14ac:dyDescent="0.25">
      <c r="C86" s="10"/>
      <c r="D86" s="10"/>
      <c r="E86" s="10"/>
      <c r="F86" s="10"/>
      <c r="G86" s="10"/>
      <c r="H86" s="49"/>
      <c r="J86" s="50"/>
      <c r="L86" s="50"/>
      <c r="N86" s="50"/>
    </row>
    <row r="87" spans="3:14" s="95" customFormat="1" x14ac:dyDescent="0.25">
      <c r="C87" s="10" t="s">
        <v>21</v>
      </c>
      <c r="D87" s="10"/>
      <c r="E87" s="10"/>
      <c r="F87" s="102" t="s">
        <v>19</v>
      </c>
      <c r="G87" s="10"/>
      <c r="H87" s="11"/>
      <c r="J87" s="50"/>
      <c r="L87" s="50"/>
      <c r="N87" s="50"/>
    </row>
    <row r="88" spans="3:14" s="95" customFormat="1" x14ac:dyDescent="0.25">
      <c r="C88" s="49"/>
      <c r="D88" s="49"/>
      <c r="E88" s="49"/>
      <c r="F88" s="49"/>
      <c r="G88" s="49"/>
      <c r="H88" s="49"/>
      <c r="J88" s="50"/>
      <c r="L88" s="50"/>
      <c r="N88" s="50"/>
    </row>
  </sheetData>
  <sheetProtection algorithmName="SHA-512" hashValue="cJvWzdtQe+1A+wzxNYTj5hjnqeGPQ4YuD/34LLXNKTdCK2zkFicTsYCJ2ukJGPIKPhdbtEM8i2Mky6Auc5fPYA==" saltValue="eYFJLZmLsWrHfdRIqehnGA==" spinCount="100000" sheet="1" objects="1" scenarios="1"/>
  <protectedRanges>
    <protectedRange sqref="F83:F87" name="Bereik9"/>
    <protectedRange sqref="H56:N57" name="Bereik8"/>
    <protectedRange sqref="H46:N50" name="Bereik7"/>
    <protectedRange sqref="H42:N42" name="Bereik6"/>
    <protectedRange sqref="J19:N21" name="Bereik5"/>
    <protectedRange sqref="H14:N16" name="Bereik4"/>
    <protectedRange sqref="H11:N12" name="Bereik3"/>
    <protectedRange sqref="H7:H9" name="Bereik2"/>
    <protectedRange sqref="G5" name="Bereik1"/>
  </protectedRanges>
  <mergeCells count="33">
    <mergeCell ref="C27:E27"/>
    <mergeCell ref="G5:H5"/>
    <mergeCell ref="C9:E9"/>
    <mergeCell ref="C13:D13"/>
    <mergeCell ref="C14:E14"/>
    <mergeCell ref="C15:E15"/>
    <mergeCell ref="C16:D16"/>
    <mergeCell ref="C18:D18"/>
    <mergeCell ref="C19:E19"/>
    <mergeCell ref="C20:E20"/>
    <mergeCell ref="C21:E21"/>
    <mergeCell ref="C22:E22"/>
    <mergeCell ref="C29:E29"/>
    <mergeCell ref="C30:F30"/>
    <mergeCell ref="C31:E31"/>
    <mergeCell ref="C32:E32"/>
    <mergeCell ref="C33:E33"/>
    <mergeCell ref="D80:E80"/>
    <mergeCell ref="C7:E7"/>
    <mergeCell ref="C8:F8"/>
    <mergeCell ref="C64:D64"/>
    <mergeCell ref="C66:D66"/>
    <mergeCell ref="C72:G72"/>
    <mergeCell ref="C73:F73"/>
    <mergeCell ref="C74:D74"/>
    <mergeCell ref="C75:F75"/>
    <mergeCell ref="C34:D34"/>
    <mergeCell ref="C45:D45"/>
    <mergeCell ref="C50:D50"/>
    <mergeCell ref="C51:F51"/>
    <mergeCell ref="C57:D57"/>
    <mergeCell ref="C58:F58"/>
    <mergeCell ref="C28:E28"/>
  </mergeCells>
  <conditionalFormatting sqref="C8:N88">
    <cfRule type="expression" dxfId="8" priority="1">
      <formula>$H$7="Nee"</formula>
    </cfRule>
  </conditionalFormatting>
  <dataValidations count="3">
    <dataValidation type="list" allowBlank="1" showInputMessage="1" showErrorMessage="1" sqref="H9" xr:uid="{34D40E16-08AE-4E60-A1EB-BEF7F82C1683}">
      <formula1>$G$6:$H$6</formula1>
    </dataValidation>
    <dataValidation type="list" allowBlank="1" showInputMessage="1" showErrorMessage="1" sqref="H46:H50 J46:J50 L46:L50 N46:N50" xr:uid="{CED0D8E0-0D28-4AF8-94FC-932362515E4F}">
      <formula1>"Ja,Nee"</formula1>
    </dataValidation>
    <dataValidation type="list" allowBlank="1" showInputMessage="1" showErrorMessage="1" sqref="H7" xr:uid="{BDF44ADA-C0D8-481E-8B56-6D55B31A6C20}">
      <formula1>$F$7:$G$7</formula1>
    </dataValidation>
  </dataValidations>
  <pageMargins left="0.7" right="0.7" top="0.75" bottom="0.75" header="0.3" footer="0.3"/>
  <pageSetup paperSize="9" scale="49" orientation="portrait" r:id="rId1"/>
  <drawing r:id="rId2"/>
  <pictur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5CD88-9154-4E2D-A22D-A640B74F6F81}">
  <dimension ref="C5:O32"/>
  <sheetViews>
    <sheetView showGridLines="0" topLeftCell="B1" zoomScale="115" zoomScaleNormal="115" workbookViewId="0">
      <selection activeCell="D19" sqref="D19"/>
    </sheetView>
  </sheetViews>
  <sheetFormatPr defaultRowHeight="15" x14ac:dyDescent="0.25"/>
  <cols>
    <col min="3" max="3" width="13.42578125" customWidth="1"/>
    <col min="4" max="4" width="16.5703125" customWidth="1"/>
    <col min="6" max="8" width="31.42578125" customWidth="1"/>
  </cols>
  <sheetData>
    <row r="5" spans="3:15" s="50" customFormat="1" x14ac:dyDescent="0.25">
      <c r="C5" s="8" t="s">
        <v>96</v>
      </c>
      <c r="D5" s="8"/>
      <c r="E5" s="8"/>
      <c r="F5" s="49"/>
      <c r="G5" s="49"/>
      <c r="H5" s="49"/>
      <c r="I5" s="95"/>
    </row>
    <row r="6" spans="3:15" s="50" customFormat="1" x14ac:dyDescent="0.25">
      <c r="C6" s="8" t="s">
        <v>23</v>
      </c>
      <c r="D6" s="8"/>
      <c r="E6" s="8"/>
      <c r="F6" s="49"/>
      <c r="G6" s="49"/>
      <c r="H6" s="49"/>
      <c r="I6" s="95"/>
    </row>
    <row r="7" spans="3:15" s="50" customFormat="1" ht="43.5" customHeight="1" x14ac:dyDescent="0.25">
      <c r="C7" s="49"/>
      <c r="D7" s="49"/>
      <c r="E7" s="49"/>
      <c r="F7" s="49"/>
      <c r="G7" s="49"/>
      <c r="H7" s="49"/>
      <c r="I7" s="95"/>
    </row>
    <row r="8" spans="3:15" s="50" customFormat="1" x14ac:dyDescent="0.25">
      <c r="C8" s="2" t="s">
        <v>0</v>
      </c>
      <c r="D8" s="2"/>
      <c r="E8" s="2"/>
      <c r="F8" s="2"/>
      <c r="G8" s="170" t="s">
        <v>1</v>
      </c>
      <c r="H8" s="170"/>
      <c r="I8" s="95"/>
    </row>
    <row r="9" spans="3:15" x14ac:dyDescent="0.25">
      <c r="C9" s="133"/>
      <c r="D9" s="133"/>
      <c r="E9" s="133"/>
      <c r="F9" s="133"/>
      <c r="G9" s="133"/>
      <c r="H9" s="133"/>
    </row>
    <row r="10" spans="3:15" s="50" customFormat="1" x14ac:dyDescent="0.25">
      <c r="C10" s="2" t="s">
        <v>130</v>
      </c>
      <c r="D10" s="2"/>
      <c r="E10" s="2"/>
      <c r="F10" s="2"/>
      <c r="G10" s="2"/>
      <c r="H10" s="2"/>
      <c r="I10" s="95"/>
    </row>
    <row r="11" spans="3:15" s="50" customFormat="1" x14ac:dyDescent="0.25">
      <c r="C11" s="87"/>
      <c r="D11" s="87"/>
      <c r="E11" s="87"/>
      <c r="F11" s="49"/>
      <c r="G11" s="49"/>
      <c r="H11" s="49"/>
      <c r="I11" s="95"/>
    </row>
    <row r="12" spans="3:15" s="51" customFormat="1" ht="15" customHeight="1" x14ac:dyDescent="0.25">
      <c r="C12" s="171" t="s">
        <v>114</v>
      </c>
      <c r="D12" s="171"/>
      <c r="E12" s="171"/>
      <c r="F12" s="173" t="s">
        <v>118</v>
      </c>
      <c r="G12" s="173"/>
      <c r="H12" s="174"/>
      <c r="I12" s="96"/>
      <c r="M12" s="50"/>
      <c r="N12" s="50"/>
      <c r="O12" s="50"/>
    </row>
    <row r="13" spans="3:15" s="51" customFormat="1" ht="15" customHeight="1" x14ac:dyDescent="0.25">
      <c r="C13" s="134"/>
      <c r="D13" s="134"/>
      <c r="E13" s="134"/>
      <c r="F13" s="175"/>
      <c r="G13" s="175"/>
      <c r="H13" s="176"/>
      <c r="I13" s="96"/>
      <c r="M13" s="50"/>
      <c r="N13" s="50"/>
      <c r="O13" s="50"/>
    </row>
    <row r="14" spans="3:15" s="51" customFormat="1" x14ac:dyDescent="0.25">
      <c r="C14" s="172" t="s">
        <v>117</v>
      </c>
      <c r="D14" s="172"/>
      <c r="E14" s="172"/>
      <c r="F14" s="173" t="s">
        <v>119</v>
      </c>
      <c r="G14" s="173"/>
      <c r="H14" s="174"/>
      <c r="I14" s="96"/>
      <c r="M14" s="50"/>
      <c r="N14" s="50"/>
      <c r="O14" s="50"/>
    </row>
    <row r="15" spans="3:15" s="51" customFormat="1" x14ac:dyDescent="0.25">
      <c r="C15" s="134"/>
      <c r="D15" s="134"/>
      <c r="E15" s="134"/>
      <c r="F15" s="175"/>
      <c r="G15" s="175"/>
      <c r="H15" s="176"/>
      <c r="I15" s="96"/>
      <c r="M15" s="50"/>
      <c r="N15" s="50"/>
      <c r="O15" s="50"/>
    </row>
    <row r="16" spans="3:15" s="51" customFormat="1" x14ac:dyDescent="0.25">
      <c r="C16" s="172" t="s">
        <v>115</v>
      </c>
      <c r="D16" s="172"/>
      <c r="E16" s="172"/>
      <c r="F16" s="173" t="s">
        <v>120</v>
      </c>
      <c r="G16" s="173"/>
      <c r="H16" s="174"/>
      <c r="I16" s="96"/>
      <c r="M16" s="50"/>
      <c r="N16" s="50"/>
      <c r="O16" s="50"/>
    </row>
    <row r="17" spans="3:15" s="51" customFormat="1" x14ac:dyDescent="0.25">
      <c r="C17" s="134"/>
      <c r="D17" s="134"/>
      <c r="E17" s="134"/>
      <c r="F17" s="175"/>
      <c r="G17" s="175"/>
      <c r="H17" s="176"/>
      <c r="I17" s="96"/>
      <c r="M17" s="50"/>
      <c r="N17" s="50"/>
      <c r="O17" s="50"/>
    </row>
    <row r="18" spans="3:15" s="51" customFormat="1" x14ac:dyDescent="0.25">
      <c r="C18" s="172" t="s">
        <v>116</v>
      </c>
      <c r="D18" s="172"/>
      <c r="E18" s="172"/>
      <c r="F18" s="173" t="s">
        <v>121</v>
      </c>
      <c r="G18" s="173"/>
      <c r="H18" s="174"/>
      <c r="I18" s="96"/>
      <c r="M18" s="50"/>
      <c r="N18" s="50"/>
      <c r="O18" s="50"/>
    </row>
    <row r="19" spans="3:15" s="51" customFormat="1" x14ac:dyDescent="0.25">
      <c r="C19" s="134"/>
      <c r="D19" s="134"/>
      <c r="E19" s="134"/>
      <c r="F19" s="175"/>
      <c r="G19" s="175"/>
      <c r="H19" s="176"/>
      <c r="I19" s="96"/>
      <c r="M19" s="50"/>
      <c r="N19" s="50"/>
      <c r="O19" s="50"/>
    </row>
    <row r="20" spans="3:15" s="51" customFormat="1" x14ac:dyDescent="0.25">
      <c r="C20" s="172" t="s">
        <v>122</v>
      </c>
      <c r="D20" s="172"/>
      <c r="E20" s="172"/>
      <c r="F20" s="183" t="s">
        <v>123</v>
      </c>
      <c r="G20" s="183"/>
      <c r="H20" s="184"/>
      <c r="I20" s="96"/>
      <c r="M20" s="50"/>
      <c r="N20" s="50"/>
      <c r="O20" s="50"/>
    </row>
    <row r="21" spans="3:15" s="51" customFormat="1" ht="15" customHeight="1" x14ac:dyDescent="0.25">
      <c r="C21" s="177" t="s">
        <v>127</v>
      </c>
      <c r="D21" s="177"/>
      <c r="E21" s="177"/>
      <c r="F21" s="179" t="s">
        <v>125</v>
      </c>
      <c r="G21" s="179"/>
      <c r="H21" s="179"/>
      <c r="I21" s="96"/>
      <c r="M21" s="50"/>
      <c r="N21" s="50"/>
      <c r="O21" s="50"/>
    </row>
    <row r="22" spans="3:15" s="51" customFormat="1" ht="15" customHeight="1" x14ac:dyDescent="0.25">
      <c r="C22" s="178"/>
      <c r="D22" s="178"/>
      <c r="E22" s="178"/>
      <c r="F22" s="181"/>
      <c r="G22" s="181"/>
      <c r="H22" s="181"/>
      <c r="I22" s="96"/>
      <c r="M22" s="50"/>
      <c r="N22" s="50"/>
      <c r="O22" s="50"/>
    </row>
    <row r="23" spans="3:15" s="51" customFormat="1" ht="15" customHeight="1" x14ac:dyDescent="0.25">
      <c r="C23" s="177" t="s">
        <v>124</v>
      </c>
      <c r="D23" s="177"/>
      <c r="E23" s="177"/>
      <c r="F23" s="179" t="s">
        <v>126</v>
      </c>
      <c r="G23" s="179"/>
      <c r="H23" s="180"/>
      <c r="I23" s="96"/>
      <c r="M23" s="50"/>
      <c r="N23" s="50"/>
      <c r="O23" s="50"/>
    </row>
    <row r="24" spans="3:15" s="51" customFormat="1" ht="15" customHeight="1" x14ac:dyDescent="0.25">
      <c r="C24" s="178"/>
      <c r="D24" s="178"/>
      <c r="E24" s="178"/>
      <c r="F24" s="181"/>
      <c r="G24" s="181"/>
      <c r="H24" s="182"/>
      <c r="I24" s="96"/>
      <c r="M24" s="50"/>
      <c r="N24" s="50"/>
      <c r="O24" s="50"/>
    </row>
    <row r="25" spans="3:15" x14ac:dyDescent="0.25">
      <c r="C25" s="133"/>
      <c r="D25" s="133"/>
      <c r="E25" s="133"/>
      <c r="F25" s="133"/>
      <c r="G25" s="133"/>
      <c r="H25" s="133"/>
    </row>
    <row r="26" spans="3:15" s="50" customFormat="1" x14ac:dyDescent="0.25">
      <c r="C26" s="25"/>
      <c r="D26" s="25"/>
      <c r="E26" s="25"/>
      <c r="F26" s="25"/>
      <c r="G26" s="49"/>
      <c r="H26" s="28"/>
      <c r="I26" s="95"/>
      <c r="K26" s="95"/>
      <c r="M26" s="95"/>
    </row>
    <row r="27" spans="3:15" s="50" customFormat="1" x14ac:dyDescent="0.25">
      <c r="C27" s="10" t="s">
        <v>18</v>
      </c>
      <c r="D27" s="10"/>
      <c r="E27" s="10"/>
      <c r="F27" s="102" t="s">
        <v>19</v>
      </c>
      <c r="G27" s="10"/>
      <c r="H27" s="49"/>
      <c r="I27" s="95"/>
      <c r="K27" s="95"/>
      <c r="M27" s="95"/>
    </row>
    <row r="28" spans="3:15" s="50" customFormat="1" x14ac:dyDescent="0.25">
      <c r="C28" s="10"/>
      <c r="D28" s="10"/>
      <c r="E28" s="10"/>
      <c r="F28" s="10"/>
      <c r="G28" s="10"/>
      <c r="H28" s="49"/>
      <c r="I28" s="95"/>
      <c r="K28" s="95"/>
      <c r="M28" s="95"/>
    </row>
    <row r="29" spans="3:15" s="50" customFormat="1" x14ac:dyDescent="0.25">
      <c r="C29" s="10" t="s">
        <v>20</v>
      </c>
      <c r="D29" s="10"/>
      <c r="E29" s="10"/>
      <c r="F29" s="102" t="s">
        <v>19</v>
      </c>
      <c r="G29" s="10"/>
      <c r="H29" s="49"/>
      <c r="I29" s="95"/>
      <c r="K29" s="95"/>
      <c r="M29" s="95"/>
    </row>
    <row r="30" spans="3:15" s="50" customFormat="1" x14ac:dyDescent="0.25">
      <c r="C30" s="10"/>
      <c r="D30" s="10"/>
      <c r="E30" s="10"/>
      <c r="F30" s="10"/>
      <c r="G30" s="10"/>
      <c r="H30" s="49"/>
      <c r="I30" s="95"/>
      <c r="K30" s="95"/>
      <c r="M30" s="95"/>
    </row>
    <row r="31" spans="3:15" s="50" customFormat="1" x14ac:dyDescent="0.25">
      <c r="C31" s="10" t="s">
        <v>21</v>
      </c>
      <c r="D31" s="10"/>
      <c r="E31" s="10"/>
      <c r="F31" s="102" t="s">
        <v>19</v>
      </c>
      <c r="G31" s="10"/>
      <c r="H31" s="11"/>
      <c r="I31" s="95"/>
      <c r="K31" s="95"/>
      <c r="M31" s="95"/>
    </row>
    <row r="32" spans="3:15" s="50" customFormat="1" x14ac:dyDescent="0.25">
      <c r="C32" s="49"/>
      <c r="D32" s="49"/>
      <c r="E32" s="49"/>
      <c r="F32" s="49"/>
      <c r="G32" s="49"/>
      <c r="H32" s="49"/>
      <c r="I32" s="95"/>
      <c r="K32" s="95"/>
      <c r="M32" s="95"/>
    </row>
  </sheetData>
  <sheetProtection algorithmName="SHA-512" hashValue="gPw3bSmn4gBaZFKpJy/L3kOr/Ca55TW8x5Jv7ELA1hBzPU22UUyGJ1SB95vsAJHjvxzAj7/NqUwTB80oIGq3Bw==" saltValue="7t3HdZdx/eP1LeiHniu/zg==" spinCount="100000" sheet="1" objects="1" scenarios="1"/>
  <protectedRanges>
    <protectedRange sqref="F27:F31" name="Bereik3"/>
    <protectedRange sqref="F12:H24" name="Bereik2"/>
    <protectedRange sqref="G8" name="Bereik1"/>
  </protectedRanges>
  <mergeCells count="15">
    <mergeCell ref="C23:E24"/>
    <mergeCell ref="F23:H24"/>
    <mergeCell ref="C18:E18"/>
    <mergeCell ref="C20:E20"/>
    <mergeCell ref="F18:H19"/>
    <mergeCell ref="C21:E22"/>
    <mergeCell ref="F20:H20"/>
    <mergeCell ref="F21:H22"/>
    <mergeCell ref="G8:H8"/>
    <mergeCell ref="C12:E12"/>
    <mergeCell ref="C14:E14"/>
    <mergeCell ref="C16:E16"/>
    <mergeCell ref="F16:H17"/>
    <mergeCell ref="F14:H15"/>
    <mergeCell ref="F12:H13"/>
  </mergeCells>
  <conditionalFormatting sqref="J10:J24">
    <cfRule type="expression" dxfId="7" priority="5">
      <formula>$H$11="nee"</formula>
    </cfRule>
  </conditionalFormatting>
  <conditionalFormatting sqref="J5:J8">
    <cfRule type="expression" dxfId="6" priority="4">
      <formula>$H$7="nee"</formula>
    </cfRule>
  </conditionalFormatting>
  <conditionalFormatting sqref="J26:J32 L26:L32 N26:N32">
    <cfRule type="expression" dxfId="5" priority="1">
      <formula>#REF!="nee"</formula>
    </cfRule>
  </conditionalFormatting>
  <pageMargins left="0.7" right="0.7" top="0.75" bottom="0.75" header="0.3" footer="0.3"/>
  <pageSetup paperSize="9" orientation="portrait" verticalDpi="0" r:id="rId1"/>
  <drawing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65608-88C6-4D2F-887D-64A0DFFC2D35}">
  <dimension ref="C5:R52"/>
  <sheetViews>
    <sheetView showGridLines="0" zoomScaleNormal="100" workbookViewId="0">
      <selection activeCell="C45" sqref="C45"/>
    </sheetView>
  </sheetViews>
  <sheetFormatPr defaultRowHeight="15" x14ac:dyDescent="0.25"/>
  <cols>
    <col min="3" max="3" width="13.42578125" customWidth="1"/>
    <col min="4" max="4" width="16.5703125" customWidth="1"/>
    <col min="6" max="6" width="20.85546875" customWidth="1"/>
    <col min="7" max="7" width="14.85546875" customWidth="1"/>
    <col min="8" max="8" width="20.7109375" customWidth="1"/>
    <col min="9" max="9" width="20.85546875" customWidth="1"/>
    <col min="10" max="10" width="14.85546875" customWidth="1"/>
    <col min="11" max="11" width="20.85546875" customWidth="1"/>
  </cols>
  <sheetData>
    <row r="5" spans="3:18" s="50" customFormat="1" x14ac:dyDescent="0.25">
      <c r="C5" s="8" t="s">
        <v>96</v>
      </c>
      <c r="D5" s="8"/>
      <c r="E5" s="8"/>
      <c r="F5" s="49"/>
      <c r="G5" s="49"/>
      <c r="H5" s="49"/>
      <c r="I5" s="49"/>
      <c r="J5" s="49"/>
      <c r="K5" s="49"/>
      <c r="L5" s="95"/>
    </row>
    <row r="6" spans="3:18" s="50" customFormat="1" x14ac:dyDescent="0.25">
      <c r="C6" s="8" t="s">
        <v>23</v>
      </c>
      <c r="D6" s="8"/>
      <c r="E6" s="8"/>
      <c r="F6" s="49"/>
      <c r="G6" s="49"/>
      <c r="H6" s="49"/>
      <c r="I6" s="49"/>
      <c r="J6" s="49"/>
      <c r="K6" s="49"/>
      <c r="L6" s="95"/>
    </row>
    <row r="7" spans="3:18" s="50" customFormat="1" ht="43.5" customHeight="1" x14ac:dyDescent="0.25">
      <c r="C7" s="49"/>
      <c r="D7" s="49"/>
      <c r="E7" s="49"/>
      <c r="F7" s="49"/>
      <c r="G7" s="49"/>
      <c r="H7" s="49"/>
      <c r="I7" s="49"/>
      <c r="J7" s="49"/>
      <c r="K7" s="49"/>
      <c r="L7" s="95"/>
    </row>
    <row r="8" spans="3:18" s="50" customFormat="1" x14ac:dyDescent="0.25">
      <c r="C8" s="2" t="s">
        <v>0</v>
      </c>
      <c r="D8" s="2"/>
      <c r="E8" s="2"/>
      <c r="F8" s="2"/>
      <c r="G8" s="2"/>
      <c r="H8" s="2"/>
      <c r="I8" s="2"/>
      <c r="J8" s="170" t="s">
        <v>1</v>
      </c>
      <c r="K8" s="170"/>
      <c r="L8" s="95"/>
    </row>
    <row r="9" spans="3:18" x14ac:dyDescent="0.25">
      <c r="C9" s="133"/>
      <c r="D9" s="133"/>
      <c r="E9" s="133"/>
      <c r="F9" s="133"/>
      <c r="G9" s="133"/>
      <c r="H9" s="133"/>
      <c r="I9" s="133"/>
      <c r="J9" s="133"/>
      <c r="K9" s="133"/>
    </row>
    <row r="10" spans="3:18" s="50" customFormat="1" x14ac:dyDescent="0.25">
      <c r="C10" s="2" t="s">
        <v>97</v>
      </c>
      <c r="D10" s="2"/>
      <c r="E10" s="2"/>
      <c r="F10" s="2"/>
      <c r="G10" s="2"/>
      <c r="H10" s="2"/>
      <c r="I10" s="2"/>
      <c r="J10" s="2"/>
      <c r="K10" s="2"/>
      <c r="L10" s="95"/>
    </row>
    <row r="11" spans="3:18" s="50" customFormat="1" x14ac:dyDescent="0.25">
      <c r="C11" s="49"/>
      <c r="D11" s="49"/>
      <c r="E11" s="49"/>
      <c r="F11" s="193" t="s">
        <v>134</v>
      </c>
      <c r="G11" s="193"/>
      <c r="H11" s="193"/>
      <c r="I11" s="193" t="s">
        <v>135</v>
      </c>
      <c r="J11" s="193"/>
      <c r="K11" s="193"/>
      <c r="L11" s="95"/>
    </row>
    <row r="12" spans="3:18" s="51" customFormat="1" x14ac:dyDescent="0.25">
      <c r="C12" s="152" t="s">
        <v>29</v>
      </c>
      <c r="D12" s="152"/>
      <c r="E12" s="152"/>
      <c r="F12" s="185" t="s">
        <v>25</v>
      </c>
      <c r="G12" s="185"/>
      <c r="H12" s="186"/>
      <c r="I12" s="185" t="s">
        <v>25</v>
      </c>
      <c r="J12" s="185"/>
      <c r="K12" s="186"/>
      <c r="L12" s="96"/>
      <c r="P12" s="50"/>
      <c r="Q12" s="50"/>
      <c r="R12" s="50"/>
    </row>
    <row r="13" spans="3:18" s="51" customFormat="1" x14ac:dyDescent="0.25">
      <c r="C13" s="152" t="s">
        <v>27</v>
      </c>
      <c r="D13" s="152"/>
      <c r="E13" s="152"/>
      <c r="F13" s="191" t="s">
        <v>26</v>
      </c>
      <c r="G13" s="191"/>
      <c r="H13" s="192"/>
      <c r="I13" s="191" t="s">
        <v>26</v>
      </c>
      <c r="J13" s="191"/>
      <c r="K13" s="192"/>
      <c r="L13" s="96"/>
      <c r="P13" s="50"/>
      <c r="Q13" s="50"/>
      <c r="R13" s="50"/>
    </row>
    <row r="14" spans="3:18" s="51" customFormat="1" x14ac:dyDescent="0.25">
      <c r="C14" s="152" t="s">
        <v>30</v>
      </c>
      <c r="D14" s="152"/>
      <c r="E14" s="152"/>
      <c r="F14" s="185" t="s">
        <v>25</v>
      </c>
      <c r="G14" s="185"/>
      <c r="H14" s="186"/>
      <c r="I14" s="185" t="s">
        <v>25</v>
      </c>
      <c r="J14" s="185"/>
      <c r="K14" s="186"/>
      <c r="L14" s="96"/>
      <c r="P14" s="50"/>
      <c r="Q14" s="50"/>
      <c r="R14" s="50"/>
    </row>
    <row r="15" spans="3:18" s="51" customFormat="1" x14ac:dyDescent="0.25">
      <c r="C15" s="152" t="s">
        <v>31</v>
      </c>
      <c r="D15" s="152"/>
      <c r="E15" s="152"/>
      <c r="F15" s="185" t="s">
        <v>32</v>
      </c>
      <c r="G15" s="185"/>
      <c r="H15" s="186"/>
      <c r="I15" s="185" t="s">
        <v>32</v>
      </c>
      <c r="J15" s="185"/>
      <c r="K15" s="186"/>
      <c r="L15" s="96"/>
      <c r="P15" s="50"/>
      <c r="Q15" s="50"/>
      <c r="R15" s="50"/>
    </row>
    <row r="16" spans="3:18" s="51" customFormat="1" x14ac:dyDescent="0.25">
      <c r="C16" s="172" t="s">
        <v>33</v>
      </c>
      <c r="D16" s="172"/>
      <c r="E16" s="172"/>
      <c r="F16" s="187" t="s">
        <v>34</v>
      </c>
      <c r="G16" s="187"/>
      <c r="H16" s="188"/>
      <c r="I16" s="187" t="s">
        <v>34</v>
      </c>
      <c r="J16" s="187"/>
      <c r="K16" s="188"/>
      <c r="L16" s="96"/>
      <c r="P16" s="50"/>
      <c r="Q16" s="50"/>
      <c r="R16" s="50"/>
    </row>
    <row r="17" spans="3:18" s="51" customFormat="1" x14ac:dyDescent="0.25">
      <c r="C17" s="119"/>
      <c r="D17" s="119"/>
      <c r="E17" s="119"/>
      <c r="F17" s="189"/>
      <c r="G17" s="189"/>
      <c r="H17" s="190"/>
      <c r="I17" s="189"/>
      <c r="J17" s="189"/>
      <c r="K17" s="190"/>
      <c r="L17" s="96"/>
      <c r="P17" s="50"/>
      <c r="Q17" s="50"/>
      <c r="R17" s="50"/>
    </row>
    <row r="18" spans="3:18" s="51" customFormat="1" x14ac:dyDescent="0.25">
      <c r="C18" s="152" t="s">
        <v>35</v>
      </c>
      <c r="D18" s="152"/>
      <c r="E18" s="152"/>
      <c r="F18" s="52" t="s">
        <v>36</v>
      </c>
      <c r="G18" s="53" t="s">
        <v>37</v>
      </c>
      <c r="H18" s="146" t="s">
        <v>36</v>
      </c>
      <c r="I18" s="145" t="s">
        <v>36</v>
      </c>
      <c r="J18" s="53" t="s">
        <v>37</v>
      </c>
      <c r="K18" s="145" t="s">
        <v>36</v>
      </c>
      <c r="L18" s="96"/>
      <c r="P18" s="50"/>
      <c r="Q18" s="50"/>
      <c r="R18" s="50"/>
    </row>
    <row r="19" spans="3:18" s="51" customFormat="1" x14ac:dyDescent="0.25">
      <c r="C19" s="152" t="s">
        <v>28</v>
      </c>
      <c r="D19" s="152"/>
      <c r="E19" s="152"/>
      <c r="F19" s="185" t="s">
        <v>38</v>
      </c>
      <c r="G19" s="185"/>
      <c r="H19" s="186"/>
      <c r="I19" s="185" t="s">
        <v>38</v>
      </c>
      <c r="J19" s="185"/>
      <c r="K19" s="186"/>
      <c r="L19" s="96"/>
      <c r="P19" s="50"/>
      <c r="Q19" s="50"/>
      <c r="R19" s="50"/>
    </row>
    <row r="20" spans="3:18" s="51" customFormat="1" x14ac:dyDescent="0.25">
      <c r="C20" s="152" t="s">
        <v>136</v>
      </c>
      <c r="D20" s="152"/>
      <c r="E20" s="152"/>
      <c r="F20" s="185" t="s">
        <v>133</v>
      </c>
      <c r="G20" s="185"/>
      <c r="H20" s="186"/>
      <c r="I20" s="185" t="s">
        <v>133</v>
      </c>
      <c r="J20" s="185"/>
      <c r="K20" s="186"/>
      <c r="L20" s="96"/>
      <c r="P20" s="50"/>
      <c r="Q20" s="50"/>
      <c r="R20" s="50"/>
    </row>
    <row r="21" spans="3:18" x14ac:dyDescent="0.25">
      <c r="C21" s="133"/>
      <c r="D21" s="133"/>
      <c r="E21" s="133"/>
      <c r="F21" s="133"/>
      <c r="G21" s="133"/>
      <c r="H21" s="133"/>
      <c r="I21" s="133"/>
      <c r="J21" s="133"/>
      <c r="K21" s="133"/>
    </row>
    <row r="22" spans="3:18" s="50" customFormat="1" x14ac:dyDescent="0.25">
      <c r="C22" s="2" t="s">
        <v>128</v>
      </c>
      <c r="D22" s="2"/>
      <c r="E22" s="2"/>
      <c r="F22" s="2"/>
      <c r="G22" s="2"/>
      <c r="H22" s="2"/>
      <c r="I22" s="2"/>
      <c r="J22" s="2"/>
      <c r="K22" s="2"/>
      <c r="L22" s="95"/>
    </row>
    <row r="23" spans="3:18" s="50" customFormat="1" x14ac:dyDescent="0.25">
      <c r="C23" s="49"/>
      <c r="D23" s="49"/>
      <c r="E23" s="49"/>
      <c r="F23" s="193" t="s">
        <v>134</v>
      </c>
      <c r="G23" s="193"/>
      <c r="H23" s="193"/>
      <c r="I23" s="193" t="s">
        <v>135</v>
      </c>
      <c r="J23" s="193"/>
      <c r="K23" s="193"/>
      <c r="L23" s="95"/>
    </row>
    <row r="24" spans="3:18" s="51" customFormat="1" x14ac:dyDescent="0.25">
      <c r="C24" s="152" t="s">
        <v>29</v>
      </c>
      <c r="D24" s="152"/>
      <c r="E24" s="152"/>
      <c r="F24" s="185" t="s">
        <v>25</v>
      </c>
      <c r="G24" s="185"/>
      <c r="H24" s="186"/>
      <c r="I24" s="185" t="s">
        <v>25</v>
      </c>
      <c r="J24" s="185"/>
      <c r="K24" s="186"/>
      <c r="L24" s="96"/>
      <c r="P24" s="50"/>
      <c r="Q24" s="50"/>
      <c r="R24" s="50"/>
    </row>
    <row r="25" spans="3:18" s="51" customFormat="1" x14ac:dyDescent="0.25">
      <c r="C25" s="152" t="s">
        <v>27</v>
      </c>
      <c r="D25" s="152"/>
      <c r="E25" s="152"/>
      <c r="F25" s="191" t="s">
        <v>26</v>
      </c>
      <c r="G25" s="191"/>
      <c r="H25" s="192"/>
      <c r="I25" s="191" t="s">
        <v>26</v>
      </c>
      <c r="J25" s="191"/>
      <c r="K25" s="192"/>
      <c r="L25" s="96"/>
      <c r="P25" s="50"/>
      <c r="Q25" s="50"/>
      <c r="R25" s="50"/>
    </row>
    <row r="26" spans="3:18" s="51" customFormat="1" x14ac:dyDescent="0.25">
      <c r="C26" s="152" t="s">
        <v>30</v>
      </c>
      <c r="D26" s="152"/>
      <c r="E26" s="152"/>
      <c r="F26" s="185" t="s">
        <v>25</v>
      </c>
      <c r="G26" s="185"/>
      <c r="H26" s="186"/>
      <c r="I26" s="185" t="s">
        <v>25</v>
      </c>
      <c r="J26" s="185"/>
      <c r="K26" s="186"/>
      <c r="L26" s="96"/>
      <c r="P26" s="50"/>
      <c r="Q26" s="50"/>
      <c r="R26" s="50"/>
    </row>
    <row r="27" spans="3:18" s="51" customFormat="1" x14ac:dyDescent="0.25">
      <c r="C27" s="152" t="s">
        <v>31</v>
      </c>
      <c r="D27" s="152"/>
      <c r="E27" s="152"/>
      <c r="F27" s="185" t="s">
        <v>32</v>
      </c>
      <c r="G27" s="185"/>
      <c r="H27" s="186"/>
      <c r="I27" s="185" t="s">
        <v>32</v>
      </c>
      <c r="J27" s="185"/>
      <c r="K27" s="186"/>
      <c r="L27" s="96"/>
      <c r="P27" s="50"/>
      <c r="Q27" s="50"/>
      <c r="R27" s="50"/>
    </row>
    <row r="28" spans="3:18" s="51" customFormat="1" x14ac:dyDescent="0.25">
      <c r="C28" s="172" t="s">
        <v>33</v>
      </c>
      <c r="D28" s="172"/>
      <c r="E28" s="172"/>
      <c r="F28" s="187" t="s">
        <v>34</v>
      </c>
      <c r="G28" s="187"/>
      <c r="H28" s="188"/>
      <c r="I28" s="187" t="s">
        <v>34</v>
      </c>
      <c r="J28" s="187"/>
      <c r="K28" s="188"/>
      <c r="L28" s="96"/>
      <c r="P28" s="50"/>
      <c r="Q28" s="50"/>
      <c r="R28" s="50"/>
    </row>
    <row r="29" spans="3:18" s="51" customFormat="1" x14ac:dyDescent="0.25">
      <c r="C29" s="119"/>
      <c r="D29" s="119"/>
      <c r="E29" s="119"/>
      <c r="F29" s="189"/>
      <c r="G29" s="189"/>
      <c r="H29" s="190"/>
      <c r="I29" s="189"/>
      <c r="J29" s="189"/>
      <c r="K29" s="190"/>
      <c r="L29" s="96"/>
      <c r="P29" s="50"/>
      <c r="Q29" s="50"/>
      <c r="R29" s="50"/>
    </row>
    <row r="30" spans="3:18" s="51" customFormat="1" x14ac:dyDescent="0.25">
      <c r="C30" s="152" t="s">
        <v>35</v>
      </c>
      <c r="D30" s="152"/>
      <c r="E30" s="152"/>
      <c r="F30" s="116" t="s">
        <v>36</v>
      </c>
      <c r="G30" s="53" t="s">
        <v>37</v>
      </c>
      <c r="H30" s="146" t="s">
        <v>36</v>
      </c>
      <c r="I30" s="145" t="s">
        <v>36</v>
      </c>
      <c r="J30" s="53" t="s">
        <v>37</v>
      </c>
      <c r="K30" s="145" t="s">
        <v>36</v>
      </c>
      <c r="L30" s="96"/>
      <c r="P30" s="50"/>
      <c r="Q30" s="50"/>
      <c r="R30" s="50"/>
    </row>
    <row r="31" spans="3:18" s="51" customFormat="1" x14ac:dyDescent="0.25">
      <c r="C31" s="152" t="s">
        <v>28</v>
      </c>
      <c r="D31" s="152"/>
      <c r="E31" s="152"/>
      <c r="F31" s="185" t="s">
        <v>38</v>
      </c>
      <c r="G31" s="185"/>
      <c r="H31" s="186"/>
      <c r="I31" s="185" t="s">
        <v>38</v>
      </c>
      <c r="J31" s="185"/>
      <c r="K31" s="186"/>
      <c r="L31" s="96"/>
      <c r="P31" s="50"/>
      <c r="Q31" s="50"/>
      <c r="R31" s="50"/>
    </row>
    <row r="32" spans="3:18" s="51" customFormat="1" x14ac:dyDescent="0.25">
      <c r="C32" s="152" t="s">
        <v>137</v>
      </c>
      <c r="D32" s="152"/>
      <c r="E32" s="152"/>
      <c r="F32" s="185" t="s">
        <v>133</v>
      </c>
      <c r="G32" s="185"/>
      <c r="H32" s="186"/>
      <c r="I32" s="185" t="s">
        <v>133</v>
      </c>
      <c r="J32" s="185"/>
      <c r="K32" s="186"/>
      <c r="L32" s="96"/>
      <c r="P32" s="50"/>
      <c r="Q32" s="50"/>
      <c r="R32" s="50"/>
    </row>
    <row r="33" spans="3:18" x14ac:dyDescent="0.25">
      <c r="C33" s="133"/>
      <c r="D33" s="133"/>
      <c r="E33" s="133"/>
      <c r="F33" s="133"/>
      <c r="G33" s="133"/>
      <c r="H33" s="133"/>
      <c r="I33" s="133"/>
      <c r="J33" s="133"/>
      <c r="K33" s="133"/>
    </row>
    <row r="34" spans="3:18" s="50" customFormat="1" x14ac:dyDescent="0.25">
      <c r="C34" s="2" t="s">
        <v>129</v>
      </c>
      <c r="D34" s="2"/>
      <c r="E34" s="2"/>
      <c r="F34" s="2"/>
      <c r="G34" s="2"/>
      <c r="H34" s="2"/>
      <c r="I34" s="2"/>
      <c r="J34" s="2"/>
      <c r="K34" s="2"/>
      <c r="L34" s="95"/>
    </row>
    <row r="35" spans="3:18" s="50" customFormat="1" x14ac:dyDescent="0.25">
      <c r="C35" s="49"/>
      <c r="D35" s="49"/>
      <c r="E35" s="49"/>
      <c r="F35" s="193" t="s">
        <v>134</v>
      </c>
      <c r="G35" s="193"/>
      <c r="H35" s="193"/>
      <c r="I35" s="193" t="s">
        <v>135</v>
      </c>
      <c r="J35" s="193"/>
      <c r="K35" s="193"/>
      <c r="L35" s="95"/>
    </row>
    <row r="36" spans="3:18" s="51" customFormat="1" x14ac:dyDescent="0.25">
      <c r="C36" s="152" t="s">
        <v>29</v>
      </c>
      <c r="D36" s="152"/>
      <c r="E36" s="152"/>
      <c r="F36" s="185" t="s">
        <v>25</v>
      </c>
      <c r="G36" s="185"/>
      <c r="H36" s="186"/>
      <c r="I36" s="185" t="s">
        <v>25</v>
      </c>
      <c r="J36" s="185"/>
      <c r="K36" s="186"/>
      <c r="L36" s="96"/>
      <c r="P36" s="50"/>
      <c r="Q36" s="50"/>
      <c r="R36" s="50"/>
    </row>
    <row r="37" spans="3:18" s="51" customFormat="1" x14ac:dyDescent="0.25">
      <c r="C37" s="152" t="s">
        <v>27</v>
      </c>
      <c r="D37" s="152"/>
      <c r="E37" s="152"/>
      <c r="F37" s="191" t="s">
        <v>26</v>
      </c>
      <c r="G37" s="191"/>
      <c r="H37" s="192"/>
      <c r="I37" s="191" t="s">
        <v>26</v>
      </c>
      <c r="J37" s="191"/>
      <c r="K37" s="192"/>
      <c r="L37" s="96"/>
      <c r="P37" s="50"/>
      <c r="Q37" s="50"/>
      <c r="R37" s="50"/>
    </row>
    <row r="38" spans="3:18" s="51" customFormat="1" x14ac:dyDescent="0.25">
      <c r="C38" s="152" t="s">
        <v>30</v>
      </c>
      <c r="D38" s="152"/>
      <c r="E38" s="152"/>
      <c r="F38" s="185" t="s">
        <v>25</v>
      </c>
      <c r="G38" s="185"/>
      <c r="H38" s="186"/>
      <c r="I38" s="185" t="s">
        <v>25</v>
      </c>
      <c r="J38" s="185"/>
      <c r="K38" s="186"/>
      <c r="L38" s="96"/>
      <c r="P38" s="50"/>
      <c r="Q38" s="50"/>
      <c r="R38" s="50"/>
    </row>
    <row r="39" spans="3:18" s="51" customFormat="1" x14ac:dyDescent="0.25">
      <c r="C39" s="152" t="s">
        <v>31</v>
      </c>
      <c r="D39" s="152"/>
      <c r="E39" s="152"/>
      <c r="F39" s="185" t="s">
        <v>32</v>
      </c>
      <c r="G39" s="185"/>
      <c r="H39" s="186"/>
      <c r="I39" s="185" t="s">
        <v>32</v>
      </c>
      <c r="J39" s="185"/>
      <c r="K39" s="186"/>
      <c r="L39" s="96"/>
      <c r="P39" s="50"/>
      <c r="Q39" s="50"/>
      <c r="R39" s="50"/>
    </row>
    <row r="40" spans="3:18" s="51" customFormat="1" x14ac:dyDescent="0.25">
      <c r="C40" s="172" t="s">
        <v>33</v>
      </c>
      <c r="D40" s="172"/>
      <c r="E40" s="172"/>
      <c r="F40" s="187" t="s">
        <v>34</v>
      </c>
      <c r="G40" s="187"/>
      <c r="H40" s="188"/>
      <c r="I40" s="187" t="s">
        <v>34</v>
      </c>
      <c r="J40" s="187"/>
      <c r="K40" s="188"/>
      <c r="L40" s="96"/>
      <c r="P40" s="50"/>
      <c r="Q40" s="50"/>
      <c r="R40" s="50"/>
    </row>
    <row r="41" spans="3:18" s="51" customFormat="1" x14ac:dyDescent="0.25">
      <c r="C41" s="119"/>
      <c r="D41" s="119"/>
      <c r="E41" s="119"/>
      <c r="F41" s="189"/>
      <c r="G41" s="189"/>
      <c r="H41" s="190"/>
      <c r="I41" s="189"/>
      <c r="J41" s="189"/>
      <c r="K41" s="190"/>
      <c r="L41" s="96"/>
      <c r="P41" s="50"/>
      <c r="Q41" s="50"/>
      <c r="R41" s="50"/>
    </row>
    <row r="42" spans="3:18" s="51" customFormat="1" x14ac:dyDescent="0.25">
      <c r="C42" s="152" t="s">
        <v>35</v>
      </c>
      <c r="D42" s="152"/>
      <c r="E42" s="152"/>
      <c r="F42" s="116" t="s">
        <v>36</v>
      </c>
      <c r="G42" s="53" t="s">
        <v>37</v>
      </c>
      <c r="H42" s="146" t="s">
        <v>36</v>
      </c>
      <c r="I42" s="145" t="s">
        <v>36</v>
      </c>
      <c r="J42" s="53" t="s">
        <v>37</v>
      </c>
      <c r="K42" s="145" t="s">
        <v>36</v>
      </c>
      <c r="L42" s="96"/>
      <c r="P42" s="50"/>
      <c r="Q42" s="50"/>
      <c r="R42" s="50"/>
    </row>
    <row r="43" spans="3:18" s="51" customFormat="1" x14ac:dyDescent="0.25">
      <c r="C43" s="152" t="s">
        <v>28</v>
      </c>
      <c r="D43" s="152"/>
      <c r="E43" s="152"/>
      <c r="F43" s="185" t="s">
        <v>38</v>
      </c>
      <c r="G43" s="185"/>
      <c r="H43" s="186"/>
      <c r="I43" s="185" t="s">
        <v>38</v>
      </c>
      <c r="J43" s="185"/>
      <c r="K43" s="186"/>
      <c r="L43" s="96"/>
      <c r="P43" s="50"/>
      <c r="Q43" s="50"/>
      <c r="R43" s="50"/>
    </row>
    <row r="44" spans="3:18" s="51" customFormat="1" x14ac:dyDescent="0.25">
      <c r="C44" s="152" t="s">
        <v>138</v>
      </c>
      <c r="D44" s="152"/>
      <c r="E44" s="152"/>
      <c r="F44" s="185" t="s">
        <v>133</v>
      </c>
      <c r="G44" s="185"/>
      <c r="H44" s="186"/>
      <c r="I44" s="185" t="s">
        <v>133</v>
      </c>
      <c r="J44" s="185"/>
      <c r="K44" s="186"/>
      <c r="L44" s="96"/>
      <c r="P44" s="50"/>
      <c r="Q44" s="50"/>
      <c r="R44" s="50"/>
    </row>
    <row r="45" spans="3:18" x14ac:dyDescent="0.25">
      <c r="C45" s="133"/>
      <c r="D45" s="133"/>
      <c r="E45" s="133"/>
      <c r="F45" s="133"/>
      <c r="G45" s="133"/>
      <c r="H45" s="133"/>
      <c r="I45" s="133"/>
      <c r="J45" s="133"/>
      <c r="K45" s="133"/>
    </row>
    <row r="46" spans="3:18" s="50" customFormat="1" x14ac:dyDescent="0.25">
      <c r="C46" s="25"/>
      <c r="D46" s="25"/>
      <c r="E46" s="25"/>
      <c r="F46" s="25"/>
      <c r="G46" s="49"/>
      <c r="H46" s="28"/>
      <c r="I46" s="49"/>
      <c r="J46" s="49"/>
      <c r="K46" s="28"/>
      <c r="L46" s="95"/>
      <c r="N46" s="95"/>
      <c r="P46" s="95"/>
    </row>
    <row r="47" spans="3:18" s="50" customFormat="1" x14ac:dyDescent="0.25">
      <c r="C47" s="10" t="s">
        <v>18</v>
      </c>
      <c r="D47" s="10"/>
      <c r="E47" s="10"/>
      <c r="F47" s="102" t="s">
        <v>19</v>
      </c>
      <c r="G47" s="10"/>
      <c r="H47" s="49"/>
      <c r="I47" s="10"/>
      <c r="J47" s="10"/>
      <c r="K47" s="49"/>
      <c r="L47" s="95"/>
      <c r="N47" s="95"/>
      <c r="P47" s="95"/>
    </row>
    <row r="48" spans="3:18" s="50" customFormat="1" x14ac:dyDescent="0.25">
      <c r="C48" s="10"/>
      <c r="D48" s="10"/>
      <c r="E48" s="10"/>
      <c r="F48" s="10"/>
      <c r="G48" s="10"/>
      <c r="H48" s="49"/>
      <c r="I48" s="10"/>
      <c r="J48" s="10"/>
      <c r="K48" s="49"/>
      <c r="L48" s="95"/>
      <c r="N48" s="95"/>
      <c r="P48" s="95"/>
    </row>
    <row r="49" spans="3:16" s="50" customFormat="1" x14ac:dyDescent="0.25">
      <c r="C49" s="10" t="s">
        <v>20</v>
      </c>
      <c r="D49" s="10"/>
      <c r="E49" s="10"/>
      <c r="F49" s="102" t="s">
        <v>19</v>
      </c>
      <c r="G49" s="10"/>
      <c r="H49" s="49"/>
      <c r="I49" s="10"/>
      <c r="J49" s="10"/>
      <c r="K49" s="49"/>
      <c r="L49" s="95"/>
      <c r="N49" s="95"/>
      <c r="P49" s="95"/>
    </row>
    <row r="50" spans="3:16" s="50" customFormat="1" x14ac:dyDescent="0.25">
      <c r="C50" s="10"/>
      <c r="D50" s="10"/>
      <c r="E50" s="10"/>
      <c r="F50" s="10"/>
      <c r="G50" s="10"/>
      <c r="H50" s="49"/>
      <c r="I50" s="10"/>
      <c r="J50" s="10"/>
      <c r="K50" s="49"/>
      <c r="L50" s="95"/>
      <c r="N50" s="95"/>
      <c r="P50" s="95"/>
    </row>
    <row r="51" spans="3:16" s="50" customFormat="1" x14ac:dyDescent="0.25">
      <c r="C51" s="10" t="s">
        <v>21</v>
      </c>
      <c r="D51" s="10"/>
      <c r="E51" s="10"/>
      <c r="F51" s="102" t="s">
        <v>19</v>
      </c>
      <c r="G51" s="10"/>
      <c r="H51" s="11"/>
      <c r="I51" s="10"/>
      <c r="J51" s="10"/>
      <c r="K51" s="11"/>
      <c r="L51" s="95"/>
      <c r="N51" s="95"/>
      <c r="P51" s="95"/>
    </row>
    <row r="52" spans="3:16" s="50" customFormat="1" x14ac:dyDescent="0.25">
      <c r="C52" s="49"/>
      <c r="D52" s="49"/>
      <c r="E52" s="49"/>
      <c r="F52" s="49"/>
      <c r="G52" s="49"/>
      <c r="H52" s="49"/>
      <c r="I52" s="49"/>
      <c r="J52" s="49"/>
      <c r="K52" s="49"/>
      <c r="L52" s="95"/>
      <c r="N52" s="95"/>
      <c r="P52" s="95"/>
    </row>
  </sheetData>
  <sheetProtection algorithmName="SHA-512" hashValue="XF4qbCpMOOykpX2/ihdUgwxU9FKU2uRnf2Pl0StyC+BDv8f7w128RgcCBNxAp7hGV+O1MB1lJD9pCcwePD+M7Q==" saltValue="zZVtbgc9YB+8cp9sLRNVkw==" spinCount="100000" sheet="1" objects="1" scenarios="1"/>
  <protectedRanges>
    <protectedRange sqref="F47:F51" name="Bereik5"/>
    <protectedRange sqref="F36:K43" name="Bereik4"/>
    <protectedRange sqref="F24:K31" name="Bereik3"/>
    <protectedRange sqref="F12:K20 F32:K32 F44:K44" name="Bereik2"/>
    <protectedRange sqref="G8 J8" name="Bereik1"/>
  </protectedRanges>
  <mergeCells count="73">
    <mergeCell ref="I43:K43"/>
    <mergeCell ref="I44:K44"/>
    <mergeCell ref="F11:H11"/>
    <mergeCell ref="I11:K11"/>
    <mergeCell ref="F23:H23"/>
    <mergeCell ref="I23:K23"/>
    <mergeCell ref="F35:H35"/>
    <mergeCell ref="I35:K35"/>
    <mergeCell ref="I36:K36"/>
    <mergeCell ref="I37:K37"/>
    <mergeCell ref="I38:K38"/>
    <mergeCell ref="I39:K39"/>
    <mergeCell ref="I40:K41"/>
    <mergeCell ref="I26:K26"/>
    <mergeCell ref="I27:K27"/>
    <mergeCell ref="I28:K29"/>
    <mergeCell ref="I31:K31"/>
    <mergeCell ref="I32:K32"/>
    <mergeCell ref="I16:K17"/>
    <mergeCell ref="I19:K19"/>
    <mergeCell ref="I20:K20"/>
    <mergeCell ref="I24:K24"/>
    <mergeCell ref="I25:K25"/>
    <mergeCell ref="J8:K8"/>
    <mergeCell ref="I12:K12"/>
    <mergeCell ref="I13:K13"/>
    <mergeCell ref="I14:K14"/>
    <mergeCell ref="I15:K15"/>
    <mergeCell ref="F32:H32"/>
    <mergeCell ref="C44:E44"/>
    <mergeCell ref="F44:H44"/>
    <mergeCell ref="C37:E37"/>
    <mergeCell ref="F37:H37"/>
    <mergeCell ref="C38:E38"/>
    <mergeCell ref="F38:H38"/>
    <mergeCell ref="C39:E39"/>
    <mergeCell ref="F39:H39"/>
    <mergeCell ref="C40:E40"/>
    <mergeCell ref="F40:H41"/>
    <mergeCell ref="C42:E42"/>
    <mergeCell ref="C43:E43"/>
    <mergeCell ref="F43:H43"/>
    <mergeCell ref="C24:E24"/>
    <mergeCell ref="F24:H24"/>
    <mergeCell ref="C25:E25"/>
    <mergeCell ref="F25:H25"/>
    <mergeCell ref="C36:E36"/>
    <mergeCell ref="F36:H36"/>
    <mergeCell ref="C26:E26"/>
    <mergeCell ref="F26:H26"/>
    <mergeCell ref="C27:E27"/>
    <mergeCell ref="F27:H27"/>
    <mergeCell ref="C28:E28"/>
    <mergeCell ref="F28:H29"/>
    <mergeCell ref="C30:E30"/>
    <mergeCell ref="C31:E31"/>
    <mergeCell ref="F31:H31"/>
    <mergeCell ref="C32:E32"/>
    <mergeCell ref="C12:E12"/>
    <mergeCell ref="C13:E13"/>
    <mergeCell ref="C14:E14"/>
    <mergeCell ref="C15:E15"/>
    <mergeCell ref="F12:H12"/>
    <mergeCell ref="F13:H13"/>
    <mergeCell ref="F14:H14"/>
    <mergeCell ref="F15:H15"/>
    <mergeCell ref="C16:E16"/>
    <mergeCell ref="C18:E18"/>
    <mergeCell ref="C19:E19"/>
    <mergeCell ref="F19:H19"/>
    <mergeCell ref="F20:H20"/>
    <mergeCell ref="F16:H17"/>
    <mergeCell ref="C20:E20"/>
  </mergeCells>
  <conditionalFormatting sqref="M10:M20">
    <cfRule type="expression" dxfId="4" priority="5">
      <formula>$H$11="nee"</formula>
    </cfRule>
  </conditionalFormatting>
  <conditionalFormatting sqref="M5:M8">
    <cfRule type="expression" dxfId="3" priority="4">
      <formula>$H$7="nee"</formula>
    </cfRule>
  </conditionalFormatting>
  <conditionalFormatting sqref="M22:M32">
    <cfRule type="expression" dxfId="2" priority="3">
      <formula>$H$11="nee"</formula>
    </cfRule>
  </conditionalFormatting>
  <conditionalFormatting sqref="M34:M44">
    <cfRule type="expression" dxfId="1" priority="2">
      <formula>$H$11="nee"</formula>
    </cfRule>
  </conditionalFormatting>
  <conditionalFormatting sqref="M46:M52 O46:O52 Q46:Q52">
    <cfRule type="expression" dxfId="0" priority="1">
      <formula>#REF!="nee"</formula>
    </cfRule>
  </conditionalFormatting>
  <pageMargins left="0.7" right="0.7" top="0.75" bottom="0.75" header="0.3" footer="0.3"/>
  <pageSetup paperSize="9" orientation="portrait" verticalDpi="0" r:id="rId1"/>
  <drawing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C2BFE33A43174C845DC48FB1BDA599" ma:contentTypeVersion="2" ma:contentTypeDescription="Een nieuw document maken." ma:contentTypeScope="" ma:versionID="b96bcd85de98891375aacfd1113aa933">
  <xsd:schema xmlns:xsd="http://www.w3.org/2001/XMLSchema" xmlns:xs="http://www.w3.org/2001/XMLSchema" xmlns:p="http://schemas.microsoft.com/office/2006/metadata/properties" xmlns:ns2="54f1c97b-70b2-4eaa-ac5c-f17377df0a25" targetNamespace="http://schemas.microsoft.com/office/2006/metadata/properties" ma:root="true" ma:fieldsID="a77d64d0534e4df78188e977bbbcdc56" ns2:_="">
    <xsd:import namespace="54f1c97b-70b2-4eaa-ac5c-f17377df0a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1c97b-70b2-4eaa-ac5c-f17377df0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439A1E-F186-48E3-AC56-B470AA84CC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1c97b-70b2-4eaa-ac5c-f17377df0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6E562E-7054-4E83-8129-7E6847629D8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4f1c97b-70b2-4eaa-ac5c-f17377df0a25"/>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53FB805-37BA-41D4-AEC2-617195D239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Perceel 2</vt:lpstr>
      <vt:lpstr>Perceel 2, scenario 2</vt:lpstr>
      <vt:lpstr>Plan van aanpak</vt:lpstr>
      <vt:lpstr>Referentieformulier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n.ahsmann_KPLUSV3809</dc:creator>
  <cp:lastModifiedBy>Niels Ahsmann | KplusV</cp:lastModifiedBy>
  <cp:lastPrinted>2019-07-03T12:40:37Z</cp:lastPrinted>
  <dcterms:created xsi:type="dcterms:W3CDTF">2019-02-15T12:59:30Z</dcterms:created>
  <dcterms:modified xsi:type="dcterms:W3CDTF">2019-09-04T07:50:48Z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0x01010081C2BFE33A43174C845DC48FB1BDA599</vt:lpwstr>
  </property>
  <property fmtid="{D5CDD505-2E9C-101B-9397-08002B2CF9AE}" pid="3" name="AuthorIds_UIVersion_9216">
    <vt:lpwstr>12</vt:lpwstr>
  </property>
</Properties>
</file>