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Y:\Werkmap AWRP\Aanbesteding Verwerken Restafval en GFT 2019\TenderNed\"/>
    </mc:Choice>
  </mc:AlternateContent>
  <xr:revisionPtr revIDLastSave="0" documentId="13_ncr:1_{7FF407A2-5C89-4E3B-8637-B5B540FD138C}" xr6:coauthVersionLast="36" xr6:coauthVersionMax="43" xr10:uidLastSave="{00000000-0000-0000-0000-000000000000}"/>
  <workbookProtection workbookAlgorithmName="SHA-512" workbookHashValue="rUddUzhj2M6uzq1zaBfDG4iP4Ah4YXqfiPUg8vA+d8cmuIIxqovLAnlTwR7Sac/lX5UGJzqhXgbqBVEd67LJ3Q==" workbookSaltValue="UGr6c3xagzOc2ESLnXrcng==" workbookSpinCount="100000" lockStructure="1"/>
  <bookViews>
    <workbookView xWindow="0" yWindow="0" windowWidth="28800" windowHeight="12225" xr2:uid="{68F1D985-55FF-4658-9E9D-C33A48013246}"/>
  </bookViews>
  <sheets>
    <sheet name="Voorblad" sheetId="7" r:id="rId1"/>
    <sheet name="Perceel 2" sheetId="8" r:id="rId2"/>
    <sheet name="Perceel 2, scenario 2" sheetId="9"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9" i="9" l="1"/>
  <c r="H39" i="8"/>
  <c r="H43" i="8" l="1"/>
  <c r="H42" i="8"/>
  <c r="H41" i="8"/>
  <c r="H44" i="8" l="1"/>
  <c r="G5" i="9" l="1"/>
  <c r="J57" i="9"/>
  <c r="H57" i="9"/>
  <c r="J67" i="8"/>
  <c r="H67" i="8"/>
  <c r="H30" i="9" l="1"/>
  <c r="H28" i="9"/>
  <c r="J65" i="9" l="1"/>
  <c r="G65" i="9"/>
  <c r="E65" i="9"/>
  <c r="J64" i="9"/>
  <c r="G64" i="9"/>
  <c r="E64" i="9"/>
  <c r="J63" i="9"/>
  <c r="G63" i="9"/>
  <c r="E63" i="9"/>
  <c r="J60" i="9"/>
  <c r="H60" i="9"/>
  <c r="J52" i="9"/>
  <c r="H52" i="9"/>
  <c r="C41" i="9"/>
  <c r="J40" i="9"/>
  <c r="J39" i="9"/>
  <c r="J42" i="9" s="1"/>
  <c r="J50" i="9" s="1"/>
  <c r="J36" i="9"/>
  <c r="H36" i="9"/>
  <c r="G34" i="9"/>
  <c r="J21" i="9" s="1"/>
  <c r="F33" i="9"/>
  <c r="J33" i="9" s="1"/>
  <c r="F32" i="9"/>
  <c r="H32" i="9" s="1"/>
  <c r="J31" i="9"/>
  <c r="H31" i="9"/>
  <c r="J30" i="9"/>
  <c r="J29" i="9"/>
  <c r="J28" i="9"/>
  <c r="J25" i="9"/>
  <c r="H25" i="9"/>
  <c r="H20" i="9"/>
  <c r="H40" i="9" s="1"/>
  <c r="C20" i="9"/>
  <c r="H19" i="9"/>
  <c r="H21" i="9" s="1"/>
  <c r="C19" i="9"/>
  <c r="J32" i="9" l="1"/>
  <c r="J66" i="9"/>
  <c r="H39" i="9"/>
  <c r="H42" i="9" s="1"/>
  <c r="C21" i="9"/>
  <c r="H72" i="9"/>
  <c r="H50" i="9"/>
  <c r="H71" i="9" s="1"/>
  <c r="H65" i="9"/>
  <c r="H64" i="9"/>
  <c r="H63" i="9"/>
  <c r="H33" i="9"/>
  <c r="G44" i="8"/>
  <c r="J19" i="8" s="1"/>
  <c r="C18" i="8"/>
  <c r="J40" i="8"/>
  <c r="H34" i="9" l="1"/>
  <c r="H78" i="9" s="1"/>
  <c r="H66" i="9"/>
  <c r="H73" i="9" s="1"/>
  <c r="H74" i="9" s="1"/>
  <c r="H79" i="9" s="1"/>
  <c r="C51" i="8"/>
  <c r="H80" i="9" l="1"/>
  <c r="J70" i="8"/>
  <c r="H70" i="8"/>
  <c r="J62" i="8"/>
  <c r="H62" i="8"/>
  <c r="J46" i="8"/>
  <c r="H46" i="8"/>
  <c r="J35" i="8"/>
  <c r="H35" i="8"/>
  <c r="J50" i="8"/>
  <c r="J49" i="8"/>
  <c r="J52" i="8" s="1"/>
  <c r="J60" i="8" s="1"/>
  <c r="J74" i="8" l="1"/>
  <c r="J75" i="8"/>
  <c r="J73" i="8"/>
  <c r="G74" i="8"/>
  <c r="G75" i="8"/>
  <c r="G73" i="8"/>
  <c r="J39" i="8"/>
  <c r="J38" i="8"/>
  <c r="J41" i="8"/>
  <c r="F43" i="8"/>
  <c r="J43" i="8" s="1"/>
  <c r="F42" i="8"/>
  <c r="C17" i="8"/>
  <c r="H18" i="8"/>
  <c r="H50" i="8" s="1"/>
  <c r="H17" i="8"/>
  <c r="E74" i="8"/>
  <c r="H19" i="8" l="1"/>
  <c r="H49" i="8"/>
  <c r="C19" i="8"/>
  <c r="J42" i="8"/>
  <c r="J76" i="8"/>
  <c r="H52" i="8" l="1"/>
  <c r="H60" i="8" s="1"/>
  <c r="E75" i="8" l="1"/>
  <c r="E73" i="8"/>
  <c r="H81" i="8" l="1"/>
  <c r="H74" i="8" l="1"/>
  <c r="H75" i="8"/>
  <c r="H73" i="8"/>
  <c r="H88" i="8"/>
  <c r="H82" i="8" l="1"/>
  <c r="H76" i="8"/>
  <c r="H83" i="8" s="1"/>
  <c r="H84" i="8" l="1"/>
  <c r="H89" i="8" s="1"/>
  <c r="H90" i="8" s="1"/>
</calcChain>
</file>

<file path=xl/sharedStrings.xml><?xml version="1.0" encoding="utf-8"?>
<sst xmlns="http://schemas.openxmlformats.org/spreadsheetml/2006/main" count="234" uniqueCount="112">
  <si>
    <t>0. INSCHRIJVER</t>
  </si>
  <si>
    <t>&lt; vul naam in &gt;</t>
  </si>
  <si>
    <t>Initiële contracttermijn</t>
  </si>
  <si>
    <t>Nee</t>
  </si>
  <si>
    <t>Omschrijving</t>
  </si>
  <si>
    <t>Prijs per eenheid (€ / ton)</t>
  </si>
  <si>
    <t>Tonnage</t>
  </si>
  <si>
    <t>xxx</t>
  </si>
  <si>
    <t>xx</t>
  </si>
  <si>
    <t>Glas afscheiding (glas)</t>
  </si>
  <si>
    <t>Kunststof afscheiding</t>
  </si>
  <si>
    <t>Metaal afscheiding (nascheiding)</t>
  </si>
  <si>
    <t>Metaal afscheiding (bodemas)</t>
  </si>
  <si>
    <t>Metaal afscheiding (nascheiding + bodemas)</t>
  </si>
  <si>
    <r>
      <t>Totale CO</t>
    </r>
    <r>
      <rPr>
        <b/>
        <vertAlign val="subscript"/>
        <sz val="8"/>
        <color rgb="FF000000"/>
        <rFont val="Calibri"/>
        <family val="2"/>
        <scheme val="minor"/>
      </rPr>
      <t>2</t>
    </r>
    <r>
      <rPr>
        <b/>
        <sz val="8"/>
        <color rgb="FF000000"/>
        <rFont val="Calibri"/>
        <family val="2"/>
        <scheme val="minor"/>
      </rPr>
      <t>-equivalent impact door nascheiding (negatief = besparing) per jaar</t>
    </r>
  </si>
  <si>
    <t>Opgaaf</t>
  </si>
  <si>
    <t>R1-waarde AEC</t>
  </si>
  <si>
    <r>
      <t>Is er sprake van CO</t>
    </r>
    <r>
      <rPr>
        <vertAlign val="subscript"/>
        <sz val="8"/>
        <color rgb="FF000000"/>
        <rFont val="Calibri"/>
        <family val="2"/>
        <scheme val="minor"/>
      </rPr>
      <t>2</t>
    </r>
    <r>
      <rPr>
        <sz val="8"/>
        <color rgb="FF000000"/>
        <rFont val="Calibri"/>
        <family val="2"/>
        <scheme val="minor"/>
      </rPr>
      <t xml:space="preserve"> afvang? </t>
    </r>
  </si>
  <si>
    <r>
      <t>Totale CO</t>
    </r>
    <r>
      <rPr>
        <b/>
        <vertAlign val="subscript"/>
        <sz val="8"/>
        <color rgb="FF000000"/>
        <rFont val="Calibri"/>
        <family val="2"/>
        <scheme val="minor"/>
      </rPr>
      <t>2</t>
    </r>
    <r>
      <rPr>
        <b/>
        <sz val="8"/>
        <color rgb="FF000000"/>
        <rFont val="Calibri"/>
        <family val="2"/>
        <scheme val="minor"/>
      </rPr>
      <t>-equivalent impact door energetische toepassing (negatief = besparing) per jaar</t>
    </r>
  </si>
  <si>
    <t>Afstand enkele reis (km)</t>
  </si>
  <si>
    <t>Naam en functie ondergetekende</t>
  </si>
  <si>
    <t>: ____________________________</t>
  </si>
  <si>
    <t>Datum</t>
  </si>
  <si>
    <t>Handtekening</t>
  </si>
  <si>
    <t>Inschrijfformulier aanbesteding AVU</t>
  </si>
  <si>
    <t>Perceel 2: Verwerking restafval (NRA, HRA, GHA)</t>
  </si>
  <si>
    <t>4. ENERGETISCHE EFFICIENCY</t>
  </si>
  <si>
    <t>&lt;NAAM &gt;</t>
  </si>
  <si>
    <t>&lt;ADRES&gt;</t>
  </si>
  <si>
    <t>1. REFERENTIE</t>
  </si>
  <si>
    <t>Adresgegevens</t>
  </si>
  <si>
    <t>Opdrachtwaarde</t>
  </si>
  <si>
    <t>Naam organisatie waar referentieopdracht is uitgevoerd</t>
  </si>
  <si>
    <t>Naam contactpersoon referent</t>
  </si>
  <si>
    <t>telefoonnummer contactpersoon referent</t>
  </si>
  <si>
    <t>&lt;TELEFOON &gt;</t>
  </si>
  <si>
    <t>Korte omschrijving opdacht</t>
  </si>
  <si>
    <t>&lt;OMSCHRIJVING&gt;</t>
  </si>
  <si>
    <t>Ingangs- en einddatum opdracht</t>
  </si>
  <si>
    <t>&lt;DD-MM-JJJJ&gt;</t>
  </si>
  <si>
    <t>tot en met</t>
  </si>
  <si>
    <t>Verwerkt tonnage HRA</t>
  </si>
  <si>
    <t>&lt;WAARDE&gt;</t>
  </si>
  <si>
    <t>Verwerkt tonnage NRA</t>
  </si>
  <si>
    <t>Verwerkt tonnage GHA</t>
  </si>
  <si>
    <t>&lt;AANTAL KTON, MINIMAAL  KTON&gt;</t>
  </si>
  <si>
    <t>Fictief toegerekend tarief per ton voor transport (regio Veenendaal)</t>
  </si>
  <si>
    <t>Regio Amersfoort</t>
  </si>
  <si>
    <t xml:space="preserve">Fictief toegerekend tarief per ton voor transport (regio Amersfoort) </t>
  </si>
  <si>
    <t>Eenheidstarief</t>
  </si>
  <si>
    <t>Regio Veenendaal</t>
  </si>
  <si>
    <t>Uitstoot</t>
  </si>
  <si>
    <t>6. TOTAAL DUURZAAMHEID</t>
  </si>
  <si>
    <t>Type activiteit</t>
  </si>
  <si>
    <t>Fictieve waarde ton CO2</t>
  </si>
  <si>
    <t>Totaal inschrijfprijs (per ton)</t>
  </si>
  <si>
    <t>7. TOTAAL INSCHRIJFPRIJS</t>
  </si>
  <si>
    <t>6. Duurzaamheid</t>
  </si>
  <si>
    <t>2. Inschrijftarief</t>
  </si>
  <si>
    <t>Uitstoot (CO2 per ton per km)</t>
  </si>
  <si>
    <t>Regio Utrecht</t>
  </si>
  <si>
    <t>5. TRANSPORT</t>
  </si>
  <si>
    <t xml:space="preserve">Transportafstand enkele reis (in km) </t>
  </si>
  <si>
    <t>Regio Amersfoort (Nijverheidsweg-Noord 35, 3812 PK Amersfoort)</t>
  </si>
  <si>
    <t>Regio Veenendaal (Neonstraat 4, 6718 WV Ede)</t>
  </si>
  <si>
    <t>Afstand tot locatie 2</t>
  </si>
  <si>
    <t>Afstand tot locatie 1</t>
  </si>
  <si>
    <t xml:space="preserve">Fictief toegerekend tarief per ton voor transport (regio Utrecht) </t>
  </si>
  <si>
    <t>2. INSCHRIJFTARIEF</t>
  </si>
  <si>
    <t>Verdeling tonnages per afvalstroom over locaties</t>
  </si>
  <si>
    <t>Aandeel locatie 1</t>
  </si>
  <si>
    <t>Totaal tarief per aangeboden ton (inschrijftarief)</t>
  </si>
  <si>
    <t>Uniform tarief per ton voor verwerken HRA, GHA (verwerkingsprijs)</t>
  </si>
  <si>
    <t>Uniform tarief per ton voor verwerken NRA (verwerkingsprijs)</t>
  </si>
  <si>
    <t>Aantal ton NRA</t>
  </si>
  <si>
    <t>Totaal na te scheiden restafval</t>
  </si>
  <si>
    <t>Omschrijving nascheidingsmethodiek</t>
  </si>
  <si>
    <t>NAAM LOCATIE 1</t>
  </si>
  <si>
    <t>Naam installatie</t>
  </si>
  <si>
    <t>Adres Locatie</t>
  </si>
  <si>
    <t>ADRES</t>
  </si>
  <si>
    <t>NAAM LOCATIE 2</t>
  </si>
  <si>
    <t>3. Nascheiding grondstoffen uit afvalstroom (CO2 besparing)</t>
  </si>
  <si>
    <t>4. Energetische efficiëntie (CO2 besparing)</t>
  </si>
  <si>
    <t>5 Transport (CO2 besparing)</t>
  </si>
  <si>
    <t>Aantal ton HRA &amp; GHA</t>
  </si>
  <si>
    <t>Totaal CO2 besparing (negatief = besparing) per jaar</t>
  </si>
  <si>
    <t>Tonnages in aanmerking voor nascheiding</t>
  </si>
  <si>
    <t>Verdeelt u de tonnages binnen hetzelfde proces (nascheiden of verbranden) over meerdere installaties of lijnen?</t>
  </si>
  <si>
    <t>Referentie: 1018173-019c bijlage C</t>
  </si>
  <si>
    <t xml:space="preserve">Voorliggend document betreft het prijsformulier horende bij de aanbesteding 'Afvalverwerking AVU" perceel 3: overslag en transport. 
Inschrijver is verantwoordelijk voor een zorgvuldige invulling van alle relevante invulvelden. Deze zijn met geel gemarkeerd.  </t>
  </si>
  <si>
    <t>In dit perceel voor verwerking van restafval kan gekozen worden voor een verdeling over installaties waarbij bijvoorbeeld sprake kan zijn van een andere installatie. Het risico van eventueel onjuist gebruik van invulvelden bij een 2e installatie terwijl hier geen sprake van is, is voor rekening en risico van Inschrijver.</t>
  </si>
  <si>
    <t xml:space="preserve">In deze aanbesteding wordt gebruik gemaakt van kengetallen voor onder andere de emissie van CO2 equivalenten. Hiervoor zijn meerdere bronnen gebruikt waaronder studies van CE Delft,www.CO2emissiefactoren.nl en studies van overheidsinstanties zoals Rijkswaterstaat en het ministerie van Infrastructuur en Waterstaat. </t>
  </si>
  <si>
    <t xml:space="preserve">Instructies voor het invullen van inschrijfformulier. </t>
  </si>
  <si>
    <t>1. Door middel van dit invulformulier berekent u zelf de score van uw inschrijving.</t>
  </si>
  <si>
    <t>2. U moet het tabblad invullen waarop u inschrijft. Deze dient u vervolgens te printen en getekend, gescand als pdf in te dienen.</t>
  </si>
  <si>
    <t>3. Inschrijver vult in het formulier een eenheidstarief voor de verwerking van de betreffende afvalstroom in, zijnde een vast bedrag per ton in euro's.</t>
  </si>
  <si>
    <t>4. De gegevens voor de R1-waarde dienen ingevuld te worden op basis van de laatst openbare beschikbare R1-waarden zoals gepubliceerd op de website van LAP3 (https://lap3.nl/uitvoering-lap/status-avir1-d10)/statusbepaling-avi/) en waarbij de 'Statusbepaling AVI's op basis van de Kaderrichtlijn' dient te worden gehanteerd.</t>
  </si>
  <si>
    <t>6. Als adres voor de overslaglocatie van de Regio Utrecht geldt de volgende locatie: Hogeweidebaan 3541 Utrecht</t>
  </si>
  <si>
    <t>Europese aanbesteding Verwerking GFT, NRA, HRA &amp; GHA Perceel 2: Verwerking restafval (NRA, HRA, GHA)</t>
  </si>
  <si>
    <t>Regio Utrecht (Sambalweg 20, 3541 Utrecht)</t>
  </si>
  <si>
    <t>3. NASCHEIDING GRONDSTOFFEN UIT HRA/NRA</t>
  </si>
  <si>
    <t>Ja</t>
  </si>
  <si>
    <t xml:space="preserve">Per welk kalenderjaar gaat dit scenario in? </t>
  </si>
  <si>
    <t>n.v.t.</t>
  </si>
  <si>
    <t>Voert inschrijver een innovatie door tijdens de looptijd van het contract?</t>
  </si>
  <si>
    <r>
      <t xml:space="preserve">7. Indien inschrijver een innovatie/verduurzamingsmaatregel voorziet door te voeren gedurende de looptijd van de overeenkomst (vanaf 2022 tot uiterlijk 2026) dan heeft inschrijver de mogelijkheid om op het derde tabblad de nieuwe situatie in te geven na de betreffende innovatie. Op dit derde tabblad staat een veld aangegeven per wanneer de situatie geldt (afgerond naar boven op hele kalenderjaren). De </t>
    </r>
    <r>
      <rPr>
        <u/>
        <sz val="11"/>
        <color theme="1"/>
        <rFont val="Calibri"/>
        <family val="2"/>
        <scheme val="minor"/>
      </rPr>
      <t>totale inschrijfprijs</t>
    </r>
    <r>
      <rPr>
        <sz val="11"/>
        <color theme="1"/>
        <rFont val="Calibri"/>
        <family val="2"/>
        <scheme val="minor"/>
      </rPr>
      <t xml:space="preserve"> waarop inschrijver wordt beoordeeld is naar rato. Indien inschrijver in jaar 4 de innovatie in werking heeft dan geldt voor 50% het scenario zoals beschreven in tabblad 2 en voor 50%  het scenario zoals beschreven in het derde tabblad.</t>
    </r>
  </si>
  <si>
    <t>Uniform tarief per ton voor aaanvullend sorteren GHA voor verwerking (poorttarief)</t>
  </si>
  <si>
    <t>Uniform tarief per ton voor verwerken NRA (poorttarief)</t>
  </si>
  <si>
    <t>Uniform tarief per ton voor verwerken HRA, GHA (poorttarief)</t>
  </si>
  <si>
    <t>Percentage waarop CO2 afvang van toepassing is</t>
  </si>
  <si>
    <t>5. Inschrijver dient in het inschrijfformulier het adres van de sorteerlocatie(s) in te vullen en de afstand van het adres van de overslaglocatie van het betreffende perceel tot aan de sorteerlocatie. De transportafstanden dienen door de Inschrijver te worden opgegeven op grond van de online routeplanner van Routenet (http://www.routenet.nl/default.aspx). Als instellingen dienen de volgende waarden te worden gehanteerd (voertuig: Truck 20T, optimalisatie: optimaal, vermijden: veerpont). De kilometerafstand dient naar boven afgerond te worden (bijvoorbeeld 30,4 km volgens de routeplanner wordt 31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</si>
</sst>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quot;€&quot;\ * #,##0.00_ ;_ &quot;€&quot;\ * \-#,##0.00_ ;_ &quot;€&quot;\ * &quot;-&quot;??_ ;_ @_ "/>
    <numFmt numFmtId="43" formatCode="_ * #,##0.00_ ;_ * \-#,##0.00_ ;_ * &quot;-&quot;??_ ;_ @_ "/>
    <numFmt numFmtId="164" formatCode="#,##0&quot; jaar&quot;"/>
    <numFmt numFmtId="165" formatCode="&quot;€&quot;\ 0.00&quot; per ton&quot;"/>
    <numFmt numFmtId="166" formatCode="#,##0&quot; ton&quot;"/>
    <numFmt numFmtId="167" formatCode="#,##0\ &quot;kg CO2&quot;"/>
    <numFmt numFmtId="168" formatCode="0.0\ &quot;km&quot;"/>
    <numFmt numFmtId="169" formatCode="#,##0\ &quot;kg CO2 per ton restafval&quot;"/>
    <numFmt numFmtId="170" formatCode="&quot;€&quot;\ #,##0.00_-\ &quot; per ton.km&quot;"/>
    <numFmt numFmtId="171" formatCode="#,###\ &quot;ton&quot;"/>
    <numFmt numFmtId="172" formatCode="&quot;€&quot;\ 0.00&quot; per ton per km&quot;"/>
    <numFmt numFmtId="173" formatCode="&quot;€&quot;\ 0.00&quot; per ton CO2&quot;"/>
  </numFmts>
  <fonts count="25" x14ac:knownFonts="1">
    <font>
      <sz val="11"/>
      <color theme="1"/>
      <name val="Calibri"/>
      <family val="2"/>
      <scheme val="minor"/>
    </font>
    <font>
      <b/>
      <sz val="11"/>
      <color theme="1"/>
      <name val="Calibri"/>
      <family val="2"/>
      <scheme val="minor"/>
    </font>
    <font>
      <sz val="11"/>
      <color indexed="8"/>
      <name val="Calibri"/>
      <family val="2"/>
    </font>
    <font>
      <sz val="11"/>
      <color theme="1"/>
      <name val="Calibri"/>
      <family val="2"/>
      <scheme val="minor"/>
    </font>
    <font>
      <sz val="11"/>
      <color theme="0"/>
      <name val="Calibri"/>
      <family val="2"/>
      <scheme val="minor"/>
    </font>
    <font>
      <sz val="8"/>
      <color theme="1"/>
      <name val="Calibri"/>
      <family val="2"/>
      <scheme val="minor"/>
    </font>
    <font>
      <i/>
      <sz val="8"/>
      <color theme="1"/>
      <name val="Calibri"/>
      <family val="2"/>
      <scheme val="minor"/>
    </font>
    <font>
      <b/>
      <sz val="8"/>
      <color theme="1"/>
      <name val="Calibri"/>
      <family val="2"/>
      <scheme val="minor"/>
    </font>
    <font>
      <sz val="8"/>
      <color rgb="FF000000"/>
      <name val="Calibri"/>
      <family val="2"/>
      <scheme val="minor"/>
    </font>
    <font>
      <i/>
      <sz val="8"/>
      <color rgb="FF000000"/>
      <name val="Calibri"/>
      <family val="2"/>
      <scheme val="minor"/>
    </font>
    <font>
      <b/>
      <sz val="8"/>
      <color rgb="FF000000"/>
      <name val="Calibri"/>
      <family val="2"/>
      <scheme val="minor"/>
    </font>
    <font>
      <b/>
      <vertAlign val="subscript"/>
      <sz val="8"/>
      <color rgb="FF000000"/>
      <name val="Calibri"/>
      <family val="2"/>
      <scheme val="minor"/>
    </font>
    <font>
      <vertAlign val="subscript"/>
      <sz val="8"/>
      <color rgb="FF000000"/>
      <name val="Calibri"/>
      <family val="2"/>
      <scheme val="minor"/>
    </font>
    <font>
      <sz val="8.5"/>
      <color theme="1"/>
      <name val="Calibri"/>
      <family val="2"/>
      <scheme val="minor"/>
    </font>
    <font>
      <sz val="8"/>
      <color theme="0"/>
      <name val="Calibri"/>
      <family val="2"/>
      <scheme val="minor"/>
    </font>
    <font>
      <b/>
      <sz val="9"/>
      <color theme="1"/>
      <name val="Calibri"/>
      <family val="2"/>
      <scheme val="minor"/>
    </font>
    <font>
      <b/>
      <i/>
      <sz val="10"/>
      <color theme="1"/>
      <name val="Calibri"/>
      <family val="2"/>
      <scheme val="minor"/>
    </font>
    <font>
      <b/>
      <sz val="20"/>
      <color theme="1"/>
      <name val="Arial"/>
      <family val="2"/>
    </font>
    <font>
      <sz val="10"/>
      <color theme="1"/>
      <name val="Arial"/>
      <family val="2"/>
    </font>
    <font>
      <i/>
      <sz val="8"/>
      <color theme="0" tint="-0.34998626667073579"/>
      <name val="Calibri"/>
      <family val="2"/>
      <scheme val="minor"/>
    </font>
    <font>
      <b/>
      <i/>
      <sz val="8"/>
      <color theme="1"/>
      <name val="Calibri"/>
      <family val="2"/>
      <scheme val="minor"/>
    </font>
    <font>
      <b/>
      <sz val="8"/>
      <color theme="0"/>
      <name val="Calibri"/>
      <family val="2"/>
      <scheme val="minor"/>
    </font>
    <font>
      <u/>
      <sz val="11"/>
      <color theme="1"/>
      <name val="Calibri"/>
      <family val="2"/>
      <scheme val="minor"/>
    </font>
    <font>
      <sz val="8"/>
      <name val="Calibri"/>
      <family val="2"/>
      <scheme val="minor"/>
    </font>
    <font>
      <b/>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7">
    <border>
      <left/>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bottom style="thin">
        <color rgb="FF000000"/>
      </bottom>
      <diagonal/>
    </border>
    <border>
      <left/>
      <right/>
      <top style="thick">
        <color indexed="64"/>
      </top>
      <bottom style="thin">
        <color indexed="64"/>
      </bottom>
      <diagonal/>
    </border>
    <border>
      <left/>
      <right/>
      <top style="thin">
        <color rgb="FF000000"/>
      </top>
      <bottom style="thin">
        <color rgb="FF000000"/>
      </bottom>
      <diagonal/>
    </border>
    <border>
      <left/>
      <right/>
      <top style="thin">
        <color indexed="64"/>
      </top>
      <bottom style="medium">
        <color indexed="64"/>
      </bottom>
      <diagonal/>
    </border>
    <border>
      <left/>
      <right/>
      <top style="thin">
        <color indexed="64"/>
      </top>
      <bottom style="thin">
        <color rgb="FF000000"/>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rgb="FF000000"/>
      </top>
      <bottom style="thin">
        <color indexed="64"/>
      </bottom>
      <diagonal/>
    </border>
    <border>
      <left/>
      <right/>
      <top style="thin">
        <color rgb="FF000000"/>
      </top>
      <bottom style="medium">
        <color indexed="64"/>
      </bottom>
      <diagonal/>
    </border>
  </borders>
  <cellStyleXfs count="6">
    <xf numFmtId="0" fontId="0" fillId="0" borderId="0"/>
    <xf numFmtId="44"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214">
    <xf numFmtId="0" fontId="0" fillId="0" borderId="0" xfId="0"/>
    <xf numFmtId="0" fontId="0" fillId="2" borderId="0" xfId="0" applyFill="1" applyAlignment="1">
      <alignment vertical="center" wrapText="1"/>
    </xf>
    <xf numFmtId="0" fontId="1" fillId="3" borderId="0" xfId="0" applyFont="1" applyFill="1" applyAlignment="1">
      <alignment vertical="center"/>
    </xf>
    <xf numFmtId="0" fontId="1" fillId="2" borderId="6" xfId="0" applyFont="1" applyFill="1" applyBorder="1" applyAlignment="1">
      <alignment vertical="center"/>
    </xf>
    <xf numFmtId="0" fontId="8" fillId="2" borderId="8" xfId="0" applyFont="1" applyFill="1" applyBorder="1" applyAlignment="1">
      <alignment vertical="center" wrapText="1"/>
    </xf>
    <xf numFmtId="0" fontId="7" fillId="2" borderId="6" xfId="0" applyFont="1" applyFill="1" applyBorder="1" applyAlignment="1">
      <alignment horizontal="justify" vertical="center"/>
    </xf>
    <xf numFmtId="0" fontId="7" fillId="2" borderId="9" xfId="0" applyFont="1" applyFill="1" applyBorder="1" applyAlignment="1">
      <alignment horizontal="justify" vertical="center"/>
    </xf>
    <xf numFmtId="0" fontId="8" fillId="2" borderId="0" xfId="0" applyFont="1" applyFill="1" applyAlignment="1">
      <alignment vertical="center" wrapText="1"/>
    </xf>
    <xf numFmtId="0" fontId="14" fillId="2" borderId="5" xfId="0" applyFont="1" applyFill="1" applyBorder="1" applyAlignment="1">
      <alignment vertical="center" wrapText="1"/>
    </xf>
    <xf numFmtId="0" fontId="1" fillId="2" borderId="0" xfId="0" applyFont="1" applyFill="1" applyAlignment="1">
      <alignment vertical="center"/>
    </xf>
    <xf numFmtId="0" fontId="0" fillId="2" borderId="0" xfId="0" applyFill="1" applyAlignment="1">
      <alignment vertical="center"/>
    </xf>
    <xf numFmtId="164" fontId="14" fillId="2" borderId="5" xfId="0" applyNumberFormat="1" applyFont="1" applyFill="1" applyBorder="1" applyAlignment="1">
      <alignment horizontal="center" vertical="center" wrapText="1"/>
    </xf>
    <xf numFmtId="0" fontId="13" fillId="2" borderId="0" xfId="0" applyFont="1" applyFill="1" applyAlignment="1">
      <alignment vertical="center"/>
    </xf>
    <xf numFmtId="0" fontId="13" fillId="2" borderId="0" xfId="0" applyFont="1" applyFill="1" applyAlignment="1">
      <alignment horizontal="right" vertical="center"/>
    </xf>
    <xf numFmtId="0" fontId="8" fillId="4" borderId="5" xfId="0" applyFont="1" applyFill="1" applyBorder="1" applyAlignment="1" applyProtection="1">
      <alignment horizontal="center" vertical="center" wrapText="1"/>
      <protection locked="0"/>
    </xf>
    <xf numFmtId="0" fontId="8" fillId="4" borderId="8" xfId="0" applyFont="1" applyFill="1" applyBorder="1" applyAlignment="1" applyProtection="1">
      <alignment horizontal="center" vertical="center" wrapText="1"/>
      <protection locked="0"/>
    </xf>
    <xf numFmtId="0" fontId="8" fillId="4" borderId="0" xfId="0" applyFont="1" applyFill="1" applyAlignment="1" applyProtection="1">
      <alignment horizontal="center" vertical="center" wrapText="1"/>
      <protection locked="0"/>
    </xf>
    <xf numFmtId="0" fontId="17" fillId="2" borderId="0" xfId="0" applyFont="1" applyFill="1" applyAlignment="1">
      <alignment wrapText="1"/>
    </xf>
    <xf numFmtId="0" fontId="18" fillId="2" borderId="0" xfId="0" applyFont="1" applyFill="1" applyAlignment="1">
      <alignment vertical="center" wrapText="1"/>
    </xf>
    <xf numFmtId="43" fontId="8" fillId="4" borderId="8" xfId="2" applyFont="1" applyFill="1" applyBorder="1" applyAlignment="1" applyProtection="1">
      <alignment vertical="center" wrapText="1"/>
      <protection locked="0"/>
    </xf>
    <xf numFmtId="43" fontId="8" fillId="4" borderId="12" xfId="0" applyNumberFormat="1" applyFont="1" applyFill="1" applyBorder="1" applyAlignment="1" applyProtection="1">
      <alignment vertical="center" wrapText="1"/>
      <protection locked="0"/>
    </xf>
    <xf numFmtId="166" fontId="8" fillId="2" borderId="11" xfId="0" applyNumberFormat="1" applyFont="1" applyFill="1" applyBorder="1" applyAlignment="1">
      <alignment vertical="center" wrapText="1"/>
    </xf>
    <xf numFmtId="0" fontId="4" fillId="2" borderId="0" xfId="0" applyFont="1" applyFill="1" applyAlignment="1">
      <alignment vertical="center"/>
    </xf>
    <xf numFmtId="166" fontId="10" fillId="2" borderId="0" xfId="0" applyNumberFormat="1" applyFont="1" applyFill="1" applyAlignment="1">
      <alignment horizontal="center" vertical="center" wrapText="1"/>
    </xf>
    <xf numFmtId="169" fontId="5" fillId="2" borderId="5" xfId="0" applyNumberFormat="1" applyFont="1" applyFill="1" applyBorder="1" applyAlignment="1">
      <alignment horizontal="right" vertical="center" wrapText="1"/>
    </xf>
    <xf numFmtId="167" fontId="7" fillId="2" borderId="7" xfId="0" applyNumberFormat="1" applyFont="1" applyFill="1" applyBorder="1" applyAlignment="1">
      <alignment horizontal="right" vertical="center" wrapText="1"/>
    </xf>
    <xf numFmtId="166" fontId="8" fillId="2" borderId="5" xfId="0" applyNumberFormat="1" applyFont="1" applyFill="1" applyBorder="1" applyAlignment="1">
      <alignment vertical="center" wrapText="1"/>
    </xf>
    <xf numFmtId="167" fontId="7" fillId="2" borderId="0" xfId="0" applyNumberFormat="1" applyFont="1" applyFill="1" applyAlignment="1">
      <alignment horizontal="right" vertical="center" wrapText="1"/>
    </xf>
    <xf numFmtId="0" fontId="7" fillId="2" borderId="7" xfId="0" applyFont="1" applyFill="1" applyBorder="1" applyAlignment="1">
      <alignment horizontal="right" vertical="center"/>
    </xf>
    <xf numFmtId="165" fontId="5" fillId="4" borderId="5" xfId="0" applyNumberFormat="1" applyFont="1" applyFill="1" applyBorder="1" applyAlignment="1" applyProtection="1">
      <alignment horizontal="right" vertical="center" wrapText="1"/>
      <protection locked="0"/>
    </xf>
    <xf numFmtId="0" fontId="7" fillId="2" borderId="7" xfId="0" applyFont="1" applyFill="1" applyBorder="1" applyAlignment="1">
      <alignment vertical="center"/>
    </xf>
    <xf numFmtId="168" fontId="8" fillId="2" borderId="0" xfId="0" applyNumberFormat="1" applyFont="1" applyFill="1" applyAlignment="1" applyProtection="1">
      <alignment vertical="center" wrapText="1"/>
      <protection locked="0"/>
    </xf>
    <xf numFmtId="172" fontId="8" fillId="2" borderId="5" xfId="0" applyNumberFormat="1" applyFont="1" applyFill="1" applyBorder="1" applyAlignment="1">
      <alignment horizontal="left" vertical="center" wrapText="1"/>
    </xf>
    <xf numFmtId="167" fontId="7" fillId="2" borderId="6" xfId="0" applyNumberFormat="1" applyFont="1" applyFill="1" applyBorder="1" applyAlignment="1">
      <alignment horizontal="right" vertical="center" wrapText="1"/>
    </xf>
    <xf numFmtId="167" fontId="7" fillId="2" borderId="11" xfId="0" applyNumberFormat="1" applyFont="1" applyFill="1" applyBorder="1" applyAlignment="1">
      <alignment horizontal="right" vertical="center" wrapText="1"/>
    </xf>
    <xf numFmtId="167" fontId="7" fillId="2" borderId="3" xfId="0" applyNumberFormat="1" applyFont="1" applyFill="1" applyBorder="1" applyAlignment="1">
      <alignment horizontal="right" vertical="center" wrapText="1"/>
    </xf>
    <xf numFmtId="166" fontId="8" fillId="2" borderId="3" xfId="0" applyNumberFormat="1" applyFont="1" applyFill="1" applyBorder="1" applyAlignment="1">
      <alignment vertical="center" wrapText="1"/>
    </xf>
    <xf numFmtId="167" fontId="5" fillId="2" borderId="3" xfId="0" applyNumberFormat="1" applyFont="1" applyFill="1" applyBorder="1" applyAlignment="1">
      <alignment vertical="center" wrapText="1"/>
    </xf>
    <xf numFmtId="167" fontId="5" fillId="2" borderId="11" xfId="0" applyNumberFormat="1" applyFont="1" applyFill="1" applyBorder="1" applyAlignment="1">
      <alignment vertical="center" wrapText="1"/>
    </xf>
    <xf numFmtId="167" fontId="5" fillId="2" borderId="0" xfId="0" applyNumberFormat="1" applyFont="1" applyFill="1" applyAlignment="1">
      <alignment horizontal="left" vertical="center" wrapText="1"/>
    </xf>
    <xf numFmtId="167" fontId="5" fillId="2" borderId="6" xfId="0" applyNumberFormat="1" applyFont="1" applyFill="1" applyBorder="1" applyAlignment="1">
      <alignment horizontal="left" vertical="center" wrapText="1"/>
    </xf>
    <xf numFmtId="167" fontId="5" fillId="2" borderId="11" xfId="0" applyNumberFormat="1" applyFont="1" applyFill="1" applyBorder="1" applyAlignment="1">
      <alignment horizontal="left" vertical="center" wrapText="1"/>
    </xf>
    <xf numFmtId="173" fontId="9" fillId="2" borderId="11" xfId="0" applyNumberFormat="1" applyFont="1" applyFill="1" applyBorder="1" applyAlignment="1">
      <alignment horizontal="left" vertical="center" wrapText="1"/>
    </xf>
    <xf numFmtId="0" fontId="0" fillId="2" borderId="0" xfId="0" applyFill="1" applyBorder="1" applyAlignment="1">
      <alignment wrapText="1"/>
    </xf>
    <xf numFmtId="0" fontId="8" fillId="2" borderId="0" xfId="0" applyFont="1" applyFill="1" applyBorder="1" applyAlignment="1">
      <alignment vertical="center" wrapText="1"/>
    </xf>
    <xf numFmtId="0" fontId="5" fillId="2" borderId="0" xfId="0" applyFont="1" applyFill="1" applyBorder="1" applyAlignment="1">
      <alignment vertical="center" wrapText="1"/>
    </xf>
    <xf numFmtId="0" fontId="8" fillId="2" borderId="5" xfId="0" applyFont="1" applyFill="1" applyBorder="1" applyAlignment="1">
      <alignment vertical="center" wrapText="1"/>
    </xf>
    <xf numFmtId="0" fontId="7" fillId="2" borderId="9" xfId="0" applyFont="1" applyFill="1" applyBorder="1" applyAlignment="1">
      <alignment horizontal="right" vertical="center"/>
    </xf>
    <xf numFmtId="0" fontId="8" fillId="2" borderId="11" xfId="0" applyFont="1" applyFill="1" applyBorder="1" applyAlignment="1">
      <alignment vertical="center" wrapText="1"/>
    </xf>
    <xf numFmtId="0" fontId="5" fillId="2" borderId="11" xfId="0" applyFont="1" applyFill="1" applyBorder="1" applyAlignment="1">
      <alignment vertical="center" wrapText="1"/>
    </xf>
    <xf numFmtId="0" fontId="8" fillId="2" borderId="3" xfId="0" applyFont="1" applyFill="1" applyBorder="1" applyAlignment="1">
      <alignment vertical="center" wrapText="1"/>
    </xf>
    <xf numFmtId="0" fontId="5" fillId="2" borderId="3" xfId="0" applyFont="1" applyFill="1" applyBorder="1" applyAlignment="1">
      <alignment vertical="center" wrapText="1"/>
    </xf>
    <xf numFmtId="0" fontId="8" fillId="2" borderId="5" xfId="0" applyFont="1" applyFill="1" applyBorder="1" applyAlignment="1">
      <alignment vertical="center" wrapText="1"/>
    </xf>
    <xf numFmtId="168" fontId="8" fillId="4" borderId="5" xfId="0" applyNumberFormat="1" applyFont="1" applyFill="1" applyBorder="1" applyAlignment="1" applyProtection="1">
      <alignment horizontal="center" vertical="center" wrapText="1"/>
      <protection locked="0"/>
    </xf>
    <xf numFmtId="0" fontId="0" fillId="2" borderId="0" xfId="0" applyFont="1" applyFill="1" applyAlignment="1">
      <alignment vertical="center"/>
    </xf>
    <xf numFmtId="0" fontId="0" fillId="0" borderId="0" xfId="0" applyFont="1" applyAlignment="1">
      <alignment vertical="center"/>
    </xf>
    <xf numFmtId="0" fontId="8" fillId="2" borderId="2" xfId="0" applyFont="1" applyFill="1" applyBorder="1" applyAlignment="1">
      <alignment vertical="center" wrapText="1"/>
    </xf>
    <xf numFmtId="0" fontId="0" fillId="0" borderId="0" xfId="0" applyFont="1"/>
    <xf numFmtId="0" fontId="7" fillId="4" borderId="5" xfId="0" applyFont="1" applyFill="1" applyBorder="1" applyAlignment="1" applyProtection="1">
      <alignment horizontal="center" vertical="center"/>
      <protection locked="0"/>
    </xf>
    <xf numFmtId="0" fontId="8" fillId="2" borderId="2" xfId="0" applyFont="1" applyFill="1" applyBorder="1" applyAlignment="1">
      <alignment horizontal="center" vertical="center" wrapText="1"/>
    </xf>
    <xf numFmtId="0" fontId="0" fillId="2" borderId="6" xfId="0" applyFont="1" applyFill="1" applyBorder="1" applyAlignment="1">
      <alignment vertical="center"/>
    </xf>
    <xf numFmtId="0" fontId="0" fillId="2" borderId="8" xfId="0" applyFont="1" applyFill="1" applyBorder="1" applyAlignment="1">
      <alignment vertical="center" wrapText="1"/>
    </xf>
    <xf numFmtId="0" fontId="0" fillId="2" borderId="7" xfId="0" applyFont="1" applyFill="1" applyBorder="1" applyAlignment="1">
      <alignment vertical="center" wrapText="1"/>
    </xf>
    <xf numFmtId="0" fontId="0" fillId="0" borderId="6" xfId="0" applyFont="1" applyBorder="1" applyAlignment="1">
      <alignment vertical="center"/>
    </xf>
    <xf numFmtId="0" fontId="0" fillId="2" borderId="11" xfId="0" applyFont="1" applyFill="1" applyBorder="1" applyAlignment="1">
      <alignment vertical="center"/>
    </xf>
    <xf numFmtId="166" fontId="19" fillId="2" borderId="3" xfId="0" applyNumberFormat="1" applyFont="1" applyFill="1" applyBorder="1" applyAlignment="1">
      <alignment vertical="center" wrapText="1"/>
    </xf>
    <xf numFmtId="168" fontId="8" fillId="4" borderId="3" xfId="0" applyNumberFormat="1" applyFont="1" applyFill="1" applyBorder="1" applyAlignment="1" applyProtection="1">
      <alignment horizontal="center" vertical="center" wrapText="1"/>
      <protection locked="0"/>
    </xf>
    <xf numFmtId="0" fontId="8" fillId="2" borderId="6" xfId="0" applyFont="1" applyFill="1" applyBorder="1" applyAlignment="1">
      <alignment vertical="center" wrapText="1"/>
    </xf>
    <xf numFmtId="0" fontId="10" fillId="2" borderId="6" xfId="0" applyFont="1" applyFill="1" applyBorder="1" applyAlignment="1" applyProtection="1">
      <alignment horizontal="center" vertical="center" wrapText="1"/>
      <protection locked="0"/>
    </xf>
    <xf numFmtId="0" fontId="0" fillId="2" borderId="11" xfId="0" applyFont="1" applyFill="1" applyBorder="1" applyAlignment="1">
      <alignment vertical="center" wrapText="1"/>
    </xf>
    <xf numFmtId="0" fontId="8" fillId="2" borderId="11" xfId="0" applyFont="1" applyFill="1" applyBorder="1" applyAlignment="1">
      <alignment horizontal="left" vertical="center" wrapText="1"/>
    </xf>
    <xf numFmtId="9" fontId="8" fillId="4" borderId="3" xfId="5" applyFont="1" applyFill="1" applyBorder="1" applyAlignment="1" applyProtection="1">
      <alignment horizontal="center" vertical="center" wrapText="1"/>
      <protection locked="0"/>
    </xf>
    <xf numFmtId="9" fontId="8" fillId="4" borderId="5" xfId="5" applyFont="1" applyFill="1" applyBorder="1" applyAlignment="1" applyProtection="1">
      <alignment horizontal="center" vertical="center" wrapText="1"/>
      <protection locked="0"/>
    </xf>
    <xf numFmtId="9" fontId="8" fillId="2" borderId="3" xfId="5" applyFont="1" applyFill="1" applyBorder="1" applyAlignment="1" applyProtection="1">
      <alignment horizontal="center" vertical="center" wrapText="1"/>
      <protection locked="0"/>
    </xf>
    <xf numFmtId="168" fontId="8" fillId="2" borderId="3" xfId="0" applyNumberFormat="1" applyFont="1" applyFill="1" applyBorder="1" applyAlignment="1" applyProtection="1">
      <alignment vertical="center" wrapText="1"/>
      <protection locked="0"/>
    </xf>
    <xf numFmtId="168" fontId="8" fillId="2" borderId="11" xfId="0" applyNumberFormat="1" applyFont="1" applyFill="1" applyBorder="1" applyAlignment="1" applyProtection="1">
      <alignment vertical="center" wrapText="1"/>
      <protection locked="0"/>
    </xf>
    <xf numFmtId="0" fontId="5" fillId="2" borderId="0" xfId="0" applyFont="1" applyFill="1" applyAlignment="1">
      <alignment vertical="center"/>
    </xf>
    <xf numFmtId="171" fontId="5" fillId="2" borderId="5" xfId="0" applyNumberFormat="1" applyFont="1" applyFill="1" applyBorder="1" applyAlignment="1">
      <alignment horizontal="right" vertical="center" wrapText="1"/>
    </xf>
    <xf numFmtId="0" fontId="7" fillId="2" borderId="11" xfId="0" applyFont="1" applyFill="1" applyBorder="1" applyAlignment="1">
      <alignment vertical="center"/>
    </xf>
    <xf numFmtId="0" fontId="1" fillId="2" borderId="11" xfId="0" applyFont="1" applyFill="1" applyBorder="1" applyAlignment="1">
      <alignment vertical="center"/>
    </xf>
    <xf numFmtId="0" fontId="15" fillId="4" borderId="11" xfId="0" applyFont="1" applyFill="1" applyBorder="1" applyAlignment="1" applyProtection="1">
      <alignment horizontal="center" vertical="center"/>
      <protection locked="0"/>
    </xf>
    <xf numFmtId="0" fontId="15" fillId="0" borderId="0" xfId="0" applyFont="1" applyBorder="1" applyAlignment="1">
      <alignment vertical="center"/>
    </xf>
    <xf numFmtId="0" fontId="7" fillId="2" borderId="6" xfId="0" applyFont="1" applyFill="1" applyBorder="1" applyAlignment="1">
      <alignment vertical="center"/>
    </xf>
    <xf numFmtId="0" fontId="15" fillId="4" borderId="6" xfId="0" applyFont="1" applyFill="1" applyBorder="1" applyAlignment="1" applyProtection="1">
      <alignment horizontal="center" vertical="center"/>
      <protection locked="0"/>
    </xf>
    <xf numFmtId="0" fontId="15" fillId="4" borderId="7" xfId="0" applyFont="1" applyFill="1" applyBorder="1" applyAlignment="1" applyProtection="1">
      <alignment horizontal="center" vertical="center"/>
      <protection locked="0"/>
    </xf>
    <xf numFmtId="0" fontId="20" fillId="3" borderId="0" xfId="0" applyFont="1" applyFill="1" applyAlignment="1">
      <alignment vertical="center"/>
    </xf>
    <xf numFmtId="170" fontId="14" fillId="2" borderId="3" xfId="0" applyNumberFormat="1" applyFont="1" applyFill="1" applyBorder="1" applyAlignment="1">
      <alignment horizontal="right" vertical="center" wrapText="1"/>
    </xf>
    <xf numFmtId="167" fontId="21" fillId="2" borderId="6" xfId="0" applyNumberFormat="1" applyFont="1" applyFill="1" applyBorder="1" applyAlignment="1">
      <alignment horizontal="right" vertical="center" wrapText="1"/>
    </xf>
    <xf numFmtId="0" fontId="20" fillId="3" borderId="0" xfId="0" applyFont="1" applyFill="1" applyBorder="1" applyAlignment="1">
      <alignment vertical="center"/>
    </xf>
    <xf numFmtId="0" fontId="6" fillId="0" borderId="0" xfId="0" applyFont="1" applyBorder="1" applyAlignment="1">
      <alignment vertical="center"/>
    </xf>
    <xf numFmtId="169" fontId="5" fillId="2" borderId="3" xfId="0" applyNumberFormat="1" applyFont="1" applyFill="1" applyBorder="1" applyAlignment="1">
      <alignment horizontal="right" vertical="center" wrapText="1"/>
    </xf>
    <xf numFmtId="0" fontId="8" fillId="4" borderId="3" xfId="0" applyFont="1" applyFill="1" applyBorder="1" applyAlignment="1" applyProtection="1">
      <alignment horizontal="center" vertical="center" wrapText="1"/>
      <protection locked="0"/>
    </xf>
    <xf numFmtId="0" fontId="4" fillId="2" borderId="6" xfId="0" applyFont="1" applyFill="1" applyBorder="1" applyAlignment="1">
      <alignment vertical="center"/>
    </xf>
    <xf numFmtId="166" fontId="10" fillId="2" borderId="6" xfId="0" applyNumberFormat="1" applyFont="1" applyFill="1" applyBorder="1" applyAlignment="1">
      <alignment horizontal="center" vertical="center" wrapText="1"/>
    </xf>
    <xf numFmtId="0" fontId="5" fillId="2" borderId="3" xfId="0" applyFont="1" applyFill="1" applyBorder="1" applyAlignment="1">
      <alignment vertical="center"/>
    </xf>
    <xf numFmtId="0" fontId="0" fillId="2" borderId="3" xfId="0" applyFont="1" applyFill="1" applyBorder="1" applyAlignment="1">
      <alignment vertical="center"/>
    </xf>
    <xf numFmtId="166" fontId="10" fillId="2" borderId="3" xfId="0" applyNumberFormat="1" applyFont="1" applyFill="1" applyBorder="1" applyAlignment="1">
      <alignment horizontal="center" vertical="center" wrapText="1"/>
    </xf>
    <xf numFmtId="171" fontId="5" fillId="2" borderId="3" xfId="0" applyNumberFormat="1" applyFont="1" applyFill="1" applyBorder="1" applyAlignment="1">
      <alignment horizontal="right" vertical="center" wrapText="1"/>
    </xf>
    <xf numFmtId="0" fontId="5" fillId="2" borderId="11" xfId="0" applyFont="1" applyFill="1" applyBorder="1" applyAlignment="1">
      <alignment vertical="center"/>
    </xf>
    <xf numFmtId="170" fontId="14" fillId="2" borderId="6" xfId="0" applyNumberFormat="1" applyFont="1" applyFill="1" applyBorder="1" applyAlignment="1">
      <alignment horizontal="right" vertical="center" wrapText="1"/>
    </xf>
    <xf numFmtId="166" fontId="10" fillId="2" borderId="11" xfId="0" applyNumberFormat="1" applyFont="1" applyFill="1" applyBorder="1" applyAlignment="1">
      <alignment horizontal="center" vertical="center" wrapText="1"/>
    </xf>
    <xf numFmtId="171" fontId="5" fillId="4" borderId="11" xfId="0" applyNumberFormat="1" applyFont="1" applyFill="1" applyBorder="1" applyAlignment="1">
      <alignment horizontal="right" vertical="center" wrapText="1"/>
    </xf>
    <xf numFmtId="170" fontId="21" fillId="2" borderId="6" xfId="0" applyNumberFormat="1" applyFont="1" applyFill="1" applyBorder="1" applyAlignment="1">
      <alignment horizontal="right" vertical="center" wrapText="1"/>
    </xf>
    <xf numFmtId="171" fontId="7" fillId="2" borderId="6" xfId="0" applyNumberFormat="1" applyFont="1" applyFill="1" applyBorder="1" applyAlignment="1">
      <alignment horizontal="right" vertical="center" wrapText="1"/>
    </xf>
    <xf numFmtId="0" fontId="0" fillId="0" borderId="0" xfId="0" applyFont="1" applyBorder="1" applyAlignment="1">
      <alignment vertical="center"/>
    </xf>
    <xf numFmtId="0" fontId="0" fillId="0" borderId="0" xfId="0" applyFont="1" applyBorder="1"/>
    <xf numFmtId="170" fontId="14" fillId="0" borderId="0" xfId="0" applyNumberFormat="1" applyFont="1" applyBorder="1" applyAlignment="1">
      <alignment horizontal="right" vertical="center" wrapText="1"/>
    </xf>
    <xf numFmtId="170" fontId="21" fillId="0" borderId="0" xfId="0" applyNumberFormat="1" applyFont="1" applyBorder="1" applyAlignment="1">
      <alignment horizontal="right" vertical="center" wrapText="1"/>
    </xf>
    <xf numFmtId="0" fontId="7" fillId="0" borderId="0" xfId="0" applyFont="1" applyBorder="1" applyAlignment="1">
      <alignment vertical="center"/>
    </xf>
    <xf numFmtId="9" fontId="7" fillId="0" borderId="0" xfId="0" applyNumberFormat="1" applyFont="1" applyBorder="1" applyAlignment="1">
      <alignment vertical="center"/>
    </xf>
    <xf numFmtId="167" fontId="7" fillId="0" borderId="0" xfId="0" applyNumberFormat="1" applyFont="1" applyBorder="1" applyAlignment="1">
      <alignment horizontal="right" vertical="center" wrapText="1"/>
    </xf>
    <xf numFmtId="0" fontId="7" fillId="0" borderId="0" xfId="0" applyFont="1" applyBorder="1" applyAlignment="1">
      <alignment horizontal="right" vertical="center"/>
    </xf>
    <xf numFmtId="0" fontId="0" fillId="2" borderId="0" xfId="0" applyFill="1" applyAlignment="1">
      <alignment vertical="center" wrapText="1"/>
    </xf>
    <xf numFmtId="0" fontId="13" fillId="4" borderId="0" xfId="0" applyFont="1" applyFill="1" applyAlignment="1">
      <alignment vertical="center"/>
    </xf>
    <xf numFmtId="0" fontId="1" fillId="2" borderId="0" xfId="0" applyFont="1" applyFill="1" applyBorder="1" applyAlignment="1">
      <alignment wrapText="1"/>
    </xf>
    <xf numFmtId="0" fontId="8" fillId="2" borderId="11" xfId="0" applyFont="1" applyFill="1" applyBorder="1" applyAlignment="1">
      <alignment vertical="center" wrapText="1"/>
    </xf>
    <xf numFmtId="0" fontId="5" fillId="2" borderId="11" xfId="0" applyFont="1" applyFill="1" applyBorder="1" applyAlignment="1">
      <alignment vertical="center" wrapText="1"/>
    </xf>
    <xf numFmtId="0" fontId="8" fillId="2" borderId="3" xfId="0" applyFont="1" applyFill="1" applyBorder="1" applyAlignment="1">
      <alignment vertical="center" wrapText="1"/>
    </xf>
    <xf numFmtId="0" fontId="5" fillId="2" borderId="3" xfId="0" applyFont="1" applyFill="1" applyBorder="1" applyAlignment="1">
      <alignment vertical="center" wrapText="1"/>
    </xf>
    <xf numFmtId="0" fontId="7" fillId="2" borderId="9" xfId="0" applyFont="1" applyFill="1" applyBorder="1" applyAlignment="1">
      <alignment horizontal="right" vertical="center"/>
    </xf>
    <xf numFmtId="0" fontId="8" fillId="2" borderId="5" xfId="0" applyFont="1" applyFill="1" applyBorder="1" applyAlignment="1">
      <alignment vertical="center" wrapText="1"/>
    </xf>
    <xf numFmtId="9" fontId="8" fillId="2" borderId="5" xfId="5" applyFont="1" applyFill="1" applyBorder="1" applyAlignment="1" applyProtection="1">
      <alignment horizontal="center" vertical="center" wrapText="1"/>
      <protection locked="0"/>
    </xf>
    <xf numFmtId="1" fontId="23" fillId="4" borderId="5" xfId="0" applyNumberFormat="1" applyFont="1" applyFill="1" applyBorder="1" applyAlignment="1">
      <alignment horizontal="center" vertical="center" wrapText="1"/>
    </xf>
    <xf numFmtId="0" fontId="8" fillId="2" borderId="15" xfId="0" applyFont="1" applyFill="1" applyBorder="1" applyAlignment="1">
      <alignment vertical="center" wrapText="1"/>
    </xf>
    <xf numFmtId="9" fontId="8" fillId="4" borderId="5" xfId="5" applyFont="1" applyFill="1" applyBorder="1" applyAlignment="1" applyProtection="1">
      <alignment horizontal="right" vertical="center" wrapText="1"/>
      <protection locked="0"/>
    </xf>
    <xf numFmtId="0" fontId="8" fillId="4" borderId="16" xfId="0" applyFont="1" applyFill="1" applyBorder="1" applyAlignment="1" applyProtection="1">
      <alignment horizontal="center" vertical="center" wrapText="1"/>
      <protection locked="0"/>
    </xf>
    <xf numFmtId="9" fontId="8" fillId="4" borderId="16" xfId="5" applyFont="1" applyFill="1" applyBorder="1" applyAlignment="1" applyProtection="1">
      <alignment vertical="center" wrapText="1"/>
      <protection locked="0"/>
    </xf>
    <xf numFmtId="0" fontId="0" fillId="0" borderId="0" xfId="0" applyFont="1" applyFill="1" applyAlignment="1">
      <alignment vertical="center"/>
    </xf>
    <xf numFmtId="167" fontId="24" fillId="2" borderId="6" xfId="0" applyNumberFormat="1" applyFont="1" applyFill="1" applyBorder="1" applyAlignment="1">
      <alignment vertical="center"/>
    </xf>
    <xf numFmtId="9" fontId="8" fillId="4" borderId="8" xfId="5" applyFont="1" applyFill="1" applyBorder="1" applyAlignment="1" applyProtection="1">
      <alignment vertical="center" wrapText="1"/>
      <protection locked="0"/>
    </xf>
    <xf numFmtId="165" fontId="5" fillId="2" borderId="5" xfId="0" applyNumberFormat="1" applyFont="1" applyFill="1" applyBorder="1" applyAlignment="1" applyProtection="1">
      <alignment horizontal="right" vertical="center" wrapText="1"/>
    </xf>
    <xf numFmtId="165" fontId="7" fillId="2" borderId="5" xfId="0" applyNumberFormat="1" applyFont="1" applyFill="1" applyBorder="1" applyAlignment="1" applyProtection="1">
      <alignment horizontal="right" vertical="center" wrapText="1"/>
    </xf>
    <xf numFmtId="0" fontId="8" fillId="2" borderId="6" xfId="0" applyFont="1" applyFill="1" applyBorder="1" applyAlignment="1" applyProtection="1">
      <alignment vertical="center" wrapText="1"/>
    </xf>
    <xf numFmtId="0" fontId="10" fillId="2" borderId="6" xfId="0" applyFont="1" applyFill="1" applyBorder="1" applyAlignment="1" applyProtection="1">
      <alignment horizontal="center" vertical="center" wrapText="1"/>
    </xf>
    <xf numFmtId="0" fontId="8" fillId="2" borderId="3" xfId="0" applyFont="1" applyFill="1" applyBorder="1" applyAlignment="1" applyProtection="1">
      <alignment vertical="center" wrapText="1"/>
    </xf>
    <xf numFmtId="9" fontId="8" fillId="2" borderId="3" xfId="5" applyFont="1" applyFill="1" applyBorder="1" applyAlignment="1" applyProtection="1">
      <alignment horizontal="center" vertical="center" wrapText="1"/>
    </xf>
    <xf numFmtId="0" fontId="8" fillId="2" borderId="5" xfId="0" applyFont="1" applyFill="1" applyBorder="1" applyAlignment="1" applyProtection="1">
      <alignment vertical="center" wrapText="1"/>
    </xf>
    <xf numFmtId="0" fontId="0" fillId="2" borderId="0" xfId="0" applyFont="1" applyFill="1" applyAlignment="1" applyProtection="1">
      <alignment vertical="center"/>
    </xf>
    <xf numFmtId="0" fontId="1" fillId="3" borderId="0" xfId="0" applyFont="1" applyFill="1" applyAlignment="1" applyProtection="1">
      <alignment vertical="center"/>
    </xf>
    <xf numFmtId="0" fontId="20" fillId="3" borderId="0" xfId="0" applyFont="1" applyFill="1" applyAlignment="1" applyProtection="1">
      <alignment vertical="center"/>
    </xf>
    <xf numFmtId="0" fontId="0" fillId="2" borderId="6" xfId="0" applyFont="1" applyFill="1" applyBorder="1" applyAlignment="1" applyProtection="1">
      <alignment vertical="center"/>
    </xf>
    <xf numFmtId="0" fontId="1" fillId="2" borderId="6" xfId="0" applyFont="1" applyFill="1" applyBorder="1" applyAlignment="1" applyProtection="1">
      <alignment vertical="center"/>
    </xf>
    <xf numFmtId="0" fontId="7" fillId="2" borderId="6" xfId="0" applyFont="1" applyFill="1" applyBorder="1" applyAlignment="1" applyProtection="1">
      <alignment horizontal="justify" vertical="center"/>
    </xf>
    <xf numFmtId="0" fontId="7" fillId="2" borderId="7" xfId="0" applyFont="1" applyFill="1" applyBorder="1" applyAlignment="1" applyProtection="1">
      <alignment vertical="center"/>
    </xf>
    <xf numFmtId="0" fontId="7" fillId="2" borderId="7" xfId="0" applyFont="1" applyFill="1" applyBorder="1" applyAlignment="1" applyProtection="1">
      <alignment horizontal="right" vertical="center"/>
    </xf>
    <xf numFmtId="166" fontId="8" fillId="2" borderId="5" xfId="0" applyNumberFormat="1" applyFont="1" applyFill="1" applyBorder="1" applyAlignment="1" applyProtection="1">
      <alignment vertical="center" wrapText="1"/>
    </xf>
    <xf numFmtId="172" fontId="8" fillId="2" borderId="5" xfId="0" applyNumberFormat="1" applyFont="1" applyFill="1" applyBorder="1" applyAlignment="1" applyProtection="1">
      <alignment horizontal="left" vertical="center" wrapText="1"/>
    </xf>
    <xf numFmtId="166" fontId="19" fillId="2" borderId="3" xfId="0" applyNumberFormat="1" applyFont="1" applyFill="1" applyBorder="1" applyAlignment="1" applyProtection="1">
      <alignment vertical="center" wrapText="1"/>
    </xf>
    <xf numFmtId="0" fontId="4" fillId="2" borderId="6" xfId="0" applyFont="1" applyFill="1" applyBorder="1" applyAlignment="1" applyProtection="1">
      <alignment vertical="center"/>
    </xf>
    <xf numFmtId="166" fontId="10" fillId="2" borderId="6" xfId="0" applyNumberFormat="1" applyFont="1" applyFill="1" applyBorder="1" applyAlignment="1" applyProtection="1">
      <alignment horizontal="center" vertical="center" wrapText="1"/>
    </xf>
    <xf numFmtId="170" fontId="14" fillId="2" borderId="6" xfId="0" applyNumberFormat="1" applyFont="1" applyFill="1" applyBorder="1" applyAlignment="1" applyProtection="1">
      <alignment horizontal="right" vertical="center" wrapText="1"/>
    </xf>
    <xf numFmtId="0" fontId="7" fillId="2" borderId="6" xfId="0" applyFont="1" applyFill="1" applyBorder="1" applyAlignment="1" applyProtection="1">
      <alignment vertical="center"/>
    </xf>
    <xf numFmtId="170" fontId="21" fillId="2" borderId="6" xfId="0" applyNumberFormat="1" applyFont="1" applyFill="1" applyBorder="1" applyAlignment="1" applyProtection="1">
      <alignment horizontal="right" vertical="center" wrapText="1"/>
    </xf>
    <xf numFmtId="0" fontId="5" fillId="2" borderId="3" xfId="0" applyFont="1" applyFill="1" applyBorder="1" applyAlignment="1" applyProtection="1">
      <alignment vertical="center"/>
    </xf>
    <xf numFmtId="0" fontId="0" fillId="2" borderId="3" xfId="0" applyFont="1" applyFill="1" applyBorder="1" applyAlignment="1" applyProtection="1">
      <alignment vertical="center"/>
    </xf>
    <xf numFmtId="166" fontId="10" fillId="2" borderId="3" xfId="0" applyNumberFormat="1" applyFont="1" applyFill="1" applyBorder="1" applyAlignment="1" applyProtection="1">
      <alignment horizontal="center" vertical="center" wrapText="1"/>
    </xf>
    <xf numFmtId="171" fontId="5" fillId="2" borderId="3" xfId="0" applyNumberFormat="1" applyFont="1" applyFill="1" applyBorder="1" applyAlignment="1" applyProtection="1">
      <alignment horizontal="right" vertical="center" wrapText="1"/>
    </xf>
    <xf numFmtId="0" fontId="5" fillId="2" borderId="0" xfId="0" applyFont="1" applyFill="1" applyAlignment="1" applyProtection="1">
      <alignment vertical="center"/>
    </xf>
    <xf numFmtId="166" fontId="10" fillId="2" borderId="0" xfId="0" applyNumberFormat="1" applyFont="1" applyFill="1" applyAlignment="1" applyProtection="1">
      <alignment horizontal="center" vertical="center" wrapText="1"/>
    </xf>
    <xf numFmtId="171" fontId="5" fillId="2" borderId="5" xfId="0" applyNumberFormat="1" applyFont="1" applyFill="1" applyBorder="1" applyAlignment="1" applyProtection="1">
      <alignment horizontal="right" vertical="center" wrapText="1"/>
    </xf>
    <xf numFmtId="166" fontId="8" fillId="2" borderId="3" xfId="0" applyNumberFormat="1" applyFont="1" applyFill="1" applyBorder="1" applyAlignment="1" applyProtection="1">
      <alignment vertical="center" wrapText="1"/>
    </xf>
    <xf numFmtId="0" fontId="5" fillId="2" borderId="3" xfId="0" applyFont="1" applyFill="1" applyBorder="1" applyAlignment="1" applyProtection="1">
      <alignment vertical="center" wrapText="1"/>
    </xf>
    <xf numFmtId="168" fontId="8" fillId="2" borderId="3" xfId="0" applyNumberFormat="1" applyFont="1" applyFill="1" applyBorder="1" applyAlignment="1" applyProtection="1">
      <alignment vertical="center" wrapText="1"/>
    </xf>
    <xf numFmtId="167" fontId="7" fillId="2" borderId="3" xfId="0" applyNumberFormat="1" applyFont="1" applyFill="1" applyBorder="1" applyAlignment="1" applyProtection="1">
      <alignment horizontal="right" vertical="center" wrapText="1"/>
    </xf>
    <xf numFmtId="166" fontId="8" fillId="2" borderId="11" xfId="0" applyNumberFormat="1" applyFont="1" applyFill="1" applyBorder="1" applyAlignment="1" applyProtection="1">
      <alignment vertical="center" wrapText="1"/>
    </xf>
    <xf numFmtId="0" fontId="5" fillId="2" borderId="11" xfId="0" applyFont="1" applyFill="1" applyBorder="1" applyAlignment="1" applyProtection="1">
      <alignment vertical="center" wrapText="1"/>
    </xf>
    <xf numFmtId="168" fontId="8" fillId="2" borderId="11" xfId="0" applyNumberFormat="1" applyFont="1" applyFill="1" applyBorder="1" applyAlignment="1" applyProtection="1">
      <alignment vertical="center" wrapText="1"/>
    </xf>
    <xf numFmtId="167" fontId="7" fillId="2" borderId="11" xfId="0" applyNumberFormat="1" applyFont="1" applyFill="1" applyBorder="1" applyAlignment="1" applyProtection="1">
      <alignment horizontal="right" vertical="center" wrapText="1"/>
    </xf>
    <xf numFmtId="167" fontId="7" fillId="2" borderId="6" xfId="0" applyNumberFormat="1" applyFont="1" applyFill="1" applyBorder="1" applyAlignment="1" applyProtection="1">
      <alignment horizontal="right" vertical="center" wrapText="1"/>
    </xf>
    <xf numFmtId="44" fontId="8" fillId="2" borderId="0" xfId="4" applyFont="1" applyFill="1" applyAlignment="1" applyProtection="1">
      <alignment vertical="center" wrapText="1"/>
    </xf>
    <xf numFmtId="44" fontId="8" fillId="2" borderId="11" xfId="4" applyFont="1" applyFill="1" applyBorder="1" applyAlignment="1" applyProtection="1">
      <alignment vertical="center" wrapText="1"/>
    </xf>
    <xf numFmtId="44" fontId="8" fillId="2" borderId="6" xfId="4" applyFont="1" applyFill="1" applyBorder="1" applyAlignment="1" applyProtection="1">
      <alignment vertical="center" wrapText="1"/>
    </xf>
    <xf numFmtId="168" fontId="8" fillId="2" borderId="0" xfId="0" applyNumberFormat="1" applyFont="1" applyFill="1" applyAlignment="1" applyProtection="1">
      <alignment vertical="center" wrapText="1"/>
    </xf>
    <xf numFmtId="167" fontId="24" fillId="2" borderId="6" xfId="0" applyNumberFormat="1" applyFont="1" applyFill="1" applyBorder="1" applyAlignment="1" applyProtection="1">
      <alignment vertical="center"/>
    </xf>
    <xf numFmtId="9" fontId="8" fillId="2" borderId="5" xfId="5" applyFont="1" applyFill="1" applyBorder="1" applyAlignment="1" applyProtection="1">
      <alignment horizontal="center" vertical="center" wrapText="1"/>
    </xf>
    <xf numFmtId="167" fontId="21" fillId="2" borderId="6" xfId="0" applyNumberFormat="1" applyFont="1" applyFill="1" applyBorder="1" applyAlignment="1" applyProtection="1">
      <alignment vertical="center"/>
    </xf>
    <xf numFmtId="0" fontId="10" fillId="2" borderId="6" xfId="0" applyFont="1" applyFill="1" applyBorder="1" applyAlignment="1">
      <alignment horizontal="left" vertical="center" wrapText="1"/>
    </xf>
    <xf numFmtId="0" fontId="7" fillId="4" borderId="5" xfId="0" applyFont="1" applyFill="1" applyBorder="1" applyAlignment="1" applyProtection="1">
      <alignment horizontal="center" vertical="center"/>
      <protection locked="0"/>
    </xf>
    <xf numFmtId="0" fontId="7" fillId="4" borderId="13" xfId="0" applyFont="1" applyFill="1" applyBorder="1" applyAlignment="1" applyProtection="1">
      <alignment horizontal="center" vertical="center"/>
      <protection locked="0"/>
    </xf>
    <xf numFmtId="0" fontId="16" fillId="4" borderId="3" xfId="0" applyFont="1" applyFill="1" applyBorder="1" applyAlignment="1" applyProtection="1">
      <alignment horizontal="center" vertical="center"/>
      <protection locked="0"/>
    </xf>
    <xf numFmtId="0" fontId="8" fillId="2" borderId="5" xfId="0" applyFont="1" applyFill="1" applyBorder="1" applyAlignment="1">
      <alignment horizontal="left" vertical="center" wrapText="1"/>
    </xf>
    <xf numFmtId="0" fontId="8" fillId="2" borderId="5" xfId="0" applyFont="1" applyFill="1" applyBorder="1" applyAlignment="1">
      <alignment vertical="center" wrapText="1"/>
    </xf>
    <xf numFmtId="0" fontId="0" fillId="0" borderId="5" xfId="0" applyFont="1" applyBorder="1" applyAlignment="1">
      <alignment vertical="center" wrapText="1"/>
    </xf>
    <xf numFmtId="0" fontId="8" fillId="2" borderId="3" xfId="0" applyFont="1" applyFill="1" applyBorder="1" applyAlignment="1">
      <alignment horizontal="left" vertical="center" wrapText="1"/>
    </xf>
    <xf numFmtId="164" fontId="10" fillId="4" borderId="5" xfId="0" applyNumberFormat="1" applyFont="1" applyFill="1" applyBorder="1" applyAlignment="1" applyProtection="1">
      <alignment horizontal="center" vertical="center" wrapText="1"/>
      <protection locked="0" hidden="1"/>
    </xf>
    <xf numFmtId="164" fontId="10" fillId="4" borderId="13" xfId="0" applyNumberFormat="1" applyFont="1" applyFill="1" applyBorder="1" applyAlignment="1" applyProtection="1">
      <alignment horizontal="center" vertical="center" wrapText="1"/>
      <protection locked="0" hidden="1"/>
    </xf>
    <xf numFmtId="0" fontId="7" fillId="4" borderId="2" xfId="0" applyFont="1" applyFill="1" applyBorder="1" applyAlignment="1" applyProtection="1">
      <alignment horizontal="center" vertical="center"/>
      <protection locked="0"/>
    </xf>
    <xf numFmtId="0" fontId="7" fillId="4" borderId="4" xfId="0" applyFont="1" applyFill="1" applyBorder="1" applyAlignment="1" applyProtection="1">
      <alignment horizontal="center" vertical="center"/>
      <protection locked="0"/>
    </xf>
    <xf numFmtId="0" fontId="7" fillId="4" borderId="3" xfId="0" applyFont="1" applyFill="1" applyBorder="1" applyAlignment="1" applyProtection="1">
      <alignment horizontal="center" vertical="center"/>
      <protection locked="0"/>
    </xf>
    <xf numFmtId="0" fontId="7" fillId="4" borderId="1" xfId="0" applyFont="1" applyFill="1" applyBorder="1" applyAlignment="1" applyProtection="1">
      <alignment horizontal="center" vertical="center"/>
      <protection locked="0"/>
    </xf>
    <xf numFmtId="0" fontId="10" fillId="2" borderId="7" xfId="0" applyFont="1" applyFill="1" applyBorder="1" applyAlignment="1">
      <alignment vertical="center" wrapText="1"/>
    </xf>
    <xf numFmtId="0" fontId="0" fillId="0" borderId="7" xfId="0" applyFont="1" applyBorder="1" applyAlignment="1">
      <alignment vertical="center" wrapText="1"/>
    </xf>
    <xf numFmtId="0" fontId="7" fillId="2" borderId="9" xfId="0" applyFont="1" applyFill="1" applyBorder="1" applyAlignment="1">
      <alignment horizontal="right" vertical="center"/>
    </xf>
    <xf numFmtId="0" fontId="5" fillId="0" borderId="7" xfId="0" applyFont="1" applyBorder="1" applyAlignment="1">
      <alignment vertical="center" wrapText="1"/>
    </xf>
    <xf numFmtId="0" fontId="8" fillId="2" borderId="14" xfId="0" applyFont="1" applyFill="1" applyBorder="1" applyAlignment="1">
      <alignment horizontal="left" vertical="center"/>
    </xf>
    <xf numFmtId="0" fontId="8" fillId="2" borderId="14" xfId="0" applyFont="1" applyFill="1" applyBorder="1" applyAlignment="1">
      <alignment horizontal="left" vertical="center" wrapText="1"/>
    </xf>
    <xf numFmtId="0" fontId="10" fillId="2" borderId="5" xfId="0" applyFont="1" applyFill="1" applyBorder="1" applyAlignment="1">
      <alignment vertical="center" wrapText="1"/>
    </xf>
    <xf numFmtId="0" fontId="1" fillId="2" borderId="5" xfId="0" applyFont="1" applyFill="1" applyBorder="1" applyAlignment="1">
      <alignment vertical="center" wrapText="1"/>
    </xf>
    <xf numFmtId="0" fontId="8" fillId="2" borderId="10" xfId="0" applyFont="1" applyFill="1" applyBorder="1" applyAlignment="1">
      <alignment vertical="center" wrapText="1"/>
    </xf>
    <xf numFmtId="0" fontId="0" fillId="0" borderId="10" xfId="0" applyFont="1" applyBorder="1" applyAlignment="1">
      <alignment vertical="center" wrapText="1"/>
    </xf>
    <xf numFmtId="0" fontId="7" fillId="2" borderId="6" xfId="0" applyFont="1" applyFill="1" applyBorder="1" applyAlignment="1">
      <alignment horizontal="left" vertical="center"/>
    </xf>
    <xf numFmtId="0" fontId="8" fillId="2" borderId="11" xfId="0" applyFont="1" applyFill="1" applyBorder="1" applyAlignment="1">
      <alignment horizontal="left" vertical="center" wrapText="1"/>
    </xf>
    <xf numFmtId="167" fontId="6" fillId="2" borderId="11" xfId="0" applyNumberFormat="1" applyFont="1" applyFill="1" applyBorder="1" applyAlignment="1">
      <alignment horizontal="right" vertical="center" wrapText="1"/>
    </xf>
    <xf numFmtId="0" fontId="8" fillId="2" borderId="11" xfId="0" applyFont="1" applyFill="1" applyBorder="1" applyAlignment="1">
      <alignment vertical="center" wrapText="1"/>
    </xf>
    <xf numFmtId="0" fontId="5" fillId="2" borderId="11" xfId="0" applyFont="1" applyFill="1" applyBorder="1" applyAlignment="1">
      <alignment vertical="center" wrapText="1"/>
    </xf>
    <xf numFmtId="0" fontId="8" fillId="2" borderId="3" xfId="0" applyFont="1" applyFill="1" applyBorder="1" applyAlignment="1">
      <alignment vertical="center" wrapText="1"/>
    </xf>
    <xf numFmtId="0" fontId="5" fillId="2" borderId="3" xfId="0" applyFont="1" applyFill="1" applyBorder="1" applyAlignment="1">
      <alignment vertical="center" wrapText="1"/>
    </xf>
    <xf numFmtId="167" fontId="7" fillId="2" borderId="7" xfId="0" applyNumberFormat="1" applyFont="1" applyFill="1" applyBorder="1" applyAlignment="1">
      <alignment horizontal="left" vertical="center" wrapText="1"/>
    </xf>
    <xf numFmtId="0" fontId="10" fillId="2" borderId="6"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xf numFmtId="0" fontId="8" fillId="2" borderId="14" xfId="0" applyFont="1" applyFill="1" applyBorder="1" applyAlignment="1" applyProtection="1">
      <alignment horizontal="left" vertical="center"/>
    </xf>
    <xf numFmtId="0" fontId="23" fillId="2" borderId="5" xfId="0" applyFont="1" applyFill="1" applyBorder="1" applyAlignment="1">
      <alignment horizontal="left" vertical="center" wrapText="1"/>
    </xf>
    <xf numFmtId="0" fontId="10" fillId="2" borderId="5" xfId="0" applyFont="1" applyFill="1" applyBorder="1" applyAlignment="1" applyProtection="1">
      <alignment vertical="center" wrapText="1"/>
    </xf>
    <xf numFmtId="0" fontId="1" fillId="2" borderId="5" xfId="0" applyFont="1" applyFill="1" applyBorder="1" applyAlignment="1" applyProtection="1">
      <alignment vertical="center" wrapText="1"/>
    </xf>
  </cellXfs>
  <cellStyles count="6">
    <cellStyle name="Komma" xfId="2" builtinId="3"/>
    <cellStyle name="Komma 2" xfId="3" xr:uid="{83D3F8AA-17E1-4959-8B3E-D3E067E68152}"/>
    <cellStyle name="Procent" xfId="5" builtinId="5"/>
    <cellStyle name="Standaard" xfId="0" builtinId="0"/>
    <cellStyle name="Valuta" xfId="4" builtinId="4"/>
    <cellStyle name="Valuta 2" xfId="1" xr:uid="{854E7084-8A7C-4D06-BF11-9F0870F10FD4}"/>
  </cellStyles>
  <dxfs count="10">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png"/><Relationship Id="rId4" Type="http://schemas.openxmlformats.org/officeDocument/2006/relationships/image" Target="cid:image001.jpg@01D44F59.5A8498F0"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4.jpeg"/><Relationship Id="rId1" Type="http://schemas.openxmlformats.org/officeDocument/2006/relationships/image" Target="../media/image3.png"/><Relationship Id="rId4" Type="http://schemas.openxmlformats.org/officeDocument/2006/relationships/image" Target="cid:image001.jpg@01D44F59.5A8498F0"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7</xdr:col>
      <xdr:colOff>304800</xdr:colOff>
      <xdr:row>3</xdr:row>
      <xdr:rowOff>121920</xdr:rowOff>
    </xdr:to>
    <xdr:sp macro="" textlink="">
      <xdr:nvSpPr>
        <xdr:cNvPr id="2" name="AutoShape 3" descr="Afbeeldingsresultaat voor den haag logo">
          <a:extLst>
            <a:ext uri="{FF2B5EF4-FFF2-40B4-BE49-F238E27FC236}">
              <a16:creationId xmlns:a16="http://schemas.microsoft.com/office/drawing/2014/main" id="{BD3EF820-8D03-412A-8ADD-BBED915F3305}"/>
            </a:ext>
          </a:extLst>
        </xdr:cNvPr>
        <xdr:cNvSpPr>
          <a:spLocks noChangeAspect="1" noChangeArrowheads="1"/>
        </xdr:cNvSpPr>
      </xdr:nvSpPr>
      <xdr:spPr bwMode="auto">
        <a:xfrm>
          <a:off x="6505575" y="7620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0</xdr:row>
      <xdr:rowOff>0</xdr:rowOff>
    </xdr:from>
    <xdr:to>
      <xdr:col>5</xdr:col>
      <xdr:colOff>304800</xdr:colOff>
      <xdr:row>1</xdr:row>
      <xdr:rowOff>121920</xdr:rowOff>
    </xdr:to>
    <xdr:sp macro="" textlink="">
      <xdr:nvSpPr>
        <xdr:cNvPr id="3" name="AutoShape 4" descr="Afbeeldingsresultaat voor den haag logo">
          <a:extLst>
            <a:ext uri="{FF2B5EF4-FFF2-40B4-BE49-F238E27FC236}">
              <a16:creationId xmlns:a16="http://schemas.microsoft.com/office/drawing/2014/main" id="{B60400E4-7F82-4026-9613-AF9B8E5106D6}"/>
            </a:ext>
          </a:extLst>
        </xdr:cNvPr>
        <xdr:cNvSpPr>
          <a:spLocks noChangeAspect="1" noChangeArrowheads="1"/>
        </xdr:cNvSpPr>
      </xdr:nvSpPr>
      <xdr:spPr bwMode="auto">
        <a:xfrm>
          <a:off x="4305300" y="3810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112569</xdr:colOff>
      <xdr:row>1</xdr:row>
      <xdr:rowOff>86592</xdr:rowOff>
    </xdr:from>
    <xdr:to>
      <xdr:col>5</xdr:col>
      <xdr:colOff>155864</xdr:colOff>
      <xdr:row>3</xdr:row>
      <xdr:rowOff>458137</xdr:rowOff>
    </xdr:to>
    <xdr:grpSp>
      <xdr:nvGrpSpPr>
        <xdr:cNvPr id="4" name="Groep 3">
          <a:extLst>
            <a:ext uri="{FF2B5EF4-FFF2-40B4-BE49-F238E27FC236}">
              <a16:creationId xmlns:a16="http://schemas.microsoft.com/office/drawing/2014/main" id="{B2F2EA09-508A-464C-B5DD-789F56AC52F7}"/>
            </a:ext>
          </a:extLst>
        </xdr:cNvPr>
        <xdr:cNvGrpSpPr/>
      </xdr:nvGrpSpPr>
      <xdr:grpSpPr>
        <a:xfrm>
          <a:off x="3963982" y="277092"/>
          <a:ext cx="780447" cy="752545"/>
          <a:chOff x="0" y="0"/>
          <a:chExt cx="1885676" cy="1820545"/>
        </a:xfrm>
      </xdr:grpSpPr>
      <xdr:sp macro="" textlink="">
        <xdr:nvSpPr>
          <xdr:cNvPr id="5" name="Rechthoek 4">
            <a:extLst>
              <a:ext uri="{FF2B5EF4-FFF2-40B4-BE49-F238E27FC236}">
                <a16:creationId xmlns:a16="http://schemas.microsoft.com/office/drawing/2014/main" id="{0F461E3B-7B8B-4953-8988-B7B11C74C2C3}"/>
              </a:ext>
            </a:extLst>
          </xdr:cNvPr>
          <xdr:cNvSpPr/>
        </xdr:nvSpPr>
        <xdr:spPr>
          <a:xfrm>
            <a:off x="0" y="0"/>
            <a:ext cx="1885676" cy="1820545"/>
          </a:xfrm>
          <a:prstGeom prst="rect">
            <a:avLst/>
          </a:prstGeom>
          <a:solidFill>
            <a:schemeClr val="bg1"/>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6" name="Afbeelding 5" descr="Afbeeldingsresultaat voor avu utrecht">
            <a:extLst>
              <a:ext uri="{FF2B5EF4-FFF2-40B4-BE49-F238E27FC236}">
                <a16:creationId xmlns:a16="http://schemas.microsoft.com/office/drawing/2014/main" id="{91E24C95-8E41-48D0-9501-A8CCE36B40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478" y="0"/>
            <a:ext cx="1722120" cy="1820545"/>
          </a:xfrm>
          <a:prstGeom prst="rect">
            <a:avLst/>
          </a:prstGeom>
          <a:noFill/>
          <a:ln>
            <a:noFill/>
          </a:ln>
        </xdr:spPr>
      </xdr:pic>
    </xdr:grpSp>
    <xdr:clientData/>
  </xdr:twoCellAnchor>
  <xdr:twoCellAnchor editAs="oneCell">
    <xdr:from>
      <xdr:col>7</xdr:col>
      <xdr:colOff>268432</xdr:colOff>
      <xdr:row>1</xdr:row>
      <xdr:rowOff>51956</xdr:rowOff>
    </xdr:from>
    <xdr:to>
      <xdr:col>7</xdr:col>
      <xdr:colOff>1091045</xdr:colOff>
      <xdr:row>3</xdr:row>
      <xdr:rowOff>493569</xdr:rowOff>
    </xdr:to>
    <xdr:pic>
      <xdr:nvPicPr>
        <xdr:cNvPr id="7" name="Afbeelding 6">
          <a:extLst>
            <a:ext uri="{FF2B5EF4-FFF2-40B4-BE49-F238E27FC236}">
              <a16:creationId xmlns:a16="http://schemas.microsoft.com/office/drawing/2014/main" id="{0BE0CB93-3EB1-4169-A01F-89C3170464A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68046" y="242456"/>
          <a:ext cx="822613" cy="822613"/>
        </a:xfrm>
        <a:prstGeom prst="rect">
          <a:avLst/>
        </a:prstGeom>
        <a:noFill/>
        <a:ln>
          <a:noFill/>
        </a:ln>
      </xdr:spPr>
    </xdr:pic>
    <xdr:clientData/>
  </xdr:twoCellAnchor>
  <xdr:twoCellAnchor editAs="oneCell">
    <xdr:from>
      <xdr:col>5</xdr:col>
      <xdr:colOff>770659</xdr:colOff>
      <xdr:row>1</xdr:row>
      <xdr:rowOff>112568</xdr:rowOff>
    </xdr:from>
    <xdr:to>
      <xdr:col>6</xdr:col>
      <xdr:colOff>441613</xdr:colOff>
      <xdr:row>3</xdr:row>
      <xdr:rowOff>441613</xdr:rowOff>
    </xdr:to>
    <xdr:pic>
      <xdr:nvPicPr>
        <xdr:cNvPr id="8" name="Afbeelding 7" descr="cid:image001.jpg@01D44F59.5A8498F0">
          <a:extLst>
            <a:ext uri="{FF2B5EF4-FFF2-40B4-BE49-F238E27FC236}">
              <a16:creationId xmlns:a16="http://schemas.microsoft.com/office/drawing/2014/main" id="{7EA5DBC0-3482-4B72-9246-042E9DAFE629}"/>
            </a:ext>
          </a:extLst>
        </xdr:cNvPr>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5359977" y="303068"/>
          <a:ext cx="1264227" cy="7100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7</xdr:col>
      <xdr:colOff>304800</xdr:colOff>
      <xdr:row>3</xdr:row>
      <xdr:rowOff>121920</xdr:rowOff>
    </xdr:to>
    <xdr:sp macro="" textlink="">
      <xdr:nvSpPr>
        <xdr:cNvPr id="2" name="AutoShape 3" descr="Afbeeldingsresultaat voor den haag logo">
          <a:extLst>
            <a:ext uri="{FF2B5EF4-FFF2-40B4-BE49-F238E27FC236}">
              <a16:creationId xmlns:a16="http://schemas.microsoft.com/office/drawing/2014/main" id="{D5D4B3D3-A2D3-4235-BD08-C36237D79E20}"/>
            </a:ext>
          </a:extLst>
        </xdr:cNvPr>
        <xdr:cNvSpPr>
          <a:spLocks noChangeAspect="1" noChangeArrowheads="1"/>
        </xdr:cNvSpPr>
      </xdr:nvSpPr>
      <xdr:spPr bwMode="auto">
        <a:xfrm>
          <a:off x="7286625" y="3810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0</xdr:row>
      <xdr:rowOff>0</xdr:rowOff>
    </xdr:from>
    <xdr:to>
      <xdr:col>5</xdr:col>
      <xdr:colOff>304800</xdr:colOff>
      <xdr:row>1</xdr:row>
      <xdr:rowOff>121920</xdr:rowOff>
    </xdr:to>
    <xdr:sp macro="" textlink="">
      <xdr:nvSpPr>
        <xdr:cNvPr id="3" name="AutoShape 4" descr="Afbeeldingsresultaat voor den haag logo">
          <a:extLst>
            <a:ext uri="{FF2B5EF4-FFF2-40B4-BE49-F238E27FC236}">
              <a16:creationId xmlns:a16="http://schemas.microsoft.com/office/drawing/2014/main" id="{5BD32C55-A69A-45F2-B183-38F4AA4892DE}"/>
            </a:ext>
          </a:extLst>
        </xdr:cNvPr>
        <xdr:cNvSpPr>
          <a:spLocks noChangeAspect="1" noChangeArrowheads="1"/>
        </xdr:cNvSpPr>
      </xdr:nvSpPr>
      <xdr:spPr bwMode="auto">
        <a:xfrm>
          <a:off x="4581525" y="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112569</xdr:colOff>
      <xdr:row>1</xdr:row>
      <xdr:rowOff>86592</xdr:rowOff>
    </xdr:from>
    <xdr:to>
      <xdr:col>5</xdr:col>
      <xdr:colOff>155864</xdr:colOff>
      <xdr:row>3</xdr:row>
      <xdr:rowOff>458137</xdr:rowOff>
    </xdr:to>
    <xdr:grpSp>
      <xdr:nvGrpSpPr>
        <xdr:cNvPr id="4" name="Groep 3">
          <a:extLst>
            <a:ext uri="{FF2B5EF4-FFF2-40B4-BE49-F238E27FC236}">
              <a16:creationId xmlns:a16="http://schemas.microsoft.com/office/drawing/2014/main" id="{5FBFFE60-8696-47DC-B4FF-30F980B18130}"/>
            </a:ext>
          </a:extLst>
        </xdr:cNvPr>
        <xdr:cNvGrpSpPr/>
      </xdr:nvGrpSpPr>
      <xdr:grpSpPr>
        <a:xfrm>
          <a:off x="3960669" y="277092"/>
          <a:ext cx="776720" cy="752545"/>
          <a:chOff x="0" y="0"/>
          <a:chExt cx="1885676" cy="1820545"/>
        </a:xfrm>
      </xdr:grpSpPr>
      <xdr:sp macro="" textlink="">
        <xdr:nvSpPr>
          <xdr:cNvPr id="5" name="Rechthoek 4">
            <a:extLst>
              <a:ext uri="{FF2B5EF4-FFF2-40B4-BE49-F238E27FC236}">
                <a16:creationId xmlns:a16="http://schemas.microsoft.com/office/drawing/2014/main" id="{F5DA78D7-2F37-4DE2-9CB1-673F7E74A767}"/>
              </a:ext>
            </a:extLst>
          </xdr:cNvPr>
          <xdr:cNvSpPr/>
        </xdr:nvSpPr>
        <xdr:spPr>
          <a:xfrm>
            <a:off x="0" y="0"/>
            <a:ext cx="1885676" cy="1820545"/>
          </a:xfrm>
          <a:prstGeom prst="rect">
            <a:avLst/>
          </a:prstGeom>
          <a:solidFill>
            <a:schemeClr val="bg1"/>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6" name="Afbeelding 5" descr="Afbeeldingsresultaat voor avu utrecht">
            <a:extLst>
              <a:ext uri="{FF2B5EF4-FFF2-40B4-BE49-F238E27FC236}">
                <a16:creationId xmlns:a16="http://schemas.microsoft.com/office/drawing/2014/main" id="{7B61EDD4-523B-4018-AC02-4C29D00CC2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478" y="0"/>
            <a:ext cx="1722120" cy="1820545"/>
          </a:xfrm>
          <a:prstGeom prst="rect">
            <a:avLst/>
          </a:prstGeom>
          <a:noFill/>
          <a:ln>
            <a:noFill/>
          </a:ln>
        </xdr:spPr>
      </xdr:pic>
    </xdr:grpSp>
    <xdr:clientData/>
  </xdr:twoCellAnchor>
  <xdr:twoCellAnchor editAs="oneCell">
    <xdr:from>
      <xdr:col>7</xdr:col>
      <xdr:colOff>268432</xdr:colOff>
      <xdr:row>1</xdr:row>
      <xdr:rowOff>51956</xdr:rowOff>
    </xdr:from>
    <xdr:to>
      <xdr:col>7</xdr:col>
      <xdr:colOff>1091045</xdr:colOff>
      <xdr:row>3</xdr:row>
      <xdr:rowOff>493569</xdr:rowOff>
    </xdr:to>
    <xdr:pic>
      <xdr:nvPicPr>
        <xdr:cNvPr id="7" name="Afbeelding 6">
          <a:extLst>
            <a:ext uri="{FF2B5EF4-FFF2-40B4-BE49-F238E27FC236}">
              <a16:creationId xmlns:a16="http://schemas.microsoft.com/office/drawing/2014/main" id="{7433392A-F054-4CBB-B279-F4DC0859269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55057" y="242456"/>
          <a:ext cx="822613" cy="822613"/>
        </a:xfrm>
        <a:prstGeom prst="rect">
          <a:avLst/>
        </a:prstGeom>
        <a:noFill/>
        <a:ln>
          <a:noFill/>
        </a:ln>
      </xdr:spPr>
    </xdr:pic>
    <xdr:clientData/>
  </xdr:twoCellAnchor>
  <xdr:twoCellAnchor editAs="oneCell">
    <xdr:from>
      <xdr:col>5</xdr:col>
      <xdr:colOff>770659</xdr:colOff>
      <xdr:row>1</xdr:row>
      <xdr:rowOff>112568</xdr:rowOff>
    </xdr:from>
    <xdr:to>
      <xdr:col>6</xdr:col>
      <xdr:colOff>441613</xdr:colOff>
      <xdr:row>3</xdr:row>
      <xdr:rowOff>441613</xdr:rowOff>
    </xdr:to>
    <xdr:pic>
      <xdr:nvPicPr>
        <xdr:cNvPr id="8" name="Afbeelding 7" descr="cid:image001.jpg@01D44F59.5A8498F0">
          <a:extLst>
            <a:ext uri="{FF2B5EF4-FFF2-40B4-BE49-F238E27FC236}">
              <a16:creationId xmlns:a16="http://schemas.microsoft.com/office/drawing/2014/main" id="{134F54D3-E0E0-4AD2-9079-EFD26DE1710A}"/>
            </a:ext>
          </a:extLst>
        </xdr:cNvPr>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5352184" y="303068"/>
          <a:ext cx="1261629" cy="71004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80719-02B8-41A1-BEA4-D2F59A090B13}">
  <dimension ref="B3:B19"/>
  <sheetViews>
    <sheetView showGridLines="0" tabSelected="1" topLeftCell="A4" zoomScale="85" zoomScaleNormal="85" workbookViewId="0">
      <selection activeCell="F8" sqref="E8:F8"/>
    </sheetView>
  </sheetViews>
  <sheetFormatPr defaultRowHeight="15" x14ac:dyDescent="0.25"/>
  <cols>
    <col min="2" max="2" width="121.5703125" customWidth="1"/>
  </cols>
  <sheetData>
    <row r="3" spans="2:2" ht="57" customHeight="1" x14ac:dyDescent="0.4">
      <c r="B3" s="17" t="s">
        <v>99</v>
      </c>
    </row>
    <row r="4" spans="2:2" x14ac:dyDescent="0.25">
      <c r="B4" s="18" t="s">
        <v>89</v>
      </c>
    </row>
    <row r="5" spans="2:2" x14ac:dyDescent="0.25">
      <c r="B5" s="18"/>
    </row>
    <row r="6" spans="2:2" ht="60" x14ac:dyDescent="0.25">
      <c r="B6" s="112" t="s">
        <v>90</v>
      </c>
    </row>
    <row r="7" spans="2:2" x14ac:dyDescent="0.25">
      <c r="B7" s="18"/>
    </row>
    <row r="8" spans="2:2" ht="45" x14ac:dyDescent="0.25">
      <c r="B8" s="1" t="s">
        <v>91</v>
      </c>
    </row>
    <row r="9" spans="2:2" x14ac:dyDescent="0.25">
      <c r="B9" s="10"/>
    </row>
    <row r="10" spans="2:2" ht="45" x14ac:dyDescent="0.25">
      <c r="B10" s="112" t="s">
        <v>92</v>
      </c>
    </row>
    <row r="11" spans="2:2" x14ac:dyDescent="0.25">
      <c r="B11" s="10"/>
    </row>
    <row r="12" spans="2:2" x14ac:dyDescent="0.25">
      <c r="B12" s="114" t="s">
        <v>93</v>
      </c>
    </row>
    <row r="13" spans="2:2" x14ac:dyDescent="0.25">
      <c r="B13" s="43" t="s">
        <v>94</v>
      </c>
    </row>
    <row r="14" spans="2:2" x14ac:dyDescent="0.25">
      <c r="B14" s="43" t="s">
        <v>95</v>
      </c>
    </row>
    <row r="15" spans="2:2" ht="30" x14ac:dyDescent="0.25">
      <c r="B15" s="43" t="s">
        <v>96</v>
      </c>
    </row>
    <row r="16" spans="2:2" ht="45" x14ac:dyDescent="0.25">
      <c r="B16" s="43" t="s">
        <v>97</v>
      </c>
    </row>
    <row r="17" spans="2:2" ht="75" x14ac:dyDescent="0.25">
      <c r="B17" s="43" t="s">
        <v>111</v>
      </c>
    </row>
    <row r="18" spans="2:2" x14ac:dyDescent="0.25">
      <c r="B18" s="43" t="s">
        <v>98</v>
      </c>
    </row>
    <row r="19" spans="2:2" ht="90" x14ac:dyDescent="0.25">
      <c r="B19" s="43" t="s">
        <v>106</v>
      </c>
    </row>
  </sheetData>
  <sheetProtection sheet="1" objects="1" scenarios="1"/>
  <pageMargins left="0.7" right="0.7" top="0.75" bottom="0.75" header="0.3" footer="0.3"/>
  <pageSetup paperSize="9" orientation="portrait" verticalDpi="0" r:id="rId1"/>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B1C3-BE7E-4B64-BE16-A0630414652D}">
  <sheetPr>
    <pageSetUpPr fitToPage="1"/>
  </sheetPr>
  <dimension ref="C2:O97"/>
  <sheetViews>
    <sheetView showGridLines="0" topLeftCell="A49" zoomScale="115" zoomScaleNormal="115" workbookViewId="0">
      <selection activeCell="J73" sqref="J73"/>
    </sheetView>
  </sheetViews>
  <sheetFormatPr defaultColWidth="8.7109375" defaultRowHeight="15" x14ac:dyDescent="0.25"/>
  <cols>
    <col min="1" max="1" width="8.7109375" style="55"/>
    <col min="2" max="2" width="4.28515625" style="55" customWidth="1"/>
    <col min="3" max="3" width="25.42578125" style="55" customWidth="1"/>
    <col min="4" max="4" width="19.28515625" style="55" bestFit="1" customWidth="1"/>
    <col min="5" max="5" width="11" style="55" customWidth="1"/>
    <col min="6" max="6" width="23.85546875" style="55" bestFit="1" customWidth="1"/>
    <col min="7" max="7" width="16.7109375" style="55" customWidth="1"/>
    <col min="8" max="8" width="17.7109375" style="55" customWidth="1"/>
    <col min="9" max="9" width="1.140625" style="104" customWidth="1"/>
    <col min="10" max="10" width="17.140625" style="55" customWidth="1"/>
    <col min="11" max="16384" width="8.7109375" style="55"/>
  </cols>
  <sheetData>
    <row r="2" spans="3:10" x14ac:dyDescent="0.25">
      <c r="C2" s="9" t="s">
        <v>24</v>
      </c>
      <c r="D2" s="9"/>
      <c r="E2" s="9"/>
      <c r="F2" s="54"/>
      <c r="G2" s="54"/>
      <c r="H2" s="54"/>
    </row>
    <row r="3" spans="3:10" x14ac:dyDescent="0.25">
      <c r="C3" s="9" t="s">
        <v>25</v>
      </c>
      <c r="D3" s="9"/>
      <c r="E3" s="9"/>
      <c r="F3" s="54"/>
      <c r="G3" s="54"/>
      <c r="H3" s="54"/>
    </row>
    <row r="4" spans="3:10" ht="43.5" customHeight="1" x14ac:dyDescent="0.25">
      <c r="C4" s="54"/>
      <c r="D4" s="54"/>
      <c r="E4" s="54"/>
      <c r="F4" s="54"/>
      <c r="G4" s="54"/>
      <c r="H4" s="54"/>
    </row>
    <row r="5" spans="3:10" x14ac:dyDescent="0.25">
      <c r="C5" s="2" t="s">
        <v>0</v>
      </c>
      <c r="D5" s="2"/>
      <c r="E5" s="2"/>
      <c r="F5" s="2"/>
      <c r="G5" s="179" t="s">
        <v>1</v>
      </c>
      <c r="H5" s="179"/>
    </row>
    <row r="6" spans="3:10" x14ac:dyDescent="0.25">
      <c r="C6" s="8" t="s">
        <v>2</v>
      </c>
      <c r="D6" s="8"/>
      <c r="E6" s="8"/>
      <c r="F6" s="8"/>
      <c r="G6" s="8"/>
      <c r="H6" s="11">
        <v>4</v>
      </c>
    </row>
    <row r="7" spans="3:10" ht="14.65" customHeight="1" x14ac:dyDescent="0.25">
      <c r="C7" s="181" t="s">
        <v>88</v>
      </c>
      <c r="D7" s="181"/>
      <c r="E7" s="181"/>
      <c r="F7" s="181"/>
      <c r="G7" s="182"/>
      <c r="H7" s="14" t="s">
        <v>3</v>
      </c>
    </row>
    <row r="8" spans="3:10" ht="14.65" customHeight="1" thickBot="1" x14ac:dyDescent="0.3">
      <c r="C8" s="48"/>
      <c r="D8" s="48"/>
      <c r="E8" s="48"/>
      <c r="F8" s="48"/>
      <c r="G8" s="69"/>
      <c r="H8" s="69"/>
      <c r="J8" s="63"/>
    </row>
    <row r="9" spans="3:10" ht="14.65" customHeight="1" thickBot="1" x14ac:dyDescent="0.3">
      <c r="C9" s="78" t="s">
        <v>78</v>
      </c>
      <c r="D9" s="79"/>
      <c r="E9" s="79"/>
      <c r="F9" s="79"/>
      <c r="G9" s="79"/>
      <c r="H9" s="80" t="s">
        <v>77</v>
      </c>
      <c r="I9" s="81"/>
      <c r="J9" s="80" t="s">
        <v>81</v>
      </c>
    </row>
    <row r="10" spans="3:10" ht="14.65" customHeight="1" thickBot="1" x14ac:dyDescent="0.3">
      <c r="C10" s="82" t="s">
        <v>79</v>
      </c>
      <c r="D10" s="3"/>
      <c r="E10" s="3"/>
      <c r="F10" s="3"/>
      <c r="G10" s="3"/>
      <c r="H10" s="83" t="s">
        <v>80</v>
      </c>
      <c r="I10" s="81"/>
      <c r="J10" s="84" t="s">
        <v>80</v>
      </c>
    </row>
    <row r="11" spans="3:10" ht="14.65" customHeight="1" thickBot="1" x14ac:dyDescent="0.3">
      <c r="C11" s="176" t="s">
        <v>62</v>
      </c>
      <c r="D11" s="176"/>
      <c r="E11" s="67"/>
      <c r="F11" s="67"/>
      <c r="G11" s="67"/>
      <c r="H11" s="68" t="s">
        <v>66</v>
      </c>
      <c r="J11" s="68" t="s">
        <v>65</v>
      </c>
    </row>
    <row r="12" spans="3:10" ht="14.65" customHeight="1" x14ac:dyDescent="0.25">
      <c r="C12" s="183" t="s">
        <v>63</v>
      </c>
      <c r="D12" s="183"/>
      <c r="E12" s="183"/>
      <c r="F12" s="50"/>
      <c r="G12" s="50"/>
      <c r="H12" s="66">
        <v>0</v>
      </c>
      <c r="J12" s="66">
        <v>0</v>
      </c>
    </row>
    <row r="13" spans="3:10" ht="14.65" customHeight="1" x14ac:dyDescent="0.25">
      <c r="C13" s="180" t="s">
        <v>100</v>
      </c>
      <c r="D13" s="180"/>
      <c r="E13" s="180"/>
      <c r="F13" s="46"/>
      <c r="G13" s="46"/>
      <c r="H13" s="53">
        <v>0</v>
      </c>
      <c r="J13" s="53">
        <v>0</v>
      </c>
    </row>
    <row r="14" spans="3:10" ht="14.65" customHeight="1" x14ac:dyDescent="0.25">
      <c r="C14" s="180" t="s">
        <v>64</v>
      </c>
      <c r="D14" s="180"/>
      <c r="E14" s="46"/>
      <c r="F14" s="46"/>
      <c r="G14" s="46"/>
      <c r="H14" s="53">
        <v>0</v>
      </c>
      <c r="J14" s="53">
        <v>0</v>
      </c>
    </row>
    <row r="15" spans="3:10" ht="14.65" customHeight="1" thickBot="1" x14ac:dyDescent="0.3">
      <c r="C15" s="70"/>
      <c r="D15" s="70"/>
      <c r="E15" s="70"/>
      <c r="F15" s="70"/>
      <c r="G15" s="70"/>
      <c r="H15" s="70"/>
    </row>
    <row r="16" spans="3:10" ht="14.65" customHeight="1" thickBot="1" x14ac:dyDescent="0.3">
      <c r="C16" s="176" t="s">
        <v>69</v>
      </c>
      <c r="D16" s="176"/>
      <c r="E16" s="67"/>
      <c r="F16" s="67"/>
      <c r="G16" s="67"/>
      <c r="H16" s="68" t="s">
        <v>70</v>
      </c>
      <c r="J16" s="68" t="s">
        <v>70</v>
      </c>
    </row>
    <row r="17" spans="3:15" ht="14.65" customHeight="1" x14ac:dyDescent="0.25">
      <c r="C17" s="180" t="str">
        <f>_xlfn.CONCAT("NRA (",G39," ton)")</f>
        <v>NRA (65000 ton)</v>
      </c>
      <c r="D17" s="180"/>
      <c r="E17" s="180"/>
      <c r="F17" s="50"/>
      <c r="G17" s="50"/>
      <c r="H17" s="73">
        <f>1-J17</f>
        <v>1</v>
      </c>
      <c r="J17" s="71">
        <v>0</v>
      </c>
    </row>
    <row r="18" spans="3:15" ht="14.65" customHeight="1" x14ac:dyDescent="0.25">
      <c r="C18" s="180" t="str">
        <f>_xlfn.CONCAT("HRA en GHA (",G38," ton)")</f>
        <v>HRA en GHA (206000 ton)</v>
      </c>
      <c r="D18" s="180"/>
      <c r="E18" s="180"/>
      <c r="F18" s="46"/>
      <c r="G18" s="46"/>
      <c r="H18" s="73">
        <f t="shared" ref="H18" si="0">1-J18</f>
        <v>1</v>
      </c>
      <c r="J18" s="72">
        <v>0</v>
      </c>
    </row>
    <row r="19" spans="3:15" ht="14.65" customHeight="1" x14ac:dyDescent="0.25">
      <c r="C19" s="180" t="str">
        <f>_xlfn.CONCAT("Totaal NRA, HRA &amp; GHA", " (",G44," ton)")</f>
        <v>Totaal NRA, HRA &amp; GHA (271000 ton)</v>
      </c>
      <c r="D19" s="180"/>
      <c r="E19" s="180"/>
      <c r="F19" s="52"/>
      <c r="G19" s="52"/>
      <c r="H19" s="73">
        <f>(H17*$G$39+H18*$G$38)/G44</f>
        <v>1</v>
      </c>
      <c r="J19" s="174">
        <f>(J17*$G$39+J18*$G$38)/G44</f>
        <v>0</v>
      </c>
    </row>
    <row r="20" spans="3:15" ht="15" customHeight="1" x14ac:dyDescent="0.25">
      <c r="C20" s="54"/>
      <c r="D20" s="54"/>
      <c r="E20" s="54"/>
      <c r="F20" s="54"/>
      <c r="G20" s="54"/>
      <c r="H20" s="54"/>
    </row>
    <row r="21" spans="3:15" x14ac:dyDescent="0.25">
      <c r="C21" s="2" t="s">
        <v>29</v>
      </c>
      <c r="D21" s="2"/>
      <c r="E21" s="2"/>
      <c r="F21" s="2"/>
      <c r="G21" s="2"/>
      <c r="H21" s="2"/>
    </row>
    <row r="22" spans="3:15" x14ac:dyDescent="0.25">
      <c r="C22" s="54"/>
      <c r="D22" s="54"/>
      <c r="E22" s="54"/>
      <c r="F22" s="54"/>
      <c r="G22" s="54"/>
      <c r="H22" s="54"/>
    </row>
    <row r="23" spans="3:15" s="57" customFormat="1" ht="22.5" x14ac:dyDescent="0.25">
      <c r="C23" s="56" t="s">
        <v>32</v>
      </c>
      <c r="D23" s="56"/>
      <c r="E23" s="56"/>
      <c r="F23" s="177" t="s">
        <v>27</v>
      </c>
      <c r="G23" s="177"/>
      <c r="H23" s="178"/>
      <c r="I23" s="105"/>
      <c r="M23" s="55"/>
      <c r="N23" s="55"/>
      <c r="O23" s="55"/>
    </row>
    <row r="24" spans="3:15" s="57" customFormat="1" x14ac:dyDescent="0.25">
      <c r="C24" s="46" t="s">
        <v>30</v>
      </c>
      <c r="D24" s="46"/>
      <c r="E24" s="46"/>
      <c r="F24" s="184" t="s">
        <v>28</v>
      </c>
      <c r="G24" s="184"/>
      <c r="H24" s="185"/>
      <c r="I24" s="105"/>
      <c r="M24" s="55"/>
      <c r="N24" s="55"/>
      <c r="O24" s="55"/>
    </row>
    <row r="25" spans="3:15" s="57" customFormat="1" x14ac:dyDescent="0.25">
      <c r="C25" s="56" t="s">
        <v>33</v>
      </c>
      <c r="D25" s="56"/>
      <c r="E25" s="56"/>
      <c r="F25" s="177" t="s">
        <v>27</v>
      </c>
      <c r="G25" s="177"/>
      <c r="H25" s="178"/>
      <c r="I25" s="105"/>
      <c r="M25" s="55"/>
      <c r="N25" s="55"/>
      <c r="O25" s="55"/>
    </row>
    <row r="26" spans="3:15" s="57" customFormat="1" ht="22.5" x14ac:dyDescent="0.25">
      <c r="C26" s="56" t="s">
        <v>34</v>
      </c>
      <c r="D26" s="56"/>
      <c r="E26" s="56"/>
      <c r="F26" s="177" t="s">
        <v>35</v>
      </c>
      <c r="G26" s="177"/>
      <c r="H26" s="178"/>
      <c r="I26" s="105"/>
      <c r="M26" s="55"/>
      <c r="N26" s="55"/>
      <c r="O26" s="55"/>
    </row>
    <row r="27" spans="3:15" s="57" customFormat="1" x14ac:dyDescent="0.25">
      <c r="C27" s="56" t="s">
        <v>36</v>
      </c>
      <c r="D27" s="56"/>
      <c r="E27" s="56"/>
      <c r="F27" s="186" t="s">
        <v>37</v>
      </c>
      <c r="G27" s="186"/>
      <c r="H27" s="187"/>
      <c r="I27" s="105"/>
      <c r="M27" s="55"/>
      <c r="N27" s="55"/>
      <c r="O27" s="55"/>
    </row>
    <row r="28" spans="3:15" s="57" customFormat="1" x14ac:dyDescent="0.25">
      <c r="C28" s="7"/>
      <c r="D28" s="7"/>
      <c r="E28" s="7"/>
      <c r="F28" s="188"/>
      <c r="G28" s="188"/>
      <c r="H28" s="189"/>
      <c r="I28" s="105"/>
      <c r="M28" s="55"/>
      <c r="N28" s="55"/>
      <c r="O28" s="55"/>
    </row>
    <row r="29" spans="3:15" s="57" customFormat="1" x14ac:dyDescent="0.25">
      <c r="C29" s="56" t="s">
        <v>38</v>
      </c>
      <c r="D29" s="56"/>
      <c r="E29" s="56"/>
      <c r="F29" s="58" t="s">
        <v>39</v>
      </c>
      <c r="G29" s="59" t="s">
        <v>40</v>
      </c>
      <c r="H29" s="58" t="s">
        <v>39</v>
      </c>
      <c r="I29" s="105"/>
      <c r="M29" s="55"/>
      <c r="N29" s="55"/>
      <c r="O29" s="55"/>
    </row>
    <row r="30" spans="3:15" s="57" customFormat="1" x14ac:dyDescent="0.25">
      <c r="C30" s="56" t="s">
        <v>31</v>
      </c>
      <c r="D30" s="56"/>
      <c r="E30" s="56"/>
      <c r="F30" s="177" t="s">
        <v>42</v>
      </c>
      <c r="G30" s="177"/>
      <c r="H30" s="178"/>
      <c r="I30" s="105"/>
      <c r="M30" s="55"/>
      <c r="N30" s="55"/>
      <c r="O30" s="55"/>
    </row>
    <row r="31" spans="3:15" s="57" customFormat="1" x14ac:dyDescent="0.25">
      <c r="C31" s="56" t="s">
        <v>43</v>
      </c>
      <c r="D31" s="56"/>
      <c r="E31" s="56"/>
      <c r="F31" s="177" t="s">
        <v>45</v>
      </c>
      <c r="G31" s="177"/>
      <c r="H31" s="178"/>
      <c r="I31" s="105"/>
      <c r="M31" s="55"/>
      <c r="N31" s="55"/>
      <c r="O31" s="55"/>
    </row>
    <row r="32" spans="3:15" s="57" customFormat="1" x14ac:dyDescent="0.25">
      <c r="C32" s="56" t="s">
        <v>41</v>
      </c>
      <c r="D32" s="56"/>
      <c r="E32" s="56"/>
      <c r="F32" s="177" t="s">
        <v>45</v>
      </c>
      <c r="G32" s="177"/>
      <c r="H32" s="178"/>
      <c r="I32" s="105"/>
      <c r="M32" s="55"/>
      <c r="N32" s="55"/>
      <c r="O32" s="55"/>
    </row>
    <row r="33" spans="3:15" s="57" customFormat="1" x14ac:dyDescent="0.25">
      <c r="C33" s="52" t="s">
        <v>44</v>
      </c>
      <c r="D33" s="52"/>
      <c r="E33" s="52"/>
      <c r="F33" s="177" t="s">
        <v>45</v>
      </c>
      <c r="G33" s="177"/>
      <c r="H33" s="178"/>
      <c r="I33" s="105"/>
      <c r="M33" s="55"/>
      <c r="N33" s="55"/>
      <c r="O33" s="55"/>
    </row>
    <row r="34" spans="3:15" x14ac:dyDescent="0.25">
      <c r="C34" s="54"/>
      <c r="D34" s="54"/>
      <c r="E34" s="54"/>
      <c r="F34" s="54"/>
      <c r="G34" s="54"/>
      <c r="H34" s="54"/>
    </row>
    <row r="35" spans="3:15" x14ac:dyDescent="0.25">
      <c r="C35" s="2" t="s">
        <v>68</v>
      </c>
      <c r="D35" s="2"/>
      <c r="E35" s="2"/>
      <c r="F35" s="2"/>
      <c r="G35" s="2"/>
      <c r="H35" s="85" t="str">
        <f>$H$9</f>
        <v>NAAM LOCATIE 1</v>
      </c>
      <c r="I35" s="89"/>
      <c r="J35" s="85" t="str">
        <f>$J$9</f>
        <v>NAAM LOCATIE 2</v>
      </c>
    </row>
    <row r="36" spans="3:15" ht="15.75" thickBot="1" x14ac:dyDescent="0.3">
      <c r="C36" s="60"/>
      <c r="D36" s="60"/>
      <c r="E36" s="60"/>
      <c r="F36" s="3"/>
      <c r="G36" s="3"/>
      <c r="H36" s="60"/>
    </row>
    <row r="37" spans="3:15" ht="15.75" thickBot="1" x14ac:dyDescent="0.3">
      <c r="C37" s="5" t="s">
        <v>4</v>
      </c>
      <c r="D37" s="5"/>
      <c r="E37" s="5"/>
      <c r="F37" s="30" t="s">
        <v>49</v>
      </c>
      <c r="G37" s="30" t="s">
        <v>6</v>
      </c>
      <c r="H37" s="28" t="s">
        <v>5</v>
      </c>
      <c r="J37" s="144" t="s">
        <v>5</v>
      </c>
    </row>
    <row r="38" spans="3:15" x14ac:dyDescent="0.25">
      <c r="C38" s="194" t="s">
        <v>109</v>
      </c>
      <c r="D38" s="194"/>
      <c r="E38" s="194"/>
      <c r="F38" s="46"/>
      <c r="G38" s="26">
        <v>206000</v>
      </c>
      <c r="H38" s="29"/>
      <c r="J38" s="130">
        <f>H38</f>
        <v>0</v>
      </c>
    </row>
    <row r="39" spans="3:15" ht="15" customHeight="1" x14ac:dyDescent="0.25">
      <c r="C39" s="180" t="s">
        <v>108</v>
      </c>
      <c r="D39" s="180"/>
      <c r="E39" s="180"/>
      <c r="F39" s="46"/>
      <c r="G39" s="26">
        <v>65000</v>
      </c>
      <c r="H39" s="130">
        <f>H38</f>
        <v>0</v>
      </c>
      <c r="J39" s="130">
        <f>H39</f>
        <v>0</v>
      </c>
    </row>
    <row r="40" spans="3:15" ht="15" customHeight="1" x14ac:dyDescent="0.25">
      <c r="C40" s="180" t="s">
        <v>107</v>
      </c>
      <c r="D40" s="180"/>
      <c r="E40" s="180"/>
      <c r="F40" s="180"/>
      <c r="G40" s="26">
        <v>14000</v>
      </c>
      <c r="H40" s="29"/>
      <c r="J40" s="130">
        <f>H40</f>
        <v>0</v>
      </c>
    </row>
    <row r="41" spans="3:15" ht="15" customHeight="1" x14ac:dyDescent="0.25">
      <c r="C41" s="180" t="s">
        <v>48</v>
      </c>
      <c r="D41" s="180"/>
      <c r="E41" s="180"/>
      <c r="F41" s="32">
        <v>0.1</v>
      </c>
      <c r="G41" s="26">
        <v>71000</v>
      </c>
      <c r="H41" s="130">
        <f>F41*H12</f>
        <v>0</v>
      </c>
      <c r="J41" s="130">
        <f>F41*J12</f>
        <v>0</v>
      </c>
    </row>
    <row r="42" spans="3:15" ht="15" customHeight="1" x14ac:dyDescent="0.25">
      <c r="C42" s="180" t="s">
        <v>67</v>
      </c>
      <c r="D42" s="180"/>
      <c r="E42" s="180"/>
      <c r="F42" s="32">
        <f>F41</f>
        <v>0.1</v>
      </c>
      <c r="G42" s="26">
        <v>183000</v>
      </c>
      <c r="H42" s="130">
        <f>F42*H13</f>
        <v>0</v>
      </c>
      <c r="J42" s="130">
        <f>F42*J13</f>
        <v>0</v>
      </c>
    </row>
    <row r="43" spans="3:15" ht="15" customHeight="1" x14ac:dyDescent="0.25">
      <c r="C43" s="180" t="s">
        <v>46</v>
      </c>
      <c r="D43" s="180"/>
      <c r="E43" s="180"/>
      <c r="F43" s="32">
        <f>F41</f>
        <v>0.1</v>
      </c>
      <c r="G43" s="26">
        <v>18000</v>
      </c>
      <c r="H43" s="130">
        <f>F43*H14</f>
        <v>0</v>
      </c>
      <c r="J43" s="130">
        <f>F43*J14</f>
        <v>0</v>
      </c>
    </row>
    <row r="44" spans="3:15" x14ac:dyDescent="0.25">
      <c r="C44" s="196" t="s">
        <v>71</v>
      </c>
      <c r="D44" s="197"/>
      <c r="E44" s="46"/>
      <c r="F44" s="46"/>
      <c r="G44" s="65">
        <f>SUM(G38:G39)</f>
        <v>271000</v>
      </c>
      <c r="H44" s="131">
        <f>((G38*H38+G39*H39)     +          ( (G41*H41*+G42*H42+G43*H43)*H19)        +    ((G41*J41+G42*J42+G43*J43)*J19)         + (G40*H40))  /G44</f>
        <v>0</v>
      </c>
    </row>
    <row r="45" spans="3:15" x14ac:dyDescent="0.25">
      <c r="C45" s="54"/>
      <c r="D45" s="54"/>
      <c r="E45" s="54"/>
      <c r="F45" s="54"/>
      <c r="G45" s="54"/>
      <c r="H45" s="54"/>
    </row>
    <row r="46" spans="3:15" x14ac:dyDescent="0.25">
      <c r="C46" s="2" t="s">
        <v>101</v>
      </c>
      <c r="D46" s="2"/>
      <c r="E46" s="2"/>
      <c r="F46" s="2"/>
      <c r="G46" s="2"/>
      <c r="H46" s="85" t="str">
        <f>$H$9</f>
        <v>NAAM LOCATIE 1</v>
      </c>
      <c r="I46" s="89"/>
      <c r="J46" s="85" t="str">
        <f>$J$9</f>
        <v>NAAM LOCATIE 2</v>
      </c>
    </row>
    <row r="47" spans="3:15" ht="15.75" thickBot="1" x14ac:dyDescent="0.3">
      <c r="C47" s="92" t="s">
        <v>7</v>
      </c>
      <c r="D47" s="60"/>
      <c r="E47" s="60"/>
      <c r="F47" s="60"/>
      <c r="G47" s="93"/>
      <c r="H47" s="99" t="s">
        <v>8</v>
      </c>
      <c r="I47" s="106"/>
      <c r="J47" s="99" t="s">
        <v>8</v>
      </c>
    </row>
    <row r="48" spans="3:15" ht="15.75" thickBot="1" x14ac:dyDescent="0.3">
      <c r="C48" s="82" t="s">
        <v>87</v>
      </c>
      <c r="D48" s="3"/>
      <c r="E48" s="3"/>
      <c r="F48" s="3"/>
      <c r="G48" s="93"/>
      <c r="H48" s="102"/>
      <c r="I48" s="107"/>
      <c r="J48" s="102"/>
    </row>
    <row r="49" spans="3:10" x14ac:dyDescent="0.25">
      <c r="C49" s="94" t="s">
        <v>74</v>
      </c>
      <c r="D49" s="95"/>
      <c r="E49" s="95"/>
      <c r="F49" s="95"/>
      <c r="G49" s="96"/>
      <c r="H49" s="97">
        <f>$G$39*H17</f>
        <v>65000</v>
      </c>
      <c r="I49" s="106"/>
      <c r="J49" s="97">
        <f>$G$39*J17</f>
        <v>0</v>
      </c>
    </row>
    <row r="50" spans="3:10" x14ac:dyDescent="0.25">
      <c r="C50" s="76" t="s">
        <v>85</v>
      </c>
      <c r="D50" s="54"/>
      <c r="E50" s="54"/>
      <c r="F50" s="54"/>
      <c r="G50" s="23"/>
      <c r="H50" s="77">
        <f>$G$38*H18</f>
        <v>206000</v>
      </c>
      <c r="I50" s="106"/>
      <c r="J50" s="77">
        <f>$G$38*J18</f>
        <v>0</v>
      </c>
    </row>
    <row r="51" spans="3:10" ht="15.75" thickBot="1" x14ac:dyDescent="0.3">
      <c r="C51" s="98" t="str">
        <f>_xlfn.CONCAT("Additioneel door inschrijver na te scheiden HRA (tegen tarief van € ", H39, " per ton)")</f>
        <v>Additioneel door inschrijver na te scheiden HRA (tegen tarief van € 0 per ton)</v>
      </c>
      <c r="D51" s="64"/>
      <c r="E51" s="64"/>
      <c r="F51" s="64"/>
      <c r="G51" s="100"/>
      <c r="H51" s="101">
        <v>0</v>
      </c>
      <c r="I51" s="106"/>
      <c r="J51" s="101">
        <v>0</v>
      </c>
    </row>
    <row r="52" spans="3:10" ht="15.75" thickBot="1" x14ac:dyDescent="0.3">
      <c r="C52" s="82" t="s">
        <v>75</v>
      </c>
      <c r="D52" s="3"/>
      <c r="E52" s="3"/>
      <c r="F52" s="3"/>
      <c r="G52" s="93"/>
      <c r="H52" s="103">
        <f>H51+H49</f>
        <v>65000</v>
      </c>
      <c r="I52" s="107"/>
      <c r="J52" s="103">
        <f>J51+J49</f>
        <v>0</v>
      </c>
    </row>
    <row r="53" spans="3:10" ht="15.75" thickBot="1" x14ac:dyDescent="0.3">
      <c r="C53" s="92"/>
      <c r="D53" s="60"/>
      <c r="E53" s="60"/>
      <c r="F53" s="60"/>
      <c r="G53" s="93"/>
      <c r="H53" s="99"/>
      <c r="I53" s="106"/>
      <c r="J53" s="99"/>
    </row>
    <row r="54" spans="3:10" ht="15.75" thickBot="1" x14ac:dyDescent="0.3">
      <c r="C54" s="200" t="s">
        <v>76</v>
      </c>
      <c r="D54" s="200"/>
      <c r="E54" s="5"/>
      <c r="F54" s="82"/>
      <c r="G54" s="82"/>
      <c r="H54" s="82"/>
      <c r="I54" s="108"/>
      <c r="J54" s="82"/>
    </row>
    <row r="55" spans="3:10" x14ac:dyDescent="0.25">
      <c r="C55" s="4" t="s">
        <v>9</v>
      </c>
      <c r="D55" s="4"/>
      <c r="E55" s="4"/>
      <c r="F55" s="90">
        <v>25</v>
      </c>
      <c r="G55" s="4"/>
      <c r="H55" s="91" t="s">
        <v>3</v>
      </c>
      <c r="I55" s="109"/>
      <c r="J55" s="15" t="s">
        <v>3</v>
      </c>
    </row>
    <row r="56" spans="3:10" x14ac:dyDescent="0.25">
      <c r="C56" s="4" t="s">
        <v>10</v>
      </c>
      <c r="D56" s="4"/>
      <c r="E56" s="4"/>
      <c r="F56" s="24">
        <v>70</v>
      </c>
      <c r="G56" s="4"/>
      <c r="H56" s="14" t="s">
        <v>3</v>
      </c>
      <c r="I56" s="109"/>
      <c r="J56" s="15" t="s">
        <v>3</v>
      </c>
    </row>
    <row r="57" spans="3:10" x14ac:dyDescent="0.25">
      <c r="C57" s="4" t="s">
        <v>11</v>
      </c>
      <c r="D57" s="4"/>
      <c r="E57" s="4"/>
      <c r="F57" s="24">
        <v>95</v>
      </c>
      <c r="G57" s="4"/>
      <c r="H57" s="14" t="s">
        <v>3</v>
      </c>
      <c r="I57" s="109"/>
      <c r="J57" s="15" t="s">
        <v>3</v>
      </c>
    </row>
    <row r="58" spans="3:10" x14ac:dyDescent="0.25">
      <c r="C58" s="4" t="s">
        <v>12</v>
      </c>
      <c r="D58" s="4"/>
      <c r="E58" s="4"/>
      <c r="F58" s="24">
        <v>70</v>
      </c>
      <c r="G58" s="4"/>
      <c r="H58" s="14" t="s">
        <v>3</v>
      </c>
      <c r="I58" s="109"/>
      <c r="J58" s="15" t="s">
        <v>3</v>
      </c>
    </row>
    <row r="59" spans="3:10" ht="15.75" thickBot="1" x14ac:dyDescent="0.3">
      <c r="C59" s="198" t="s">
        <v>13</v>
      </c>
      <c r="D59" s="199"/>
      <c r="E59" s="61"/>
      <c r="F59" s="24">
        <v>100</v>
      </c>
      <c r="G59" s="4"/>
      <c r="H59" s="14" t="s">
        <v>3</v>
      </c>
      <c r="I59" s="109"/>
      <c r="J59" s="16" t="s">
        <v>3</v>
      </c>
    </row>
    <row r="60" spans="3:10" ht="15.75" thickBot="1" x14ac:dyDescent="0.3">
      <c r="C60" s="190" t="s">
        <v>14</v>
      </c>
      <c r="D60" s="190"/>
      <c r="E60" s="190"/>
      <c r="F60" s="191"/>
      <c r="G60" s="62"/>
      <c r="H60" s="25">
        <f>(-SUMIF(H55:H59,"Ja",F55:F59)*H52)+J60</f>
        <v>0</v>
      </c>
      <c r="I60" s="110"/>
      <c r="J60" s="87">
        <f>-SUMIF(J55:J59,"Ja",F55:F59)*J52</f>
        <v>0</v>
      </c>
    </row>
    <row r="61" spans="3:10" x14ac:dyDescent="0.25">
      <c r="C61" s="54"/>
      <c r="D61" s="54"/>
      <c r="E61" s="54"/>
      <c r="F61" s="54"/>
      <c r="G61" s="54"/>
      <c r="H61" s="54"/>
      <c r="J61" s="54"/>
    </row>
    <row r="62" spans="3:10" x14ac:dyDescent="0.25">
      <c r="C62" s="2" t="s">
        <v>26</v>
      </c>
      <c r="D62" s="2"/>
      <c r="E62" s="2"/>
      <c r="F62" s="2"/>
      <c r="G62" s="2"/>
      <c r="H62" s="88" t="str">
        <f>$H$9</f>
        <v>NAAM LOCATIE 1</v>
      </c>
      <c r="I62" s="89"/>
      <c r="J62" s="88" t="str">
        <f>$J$9</f>
        <v>NAAM LOCATIE 2</v>
      </c>
    </row>
    <row r="63" spans="3:10" ht="15.75" thickBot="1" x14ac:dyDescent="0.3">
      <c r="C63" s="22" t="s">
        <v>7</v>
      </c>
      <c r="D63" s="54"/>
      <c r="E63" s="54"/>
      <c r="F63" s="54"/>
      <c r="G63" s="23"/>
      <c r="H63" s="86" t="s">
        <v>8</v>
      </c>
      <c r="I63" s="106"/>
      <c r="J63" s="86" t="s">
        <v>8</v>
      </c>
    </row>
    <row r="64" spans="3:10" ht="15.75" thickTop="1" x14ac:dyDescent="0.25">
      <c r="C64" s="6" t="s">
        <v>4</v>
      </c>
      <c r="D64" s="6"/>
      <c r="E64" s="6"/>
      <c r="F64" s="192" t="s">
        <v>15</v>
      </c>
      <c r="G64" s="192"/>
      <c r="H64" s="192"/>
      <c r="I64" s="111"/>
      <c r="J64" s="47" t="s">
        <v>15</v>
      </c>
    </row>
    <row r="65" spans="3:10" x14ac:dyDescent="0.25">
      <c r="C65" s="4" t="s">
        <v>16</v>
      </c>
      <c r="D65" s="4"/>
      <c r="E65" s="4"/>
      <c r="F65" s="4"/>
      <c r="G65" s="4"/>
      <c r="H65" s="19"/>
      <c r="I65" s="109"/>
      <c r="J65" s="20"/>
    </row>
    <row r="66" spans="3:10" ht="15.75" thickBot="1" x14ac:dyDescent="0.3">
      <c r="C66" s="201" t="s">
        <v>110</v>
      </c>
      <c r="D66" s="201"/>
      <c r="E66" s="123"/>
      <c r="F66" s="123"/>
      <c r="G66" s="123"/>
      <c r="H66" s="124">
        <v>0</v>
      </c>
      <c r="I66" s="109"/>
      <c r="J66" s="124">
        <v>0</v>
      </c>
    </row>
    <row r="67" spans="3:10" ht="15" customHeight="1" thickBot="1" x14ac:dyDescent="0.3">
      <c r="C67" s="190" t="s">
        <v>18</v>
      </c>
      <c r="D67" s="193"/>
      <c r="E67" s="193"/>
      <c r="F67" s="191"/>
      <c r="G67" s="62"/>
      <c r="H67" s="25">
        <f>IF(ISBLANK(H65),0,(H65*1000)+1150-300*H66)</f>
        <v>0</v>
      </c>
      <c r="I67" s="110"/>
      <c r="J67" s="25">
        <f>IF(ISBLANK(J65),0,(J65*1000)+1150-300*J66)</f>
        <v>0</v>
      </c>
    </row>
    <row r="68" spans="3:10" x14ac:dyDescent="0.25">
      <c r="C68" s="54"/>
      <c r="D68" s="54"/>
      <c r="E68" s="54"/>
      <c r="F68" s="54"/>
      <c r="G68" s="54"/>
      <c r="H68" s="54"/>
      <c r="J68" s="54"/>
    </row>
    <row r="69" spans="3:10" x14ac:dyDescent="0.25">
      <c r="C69" s="54"/>
      <c r="D69" s="54"/>
      <c r="E69" s="54"/>
      <c r="F69" s="54"/>
      <c r="G69" s="54"/>
      <c r="H69" s="54"/>
    </row>
    <row r="70" spans="3:10" x14ac:dyDescent="0.25">
      <c r="C70" s="2" t="s">
        <v>61</v>
      </c>
      <c r="D70" s="2"/>
      <c r="E70" s="2"/>
      <c r="F70" s="2"/>
      <c r="G70" s="2"/>
      <c r="H70" s="85" t="str">
        <f>$H$9</f>
        <v>NAAM LOCATIE 1</v>
      </c>
      <c r="I70" s="89"/>
      <c r="J70" s="85" t="str">
        <f>$J$9</f>
        <v>NAAM LOCATIE 2</v>
      </c>
    </row>
    <row r="71" spans="3:10" ht="15.75" thickBot="1" x14ac:dyDescent="0.3">
      <c r="C71" s="54"/>
      <c r="D71" s="54"/>
      <c r="E71" s="54"/>
      <c r="F71" s="54"/>
      <c r="G71" s="54"/>
      <c r="H71" s="54"/>
      <c r="J71" s="63"/>
    </row>
    <row r="72" spans="3:10" ht="15.75" thickBot="1" x14ac:dyDescent="0.3">
      <c r="C72" s="30"/>
      <c r="D72" s="30"/>
      <c r="E72" s="30" t="s">
        <v>6</v>
      </c>
      <c r="F72" s="30" t="s">
        <v>59</v>
      </c>
      <c r="G72" s="30" t="s">
        <v>19</v>
      </c>
      <c r="H72" s="28" t="s">
        <v>51</v>
      </c>
      <c r="J72" s="143" t="s">
        <v>19</v>
      </c>
    </row>
    <row r="73" spans="3:10" x14ac:dyDescent="0.25">
      <c r="C73" s="205" t="s">
        <v>47</v>
      </c>
      <c r="D73" s="206"/>
      <c r="E73" s="36">
        <f>G41</f>
        <v>71000</v>
      </c>
      <c r="F73" s="51">
        <v>7.0000000000000007E-2</v>
      </c>
      <c r="G73" s="74">
        <f>H12</f>
        <v>0</v>
      </c>
      <c r="H73" s="35">
        <f>(E73*F73)*(G73*$H$19+J73*$J$19)</f>
        <v>0</v>
      </c>
      <c r="J73" s="162">
        <f>J12</f>
        <v>0</v>
      </c>
    </row>
    <row r="74" spans="3:10" x14ac:dyDescent="0.25">
      <c r="C74" s="44" t="s">
        <v>60</v>
      </c>
      <c r="D74" s="45"/>
      <c r="E74" s="36">
        <f>G42</f>
        <v>183000</v>
      </c>
      <c r="F74" s="51">
        <v>7.0000000000000007E-2</v>
      </c>
      <c r="G74" s="74">
        <f>H13</f>
        <v>0</v>
      </c>
      <c r="H74" s="35">
        <f t="shared" ref="H74:H75" si="1">(E74*F74)*(G74*$H$19+J74*$J$19)</f>
        <v>0</v>
      </c>
      <c r="J74" s="162">
        <f t="shared" ref="J74:J75" si="2">J13</f>
        <v>0</v>
      </c>
    </row>
    <row r="75" spans="3:10" ht="15.75" thickBot="1" x14ac:dyDescent="0.3">
      <c r="C75" s="203" t="s">
        <v>50</v>
      </c>
      <c r="D75" s="204"/>
      <c r="E75" s="21">
        <f>G43</f>
        <v>18000</v>
      </c>
      <c r="F75" s="49">
        <v>7.0000000000000007E-2</v>
      </c>
      <c r="G75" s="75">
        <f>H14</f>
        <v>0</v>
      </c>
      <c r="H75" s="34">
        <f t="shared" si="1"/>
        <v>0</v>
      </c>
      <c r="J75" s="166">
        <f t="shared" si="2"/>
        <v>0</v>
      </c>
    </row>
    <row r="76" spans="3:10" ht="15.75" thickBot="1" x14ac:dyDescent="0.3">
      <c r="C76" s="33"/>
      <c r="D76" s="33"/>
      <c r="E76" s="33"/>
      <c r="F76" s="33"/>
      <c r="G76" s="33"/>
      <c r="H76" s="33">
        <f>H73+H75+J76</f>
        <v>0</v>
      </c>
      <c r="J76" s="175">
        <f>J75+J73</f>
        <v>0</v>
      </c>
    </row>
    <row r="77" spans="3:10" x14ac:dyDescent="0.25">
      <c r="C77" s="54"/>
      <c r="D77" s="54"/>
      <c r="E77" s="54"/>
      <c r="F77" s="54"/>
      <c r="G77" s="54"/>
      <c r="H77" s="27"/>
    </row>
    <row r="78" spans="3:10" x14ac:dyDescent="0.25">
      <c r="C78" s="2" t="s">
        <v>52</v>
      </c>
      <c r="D78" s="2"/>
      <c r="E78" s="2"/>
      <c r="F78" s="2"/>
      <c r="G78" s="2"/>
      <c r="H78" s="2"/>
    </row>
    <row r="79" spans="3:10" ht="15.75" thickBot="1" x14ac:dyDescent="0.3">
      <c r="C79" s="54"/>
      <c r="D79" s="54"/>
      <c r="E79" s="54"/>
      <c r="F79" s="54"/>
      <c r="G79" s="54"/>
      <c r="H79" s="27"/>
    </row>
    <row r="80" spans="3:10" ht="15.75" thickBot="1" x14ac:dyDescent="0.3">
      <c r="C80" s="30" t="s">
        <v>53</v>
      </c>
      <c r="D80" s="30"/>
      <c r="E80" s="30"/>
      <c r="F80" s="30"/>
      <c r="G80" s="30"/>
      <c r="H80" s="30"/>
    </row>
    <row r="81" spans="3:8" ht="15" customHeight="1" x14ac:dyDescent="0.25">
      <c r="C81" s="195" t="s">
        <v>82</v>
      </c>
      <c r="D81" s="195"/>
      <c r="E81" s="195"/>
      <c r="F81" s="195"/>
      <c r="G81" s="195"/>
      <c r="H81" s="37">
        <f>H60</f>
        <v>0</v>
      </c>
    </row>
    <row r="82" spans="3:8" x14ac:dyDescent="0.25">
      <c r="C82" s="180" t="s">
        <v>83</v>
      </c>
      <c r="D82" s="180"/>
      <c r="E82" s="180"/>
      <c r="F82" s="180"/>
      <c r="G82" s="51"/>
      <c r="H82" s="37">
        <f>H67</f>
        <v>0</v>
      </c>
    </row>
    <row r="83" spans="3:8" ht="15.75" thickBot="1" x14ac:dyDescent="0.3">
      <c r="C83" s="203" t="s">
        <v>84</v>
      </c>
      <c r="D83" s="204"/>
      <c r="E83" s="21"/>
      <c r="F83" s="49"/>
      <c r="G83" s="49"/>
      <c r="H83" s="38">
        <f>H76</f>
        <v>0</v>
      </c>
    </row>
    <row r="84" spans="3:8" ht="15.75" thickBot="1" x14ac:dyDescent="0.3">
      <c r="C84" s="207" t="s">
        <v>86</v>
      </c>
      <c r="D84" s="207"/>
      <c r="E84" s="207"/>
      <c r="F84" s="207"/>
      <c r="G84" s="25"/>
      <c r="H84" s="25">
        <f>SUM(H81:H83)</f>
        <v>0</v>
      </c>
    </row>
    <row r="85" spans="3:8" x14ac:dyDescent="0.25">
      <c r="C85" s="27"/>
      <c r="D85" s="27"/>
      <c r="E85" s="27"/>
      <c r="F85" s="27"/>
      <c r="G85" s="54"/>
      <c r="H85" s="31"/>
    </row>
    <row r="86" spans="3:8" x14ac:dyDescent="0.25">
      <c r="C86" s="2" t="s">
        <v>56</v>
      </c>
      <c r="D86" s="2"/>
      <c r="E86" s="2"/>
      <c r="F86" s="2"/>
      <c r="G86" s="2"/>
      <c r="H86" s="2"/>
    </row>
    <row r="87" spans="3:8" ht="15.75" thickBot="1" x14ac:dyDescent="0.3">
      <c r="C87" s="3"/>
      <c r="D87" s="3"/>
      <c r="E87" s="3"/>
      <c r="F87" s="3"/>
      <c r="G87" s="3"/>
      <c r="H87" s="141"/>
    </row>
    <row r="88" spans="3:8" x14ac:dyDescent="0.25">
      <c r="C88" s="39" t="s">
        <v>58</v>
      </c>
      <c r="D88" s="27"/>
      <c r="E88" s="27"/>
      <c r="F88" s="27"/>
      <c r="G88" s="54"/>
      <c r="H88" s="169">
        <f>H44*G44</f>
        <v>0</v>
      </c>
    </row>
    <row r="89" spans="3:8" ht="15.75" thickBot="1" x14ac:dyDescent="0.3">
      <c r="C89" s="41" t="s">
        <v>57</v>
      </c>
      <c r="D89" s="202" t="s">
        <v>54</v>
      </c>
      <c r="E89" s="202"/>
      <c r="F89" s="42">
        <v>100</v>
      </c>
      <c r="G89" s="64"/>
      <c r="H89" s="170">
        <f>H84/1000*F89</f>
        <v>0</v>
      </c>
    </row>
    <row r="90" spans="3:8" ht="15.75" thickBot="1" x14ac:dyDescent="0.3">
      <c r="C90" s="40" t="s">
        <v>55</v>
      </c>
      <c r="D90" s="33"/>
      <c r="E90" s="33"/>
      <c r="F90" s="33"/>
      <c r="G90" s="60"/>
      <c r="H90" s="171">
        <f>(H88+H89)/G44</f>
        <v>0</v>
      </c>
    </row>
    <row r="91" spans="3:8" x14ac:dyDescent="0.25">
      <c r="C91" s="27"/>
      <c r="D91" s="27"/>
      <c r="E91" s="27"/>
      <c r="F91" s="27"/>
      <c r="G91" s="54"/>
      <c r="H91" s="31"/>
    </row>
    <row r="92" spans="3:8" x14ac:dyDescent="0.25">
      <c r="C92" s="12" t="s">
        <v>20</v>
      </c>
      <c r="D92" s="12"/>
      <c r="E92" s="12"/>
      <c r="F92" s="113" t="s">
        <v>21</v>
      </c>
      <c r="G92" s="12"/>
      <c r="H92" s="54"/>
    </row>
    <row r="93" spans="3:8" x14ac:dyDescent="0.25">
      <c r="C93" s="12"/>
      <c r="D93" s="12"/>
      <c r="E93" s="12"/>
      <c r="F93" s="12"/>
      <c r="G93" s="12"/>
      <c r="H93" s="54"/>
    </row>
    <row r="94" spans="3:8" x14ac:dyDescent="0.25">
      <c r="C94" s="12" t="s">
        <v>22</v>
      </c>
      <c r="D94" s="12"/>
      <c r="E94" s="12"/>
      <c r="F94" s="113" t="s">
        <v>21</v>
      </c>
      <c r="G94" s="12"/>
      <c r="H94" s="54"/>
    </row>
    <row r="95" spans="3:8" x14ac:dyDescent="0.25">
      <c r="C95" s="12"/>
      <c r="D95" s="12"/>
      <c r="E95" s="12"/>
      <c r="F95" s="12"/>
      <c r="G95" s="12"/>
      <c r="H95" s="54"/>
    </row>
    <row r="96" spans="3:8" x14ac:dyDescent="0.25">
      <c r="C96" s="12" t="s">
        <v>23</v>
      </c>
      <c r="D96" s="12"/>
      <c r="E96" s="12"/>
      <c r="F96" s="113" t="s">
        <v>21</v>
      </c>
      <c r="G96" s="12"/>
      <c r="H96" s="13"/>
    </row>
    <row r="97" spans="3:8" x14ac:dyDescent="0.25">
      <c r="C97" s="54"/>
      <c r="D97" s="54"/>
      <c r="E97" s="54"/>
      <c r="F97" s="54"/>
      <c r="G97" s="54"/>
      <c r="H97" s="54"/>
    </row>
  </sheetData>
  <sheetProtection algorithmName="SHA-512" hashValue="lUywyQYdzy3x3TqcGygY9UTrN6tV16iOEut3IjGXEISYlZKqF+NbAcDm/s6aUI3mmxLPp+ufaHn2bKlIP+Rb7g==" saltValue="5KtRzoc5JAqA0/AjTHsAbQ==" spinCount="100000" sheet="1" objects="1" scenarios="1"/>
  <protectedRanges>
    <protectedRange sqref="J55:J59" name="Bereik15"/>
    <protectedRange sqref="J51" name="Bereik14"/>
    <protectedRange sqref="J17:J18" name="Bereik13"/>
    <protectedRange sqref="J12:J14" name="Bereik12"/>
    <protectedRange sqref="J9:J10" name="Bereik11"/>
    <protectedRange sqref="H65:H66" name="Bereik10"/>
    <protectedRange sqref="H55:H59" name="Bereik9"/>
    <protectedRange sqref="H51" name="Bereik8"/>
    <protectedRange sqref="H40" name="Bereik7"/>
    <protectedRange sqref="H38" name="Bereik6"/>
    <protectedRange sqref="F23:H33" name="Bereik5"/>
    <protectedRange sqref="H12:H14" name="Bereik4"/>
    <protectedRange sqref="H9:H10" name="Bereik3"/>
    <protectedRange sqref="H7" name="Bereik2"/>
    <protectedRange sqref="G5" name="Bereik1"/>
    <protectedRange sqref="J65:J66" name="Bereik16"/>
  </protectedRanges>
  <mergeCells count="39">
    <mergeCell ref="D89:E89"/>
    <mergeCell ref="C75:D75"/>
    <mergeCell ref="C83:D83"/>
    <mergeCell ref="C73:D73"/>
    <mergeCell ref="C82:F82"/>
    <mergeCell ref="C84:F84"/>
    <mergeCell ref="F64:H64"/>
    <mergeCell ref="C67:F67"/>
    <mergeCell ref="C38:E38"/>
    <mergeCell ref="C39:E39"/>
    <mergeCell ref="C81:G81"/>
    <mergeCell ref="C44:D44"/>
    <mergeCell ref="C59:D59"/>
    <mergeCell ref="C41:E41"/>
    <mergeCell ref="C54:D54"/>
    <mergeCell ref="C40:F40"/>
    <mergeCell ref="C66:D66"/>
    <mergeCell ref="C18:E18"/>
    <mergeCell ref="C43:E43"/>
    <mergeCell ref="C42:E42"/>
    <mergeCell ref="C19:E19"/>
    <mergeCell ref="C60:F60"/>
    <mergeCell ref="F33:H33"/>
    <mergeCell ref="C16:D16"/>
    <mergeCell ref="F30:H30"/>
    <mergeCell ref="F31:H31"/>
    <mergeCell ref="F32:H32"/>
    <mergeCell ref="G5:H5"/>
    <mergeCell ref="C14:D14"/>
    <mergeCell ref="C7:G7"/>
    <mergeCell ref="C11:D11"/>
    <mergeCell ref="C12:E12"/>
    <mergeCell ref="C13:E13"/>
    <mergeCell ref="F23:H23"/>
    <mergeCell ref="F24:H24"/>
    <mergeCell ref="F25:H25"/>
    <mergeCell ref="F26:H26"/>
    <mergeCell ref="F27:H28"/>
    <mergeCell ref="C17:E17"/>
  </mergeCells>
  <conditionalFormatting sqref="J2:J97">
    <cfRule type="expression" dxfId="9" priority="33">
      <formula>$H$7="nee"</formula>
    </cfRule>
  </conditionalFormatting>
  <dataValidations count="1">
    <dataValidation type="list" allowBlank="1" showInputMessage="1" showErrorMessage="1" sqref="H7 J55:J59 H55:H59" xr:uid="{1F44735B-3E29-4332-9E39-C52A3A41B895}">
      <formula1>"Ja,Nee"</formula1>
    </dataValidation>
  </dataValidations>
  <pageMargins left="0.7" right="0.7" top="0.75" bottom="0.75" header="0.3" footer="0.3"/>
  <pageSetup paperSize="9" scale="49" orientation="portrait" r:id="rId1"/>
  <ignoredErrors>
    <ignoredError sqref="G44" formulaRange="1"/>
    <ignoredError sqref="G73:G75" unlockedFormula="1"/>
  </ignoredErrors>
  <drawing r:id="rId2"/>
  <pictur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50C57-26D3-45A6-B308-8E5E590D6189}">
  <dimension ref="C2:O87"/>
  <sheetViews>
    <sheetView showGridLines="0" zoomScaleNormal="100" workbookViewId="0">
      <selection activeCell="M9" sqref="M9"/>
    </sheetView>
  </sheetViews>
  <sheetFormatPr defaultColWidth="8.7109375" defaultRowHeight="15" x14ac:dyDescent="0.25"/>
  <cols>
    <col min="1" max="1" width="8.7109375" style="55"/>
    <col min="2" max="2" width="4.28515625" style="55" customWidth="1"/>
    <col min="3" max="3" width="25.42578125" style="55" customWidth="1"/>
    <col min="4" max="4" width="19.28515625" style="55" bestFit="1" customWidth="1"/>
    <col min="5" max="5" width="11" style="55" customWidth="1"/>
    <col min="6" max="6" width="23.85546875" style="55" bestFit="1" customWidth="1"/>
    <col min="7" max="7" width="16.7109375" style="55" customWidth="1"/>
    <col min="8" max="8" width="17.7109375" style="55" customWidth="1"/>
    <col min="9" max="9" width="1.140625" style="104" customWidth="1"/>
    <col min="10" max="10" width="17.140625" style="55" customWidth="1"/>
    <col min="11" max="16384" width="8.7109375" style="55"/>
  </cols>
  <sheetData>
    <row r="2" spans="3:10" x14ac:dyDescent="0.25">
      <c r="C2" s="9" t="s">
        <v>24</v>
      </c>
      <c r="D2" s="9"/>
      <c r="E2" s="9"/>
      <c r="F2" s="54"/>
      <c r="G2" s="54"/>
      <c r="H2" s="54"/>
    </row>
    <row r="3" spans="3:10" x14ac:dyDescent="0.25">
      <c r="C3" s="9" t="s">
        <v>25</v>
      </c>
      <c r="D3" s="9"/>
      <c r="E3" s="9"/>
      <c r="F3" s="54"/>
      <c r="G3" s="54"/>
      <c r="H3" s="54"/>
    </row>
    <row r="4" spans="3:10" ht="43.5" customHeight="1" x14ac:dyDescent="0.25">
      <c r="C4" s="54"/>
      <c r="D4" s="54"/>
      <c r="E4" s="54"/>
      <c r="F4" s="54"/>
      <c r="G4" s="54"/>
      <c r="H4" s="54"/>
    </row>
    <row r="5" spans="3:10" x14ac:dyDescent="0.25">
      <c r="C5" s="2" t="s">
        <v>0</v>
      </c>
      <c r="D5" s="2"/>
      <c r="E5" s="2"/>
      <c r="F5" s="2"/>
      <c r="G5" s="179" t="str">
        <f>'Perceel 2'!G5:H5</f>
        <v>&lt; vul naam in &gt;</v>
      </c>
      <c r="H5" s="179"/>
    </row>
    <row r="6" spans="3:10" x14ac:dyDescent="0.25">
      <c r="C6" s="8" t="s">
        <v>104</v>
      </c>
      <c r="D6" s="8">
        <v>2022</v>
      </c>
      <c r="E6" s="8">
        <v>2023</v>
      </c>
      <c r="F6" s="8">
        <v>2024</v>
      </c>
      <c r="G6" s="8">
        <v>2025</v>
      </c>
      <c r="H6" s="8">
        <v>2026</v>
      </c>
    </row>
    <row r="7" spans="3:10" ht="15" customHeight="1" x14ac:dyDescent="0.25">
      <c r="C7" s="211" t="s">
        <v>105</v>
      </c>
      <c r="D7" s="211"/>
      <c r="E7" s="211"/>
      <c r="F7" s="8" t="s">
        <v>102</v>
      </c>
      <c r="G7" s="8" t="s">
        <v>3</v>
      </c>
      <c r="H7" s="122" t="s">
        <v>3</v>
      </c>
    </row>
    <row r="8" spans="3:10" x14ac:dyDescent="0.25">
      <c r="C8" s="211" t="s">
        <v>103</v>
      </c>
      <c r="D8" s="211"/>
      <c r="E8" s="211"/>
      <c r="F8" s="211"/>
      <c r="G8" s="8"/>
      <c r="H8" s="122" t="s">
        <v>104</v>
      </c>
    </row>
    <row r="9" spans="3:10" ht="14.65" customHeight="1" x14ac:dyDescent="0.25">
      <c r="C9" s="181" t="s">
        <v>88</v>
      </c>
      <c r="D9" s="181"/>
      <c r="E9" s="181"/>
      <c r="F9" s="181"/>
      <c r="G9" s="182"/>
      <c r="H9" s="14" t="s">
        <v>3</v>
      </c>
    </row>
    <row r="10" spans="3:10" ht="14.65" customHeight="1" thickBot="1" x14ac:dyDescent="0.3">
      <c r="C10" s="115"/>
      <c r="D10" s="115"/>
      <c r="E10" s="115"/>
      <c r="F10" s="115"/>
      <c r="G10" s="69"/>
      <c r="H10" s="69"/>
      <c r="J10" s="63"/>
    </row>
    <row r="11" spans="3:10" ht="14.65" customHeight="1" thickBot="1" x14ac:dyDescent="0.3">
      <c r="C11" s="78" t="s">
        <v>78</v>
      </c>
      <c r="D11" s="79"/>
      <c r="E11" s="79"/>
      <c r="F11" s="79"/>
      <c r="G11" s="79"/>
      <c r="H11" s="80" t="s">
        <v>77</v>
      </c>
      <c r="I11" s="81"/>
      <c r="J11" s="80" t="s">
        <v>81</v>
      </c>
    </row>
    <row r="12" spans="3:10" ht="14.65" customHeight="1" thickBot="1" x14ac:dyDescent="0.3">
      <c r="C12" s="82" t="s">
        <v>79</v>
      </c>
      <c r="D12" s="3"/>
      <c r="E12" s="3"/>
      <c r="F12" s="3"/>
      <c r="G12" s="3"/>
      <c r="H12" s="83" t="s">
        <v>80</v>
      </c>
      <c r="I12" s="81"/>
      <c r="J12" s="84" t="s">
        <v>80</v>
      </c>
    </row>
    <row r="13" spans="3:10" ht="14.65" customHeight="1" thickBot="1" x14ac:dyDescent="0.3">
      <c r="C13" s="176" t="s">
        <v>62</v>
      </c>
      <c r="D13" s="176"/>
      <c r="E13" s="67"/>
      <c r="F13" s="67"/>
      <c r="G13" s="67"/>
      <c r="H13" s="68" t="s">
        <v>66</v>
      </c>
      <c r="J13" s="68" t="s">
        <v>65</v>
      </c>
    </row>
    <row r="14" spans="3:10" ht="14.65" customHeight="1" x14ac:dyDescent="0.25">
      <c r="C14" s="183" t="s">
        <v>63</v>
      </c>
      <c r="D14" s="183"/>
      <c r="E14" s="183"/>
      <c r="F14" s="117"/>
      <c r="G14" s="117"/>
      <c r="H14" s="66">
        <v>0</v>
      </c>
      <c r="J14" s="66">
        <v>0</v>
      </c>
    </row>
    <row r="15" spans="3:10" ht="14.65" customHeight="1" x14ac:dyDescent="0.25">
      <c r="C15" s="180" t="s">
        <v>100</v>
      </c>
      <c r="D15" s="180"/>
      <c r="E15" s="180"/>
      <c r="F15" s="120"/>
      <c r="G15" s="120"/>
      <c r="H15" s="53">
        <v>0</v>
      </c>
      <c r="J15" s="53">
        <v>0</v>
      </c>
    </row>
    <row r="16" spans="3:10" ht="14.65" customHeight="1" x14ac:dyDescent="0.25">
      <c r="C16" s="180" t="s">
        <v>64</v>
      </c>
      <c r="D16" s="180"/>
      <c r="E16" s="120"/>
      <c r="F16" s="120"/>
      <c r="G16" s="120"/>
      <c r="H16" s="53">
        <v>0</v>
      </c>
      <c r="J16" s="53">
        <v>0</v>
      </c>
    </row>
    <row r="17" spans="3:10" ht="14.65" customHeight="1" thickBot="1" x14ac:dyDescent="0.3">
      <c r="C17" s="70"/>
      <c r="D17" s="70"/>
      <c r="E17" s="70"/>
      <c r="F17" s="70"/>
      <c r="G17" s="70"/>
      <c r="H17" s="70"/>
    </row>
    <row r="18" spans="3:10" ht="14.65" customHeight="1" thickBot="1" x14ac:dyDescent="0.3">
      <c r="C18" s="208" t="s">
        <v>69</v>
      </c>
      <c r="D18" s="208"/>
      <c r="E18" s="132"/>
      <c r="F18" s="132"/>
      <c r="G18" s="132"/>
      <c r="H18" s="133" t="s">
        <v>70</v>
      </c>
      <c r="J18" s="68" t="s">
        <v>70</v>
      </c>
    </row>
    <row r="19" spans="3:10" ht="14.65" customHeight="1" x14ac:dyDescent="0.25">
      <c r="C19" s="209" t="str">
        <f>_xlfn.CONCAT("NRA (",G29," ton)")</f>
        <v>NRA (65000 ton)</v>
      </c>
      <c r="D19" s="209"/>
      <c r="E19" s="209"/>
      <c r="F19" s="134"/>
      <c r="G19" s="134"/>
      <c r="H19" s="135">
        <f>1-J19</f>
        <v>1</v>
      </c>
      <c r="J19" s="71">
        <v>0</v>
      </c>
    </row>
    <row r="20" spans="3:10" ht="14.65" customHeight="1" x14ac:dyDescent="0.25">
      <c r="C20" s="209" t="str">
        <f>_xlfn.CONCAT("HRA en GHA (",G28," ton)")</f>
        <v>HRA en GHA (206000 ton)</v>
      </c>
      <c r="D20" s="209"/>
      <c r="E20" s="209"/>
      <c r="F20" s="136"/>
      <c r="G20" s="136"/>
      <c r="H20" s="135">
        <f t="shared" ref="H20" si="0">1-J20</f>
        <v>1</v>
      </c>
      <c r="J20" s="72">
        <v>0</v>
      </c>
    </row>
    <row r="21" spans="3:10" ht="14.65" customHeight="1" x14ac:dyDescent="0.25">
      <c r="C21" s="209" t="str">
        <f>_xlfn.CONCAT("Totaal NRA, HRA &amp; GHA", " (",G34," ton)")</f>
        <v>Totaal NRA, HRA &amp; GHA (271000 ton)</v>
      </c>
      <c r="D21" s="209"/>
      <c r="E21" s="209"/>
      <c r="F21" s="136"/>
      <c r="G21" s="136"/>
      <c r="H21" s="135">
        <f>(H19*$G$29+H20*$G$28)/G34</f>
        <v>1</v>
      </c>
      <c r="J21" s="121">
        <f>(J19*$G$29+J20*$G$28)/G34</f>
        <v>0</v>
      </c>
    </row>
    <row r="22" spans="3:10" ht="15" customHeight="1" x14ac:dyDescent="0.25">
      <c r="C22" s="137"/>
      <c r="D22" s="137"/>
      <c r="E22" s="137"/>
      <c r="F22" s="137"/>
      <c r="G22" s="137"/>
      <c r="H22" s="137"/>
    </row>
    <row r="23" spans="3:10" x14ac:dyDescent="0.25">
      <c r="C23" s="138" t="s">
        <v>29</v>
      </c>
      <c r="D23" s="138"/>
      <c r="E23" s="138"/>
      <c r="F23" s="138"/>
      <c r="G23" s="138"/>
      <c r="H23" s="138"/>
    </row>
    <row r="24" spans="3:10" x14ac:dyDescent="0.25">
      <c r="C24" s="137"/>
      <c r="D24" s="137"/>
      <c r="E24" s="137"/>
      <c r="F24" s="137"/>
      <c r="G24" s="137"/>
      <c r="H24" s="137"/>
    </row>
    <row r="25" spans="3:10" x14ac:dyDescent="0.25">
      <c r="C25" s="138" t="s">
        <v>68</v>
      </c>
      <c r="D25" s="138"/>
      <c r="E25" s="138"/>
      <c r="F25" s="138"/>
      <c r="G25" s="138"/>
      <c r="H25" s="139" t="str">
        <f>$H$11</f>
        <v>NAAM LOCATIE 1</v>
      </c>
      <c r="I25" s="89"/>
      <c r="J25" s="85" t="str">
        <f>$J$11</f>
        <v>NAAM LOCATIE 2</v>
      </c>
    </row>
    <row r="26" spans="3:10" ht="15.75" thickBot="1" x14ac:dyDescent="0.3">
      <c r="C26" s="140"/>
      <c r="D26" s="140"/>
      <c r="E26" s="140"/>
      <c r="F26" s="141"/>
      <c r="G26" s="141"/>
      <c r="H26" s="140"/>
    </row>
    <row r="27" spans="3:10" ht="15.75" thickBot="1" x14ac:dyDescent="0.3">
      <c r="C27" s="142" t="s">
        <v>4</v>
      </c>
      <c r="D27" s="142"/>
      <c r="E27" s="142"/>
      <c r="F27" s="143" t="s">
        <v>49</v>
      </c>
      <c r="G27" s="143" t="s">
        <v>6</v>
      </c>
      <c r="H27" s="144" t="s">
        <v>5</v>
      </c>
      <c r="J27" s="144" t="s">
        <v>5</v>
      </c>
    </row>
    <row r="28" spans="3:10" x14ac:dyDescent="0.25">
      <c r="C28" s="210" t="s">
        <v>72</v>
      </c>
      <c r="D28" s="210"/>
      <c r="E28" s="210"/>
      <c r="F28" s="136"/>
      <c r="G28" s="145">
        <v>206000</v>
      </c>
      <c r="H28" s="130">
        <f>'Perceel 2'!H38</f>
        <v>0</v>
      </c>
      <c r="J28" s="130">
        <f>H28</f>
        <v>0</v>
      </c>
    </row>
    <row r="29" spans="3:10" ht="15" customHeight="1" x14ac:dyDescent="0.25">
      <c r="C29" s="209" t="s">
        <v>73</v>
      </c>
      <c r="D29" s="209"/>
      <c r="E29" s="209"/>
      <c r="F29" s="136"/>
      <c r="G29" s="145">
        <v>65000</v>
      </c>
      <c r="H29" s="130">
        <f>'Perceel 2'!H39</f>
        <v>0</v>
      </c>
      <c r="J29" s="130">
        <f>H29</f>
        <v>0</v>
      </c>
    </row>
    <row r="30" spans="3:10" ht="15" customHeight="1" x14ac:dyDescent="0.25">
      <c r="C30" s="209" t="s">
        <v>107</v>
      </c>
      <c r="D30" s="209"/>
      <c r="E30" s="209"/>
      <c r="F30" s="209"/>
      <c r="G30" s="145">
        <v>14000</v>
      </c>
      <c r="H30" s="130">
        <f>'Perceel 2'!H40</f>
        <v>0</v>
      </c>
      <c r="J30" s="130">
        <f>H30</f>
        <v>0</v>
      </c>
    </row>
    <row r="31" spans="3:10" ht="15" customHeight="1" x14ac:dyDescent="0.25">
      <c r="C31" s="209" t="s">
        <v>48</v>
      </c>
      <c r="D31" s="209"/>
      <c r="E31" s="209"/>
      <c r="F31" s="146">
        <v>0.1</v>
      </c>
      <c r="G31" s="145">
        <v>63000</v>
      </c>
      <c r="H31" s="130">
        <f>F31*H14</f>
        <v>0</v>
      </c>
      <c r="J31" s="130">
        <f>F31*J14</f>
        <v>0</v>
      </c>
    </row>
    <row r="32" spans="3:10" ht="15" customHeight="1" x14ac:dyDescent="0.25">
      <c r="C32" s="209" t="s">
        <v>67</v>
      </c>
      <c r="D32" s="209"/>
      <c r="E32" s="209"/>
      <c r="F32" s="146">
        <f>F31</f>
        <v>0.1</v>
      </c>
      <c r="G32" s="145">
        <v>188000</v>
      </c>
      <c r="H32" s="130">
        <f>F32*H15</f>
        <v>0</v>
      </c>
      <c r="J32" s="130">
        <f>F32*J15</f>
        <v>0</v>
      </c>
    </row>
    <row r="33" spans="3:10" ht="15" customHeight="1" x14ac:dyDescent="0.25">
      <c r="C33" s="209" t="s">
        <v>46</v>
      </c>
      <c r="D33" s="209"/>
      <c r="E33" s="209"/>
      <c r="F33" s="146">
        <f>F31</f>
        <v>0.1</v>
      </c>
      <c r="G33" s="145">
        <v>19000</v>
      </c>
      <c r="H33" s="130">
        <f>F33*H16</f>
        <v>0</v>
      </c>
      <c r="J33" s="130">
        <f>F33*J16</f>
        <v>0</v>
      </c>
    </row>
    <row r="34" spans="3:10" x14ac:dyDescent="0.25">
      <c r="C34" s="212" t="s">
        <v>71</v>
      </c>
      <c r="D34" s="213"/>
      <c r="E34" s="136"/>
      <c r="F34" s="136"/>
      <c r="G34" s="147">
        <f>SUM(G28:G29)</f>
        <v>271000</v>
      </c>
      <c r="H34" s="131">
        <f>((G28*H28+G29*H29)     +          ( (G31*H31+G32*H32+G33*H33)*H21)        +    ((G31*J31+G32*J32+G33*J33)*J21)       )    /G34</f>
        <v>0</v>
      </c>
    </row>
    <row r="35" spans="3:10" x14ac:dyDescent="0.25">
      <c r="C35" s="137"/>
      <c r="D35" s="137"/>
      <c r="E35" s="137"/>
      <c r="F35" s="137"/>
      <c r="G35" s="137"/>
      <c r="H35" s="137"/>
    </row>
    <row r="36" spans="3:10" x14ac:dyDescent="0.25">
      <c r="C36" s="138" t="s">
        <v>101</v>
      </c>
      <c r="D36" s="138"/>
      <c r="E36" s="138"/>
      <c r="F36" s="138"/>
      <c r="G36" s="138"/>
      <c r="H36" s="139" t="str">
        <f>$H$11</f>
        <v>NAAM LOCATIE 1</v>
      </c>
      <c r="I36" s="89"/>
      <c r="J36" s="85" t="str">
        <f>$J$11</f>
        <v>NAAM LOCATIE 2</v>
      </c>
    </row>
    <row r="37" spans="3:10" ht="15.75" thickBot="1" x14ac:dyDescent="0.3">
      <c r="C37" s="148" t="s">
        <v>7</v>
      </c>
      <c r="D37" s="140"/>
      <c r="E37" s="140"/>
      <c r="F37" s="140"/>
      <c r="G37" s="149"/>
      <c r="H37" s="150" t="s">
        <v>8</v>
      </c>
      <c r="I37" s="106"/>
      <c r="J37" s="99" t="s">
        <v>8</v>
      </c>
    </row>
    <row r="38" spans="3:10" ht="15.75" thickBot="1" x14ac:dyDescent="0.3">
      <c r="C38" s="151" t="s">
        <v>87</v>
      </c>
      <c r="D38" s="141"/>
      <c r="E38" s="141"/>
      <c r="F38" s="141"/>
      <c r="G38" s="149"/>
      <c r="H38" s="152"/>
      <c r="I38" s="107"/>
      <c r="J38" s="102"/>
    </row>
    <row r="39" spans="3:10" x14ac:dyDescent="0.25">
      <c r="C39" s="153" t="s">
        <v>74</v>
      </c>
      <c r="D39" s="154"/>
      <c r="E39" s="154"/>
      <c r="F39" s="154"/>
      <c r="G39" s="155"/>
      <c r="H39" s="156">
        <f>$G$29*H19</f>
        <v>65000</v>
      </c>
      <c r="I39" s="106"/>
      <c r="J39" s="97">
        <f>$G$29*J19</f>
        <v>0</v>
      </c>
    </row>
    <row r="40" spans="3:10" x14ac:dyDescent="0.25">
      <c r="C40" s="157" t="s">
        <v>85</v>
      </c>
      <c r="D40" s="137"/>
      <c r="E40" s="137"/>
      <c r="F40" s="137"/>
      <c r="G40" s="158"/>
      <c r="H40" s="159">
        <f>$G$28*H20</f>
        <v>206000</v>
      </c>
      <c r="I40" s="106"/>
      <c r="J40" s="77">
        <f>$G$28*J20</f>
        <v>0</v>
      </c>
    </row>
    <row r="41" spans="3:10" ht="15.75" thickBot="1" x14ac:dyDescent="0.3">
      <c r="C41" s="98" t="str">
        <f>_xlfn.CONCAT("Additioneel door inschrijver na te scheiden HRA (tegen tarief van € ", H29, " per ton)")</f>
        <v>Additioneel door inschrijver na te scheiden HRA (tegen tarief van € 0 per ton)</v>
      </c>
      <c r="D41" s="64"/>
      <c r="E41" s="64"/>
      <c r="F41" s="64"/>
      <c r="G41" s="100"/>
      <c r="H41" s="101">
        <v>0</v>
      </c>
      <c r="I41" s="106"/>
      <c r="J41" s="101">
        <v>0</v>
      </c>
    </row>
    <row r="42" spans="3:10" ht="15.75" thickBot="1" x14ac:dyDescent="0.3">
      <c r="C42" s="82" t="s">
        <v>75</v>
      </c>
      <c r="D42" s="3"/>
      <c r="E42" s="3"/>
      <c r="F42" s="3"/>
      <c r="G42" s="93"/>
      <c r="H42" s="103">
        <f>H41+H39</f>
        <v>65000</v>
      </c>
      <c r="I42" s="107"/>
      <c r="J42" s="103">
        <f>J41+J39</f>
        <v>0</v>
      </c>
    </row>
    <row r="43" spans="3:10" ht="15.75" thickBot="1" x14ac:dyDescent="0.3">
      <c r="C43" s="92"/>
      <c r="D43" s="60"/>
      <c r="E43" s="60"/>
      <c r="F43" s="60"/>
      <c r="G43" s="93"/>
      <c r="H43" s="99"/>
      <c r="I43" s="106"/>
      <c r="J43" s="99"/>
    </row>
    <row r="44" spans="3:10" ht="15.75" thickBot="1" x14ac:dyDescent="0.3">
      <c r="C44" s="200" t="s">
        <v>76</v>
      </c>
      <c r="D44" s="200"/>
      <c r="E44" s="5"/>
      <c r="F44" s="82"/>
      <c r="G44" s="82"/>
      <c r="H44" s="82"/>
      <c r="I44" s="108"/>
      <c r="J44" s="82"/>
    </row>
    <row r="45" spans="3:10" x14ac:dyDescent="0.25">
      <c r="C45" s="4" t="s">
        <v>9</v>
      </c>
      <c r="D45" s="4"/>
      <c r="E45" s="4"/>
      <c r="F45" s="90">
        <v>25</v>
      </c>
      <c r="G45" s="4"/>
      <c r="H45" s="91" t="s">
        <v>3</v>
      </c>
      <c r="I45" s="109"/>
      <c r="J45" s="15" t="s">
        <v>3</v>
      </c>
    </row>
    <row r="46" spans="3:10" x14ac:dyDescent="0.25">
      <c r="C46" s="4" t="s">
        <v>10</v>
      </c>
      <c r="D46" s="4"/>
      <c r="E46" s="4"/>
      <c r="F46" s="24">
        <v>70</v>
      </c>
      <c r="G46" s="4"/>
      <c r="H46" s="14" t="s">
        <v>3</v>
      </c>
      <c r="I46" s="109"/>
      <c r="J46" s="15" t="s">
        <v>3</v>
      </c>
    </row>
    <row r="47" spans="3:10" x14ac:dyDescent="0.25">
      <c r="C47" s="4" t="s">
        <v>11</v>
      </c>
      <c r="D47" s="4"/>
      <c r="E47" s="4"/>
      <c r="F47" s="24">
        <v>95</v>
      </c>
      <c r="G47" s="4"/>
      <c r="H47" s="14" t="s">
        <v>3</v>
      </c>
      <c r="I47" s="109"/>
      <c r="J47" s="15" t="s">
        <v>3</v>
      </c>
    </row>
    <row r="48" spans="3:10" x14ac:dyDescent="0.25">
      <c r="C48" s="4" t="s">
        <v>12</v>
      </c>
      <c r="D48" s="4"/>
      <c r="E48" s="4"/>
      <c r="F48" s="24">
        <v>70</v>
      </c>
      <c r="G48" s="4"/>
      <c r="H48" s="14" t="s">
        <v>3</v>
      </c>
      <c r="I48" s="109"/>
      <c r="J48" s="15" t="s">
        <v>3</v>
      </c>
    </row>
    <row r="49" spans="3:10" ht="15.75" thickBot="1" x14ac:dyDescent="0.3">
      <c r="C49" s="198" t="s">
        <v>13</v>
      </c>
      <c r="D49" s="199"/>
      <c r="E49" s="61"/>
      <c r="F49" s="24">
        <v>100</v>
      </c>
      <c r="G49" s="4"/>
      <c r="H49" s="14" t="s">
        <v>3</v>
      </c>
      <c r="I49" s="109"/>
      <c r="J49" s="125" t="s">
        <v>3</v>
      </c>
    </row>
    <row r="50" spans="3:10" ht="15.75" thickBot="1" x14ac:dyDescent="0.3">
      <c r="C50" s="190" t="s">
        <v>14</v>
      </c>
      <c r="D50" s="190"/>
      <c r="E50" s="190"/>
      <c r="F50" s="191"/>
      <c r="G50" s="62"/>
      <c r="H50" s="25">
        <f>(-SUMIF(H45:H49,"Ja",F45:F49)*H42)+J50</f>
        <v>0</v>
      </c>
      <c r="I50" s="110"/>
      <c r="J50" s="87">
        <f>-SUMIF(J45:J49,"Ja",F45:F49)*J42</f>
        <v>0</v>
      </c>
    </row>
    <row r="51" spans="3:10" x14ac:dyDescent="0.25">
      <c r="C51" s="54"/>
      <c r="D51" s="54"/>
      <c r="E51" s="54"/>
      <c r="F51" s="54"/>
      <c r="G51" s="54"/>
      <c r="H51" s="54"/>
      <c r="J51" s="54"/>
    </row>
    <row r="52" spans="3:10" x14ac:dyDescent="0.25">
      <c r="C52" s="2" t="s">
        <v>26</v>
      </c>
      <c r="D52" s="2"/>
      <c r="E52" s="2"/>
      <c r="F52" s="2"/>
      <c r="G52" s="2"/>
      <c r="H52" s="88" t="str">
        <f>$H$11</f>
        <v>NAAM LOCATIE 1</v>
      </c>
      <c r="I52" s="89"/>
      <c r="J52" s="88" t="str">
        <f>$J$11</f>
        <v>NAAM LOCATIE 2</v>
      </c>
    </row>
    <row r="53" spans="3:10" ht="15.75" thickBot="1" x14ac:dyDescent="0.3">
      <c r="C53" s="22" t="s">
        <v>7</v>
      </c>
      <c r="D53" s="54"/>
      <c r="E53" s="54"/>
      <c r="F53" s="54"/>
      <c r="G53" s="23"/>
      <c r="H53" s="86" t="s">
        <v>8</v>
      </c>
      <c r="I53" s="106"/>
      <c r="J53" s="86" t="s">
        <v>8</v>
      </c>
    </row>
    <row r="54" spans="3:10" ht="15.75" thickTop="1" x14ac:dyDescent="0.25">
      <c r="C54" s="6" t="s">
        <v>4</v>
      </c>
      <c r="D54" s="6"/>
      <c r="E54" s="6"/>
      <c r="F54" s="192" t="s">
        <v>15</v>
      </c>
      <c r="G54" s="192"/>
      <c r="H54" s="192"/>
      <c r="I54" s="111"/>
      <c r="J54" s="119" t="s">
        <v>15</v>
      </c>
    </row>
    <row r="55" spans="3:10" x14ac:dyDescent="0.25">
      <c r="C55" s="4" t="s">
        <v>16</v>
      </c>
      <c r="D55" s="4"/>
      <c r="E55" s="4"/>
      <c r="F55" s="4"/>
      <c r="G55" s="4"/>
      <c r="H55" s="19"/>
      <c r="I55" s="109"/>
      <c r="J55" s="20"/>
    </row>
    <row r="56" spans="3:10" ht="15.75" thickBot="1" x14ac:dyDescent="0.3">
      <c r="C56" s="7" t="s">
        <v>17</v>
      </c>
      <c r="D56" s="7"/>
      <c r="E56" s="7"/>
      <c r="F56" s="7"/>
      <c r="G56" s="7"/>
      <c r="H56" s="129">
        <v>0</v>
      </c>
      <c r="I56" s="109"/>
      <c r="J56" s="126">
        <v>0</v>
      </c>
    </row>
    <row r="57" spans="3:10" ht="15" customHeight="1" thickBot="1" x14ac:dyDescent="0.3">
      <c r="C57" s="190" t="s">
        <v>18</v>
      </c>
      <c r="D57" s="193"/>
      <c r="E57" s="193"/>
      <c r="F57" s="191"/>
      <c r="G57" s="62"/>
      <c r="H57" s="25">
        <f>IF(ISBLANK(H55),0,(H55*1000)+1150-300*H56)</f>
        <v>0</v>
      </c>
      <c r="I57" s="110"/>
      <c r="J57" s="128">
        <f>IF(ISBLANK(J55),0,(J55*1000)+1150-300*J56)</f>
        <v>0</v>
      </c>
    </row>
    <row r="58" spans="3:10" x14ac:dyDescent="0.25">
      <c r="C58" s="54"/>
      <c r="D58" s="54"/>
      <c r="E58" s="54"/>
      <c r="F58" s="54"/>
      <c r="G58" s="54"/>
      <c r="H58" s="54"/>
      <c r="J58" s="127"/>
    </row>
    <row r="59" spans="3:10" x14ac:dyDescent="0.25">
      <c r="C59" s="54"/>
      <c r="D59" s="54"/>
      <c r="E59" s="54"/>
      <c r="F59" s="54"/>
      <c r="G59" s="54"/>
      <c r="H59" s="54"/>
    </row>
    <row r="60" spans="3:10" x14ac:dyDescent="0.25">
      <c r="C60" s="2" t="s">
        <v>61</v>
      </c>
      <c r="D60" s="2"/>
      <c r="E60" s="2"/>
      <c r="F60" s="2"/>
      <c r="G60" s="2"/>
      <c r="H60" s="85" t="str">
        <f>$H$11</f>
        <v>NAAM LOCATIE 1</v>
      </c>
      <c r="I60" s="89"/>
      <c r="J60" s="85" t="str">
        <f>$J$11</f>
        <v>NAAM LOCATIE 2</v>
      </c>
    </row>
    <row r="61" spans="3:10" ht="15.75" thickBot="1" x14ac:dyDescent="0.3">
      <c r="C61" s="54"/>
      <c r="D61" s="54"/>
      <c r="E61" s="54"/>
      <c r="F61" s="54"/>
      <c r="G61" s="54"/>
      <c r="H61" s="54"/>
      <c r="J61" s="63"/>
    </row>
    <row r="62" spans="3:10" ht="15.75" thickBot="1" x14ac:dyDescent="0.3">
      <c r="C62" s="30"/>
      <c r="D62" s="30"/>
      <c r="E62" s="30" t="s">
        <v>6</v>
      </c>
      <c r="F62" s="30" t="s">
        <v>59</v>
      </c>
      <c r="G62" s="30" t="s">
        <v>19</v>
      </c>
      <c r="H62" s="28" t="s">
        <v>51</v>
      </c>
      <c r="J62" s="30" t="s">
        <v>19</v>
      </c>
    </row>
    <row r="63" spans="3:10" x14ac:dyDescent="0.25">
      <c r="C63" s="205" t="s">
        <v>47</v>
      </c>
      <c r="D63" s="206"/>
      <c r="E63" s="160">
        <f>G31</f>
        <v>63000</v>
      </c>
      <c r="F63" s="161">
        <v>7.0000000000000007E-2</v>
      </c>
      <c r="G63" s="162">
        <f>H14</f>
        <v>0</v>
      </c>
      <c r="H63" s="163">
        <f>(E63*F63)*(G63*$H$21+J63*$J$21)</f>
        <v>0</v>
      </c>
      <c r="J63" s="162">
        <f>J14</f>
        <v>0</v>
      </c>
    </row>
    <row r="64" spans="3:10" x14ac:dyDescent="0.25">
      <c r="C64" s="44" t="s">
        <v>60</v>
      </c>
      <c r="D64" s="45"/>
      <c r="E64" s="160">
        <f>G32</f>
        <v>188000</v>
      </c>
      <c r="F64" s="161">
        <v>7.0000000000000007E-2</v>
      </c>
      <c r="G64" s="162">
        <f>H15</f>
        <v>0</v>
      </c>
      <c r="H64" s="163">
        <f t="shared" ref="H64:H65" si="1">(E64*F64)*(G64*$H$21+J64*$J$21)</f>
        <v>0</v>
      </c>
      <c r="J64" s="162">
        <f t="shared" ref="J64:J65" si="2">J15</f>
        <v>0</v>
      </c>
    </row>
    <row r="65" spans="3:15" ht="15.75" thickBot="1" x14ac:dyDescent="0.3">
      <c r="C65" s="203" t="s">
        <v>50</v>
      </c>
      <c r="D65" s="204"/>
      <c r="E65" s="164">
        <f>G33</f>
        <v>19000</v>
      </c>
      <c r="F65" s="165">
        <v>7.0000000000000007E-2</v>
      </c>
      <c r="G65" s="166">
        <f>H16</f>
        <v>0</v>
      </c>
      <c r="H65" s="167">
        <f t="shared" si="1"/>
        <v>0</v>
      </c>
      <c r="J65" s="166">
        <f t="shared" si="2"/>
        <v>0</v>
      </c>
    </row>
    <row r="66" spans="3:15" ht="15.75" thickBot="1" x14ac:dyDescent="0.3">
      <c r="C66" s="33"/>
      <c r="D66" s="33"/>
      <c r="E66" s="168"/>
      <c r="F66" s="168"/>
      <c r="G66" s="168"/>
      <c r="H66" s="168">
        <f>H63+H65+J66</f>
        <v>0</v>
      </c>
      <c r="J66" s="173">
        <f>J65+J63</f>
        <v>0</v>
      </c>
    </row>
    <row r="67" spans="3:15" x14ac:dyDescent="0.25">
      <c r="C67" s="54"/>
      <c r="D67" s="54"/>
      <c r="E67" s="54"/>
      <c r="F67" s="54"/>
      <c r="G67" s="54"/>
      <c r="H67" s="27"/>
    </row>
    <row r="68" spans="3:15" x14ac:dyDescent="0.25">
      <c r="C68" s="2" t="s">
        <v>52</v>
      </c>
      <c r="D68" s="2"/>
      <c r="E68" s="2"/>
      <c r="F68" s="2"/>
      <c r="G68" s="2"/>
      <c r="H68" s="2"/>
    </row>
    <row r="69" spans="3:15" ht="15.75" thickBot="1" x14ac:dyDescent="0.3">
      <c r="C69" s="54"/>
      <c r="D69" s="54"/>
      <c r="E69" s="54"/>
      <c r="F69" s="54"/>
      <c r="G69" s="54"/>
      <c r="H69" s="27"/>
    </row>
    <row r="70" spans="3:15" ht="15.75" thickBot="1" x14ac:dyDescent="0.3">
      <c r="C70" s="30" t="s">
        <v>53</v>
      </c>
      <c r="D70" s="30"/>
      <c r="E70" s="30"/>
      <c r="F70" s="30"/>
      <c r="G70" s="30"/>
      <c r="H70" s="30"/>
    </row>
    <row r="71" spans="3:15" s="104" customFormat="1" ht="15" customHeight="1" x14ac:dyDescent="0.25">
      <c r="C71" s="195" t="s">
        <v>82</v>
      </c>
      <c r="D71" s="195"/>
      <c r="E71" s="195"/>
      <c r="F71" s="195"/>
      <c r="G71" s="195"/>
      <c r="H71" s="37">
        <f>H50</f>
        <v>0</v>
      </c>
      <c r="J71" s="55"/>
      <c r="K71" s="55"/>
      <c r="L71" s="55"/>
      <c r="M71" s="55"/>
      <c r="N71" s="55"/>
      <c r="O71" s="55"/>
    </row>
    <row r="72" spans="3:15" s="104" customFormat="1" x14ac:dyDescent="0.25">
      <c r="C72" s="180" t="s">
        <v>83</v>
      </c>
      <c r="D72" s="180"/>
      <c r="E72" s="180"/>
      <c r="F72" s="180"/>
      <c r="G72" s="118"/>
      <c r="H72" s="37">
        <f>H57</f>
        <v>0</v>
      </c>
      <c r="J72" s="55"/>
      <c r="K72" s="55"/>
      <c r="L72" s="55"/>
      <c r="M72" s="55"/>
      <c r="N72" s="55"/>
      <c r="O72" s="55"/>
    </row>
    <row r="73" spans="3:15" s="104" customFormat="1" ht="15.75" thickBot="1" x14ac:dyDescent="0.3">
      <c r="C73" s="203" t="s">
        <v>84</v>
      </c>
      <c r="D73" s="204"/>
      <c r="E73" s="21"/>
      <c r="F73" s="116"/>
      <c r="G73" s="116"/>
      <c r="H73" s="38">
        <f>H66</f>
        <v>0</v>
      </c>
      <c r="J73" s="55"/>
      <c r="K73" s="55"/>
      <c r="L73" s="55"/>
      <c r="M73" s="55"/>
      <c r="N73" s="55"/>
      <c r="O73" s="55"/>
    </row>
    <row r="74" spans="3:15" s="104" customFormat="1" ht="15.75" thickBot="1" x14ac:dyDescent="0.3">
      <c r="C74" s="207" t="s">
        <v>86</v>
      </c>
      <c r="D74" s="207"/>
      <c r="E74" s="207"/>
      <c r="F74" s="207"/>
      <c r="G74" s="25"/>
      <c r="H74" s="25">
        <f>SUM(H71:H73)</f>
        <v>0</v>
      </c>
      <c r="J74" s="55"/>
      <c r="K74" s="55"/>
      <c r="L74" s="55"/>
      <c r="M74" s="55"/>
      <c r="N74" s="55"/>
      <c r="O74" s="55"/>
    </row>
    <row r="75" spans="3:15" s="104" customFormat="1" x14ac:dyDescent="0.25">
      <c r="C75" s="27"/>
      <c r="D75" s="27"/>
      <c r="E75" s="27"/>
      <c r="F75" s="27"/>
      <c r="G75" s="54"/>
      <c r="H75" s="31"/>
      <c r="J75" s="55"/>
      <c r="K75" s="55"/>
      <c r="L75" s="55"/>
      <c r="M75" s="55"/>
      <c r="N75" s="55"/>
      <c r="O75" s="55"/>
    </row>
    <row r="76" spans="3:15" s="104" customFormat="1" x14ac:dyDescent="0.25">
      <c r="C76" s="2" t="s">
        <v>56</v>
      </c>
      <c r="D76" s="2"/>
      <c r="E76" s="2"/>
      <c r="F76" s="2"/>
      <c r="G76" s="2"/>
      <c r="H76" s="2"/>
      <c r="J76" s="55"/>
      <c r="K76" s="55"/>
      <c r="L76" s="55"/>
      <c r="M76" s="55"/>
      <c r="N76" s="55"/>
      <c r="O76" s="55"/>
    </row>
    <row r="77" spans="3:15" s="104" customFormat="1" ht="15.75" thickBot="1" x14ac:dyDescent="0.3">
      <c r="C77" s="3"/>
      <c r="D77" s="3"/>
      <c r="E77" s="3"/>
      <c r="F77" s="3"/>
      <c r="G77" s="3"/>
      <c r="H77" s="3"/>
      <c r="J77" s="55"/>
      <c r="K77" s="55"/>
      <c r="L77" s="55"/>
      <c r="M77" s="55"/>
      <c r="N77" s="55"/>
      <c r="O77" s="55"/>
    </row>
    <row r="78" spans="3:15" s="104" customFormat="1" x14ac:dyDescent="0.25">
      <c r="C78" s="39" t="s">
        <v>58</v>
      </c>
      <c r="D78" s="27"/>
      <c r="E78" s="27"/>
      <c r="F78" s="27"/>
      <c r="G78" s="54"/>
      <c r="H78" s="169">
        <f>H34*G34</f>
        <v>0</v>
      </c>
      <c r="J78" s="55"/>
      <c r="K78" s="55"/>
      <c r="L78" s="55"/>
      <c r="M78" s="55"/>
      <c r="N78" s="55"/>
      <c r="O78" s="55"/>
    </row>
    <row r="79" spans="3:15" s="104" customFormat="1" ht="15.75" thickBot="1" x14ac:dyDescent="0.3">
      <c r="C79" s="41" t="s">
        <v>57</v>
      </c>
      <c r="D79" s="202" t="s">
        <v>54</v>
      </c>
      <c r="E79" s="202"/>
      <c r="F79" s="42">
        <v>100</v>
      </c>
      <c r="G79" s="64"/>
      <c r="H79" s="170">
        <f>H74/1000*F79</f>
        <v>0</v>
      </c>
      <c r="J79" s="55"/>
      <c r="K79" s="55"/>
      <c r="L79" s="55"/>
      <c r="M79" s="55"/>
      <c r="N79" s="55"/>
      <c r="O79" s="55"/>
    </row>
    <row r="80" spans="3:15" s="104" customFormat="1" ht="15.75" thickBot="1" x14ac:dyDescent="0.3">
      <c r="C80" s="40" t="s">
        <v>55</v>
      </c>
      <c r="D80" s="33"/>
      <c r="E80" s="33"/>
      <c r="F80" s="33"/>
      <c r="G80" s="60"/>
      <c r="H80" s="171">
        <f>(H78+H79)/G34</f>
        <v>0</v>
      </c>
      <c r="J80" s="55"/>
      <c r="K80" s="55"/>
      <c r="L80" s="55"/>
      <c r="M80" s="55"/>
      <c r="N80" s="55"/>
      <c r="O80" s="55"/>
    </row>
    <row r="81" spans="3:15" s="104" customFormat="1" x14ac:dyDescent="0.25">
      <c r="C81" s="27"/>
      <c r="D81" s="27"/>
      <c r="E81" s="27"/>
      <c r="F81" s="27"/>
      <c r="G81" s="54"/>
      <c r="H81" s="172"/>
      <c r="J81" s="55"/>
      <c r="K81" s="55"/>
      <c r="L81" s="55"/>
      <c r="M81" s="55"/>
      <c r="N81" s="55"/>
      <c r="O81" s="55"/>
    </row>
    <row r="82" spans="3:15" s="104" customFormat="1" x14ac:dyDescent="0.25">
      <c r="C82" s="12" t="s">
        <v>20</v>
      </c>
      <c r="D82" s="12"/>
      <c r="E82" s="12"/>
      <c r="F82" s="113" t="s">
        <v>21</v>
      </c>
      <c r="G82" s="12"/>
      <c r="H82" s="54"/>
      <c r="J82" s="55"/>
      <c r="K82" s="55"/>
      <c r="L82" s="55"/>
      <c r="M82" s="55"/>
      <c r="N82" s="55"/>
      <c r="O82" s="55"/>
    </row>
    <row r="83" spans="3:15" s="104" customFormat="1" x14ac:dyDescent="0.25">
      <c r="C83" s="12"/>
      <c r="D83" s="12"/>
      <c r="E83" s="12"/>
      <c r="F83" s="12"/>
      <c r="G83" s="12"/>
      <c r="H83" s="54"/>
      <c r="J83" s="55"/>
      <c r="K83" s="55"/>
      <c r="L83" s="55"/>
      <c r="M83" s="55"/>
      <c r="N83" s="55"/>
      <c r="O83" s="55"/>
    </row>
    <row r="84" spans="3:15" s="104" customFormat="1" x14ac:dyDescent="0.25">
      <c r="C84" s="12" t="s">
        <v>22</v>
      </c>
      <c r="D84" s="12"/>
      <c r="E84" s="12"/>
      <c r="F84" s="113" t="s">
        <v>21</v>
      </c>
      <c r="G84" s="12"/>
      <c r="H84" s="54"/>
      <c r="J84" s="55"/>
      <c r="K84" s="55"/>
      <c r="L84" s="55"/>
      <c r="M84" s="55"/>
      <c r="N84" s="55"/>
      <c r="O84" s="55"/>
    </row>
    <row r="85" spans="3:15" s="104" customFormat="1" x14ac:dyDescent="0.25">
      <c r="C85" s="12"/>
      <c r="D85" s="12"/>
      <c r="E85" s="12"/>
      <c r="F85" s="12"/>
      <c r="G85" s="12"/>
      <c r="H85" s="54"/>
      <c r="J85" s="55"/>
      <c r="K85" s="55"/>
      <c r="L85" s="55"/>
      <c r="M85" s="55"/>
      <c r="N85" s="55"/>
      <c r="O85" s="55"/>
    </row>
    <row r="86" spans="3:15" s="104" customFormat="1" x14ac:dyDescent="0.25">
      <c r="C86" s="12" t="s">
        <v>23</v>
      </c>
      <c r="D86" s="12"/>
      <c r="E86" s="12"/>
      <c r="F86" s="113" t="s">
        <v>21</v>
      </c>
      <c r="G86" s="12"/>
      <c r="H86" s="13"/>
      <c r="J86" s="55"/>
      <c r="K86" s="55"/>
      <c r="L86" s="55"/>
      <c r="M86" s="55"/>
      <c r="N86" s="55"/>
      <c r="O86" s="55"/>
    </row>
    <row r="87" spans="3:15" s="104" customFormat="1" x14ac:dyDescent="0.25">
      <c r="C87" s="54"/>
      <c r="D87" s="54"/>
      <c r="E87" s="54"/>
      <c r="F87" s="54"/>
      <c r="G87" s="54"/>
      <c r="H87" s="54"/>
      <c r="J87" s="55"/>
      <c r="K87" s="55"/>
      <c r="L87" s="55"/>
      <c r="M87" s="55"/>
      <c r="N87" s="55"/>
      <c r="O87" s="55"/>
    </row>
  </sheetData>
  <sheetProtection algorithmName="SHA-512" hashValue="8Vbogcyg+rc7FszBMXa+dnF5ZhxvaGEpaKBSiK8Jhrug3atQJVTdb8kPHW2XDx3LHomg9ZsF35N3C4R9hj6GTA==" saltValue="RBLtGz0fpMeIgBRGI1NF0Q==" spinCount="100000" sheet="1" objects="1" scenarios="1"/>
  <protectedRanges>
    <protectedRange sqref="G5" name="Bereik1"/>
    <protectedRange sqref="H7:H9" name="Bereik2"/>
    <protectedRange sqref="H11:H12" name="Bereik3"/>
    <protectedRange sqref="H14:H16" name="Bereik4"/>
    <protectedRange sqref="H28:H30" name="Bereik9"/>
    <protectedRange sqref="H41" name="Bereik10"/>
    <protectedRange sqref="H45:H49" name="Bereik11"/>
    <protectedRange sqref="H55" name="Bereik12"/>
    <protectedRange sqref="J11:J12" name="Bereik13"/>
    <protectedRange sqref="J14:J16" name="Bereik14"/>
    <protectedRange sqref="J19:J20" name="Bereik15"/>
    <protectedRange sqref="J41" name="Bereik16"/>
    <protectedRange sqref="J45:J49" name="Bereik17"/>
    <protectedRange sqref="J55" name="Bereik18"/>
    <protectedRange sqref="H56" name="Bereik12_1"/>
    <protectedRange sqref="J56" name="Bereik12_2"/>
  </protectedRanges>
  <mergeCells count="31">
    <mergeCell ref="C74:F74"/>
    <mergeCell ref="D79:E79"/>
    <mergeCell ref="C8:F8"/>
    <mergeCell ref="C7:E7"/>
    <mergeCell ref="C57:F57"/>
    <mergeCell ref="C63:D63"/>
    <mergeCell ref="C65:D65"/>
    <mergeCell ref="C71:G71"/>
    <mergeCell ref="C72:F72"/>
    <mergeCell ref="C73:D73"/>
    <mergeCell ref="C33:E33"/>
    <mergeCell ref="C34:D34"/>
    <mergeCell ref="C44:D44"/>
    <mergeCell ref="C49:D49"/>
    <mergeCell ref="C50:F50"/>
    <mergeCell ref="F54:H54"/>
    <mergeCell ref="C28:E28"/>
    <mergeCell ref="C29:E29"/>
    <mergeCell ref="C30:F30"/>
    <mergeCell ref="C31:E31"/>
    <mergeCell ref="C32:E32"/>
    <mergeCell ref="C18:D18"/>
    <mergeCell ref="C19:E19"/>
    <mergeCell ref="C20:E20"/>
    <mergeCell ref="C21:E21"/>
    <mergeCell ref="G5:H5"/>
    <mergeCell ref="C9:G9"/>
    <mergeCell ref="C13:D13"/>
    <mergeCell ref="C14:E14"/>
    <mergeCell ref="C15:E15"/>
    <mergeCell ref="C16:D16"/>
  </mergeCells>
  <conditionalFormatting sqref="J31:J55 J2:J20 J22:J29 J58:J87">
    <cfRule type="expression" dxfId="8" priority="12">
      <formula>$H$9="nee"</formula>
    </cfRule>
  </conditionalFormatting>
  <conditionalFormatting sqref="J30">
    <cfRule type="expression" dxfId="7" priority="11">
      <formula>$H$9="nee"</formula>
    </cfRule>
  </conditionalFormatting>
  <conditionalFormatting sqref="J21">
    <cfRule type="expression" dxfId="6" priority="10">
      <formula>$H$9="nee"</formula>
    </cfRule>
  </conditionalFormatting>
  <conditionalFormatting sqref="C8:H28 C32:H55 G30 C29:G29 H29:H30 C57:H87 C56:G56 F31:H31">
    <cfRule type="expression" dxfId="5" priority="8">
      <formula>$H$7="nee"</formula>
    </cfRule>
  </conditionalFormatting>
  <conditionalFormatting sqref="J56">
    <cfRule type="expression" dxfId="4" priority="7">
      <formula>$H$9="nee"</formula>
    </cfRule>
  </conditionalFormatting>
  <conditionalFormatting sqref="J57">
    <cfRule type="expression" dxfId="3" priority="4">
      <formula>$H$9="nee"</formula>
    </cfRule>
  </conditionalFormatting>
  <conditionalFormatting sqref="C30">
    <cfRule type="expression" dxfId="2" priority="3">
      <formula>$H$7="nee"</formula>
    </cfRule>
  </conditionalFormatting>
  <conditionalFormatting sqref="C31:E31">
    <cfRule type="expression" dxfId="1" priority="2">
      <formula>$H$7="nee"</formula>
    </cfRule>
  </conditionalFormatting>
  <conditionalFormatting sqref="H56">
    <cfRule type="expression" dxfId="0" priority="1">
      <formula>$H$7="nee"</formula>
    </cfRule>
  </conditionalFormatting>
  <dataValidations count="3">
    <dataValidation type="list" allowBlank="1" showInputMessage="1" showErrorMessage="1" sqref="H9 J45:J49 H45:H49" xr:uid="{CC1F2DD2-59CA-4508-A391-87DA1E838149}">
      <formula1>"Ja,Nee"</formula1>
    </dataValidation>
    <dataValidation type="list" allowBlank="1" showInputMessage="1" showErrorMessage="1" sqref="H8" xr:uid="{FAC7D768-0F8B-4A61-AA89-83EC4E2D4AF1}">
      <formula1>$C$6:$H$6</formula1>
    </dataValidation>
    <dataValidation type="list" allowBlank="1" showInputMessage="1" showErrorMessage="1" sqref="H7" xr:uid="{56811126-EA04-4221-AFB2-4C6DC214ED07}">
      <formula1>$F$7:$G$7</formula1>
    </dataValidation>
  </dataValidations>
  <pageMargins left="0.7" right="0.7" top="0.75" bottom="0.75" header="0.3" footer="0.3"/>
  <pageSetup paperSize="9" orientation="portrait" r:id="rId1"/>
  <drawing r:id="rId2"/>
  <pictur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C2BFE33A43174C845DC48FB1BDA599" ma:contentTypeVersion="2" ma:contentTypeDescription="Een nieuw document maken." ma:contentTypeScope="" ma:versionID="b96bcd85de98891375aacfd1113aa933">
  <xsd:schema xmlns:xsd="http://www.w3.org/2001/XMLSchema" xmlns:xs="http://www.w3.org/2001/XMLSchema" xmlns:p="http://schemas.microsoft.com/office/2006/metadata/properties" xmlns:ns2="54f1c97b-70b2-4eaa-ac5c-f17377df0a25" targetNamespace="http://schemas.microsoft.com/office/2006/metadata/properties" ma:root="true" ma:fieldsID="a77d64d0534e4df78188e977bbbcdc56" ns2:_="">
    <xsd:import namespace="54f1c97b-70b2-4eaa-ac5c-f17377df0a2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f1c97b-70b2-4eaa-ac5c-f17377df0a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3FB805-37BA-41D4-AEC2-617195D23900}">
  <ds:schemaRefs>
    <ds:schemaRef ds:uri="http://schemas.microsoft.com/sharepoint/v3/contenttype/forms"/>
  </ds:schemaRefs>
</ds:datastoreItem>
</file>

<file path=customXml/itemProps2.xml><?xml version="1.0" encoding="utf-8"?>
<ds:datastoreItem xmlns:ds="http://schemas.openxmlformats.org/officeDocument/2006/customXml" ds:itemID="{9B6E562E-7054-4E83-8129-7E6847629D8B}">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54f1c97b-70b2-4eaa-ac5c-f17377df0a25"/>
    <ds:schemaRef ds:uri="http://purl.org/dc/terms/"/>
    <ds:schemaRef ds:uri="http://www.w3.org/XML/1998/namespace"/>
    <ds:schemaRef ds:uri="http://purl.org/dc/elements/1.1/"/>
  </ds:schemaRefs>
</ds:datastoreItem>
</file>

<file path=customXml/itemProps3.xml><?xml version="1.0" encoding="utf-8"?>
<ds:datastoreItem xmlns:ds="http://schemas.openxmlformats.org/officeDocument/2006/customXml" ds:itemID="{F5439A1E-F186-48E3-AC56-B470AA84CC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f1c97b-70b2-4eaa-ac5c-f17377df0a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Perceel 2</vt:lpstr>
      <vt:lpstr>Perceel 2, scenario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n.ahsmann_KPLUSV3809</dc:creator>
  <cp:lastModifiedBy>Alexander Pluckel</cp:lastModifiedBy>
  <cp:lastPrinted>2019-07-03T12:40:37Z</cp:lastPrinted>
  <dcterms:created xsi:type="dcterms:W3CDTF">2019-02-15T12:59:30Z</dcterms:created>
  <dcterms:modified xsi:type="dcterms:W3CDTF">2019-07-03T15:25:53Z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0x01010081C2BFE33A43174C845DC48FB1BDA599</vt:lpwstr>
  </property>
  <property fmtid="{D5CDD505-2E9C-101B-9397-08002B2CF9AE}" pid="3" name="AuthorIds_UIVersion_9216">
    <vt:lpwstr>12</vt:lpwstr>
  </property>
</Properties>
</file>