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G:\Mijn Drive\Aeves - nieuwe\0. ADVIES\1. Projecten\ASG - Koffieautomaten\4. Nota van Inlichtingen\"/>
    </mc:Choice>
  </mc:AlternateContent>
  <xr:revisionPtr revIDLastSave="0" documentId="13_ncr:1_{41C7AADF-13C5-4DA7-81DB-27FF15AF67B0}" xr6:coauthVersionLast="45" xr6:coauthVersionMax="45" xr10:uidLastSave="{00000000-0000-0000-0000-000000000000}"/>
  <bookViews>
    <workbookView xWindow="-110" yWindow="-110" windowWidth="19420" windowHeight="10420" activeTab="2" xr2:uid="{3CD1021F-5E1A-465C-9185-EA4B822A765B}"/>
  </bookViews>
  <sheets>
    <sheet name="Invulinstructie" sheetId="4" r:id="rId1"/>
    <sheet name="Machines" sheetId="3" r:id="rId2"/>
    <sheet name="Ingrediënten" sheetId="2" r:id="rId3"/>
    <sheet name="Overzicht "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 i="2" l="1"/>
  <c r="J6" i="2" l="1"/>
  <c r="J7" i="2" s="1"/>
  <c r="J8" i="2" s="1"/>
  <c r="J9" i="2" s="1"/>
  <c r="J10" i="2" s="1"/>
  <c r="J11" i="2" s="1"/>
  <c r="J12" i="2" s="1"/>
  <c r="R9" i="3" l="1"/>
  <c r="R10" i="3"/>
  <c r="R11" i="3"/>
  <c r="R12" i="3"/>
  <c r="R8" i="3"/>
  <c r="O9" i="3"/>
  <c r="O10" i="3"/>
  <c r="O11" i="3"/>
  <c r="O12" i="3"/>
  <c r="O8" i="3"/>
  <c r="U5" i="3" l="1"/>
  <c r="R7" i="3"/>
  <c r="R6" i="3"/>
  <c r="O7" i="3"/>
  <c r="O6" i="3"/>
  <c r="I6" i="3"/>
  <c r="I6" i="2" l="1"/>
  <c r="I7" i="2"/>
  <c r="I8" i="2"/>
  <c r="I9" i="2"/>
  <c r="I10" i="2"/>
  <c r="I11" i="2"/>
  <c r="I12" i="2"/>
  <c r="I5" i="2"/>
  <c r="E6" i="2"/>
  <c r="E7" i="2"/>
  <c r="E8" i="2"/>
  <c r="E9" i="2"/>
  <c r="E10" i="2"/>
  <c r="E11" i="2"/>
  <c r="E12" i="2"/>
  <c r="E5" i="2"/>
  <c r="L8" i="3" l="1"/>
  <c r="I8" i="3"/>
  <c r="F8" i="3"/>
  <c r="C8" i="3"/>
  <c r="B1" i="3"/>
  <c r="B1" i="1"/>
  <c r="U8" i="3" l="1"/>
  <c r="Q7" i="2"/>
  <c r="Q8" i="2"/>
  <c r="Q9" i="2"/>
  <c r="Q10" i="2"/>
  <c r="Q11" i="2"/>
  <c r="Q12" i="2"/>
  <c r="Q6" i="2"/>
  <c r="N7" i="2"/>
  <c r="N8" i="2"/>
  <c r="N9" i="2"/>
  <c r="N10" i="2"/>
  <c r="N11" i="2"/>
  <c r="N12" i="2"/>
  <c r="N6" i="2"/>
  <c r="L10" i="3"/>
  <c r="L11" i="3"/>
  <c r="L12" i="3"/>
  <c r="L9" i="3"/>
  <c r="I10" i="3"/>
  <c r="I11" i="3"/>
  <c r="I12" i="3"/>
  <c r="I9" i="3"/>
  <c r="F10" i="3"/>
  <c r="F11" i="3"/>
  <c r="F12" i="3"/>
  <c r="F9" i="3"/>
  <c r="C10" i="3"/>
  <c r="C11" i="3"/>
  <c r="C12" i="3"/>
  <c r="U12" i="3" s="1"/>
  <c r="C9" i="3"/>
  <c r="L7" i="3"/>
  <c r="I7" i="3"/>
  <c r="L6" i="3"/>
  <c r="F7" i="3"/>
  <c r="F6" i="3"/>
  <c r="U11" i="3" l="1"/>
  <c r="U10" i="3"/>
  <c r="U9" i="3"/>
  <c r="C7" i="3"/>
  <c r="U7" i="3" s="1"/>
  <c r="C6" i="3"/>
  <c r="U6" i="3" s="1"/>
  <c r="U13" i="3" l="1"/>
  <c r="K7" i="2"/>
  <c r="K8" i="2"/>
  <c r="K9" i="2"/>
  <c r="K10" i="2"/>
  <c r="K11" i="2"/>
  <c r="K12" i="2"/>
  <c r="K6" i="2"/>
  <c r="G7" i="2"/>
  <c r="G8" i="2"/>
  <c r="G9" i="2"/>
  <c r="G10" i="2"/>
  <c r="G11" i="2"/>
  <c r="G12" i="2"/>
  <c r="G6" i="2"/>
  <c r="T5" i="3" l="1"/>
  <c r="C5" i="1" l="1"/>
  <c r="D6" i="2"/>
  <c r="D7" i="2"/>
  <c r="D8" i="2"/>
  <c r="D9" i="2"/>
  <c r="D10" i="2"/>
  <c r="D11" i="2"/>
  <c r="D12" i="2"/>
  <c r="D5" i="2"/>
  <c r="F6" i="2" l="1"/>
  <c r="P5" i="2"/>
  <c r="M5" i="2"/>
  <c r="S5" i="2" l="1"/>
  <c r="F7" i="2"/>
  <c r="M6" i="2"/>
  <c r="P6" i="2"/>
  <c r="F8" i="2" l="1"/>
  <c r="M7" i="2"/>
  <c r="P7" i="2"/>
  <c r="S7" i="2" l="1"/>
  <c r="F9" i="2"/>
  <c r="M8" i="2"/>
  <c r="P8" i="2"/>
  <c r="S8" i="2" s="1"/>
  <c r="F10" i="2" l="1"/>
  <c r="M9" i="2"/>
  <c r="P9" i="2"/>
  <c r="S9" i="2" l="1"/>
  <c r="F11" i="2"/>
  <c r="P10" i="2"/>
  <c r="M10" i="2"/>
  <c r="S10" i="2" l="1"/>
  <c r="F12" i="2"/>
  <c r="M11" i="2"/>
  <c r="P11" i="2"/>
  <c r="S11" i="2" l="1"/>
  <c r="M12" i="2"/>
  <c r="P12" i="2"/>
  <c r="S12" i="2" l="1"/>
  <c r="S6" i="2"/>
  <c r="S13" i="2" l="1"/>
  <c r="C6" i="1" s="1"/>
  <c r="C7" i="1" s="1"/>
</calcChain>
</file>

<file path=xl/sharedStrings.xml><?xml version="1.0" encoding="utf-8"?>
<sst xmlns="http://schemas.openxmlformats.org/spreadsheetml/2006/main" count="81" uniqueCount="64">
  <si>
    <t>Instant groot</t>
  </si>
  <si>
    <t>Instant klein</t>
  </si>
  <si>
    <t>Per jaar</t>
  </si>
  <si>
    <t>Aantal consumpties per jaar</t>
  </si>
  <si>
    <t>Aantal</t>
  </si>
  <si>
    <t>Totaal</t>
  </si>
  <si>
    <t>Aantal maanden</t>
  </si>
  <si>
    <t>Totaal maanden looptijd</t>
  </si>
  <si>
    <t>Instant groot kosten</t>
  </si>
  <si>
    <t>Instant klein kosten</t>
  </si>
  <si>
    <t>Start NOK</t>
  </si>
  <si>
    <t>zie voor invulinstructies het eerste tabblad.</t>
  </si>
  <si>
    <t>Kosten machines</t>
  </si>
  <si>
    <t>Invulinstructie prijzenblad</t>
  </si>
  <si>
    <t>Tabblad 'Machines'</t>
  </si>
  <si>
    <t>Inschrijver dient alle groen gemarkeerde cellen in te vullen. Indien niet alle groen gemarkeerde cellen zijn ingevuld is het prijzenblad niet geldig en volgt uitsluiting.</t>
  </si>
  <si>
    <t>In de eerste tabel dient u per type machine de maandelijke tarieven voor de machine inclusief alle bijkomende kosten zoals beschreven in het Programma van Eisen</t>
  </si>
  <si>
    <t xml:space="preserve">De overige cellen in de tabel zijn gerelateerd aan de eerste cel in de kolom. De tarieven staan vast gedurende de looptijd van de raamovereenkomst en nadere overeenkomsten. Indexering is mogelijk, maar is in dit prijzenblad niet meegenomen. </t>
  </si>
  <si>
    <t>In de onderste tabel dient inschrijver de aangeboden typen machines (merknaam en type) te benoemen.</t>
  </si>
  <si>
    <t>De tarieven en het kortingspercentage rekenen door tot een fictieve totaalprijs voor de gehele looptijd van de raamovereenkomst. Deze totaalprijs is onderdeel van de inschrijfprijs die op het tabblad 'Overzicht' wordt berekend.</t>
  </si>
  <si>
    <t>Tabblad 'Ingrediënten'</t>
  </si>
  <si>
    <t>Kosten ingrediënten</t>
  </si>
  <si>
    <t>Jaar</t>
  </si>
  <si>
    <t>Kilogram Cacao</t>
  </si>
  <si>
    <t>Prijs per kg</t>
  </si>
  <si>
    <t>Kilogram topping</t>
  </si>
  <si>
    <t>Kilogram Bonen koffie</t>
  </si>
  <si>
    <t>Kilogram Instant Koffie</t>
  </si>
  <si>
    <t xml:space="preserve">U dient het tarief per kilogram in te vullen in de betreffende kolom. De tarieven staan vast gedurende de looptijd van de raamovereenkomst en nadere overeenkomsten. Indexering is mogelijk, maar is in dit prijzenblad niet meegenomen. </t>
  </si>
  <si>
    <t xml:space="preserve">U dient het verwachte aantal kilogram 'instant' koffie op te geven op basis van het maandelijkse aantal consumpties in 2019. De overige kolommen voor kilogrammen zijn gerelateerd aan de kolom van Kilogram instant koffie. </t>
  </si>
  <si>
    <t>U dient de berekening voor het aantal kilogram Instant koffie te vermelden in de daarvoor bestemde cel.</t>
  </si>
  <si>
    <t>De tarieven en de kilogrammen rekenen door tot een fictieve totaalprijs voor de gehele looptijd van de raamovereenkomst. Deze totaalprijs is onderdeel van de inschrijfprijs die op het tabblad 'Overzicht' wordt berekend.</t>
  </si>
  <si>
    <t>Tabblad 'Overzicht'</t>
  </si>
  <si>
    <t>Voor akkoord</t>
  </si>
  <si>
    <t>Organisatie</t>
  </si>
  <si>
    <t>Naam rechtsgeldig vertegenwoordiger</t>
  </si>
  <si>
    <t>Functie rechtsgeldig vertegenwoordiger</t>
  </si>
  <si>
    <t>Datum</t>
  </si>
  <si>
    <t>Handtekening</t>
  </si>
  <si>
    <t>Algemeen</t>
  </si>
  <si>
    <t xml:space="preserve">Alle tarieven zijn exclusief btw, maar inclusief alle overige kosten. </t>
  </si>
  <si>
    <t>Alle tarieven staan vast gedurende de looptijd van de raamovereenkomst en bijbehorende nadere overeenkomsten, met uitzondering van eventuele indexeringsmogelijkheden.</t>
  </si>
  <si>
    <t>Het niet of niet juist invullen van dit prijzenblad leidt tot een ongeldige inschrijving en derhalve uitsluiting van de aanbestedingsprocedure.</t>
  </si>
  <si>
    <t>Alle tarieven dienen marktconform te zijn. Bij vermoeden van non-marktconformiteit kan aanbestedende dienst overgaan tot verificatie van de aangeboden tarieven.</t>
  </si>
  <si>
    <t>Inschrijver dient op dit tabblad alle groen gemarkeerde cellen in te vullen. Een rechtsgeldig bevoegde vertegenwoordiger van inschrijver dient dit tabblad te ondertekenen.</t>
  </si>
  <si>
    <t>Voeg zowel het ingevulde Excel-bestand als het ondertekende tabblad 'Overzicht' bij uw inschrijving.</t>
  </si>
  <si>
    <t>Totale inschrijfprijs</t>
  </si>
  <si>
    <t>Overzicht</t>
  </si>
  <si>
    <t>Kortingspercentage refurbished (vanaf 2022)</t>
  </si>
  <si>
    <t>Vanaf 2022 kunnen scholen verzoeken om refurbished machines in plaats van nieuwe. Inschrijver kan een kortingspercentage opgeven voor deze refurbished machines. Dit kortingspercentage werkt door in de tarieven vanaf 2022. Indien scholen vanaf die periode niet om refurbished verzoeken geldt het standaardtarief.</t>
  </si>
  <si>
    <t xml:space="preserve">Op dit tabblad wordt de totale inschrijfprijs berekend (blauw gemarkeerde cel), die zal worden gebruikt bij het bepalen van de score voor prijs (conform aanbestedingsleidraad). </t>
  </si>
  <si>
    <t>Aangeboden machines (type, capaciteit, etc. (ter info))</t>
  </si>
  <si>
    <t>Consumpties bonen p/m</t>
  </si>
  <si>
    <t>Consumpties instant p/m</t>
  </si>
  <si>
    <t>Berekening kilogrammen instant- en bonenkoffie</t>
  </si>
  <si>
    <t>Bonen groot kosten verse melk</t>
  </si>
  <si>
    <t>Bonen klein kosten verse melk</t>
  </si>
  <si>
    <t>Bonen groot kosten poedermelk</t>
  </si>
  <si>
    <t>Bonen klein kosten poedermelk</t>
  </si>
  <si>
    <t>Bonen groot melkpoeder</t>
  </si>
  <si>
    <t>Bonen klein melkpoeder</t>
  </si>
  <si>
    <t>Bonen groot verse melk</t>
  </si>
  <si>
    <t>Bonen klein verse melk</t>
  </si>
  <si>
    <t>ASG Koffievoorziening - Bijlage D - Prijzenblad v3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</si>
</sst>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0" x14ac:knownFonts="1">
    <font>
      <sz val="11"/>
      <color theme="1"/>
      <name val="Calibri"/>
      <family val="2"/>
      <scheme val="minor"/>
    </font>
    <font>
      <b/>
      <sz val="11"/>
      <color theme="1"/>
      <name val="Calibri"/>
      <family val="2"/>
      <scheme val="minor"/>
    </font>
    <font>
      <b/>
      <sz val="11"/>
      <color theme="0"/>
      <name val="Calibri"/>
      <family val="2"/>
      <scheme val="minor"/>
    </font>
    <font>
      <sz val="10"/>
      <color theme="1"/>
      <name val="Arial"/>
      <family val="2"/>
    </font>
    <font>
      <b/>
      <sz val="10"/>
      <color theme="1"/>
      <name val="Arial"/>
      <family val="2"/>
    </font>
    <font>
      <sz val="11"/>
      <color theme="1"/>
      <name val="Calibri"/>
      <family val="2"/>
      <scheme val="minor"/>
    </font>
    <font>
      <b/>
      <sz val="20"/>
      <color theme="1"/>
      <name val="Calibri"/>
      <family val="2"/>
      <scheme val="minor"/>
    </font>
    <font>
      <sz val="9"/>
      <color theme="1"/>
      <name val="Calibri"/>
      <family val="2"/>
      <scheme val="minor"/>
    </font>
    <font>
      <sz val="9.5"/>
      <color theme="1"/>
      <name val="Arial"/>
      <family val="2"/>
    </font>
    <font>
      <b/>
      <sz val="9"/>
      <color theme="1"/>
      <name val="Calibri"/>
      <family val="2"/>
      <scheme val="minor"/>
    </font>
  </fonts>
  <fills count="7">
    <fill>
      <patternFill patternType="none"/>
    </fill>
    <fill>
      <patternFill patternType="gray125"/>
    </fill>
    <fill>
      <patternFill patternType="solid">
        <fgColor rgb="FF7030A0"/>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399975585192419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s>
  <cellStyleXfs count="2">
    <xf numFmtId="0" fontId="0" fillId="0" borderId="0"/>
    <xf numFmtId="44" fontId="5" fillId="0" borderId="0" applyFont="0" applyFill="0" applyBorder="0" applyAlignment="0" applyProtection="0"/>
  </cellStyleXfs>
  <cellXfs count="121">
    <xf numFmtId="0" fontId="0" fillId="0" borderId="0" xfId="0"/>
    <xf numFmtId="0" fontId="2" fillId="2" borderId="5" xfId="0" applyFont="1" applyFill="1" applyBorder="1" applyAlignment="1">
      <alignment vertical="top" wrapText="1"/>
    </xf>
    <xf numFmtId="0" fontId="2" fillId="2" borderId="19" xfId="0" applyFont="1" applyFill="1" applyBorder="1" applyAlignment="1">
      <alignment vertical="top" wrapText="1"/>
    </xf>
    <xf numFmtId="0" fontId="2" fillId="2" borderId="17" xfId="0" applyFont="1" applyFill="1" applyBorder="1" applyAlignment="1">
      <alignment vertical="top" wrapText="1"/>
    </xf>
    <xf numFmtId="0" fontId="2" fillId="2" borderId="16" xfId="0" applyFont="1" applyFill="1" applyBorder="1" applyAlignment="1">
      <alignment vertical="top" wrapText="1"/>
    </xf>
    <xf numFmtId="0" fontId="2" fillId="2" borderId="15" xfId="0" applyFont="1" applyFill="1" applyBorder="1" applyAlignment="1">
      <alignment vertical="top" wrapText="1"/>
    </xf>
    <xf numFmtId="44" fontId="0" fillId="4" borderId="8" xfId="0" applyNumberFormat="1" applyFill="1" applyBorder="1"/>
    <xf numFmtId="44" fontId="0" fillId="4" borderId="11" xfId="0" applyNumberFormat="1" applyFill="1" applyBorder="1"/>
    <xf numFmtId="44" fontId="1" fillId="3" borderId="29" xfId="0" applyNumberFormat="1" applyFont="1" applyFill="1" applyBorder="1"/>
    <xf numFmtId="44" fontId="0" fillId="0" borderId="8" xfId="0" applyNumberFormat="1" applyBorder="1"/>
    <xf numFmtId="44" fontId="0" fillId="0" borderId="7" xfId="0" applyNumberFormat="1" applyBorder="1"/>
    <xf numFmtId="44" fontId="0" fillId="0" borderId="9" xfId="0" applyNumberFormat="1" applyBorder="1"/>
    <xf numFmtId="0" fontId="2" fillId="2" borderId="17" xfId="0" applyFont="1" applyFill="1" applyBorder="1" applyAlignment="1">
      <alignment horizontal="right" vertical="top" wrapText="1"/>
    </xf>
    <xf numFmtId="0" fontId="0" fillId="4" borderId="0" xfId="0" applyFill="1"/>
    <xf numFmtId="0" fontId="4" fillId="4" borderId="0" xfId="0" applyFont="1" applyFill="1" applyAlignment="1">
      <alignment wrapText="1"/>
    </xf>
    <xf numFmtId="0" fontId="3" fillId="4" borderId="0" xfId="0" applyFont="1" applyFill="1" applyAlignment="1">
      <alignment wrapText="1"/>
    </xf>
    <xf numFmtId="0" fontId="6" fillId="4" borderId="0" xfId="0" applyFont="1" applyFill="1"/>
    <xf numFmtId="0" fontId="1" fillId="0" borderId="13" xfId="0" applyFont="1" applyBorder="1"/>
    <xf numFmtId="0" fontId="1" fillId="0" borderId="14" xfId="0" applyFont="1" applyBorder="1"/>
    <xf numFmtId="9" fontId="0" fillId="4" borderId="0" xfId="0" applyNumberFormat="1" applyFill="1"/>
    <xf numFmtId="0" fontId="7" fillId="4" borderId="0" xfId="0" applyFont="1" applyFill="1" applyAlignment="1">
      <alignment vertical="top"/>
    </xf>
    <xf numFmtId="0" fontId="2" fillId="2" borderId="35" xfId="0" applyFont="1" applyFill="1" applyBorder="1" applyAlignment="1">
      <alignment horizontal="left" vertical="top" wrapText="1"/>
    </xf>
    <xf numFmtId="0" fontId="2" fillId="2" borderId="36" xfId="0" applyFont="1" applyFill="1" applyBorder="1" applyAlignment="1">
      <alignment horizontal="left" vertical="top" wrapText="1"/>
    </xf>
    <xf numFmtId="44" fontId="0" fillId="0" borderId="6" xfId="0" applyNumberFormat="1" applyBorder="1"/>
    <xf numFmtId="44" fontId="0" fillId="0" borderId="24" xfId="0" applyNumberFormat="1" applyBorder="1"/>
    <xf numFmtId="0" fontId="1" fillId="3" borderId="28" xfId="0" applyFont="1" applyFill="1" applyBorder="1" applyAlignment="1">
      <alignment horizontal="right"/>
    </xf>
    <xf numFmtId="1" fontId="0" fillId="0" borderId="6" xfId="0" applyNumberFormat="1" applyBorder="1"/>
    <xf numFmtId="1" fontId="0" fillId="0" borderId="8" xfId="0" applyNumberFormat="1" applyBorder="1"/>
    <xf numFmtId="1" fontId="0" fillId="0" borderId="11" xfId="0" applyNumberFormat="1" applyBorder="1"/>
    <xf numFmtId="0" fontId="2" fillId="2" borderId="38" xfId="0" applyFont="1" applyFill="1" applyBorder="1" applyAlignment="1">
      <alignment vertical="top" wrapText="1"/>
    </xf>
    <xf numFmtId="0" fontId="2" fillId="2" borderId="39" xfId="0" applyFont="1" applyFill="1" applyBorder="1" applyAlignment="1">
      <alignment vertical="top" wrapText="1"/>
    </xf>
    <xf numFmtId="0" fontId="2" fillId="2" borderId="40" xfId="0" applyFont="1" applyFill="1" applyBorder="1" applyAlignment="1">
      <alignment vertical="top" wrapText="1"/>
    </xf>
    <xf numFmtId="0" fontId="0" fillId="4" borderId="0" xfId="0" applyFill="1" applyAlignment="1">
      <alignment vertical="top"/>
    </xf>
    <xf numFmtId="0" fontId="0" fillId="4" borderId="22" xfId="0" applyFill="1" applyBorder="1" applyAlignment="1">
      <alignment vertical="top" wrapText="1"/>
    </xf>
    <xf numFmtId="0" fontId="0" fillId="4" borderId="25" xfId="0" applyFill="1" applyBorder="1" applyAlignment="1">
      <alignment vertical="top" wrapText="1"/>
    </xf>
    <xf numFmtId="0" fontId="2" fillId="2" borderId="7" xfId="0" applyFont="1" applyFill="1" applyBorder="1" applyAlignment="1">
      <alignment vertical="top" wrapText="1"/>
    </xf>
    <xf numFmtId="0" fontId="2" fillId="2" borderId="9" xfId="0" applyFont="1" applyFill="1" applyBorder="1" applyAlignment="1">
      <alignment vertical="top" wrapText="1"/>
    </xf>
    <xf numFmtId="44" fontId="0" fillId="4" borderId="13" xfId="0" applyNumberFormat="1" applyFill="1" applyBorder="1"/>
    <xf numFmtId="44" fontId="0" fillId="4" borderId="14" xfId="0" applyNumberFormat="1" applyFill="1" applyBorder="1"/>
    <xf numFmtId="1" fontId="1" fillId="0" borderId="38" xfId="0" applyNumberFormat="1" applyFont="1" applyBorder="1"/>
    <xf numFmtId="1" fontId="1" fillId="0" borderId="35" xfId="0" applyNumberFormat="1" applyFont="1" applyBorder="1"/>
    <xf numFmtId="1" fontId="1" fillId="0" borderId="36" xfId="0" applyNumberFormat="1" applyFont="1" applyBorder="1"/>
    <xf numFmtId="0" fontId="0" fillId="0" borderId="34" xfId="0" applyBorder="1"/>
    <xf numFmtId="0" fontId="0" fillId="0" borderId="20" xfId="0" applyBorder="1"/>
    <xf numFmtId="164" fontId="0" fillId="0" borderId="34" xfId="0" applyNumberFormat="1" applyBorder="1"/>
    <xf numFmtId="164" fontId="0" fillId="0" borderId="20" xfId="0" applyNumberFormat="1" applyBorder="1"/>
    <xf numFmtId="164" fontId="0" fillId="0" borderId="21" xfId="0" applyNumberFormat="1" applyBorder="1"/>
    <xf numFmtId="164" fontId="0" fillId="4" borderId="4" xfId="0" applyNumberFormat="1" applyFill="1" applyBorder="1"/>
    <xf numFmtId="164" fontId="0" fillId="4" borderId="7" xfId="0" applyNumberFormat="1" applyFill="1" applyBorder="1"/>
    <xf numFmtId="164" fontId="0" fillId="4" borderId="9" xfId="0" applyNumberFormat="1" applyFill="1" applyBorder="1"/>
    <xf numFmtId="0" fontId="2" fillId="4" borderId="41" xfId="0" applyFont="1" applyFill="1" applyBorder="1" applyAlignment="1">
      <alignment vertical="top" wrapText="1"/>
    </xf>
    <xf numFmtId="44" fontId="0" fillId="4" borderId="43" xfId="0" applyNumberFormat="1" applyFill="1" applyBorder="1"/>
    <xf numFmtId="44" fontId="0" fillId="4" borderId="3" xfId="0" applyNumberFormat="1" applyFill="1" applyBorder="1"/>
    <xf numFmtId="0" fontId="2" fillId="2" borderId="4" xfId="0" applyFont="1" applyFill="1" applyBorder="1" applyAlignment="1">
      <alignment horizontal="center" vertical="center" wrapText="1"/>
    </xf>
    <xf numFmtId="0" fontId="6" fillId="4" borderId="0" xfId="0" applyFont="1" applyFill="1" applyAlignment="1">
      <alignment vertical="top"/>
    </xf>
    <xf numFmtId="0" fontId="2" fillId="2" borderId="2" xfId="0" applyFont="1" applyFill="1" applyBorder="1" applyAlignment="1">
      <alignment vertical="top"/>
    </xf>
    <xf numFmtId="0" fontId="0" fillId="4" borderId="23" xfId="0" applyFill="1" applyBorder="1" applyAlignment="1">
      <alignment vertical="top" wrapText="1"/>
    </xf>
    <xf numFmtId="0" fontId="0" fillId="4" borderId="24" xfId="0" applyFill="1" applyBorder="1" applyAlignment="1">
      <alignment vertical="top" wrapText="1"/>
    </xf>
    <xf numFmtId="0" fontId="2" fillId="2" borderId="35" xfId="0" applyFont="1" applyFill="1" applyBorder="1" applyAlignment="1">
      <alignment vertical="top" wrapText="1"/>
    </xf>
    <xf numFmtId="0" fontId="2" fillId="2" borderId="47" xfId="0" applyFont="1" applyFill="1" applyBorder="1" applyAlignment="1">
      <alignment vertical="top" wrapText="1"/>
    </xf>
    <xf numFmtId="0" fontId="2" fillId="2" borderId="28" xfId="0" applyFont="1" applyFill="1" applyBorder="1" applyAlignment="1">
      <alignment vertical="top" wrapText="1"/>
    </xf>
    <xf numFmtId="0" fontId="0" fillId="0" borderId="46" xfId="0" applyBorder="1"/>
    <xf numFmtId="44" fontId="0" fillId="0" borderId="53" xfId="0" applyNumberFormat="1" applyBorder="1"/>
    <xf numFmtId="44" fontId="0" fillId="5" borderId="4" xfId="0" applyNumberFormat="1" applyFill="1" applyBorder="1" applyProtection="1">
      <protection locked="0"/>
    </xf>
    <xf numFmtId="9" fontId="0" fillId="5" borderId="2" xfId="0" applyNumberFormat="1" applyFill="1" applyBorder="1" applyProtection="1">
      <protection locked="0"/>
    </xf>
    <xf numFmtId="164" fontId="0" fillId="5" borderId="4" xfId="0" applyNumberFormat="1" applyFill="1" applyBorder="1" applyProtection="1">
      <protection locked="0"/>
    </xf>
    <xf numFmtId="44" fontId="0" fillId="5" borderId="6" xfId="0" applyNumberFormat="1" applyFill="1" applyBorder="1" applyProtection="1">
      <protection locked="0"/>
    </xf>
    <xf numFmtId="44" fontId="0" fillId="5" borderId="12" xfId="0" applyNumberFormat="1" applyFill="1" applyBorder="1" applyProtection="1">
      <protection locked="0"/>
    </xf>
    <xf numFmtId="0" fontId="1" fillId="0" borderId="47" xfId="0" applyFont="1" applyBorder="1"/>
    <xf numFmtId="44" fontId="0" fillId="0" borderId="22" xfId="0" applyNumberFormat="1" applyBorder="1"/>
    <xf numFmtId="0" fontId="1" fillId="0" borderId="38" xfId="0" applyFont="1" applyBorder="1"/>
    <xf numFmtId="0" fontId="1" fillId="0" borderId="35" xfId="0" applyFont="1" applyBorder="1"/>
    <xf numFmtId="44" fontId="0" fillId="0" borderId="45" xfId="0" applyNumberFormat="1" applyFont="1" applyBorder="1"/>
    <xf numFmtId="0" fontId="2" fillId="2" borderId="7" xfId="0" applyFont="1" applyFill="1" applyBorder="1" applyAlignment="1">
      <alignment horizontal="left" vertical="top" wrapText="1"/>
    </xf>
    <xf numFmtId="0" fontId="2" fillId="2" borderId="13" xfId="0" applyFont="1" applyFill="1" applyBorder="1" applyAlignment="1">
      <alignment horizontal="left" vertical="top" wrapText="1"/>
    </xf>
    <xf numFmtId="0" fontId="0" fillId="5" borderId="7" xfId="0" applyFill="1" applyBorder="1" applyAlignment="1" applyProtection="1">
      <alignment horizontal="left" vertical="top"/>
      <protection locked="0"/>
    </xf>
    <xf numFmtId="0" fontId="0" fillId="5" borderId="1" xfId="0" applyFill="1" applyBorder="1" applyAlignment="1" applyProtection="1">
      <alignment horizontal="left" vertical="top"/>
      <protection locked="0"/>
    </xf>
    <xf numFmtId="0" fontId="0" fillId="5" borderId="8" xfId="0" applyFill="1" applyBorder="1" applyAlignment="1" applyProtection="1">
      <alignment horizontal="left" vertical="top"/>
      <protection locked="0"/>
    </xf>
    <xf numFmtId="0" fontId="2" fillId="2" borderId="9" xfId="0" applyFont="1" applyFill="1" applyBorder="1" applyAlignment="1">
      <alignment horizontal="left" vertical="top" wrapText="1"/>
    </xf>
    <xf numFmtId="0" fontId="2" fillId="2" borderId="14" xfId="0" applyFont="1" applyFill="1" applyBorder="1" applyAlignment="1">
      <alignment horizontal="left" vertical="top" wrapText="1"/>
    </xf>
    <xf numFmtId="0" fontId="0" fillId="5" borderId="9" xfId="0" applyFill="1" applyBorder="1" applyAlignment="1" applyProtection="1">
      <alignment horizontal="left" vertical="top"/>
      <protection locked="0"/>
    </xf>
    <xf numFmtId="0" fontId="0" fillId="5" borderId="10" xfId="0" applyFill="1" applyBorder="1" applyAlignment="1" applyProtection="1">
      <alignment horizontal="left" vertical="top"/>
      <protection locked="0"/>
    </xf>
    <xf numFmtId="0" fontId="0" fillId="5" borderId="11" xfId="0" applyFill="1" applyBorder="1" applyAlignment="1" applyProtection="1">
      <alignment horizontal="left" vertical="top"/>
      <protection locked="0"/>
    </xf>
    <xf numFmtId="0" fontId="7" fillId="4" borderId="0" xfId="0" applyFont="1" applyFill="1" applyAlignment="1">
      <alignment horizontal="right"/>
    </xf>
    <xf numFmtId="0" fontId="2" fillId="2" borderId="4" xfId="0" applyFont="1" applyFill="1" applyBorder="1" applyAlignment="1">
      <alignment horizontal="left" vertical="top" wrapText="1"/>
    </xf>
    <xf numFmtId="0" fontId="2" fillId="2" borderId="12" xfId="0" applyFont="1" applyFill="1" applyBorder="1" applyAlignment="1">
      <alignment horizontal="left" vertical="top" wrapText="1"/>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0" fillId="5" borderId="6" xfId="0" applyFill="1" applyBorder="1" applyAlignment="1" applyProtection="1">
      <alignment horizontal="left" vertical="top"/>
      <protection locked="0"/>
    </xf>
    <xf numFmtId="0" fontId="2" fillId="2" borderId="26" xfId="0" applyFont="1" applyFill="1" applyBorder="1" applyAlignment="1">
      <alignment horizontal="left" vertical="top"/>
    </xf>
    <xf numFmtId="0" fontId="2" fillId="2" borderId="30" xfId="0" applyFont="1" applyFill="1" applyBorder="1" applyAlignment="1">
      <alignment horizontal="left" vertical="top"/>
    </xf>
    <xf numFmtId="0" fontId="2" fillId="2" borderId="27" xfId="0" applyFont="1" applyFill="1" applyBorder="1" applyAlignment="1">
      <alignment horizontal="left" vertical="top"/>
    </xf>
    <xf numFmtId="0" fontId="2" fillId="2" borderId="19" xfId="0" applyFont="1" applyFill="1" applyBorder="1" applyAlignment="1">
      <alignment horizontal="left" vertical="top"/>
    </xf>
    <xf numFmtId="0" fontId="2" fillId="2" borderId="18" xfId="0" applyFont="1" applyFill="1" applyBorder="1" applyAlignment="1">
      <alignment horizontal="left" vertical="top"/>
    </xf>
    <xf numFmtId="0" fontId="2" fillId="2" borderId="17" xfId="0" applyFont="1" applyFill="1" applyBorder="1" applyAlignment="1">
      <alignment horizontal="left" vertical="top"/>
    </xf>
    <xf numFmtId="0" fontId="2" fillId="5" borderId="28" xfId="0" applyFont="1" applyFill="1" applyBorder="1" applyAlignment="1" applyProtection="1">
      <alignment horizontal="center" vertical="top" wrapText="1"/>
      <protection locked="0"/>
    </xf>
    <xf numFmtId="0" fontId="2" fillId="5" borderId="44" xfId="0" applyFont="1" applyFill="1" applyBorder="1" applyAlignment="1" applyProtection="1">
      <alignment horizontal="center" vertical="top" wrapText="1"/>
      <protection locked="0"/>
    </xf>
    <xf numFmtId="0" fontId="2" fillId="5" borderId="29" xfId="0" applyFont="1" applyFill="1" applyBorder="1" applyAlignment="1" applyProtection="1">
      <alignment horizontal="center" vertical="top" wrapText="1"/>
      <protection locked="0"/>
    </xf>
    <xf numFmtId="44" fontId="8" fillId="4" borderId="9" xfId="1" applyFont="1" applyFill="1" applyBorder="1" applyAlignment="1" applyProtection="1">
      <alignment horizontal="left" vertical="top" wrapText="1"/>
      <protection locked="0"/>
    </xf>
    <xf numFmtId="44" fontId="8" fillId="4" borderId="10" xfId="1" applyFont="1" applyFill="1" applyBorder="1" applyAlignment="1" applyProtection="1">
      <alignment horizontal="left" vertical="top" wrapText="1"/>
      <protection locked="0"/>
    </xf>
    <xf numFmtId="44" fontId="8" fillId="4" borderId="11" xfId="1" applyFont="1" applyFill="1" applyBorder="1" applyAlignment="1" applyProtection="1">
      <alignment horizontal="left" vertical="top" wrapText="1"/>
      <protection locked="0"/>
    </xf>
    <xf numFmtId="0" fontId="2" fillId="2" borderId="4" xfId="0" applyFont="1" applyFill="1" applyBorder="1" applyAlignment="1">
      <alignment horizontal="left" vertical="top"/>
    </xf>
    <xf numFmtId="44" fontId="8" fillId="5" borderId="4" xfId="1" applyFont="1" applyFill="1" applyBorder="1" applyAlignment="1" applyProtection="1">
      <alignment horizontal="left" vertical="top" wrapText="1"/>
      <protection locked="0"/>
    </xf>
    <xf numFmtId="44" fontId="8" fillId="5" borderId="5" xfId="1" applyFont="1" applyFill="1" applyBorder="1" applyAlignment="1" applyProtection="1">
      <alignment horizontal="left" vertical="top" wrapText="1"/>
      <protection locked="0"/>
    </xf>
    <xf numFmtId="44" fontId="8" fillId="5" borderId="6" xfId="1" applyFont="1" applyFill="1" applyBorder="1" applyAlignment="1" applyProtection="1">
      <alignment horizontal="left" vertical="top" wrapText="1"/>
      <protection locked="0"/>
    </xf>
    <xf numFmtId="44" fontId="8" fillId="5" borderId="7" xfId="1" applyFont="1" applyFill="1" applyBorder="1" applyAlignment="1" applyProtection="1">
      <alignment horizontal="left" vertical="top" wrapText="1"/>
      <protection locked="0"/>
    </xf>
    <xf numFmtId="44" fontId="8" fillId="5" borderId="1" xfId="1" applyFont="1" applyFill="1" applyBorder="1" applyAlignment="1" applyProtection="1">
      <alignment horizontal="left" vertical="top" wrapText="1"/>
      <protection locked="0"/>
    </xf>
    <xf numFmtId="44" fontId="8" fillId="5" borderId="8" xfId="1" applyFont="1" applyFill="1" applyBorder="1" applyAlignment="1" applyProtection="1">
      <alignment horizontal="left" vertical="top" wrapText="1"/>
      <protection locked="0"/>
    </xf>
    <xf numFmtId="44" fontId="2" fillId="6" borderId="52" xfId="0" applyNumberFormat="1" applyFont="1" applyFill="1" applyBorder="1" applyAlignment="1">
      <alignment horizontal="center"/>
    </xf>
    <xf numFmtId="44" fontId="2" fillId="6" borderId="49" xfId="0" applyNumberFormat="1" applyFont="1" applyFill="1" applyBorder="1" applyAlignment="1">
      <alignment horizontal="center"/>
    </xf>
    <xf numFmtId="44" fontId="2" fillId="6" borderId="50" xfId="0" applyNumberFormat="1" applyFont="1" applyFill="1" applyBorder="1" applyAlignment="1">
      <alignment horizontal="center"/>
    </xf>
    <xf numFmtId="0" fontId="2" fillId="2" borderId="32" xfId="0" applyFont="1" applyFill="1" applyBorder="1" applyAlignment="1">
      <alignment horizontal="center" vertical="top"/>
    </xf>
    <xf numFmtId="0" fontId="2" fillId="2" borderId="31" xfId="0" applyFont="1" applyFill="1" applyBorder="1" applyAlignment="1">
      <alignment horizontal="center" vertical="top"/>
    </xf>
    <xf numFmtId="0" fontId="2" fillId="2" borderId="33" xfId="0" applyFont="1" applyFill="1" applyBorder="1" applyAlignment="1">
      <alignment horizontal="center" vertical="top"/>
    </xf>
    <xf numFmtId="44" fontId="0" fillId="4" borderId="47" xfId="0" applyNumberFormat="1" applyFill="1" applyBorder="1" applyAlignment="1">
      <alignment horizontal="center"/>
    </xf>
    <xf numFmtId="44" fontId="0" fillId="4" borderId="51" xfId="0" applyNumberFormat="1" applyFill="1" applyBorder="1" applyAlignment="1">
      <alignment horizontal="center"/>
    </xf>
    <xf numFmtId="44" fontId="0" fillId="4" borderId="48" xfId="0" applyNumberFormat="1" applyFill="1" applyBorder="1" applyAlignment="1">
      <alignment horizontal="center"/>
    </xf>
    <xf numFmtId="44" fontId="0" fillId="4" borderId="38" xfId="0" applyNumberFormat="1" applyFill="1" applyBorder="1" applyAlignment="1">
      <alignment horizontal="center"/>
    </xf>
    <xf numFmtId="44" fontId="0" fillId="4" borderId="42" xfId="0" applyNumberFormat="1" applyFill="1" applyBorder="1" applyAlignment="1">
      <alignment horizontal="center"/>
    </xf>
    <xf numFmtId="44" fontId="0" fillId="4" borderId="37" xfId="0" applyNumberFormat="1" applyFill="1" applyBorder="1" applyAlignment="1">
      <alignment horizontal="center"/>
    </xf>
    <xf numFmtId="0" fontId="9" fillId="4" borderId="0" xfId="0" applyFont="1" applyFill="1" applyAlignment="1">
      <alignment horizontal="righ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63C2-F278-4C07-9916-EBDF65162989}">
  <dimension ref="B1:B24"/>
  <sheetViews>
    <sheetView workbookViewId="0">
      <selection activeCell="D5" sqref="D5"/>
    </sheetView>
  </sheetViews>
  <sheetFormatPr defaultColWidth="8.81640625" defaultRowHeight="14.5" x14ac:dyDescent="0.35"/>
  <cols>
    <col min="1" max="1" width="2.453125" style="32" customWidth="1"/>
    <col min="2" max="2" width="95.81640625" style="32" customWidth="1"/>
    <col min="3" max="16384" width="8.81640625" style="32"/>
  </cols>
  <sheetData>
    <row r="1" spans="2:2" x14ac:dyDescent="0.35">
      <c r="B1" s="120" t="s">
        <v>63</v>
      </c>
    </row>
    <row r="2" spans="2:2" ht="26.5" thickBot="1" x14ac:dyDescent="0.4">
      <c r="B2" s="54" t="s">
        <v>13</v>
      </c>
    </row>
    <row r="3" spans="2:2" ht="15" thickBot="1" x14ac:dyDescent="0.4">
      <c r="B3" s="55" t="s">
        <v>39</v>
      </c>
    </row>
    <row r="4" spans="2:2" x14ac:dyDescent="0.35">
      <c r="B4" s="34" t="s">
        <v>40</v>
      </c>
    </row>
    <row r="5" spans="2:2" ht="29" x14ac:dyDescent="0.35">
      <c r="B5" s="33" t="s">
        <v>41</v>
      </c>
    </row>
    <row r="6" spans="2:2" ht="29" x14ac:dyDescent="0.35">
      <c r="B6" s="33" t="s">
        <v>42</v>
      </c>
    </row>
    <row r="7" spans="2:2" ht="29.5" thickBot="1" x14ac:dyDescent="0.4">
      <c r="B7" s="33" t="s">
        <v>43</v>
      </c>
    </row>
    <row r="8" spans="2:2" ht="15" thickBot="1" x14ac:dyDescent="0.4">
      <c r="B8" s="55" t="s">
        <v>14</v>
      </c>
    </row>
    <row r="9" spans="2:2" ht="29" x14ac:dyDescent="0.35">
      <c r="B9" s="34" t="s">
        <v>15</v>
      </c>
    </row>
    <row r="10" spans="2:2" ht="29" x14ac:dyDescent="0.35">
      <c r="B10" s="33" t="s">
        <v>16</v>
      </c>
    </row>
    <row r="11" spans="2:2" ht="43.5" x14ac:dyDescent="0.35">
      <c r="B11" s="33" t="s">
        <v>17</v>
      </c>
    </row>
    <row r="12" spans="2:2" ht="43.5" x14ac:dyDescent="0.35">
      <c r="B12" s="33" t="s">
        <v>49</v>
      </c>
    </row>
    <row r="13" spans="2:2" ht="20.25" customHeight="1" x14ac:dyDescent="0.35">
      <c r="B13" s="33" t="s">
        <v>18</v>
      </c>
    </row>
    <row r="14" spans="2:2" ht="48" customHeight="1" thickBot="1" x14ac:dyDescent="0.4">
      <c r="B14" s="56" t="s">
        <v>19</v>
      </c>
    </row>
    <row r="15" spans="2:2" ht="15" thickBot="1" x14ac:dyDescent="0.4">
      <c r="B15" s="55" t="s">
        <v>20</v>
      </c>
    </row>
    <row r="16" spans="2:2" ht="29" x14ac:dyDescent="0.35">
      <c r="B16" s="34" t="s">
        <v>15</v>
      </c>
    </row>
    <row r="17" spans="2:2" ht="33.65" customHeight="1" x14ac:dyDescent="0.35">
      <c r="B17" s="33" t="s">
        <v>29</v>
      </c>
    </row>
    <row r="18" spans="2:2" ht="43.5" x14ac:dyDescent="0.35">
      <c r="B18" s="33" t="s">
        <v>28</v>
      </c>
    </row>
    <row r="19" spans="2:2" x14ac:dyDescent="0.35">
      <c r="B19" s="33" t="s">
        <v>30</v>
      </c>
    </row>
    <row r="20" spans="2:2" ht="32.5" customHeight="1" thickBot="1" x14ac:dyDescent="0.4">
      <c r="B20" s="56" t="s">
        <v>31</v>
      </c>
    </row>
    <row r="21" spans="2:2" ht="15" thickBot="1" x14ac:dyDescent="0.4">
      <c r="B21" s="55" t="s">
        <v>32</v>
      </c>
    </row>
    <row r="22" spans="2:2" ht="29" x14ac:dyDescent="0.35">
      <c r="B22" s="57" t="s">
        <v>50</v>
      </c>
    </row>
    <row r="23" spans="2:2" ht="29" x14ac:dyDescent="0.35">
      <c r="B23" s="33" t="s">
        <v>44</v>
      </c>
    </row>
    <row r="24" spans="2:2" ht="15" thickBot="1" x14ac:dyDescent="0.4">
      <c r="B24" s="56" t="s">
        <v>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5DB7B-5D7B-4AF8-9299-F43F360E7688}">
  <dimension ref="B1:Z24"/>
  <sheetViews>
    <sheetView zoomScaleNormal="100" workbookViewId="0">
      <selection activeCell="F9" sqref="F9"/>
    </sheetView>
  </sheetViews>
  <sheetFormatPr defaultColWidth="8.81640625" defaultRowHeight="14.5" x14ac:dyDescent="0.35"/>
  <cols>
    <col min="1" max="1" width="2.453125" style="13" customWidth="1"/>
    <col min="2" max="2" width="8" style="13" customWidth="1"/>
    <col min="3" max="3" width="15.1796875" style="13" customWidth="1"/>
    <col min="4" max="4" width="8.81640625" style="13"/>
    <col min="5" max="5" width="0.54296875" style="13" customWidth="1"/>
    <col min="6" max="6" width="15.1796875" style="13" customWidth="1"/>
    <col min="7" max="7" width="8.81640625" style="13"/>
    <col min="8" max="8" width="0.54296875" style="13" customWidth="1"/>
    <col min="9" max="9" width="15.1796875" style="13" customWidth="1"/>
    <col min="10" max="10" width="8.81640625" style="13"/>
    <col min="11" max="11" width="0.54296875" style="13" customWidth="1"/>
    <col min="12" max="12" width="15.1796875" style="13" customWidth="1"/>
    <col min="13" max="13" width="8.81640625" style="13"/>
    <col min="14" max="14" width="0.54296875" style="13" customWidth="1"/>
    <col min="15" max="15" width="15.1796875" style="13" customWidth="1"/>
    <col min="16" max="16" width="8.81640625" style="13"/>
    <col min="17" max="17" width="0.54296875" style="13" customWidth="1"/>
    <col min="18" max="18" width="15.1796875" style="13" customWidth="1"/>
    <col min="19" max="19" width="8.81640625" style="13"/>
    <col min="20" max="20" width="15.1796875" style="13" customWidth="1"/>
    <col min="21" max="21" width="15.54296875" style="13" customWidth="1"/>
    <col min="22" max="16384" width="8.81640625" style="13"/>
  </cols>
  <sheetData>
    <row r="1" spans="2:26" ht="13.25" customHeight="1" x14ac:dyDescent="0.35">
      <c r="B1" s="83" t="str">
        <f>Invulinstructie!B1</f>
        <v>ASG Koffievoorziening - Bijlage D - Prijzenblad v3</v>
      </c>
      <c r="C1" s="83"/>
      <c r="D1" s="83"/>
      <c r="E1" s="83"/>
      <c r="F1" s="83"/>
      <c r="G1" s="83"/>
      <c r="H1" s="83"/>
      <c r="I1" s="83"/>
      <c r="J1" s="83"/>
      <c r="K1" s="83"/>
      <c r="L1" s="83"/>
      <c r="M1" s="83"/>
      <c r="N1" s="83"/>
      <c r="O1" s="83"/>
      <c r="P1" s="83"/>
      <c r="Q1" s="83"/>
      <c r="R1" s="83"/>
      <c r="S1" s="83"/>
      <c r="T1" s="83"/>
      <c r="U1" s="83"/>
    </row>
    <row r="2" spans="2:26" ht="26" x14ac:dyDescent="0.6">
      <c r="B2" s="16" t="s">
        <v>12</v>
      </c>
    </row>
    <row r="3" spans="2:26" ht="15" thickBot="1" x14ac:dyDescent="0.4">
      <c r="B3" s="20" t="s">
        <v>11</v>
      </c>
    </row>
    <row r="4" spans="2:26" ht="48.5" customHeight="1" thickBot="1" x14ac:dyDescent="0.4">
      <c r="B4" s="29" t="s">
        <v>10</v>
      </c>
      <c r="C4" s="5" t="s">
        <v>8</v>
      </c>
      <c r="D4" s="4" t="s">
        <v>4</v>
      </c>
      <c r="E4" s="50"/>
      <c r="F4" s="5" t="s">
        <v>9</v>
      </c>
      <c r="G4" s="4" t="s">
        <v>4</v>
      </c>
      <c r="H4" s="50"/>
      <c r="I4" s="5" t="s">
        <v>57</v>
      </c>
      <c r="J4" s="4" t="s">
        <v>4</v>
      </c>
      <c r="K4" s="50"/>
      <c r="L4" s="5" t="s">
        <v>58</v>
      </c>
      <c r="M4" s="4" t="s">
        <v>4</v>
      </c>
      <c r="N4" s="50"/>
      <c r="O4" s="5" t="s">
        <v>55</v>
      </c>
      <c r="P4" s="4" t="s">
        <v>4</v>
      </c>
      <c r="Q4" s="50"/>
      <c r="R4" s="5" t="s">
        <v>56</v>
      </c>
      <c r="S4" s="4" t="s">
        <v>4</v>
      </c>
      <c r="T4" s="2" t="s">
        <v>7</v>
      </c>
      <c r="U4" s="12" t="s">
        <v>5</v>
      </c>
      <c r="V4" s="15"/>
      <c r="W4" s="14"/>
      <c r="X4" s="14"/>
      <c r="Y4" s="14"/>
      <c r="Z4" s="14"/>
    </row>
    <row r="5" spans="2:26" x14ac:dyDescent="0.35">
      <c r="B5" s="21">
        <v>2019</v>
      </c>
      <c r="C5" s="63"/>
      <c r="D5" s="26">
        <v>3</v>
      </c>
      <c r="E5" s="51">
        <v>40</v>
      </c>
      <c r="F5" s="63"/>
      <c r="G5" s="26">
        <v>8</v>
      </c>
      <c r="H5" s="51"/>
      <c r="I5" s="63"/>
      <c r="J5" s="26">
        <v>1</v>
      </c>
      <c r="K5" s="51"/>
      <c r="L5" s="63"/>
      <c r="M5" s="26">
        <v>4</v>
      </c>
      <c r="N5" s="51"/>
      <c r="O5" s="63"/>
      <c r="P5" s="26">
        <v>1</v>
      </c>
      <c r="Q5" s="51"/>
      <c r="R5" s="63"/>
      <c r="S5" s="26">
        <v>4</v>
      </c>
      <c r="T5" s="70">
        <f>7*12</f>
        <v>84</v>
      </c>
      <c r="U5" s="24">
        <f>((C5*D5)+(F5*G5)+(I5*J5)+(L5*M5)+(O5*P5)+(R5*S5))*T5</f>
        <v>0</v>
      </c>
      <c r="V5" s="14"/>
      <c r="W5" s="15"/>
      <c r="X5" s="15"/>
      <c r="Y5" s="15"/>
      <c r="Z5" s="14"/>
    </row>
    <row r="6" spans="2:26" x14ac:dyDescent="0.35">
      <c r="B6" s="21">
        <v>2020</v>
      </c>
      <c r="C6" s="10">
        <f>$C$5</f>
        <v>0</v>
      </c>
      <c r="D6" s="27">
        <v>1</v>
      </c>
      <c r="E6" s="51"/>
      <c r="F6" s="10">
        <f>$F$5</f>
        <v>0</v>
      </c>
      <c r="G6" s="27">
        <v>1</v>
      </c>
      <c r="H6" s="51"/>
      <c r="I6" s="10">
        <f>$I$5</f>
        <v>0</v>
      </c>
      <c r="J6" s="27">
        <v>0</v>
      </c>
      <c r="K6" s="51"/>
      <c r="L6" s="10">
        <f>$L$5</f>
        <v>0</v>
      </c>
      <c r="M6" s="27">
        <v>0</v>
      </c>
      <c r="N6" s="51"/>
      <c r="O6" s="10">
        <f>$O$5</f>
        <v>0</v>
      </c>
      <c r="P6" s="27">
        <v>0</v>
      </c>
      <c r="Q6" s="51"/>
      <c r="R6" s="10">
        <f>$R$5</f>
        <v>0</v>
      </c>
      <c r="S6" s="27">
        <v>0</v>
      </c>
      <c r="T6" s="71">
        <v>83</v>
      </c>
      <c r="U6" s="69">
        <f t="shared" ref="U6:U10" si="0">((C6*D6)+(F6*G6)+(I6*J6)+(L6*M6)+(O6*P6)+(R6*S6))*T6</f>
        <v>0</v>
      </c>
      <c r="V6" s="14"/>
      <c r="W6" s="15"/>
      <c r="X6" s="15"/>
      <c r="Y6" s="15"/>
      <c r="Z6" s="14"/>
    </row>
    <row r="7" spans="2:26" x14ac:dyDescent="0.35">
      <c r="B7" s="21">
        <v>2021</v>
      </c>
      <c r="C7" s="10">
        <f>$C$5</f>
        <v>0</v>
      </c>
      <c r="D7" s="27">
        <v>3</v>
      </c>
      <c r="E7" s="51"/>
      <c r="F7" s="10">
        <f>$F$5</f>
        <v>0</v>
      </c>
      <c r="G7" s="27">
        <v>6</v>
      </c>
      <c r="H7" s="51"/>
      <c r="I7" s="10">
        <f t="shared" ref="I7" si="1">$I$5</f>
        <v>0</v>
      </c>
      <c r="J7" s="27">
        <v>1</v>
      </c>
      <c r="K7" s="51"/>
      <c r="L7" s="10">
        <f t="shared" ref="L7" si="2">$L$5</f>
        <v>0</v>
      </c>
      <c r="M7" s="27">
        <v>3</v>
      </c>
      <c r="N7" s="51"/>
      <c r="O7" s="10">
        <f>$O$5</f>
        <v>0</v>
      </c>
      <c r="P7" s="27">
        <v>2</v>
      </c>
      <c r="Q7" s="51"/>
      <c r="R7" s="10">
        <f>$R$5</f>
        <v>0</v>
      </c>
      <c r="S7" s="27">
        <v>3</v>
      </c>
      <c r="T7" s="71">
        <v>71</v>
      </c>
      <c r="U7" s="69">
        <f t="shared" si="0"/>
        <v>0</v>
      </c>
      <c r="V7" s="14"/>
      <c r="W7" s="15"/>
      <c r="X7" s="15"/>
      <c r="Y7" s="15"/>
      <c r="Z7" s="14"/>
    </row>
    <row r="8" spans="2:26" x14ac:dyDescent="0.35">
      <c r="B8" s="21">
        <v>2022</v>
      </c>
      <c r="C8" s="10">
        <f>$C$5-($C$5*$I$15)</f>
        <v>0</v>
      </c>
      <c r="D8" s="27">
        <v>2</v>
      </c>
      <c r="E8" s="51"/>
      <c r="F8" s="10">
        <f>$F$5-($F$5*$I$15)</f>
        <v>0</v>
      </c>
      <c r="G8" s="27">
        <v>6</v>
      </c>
      <c r="H8" s="51"/>
      <c r="I8" s="10">
        <f>$I$5-($I$5*$I$15)</f>
        <v>0</v>
      </c>
      <c r="J8" s="27">
        <v>1</v>
      </c>
      <c r="K8" s="51"/>
      <c r="L8" s="10">
        <f>$L$5-($L$5*$I$15)</f>
        <v>0</v>
      </c>
      <c r="M8" s="27">
        <v>3</v>
      </c>
      <c r="N8" s="51"/>
      <c r="O8" s="10">
        <f>$O$5-($O$5*$I$15)</f>
        <v>0</v>
      </c>
      <c r="P8" s="27">
        <v>1</v>
      </c>
      <c r="Q8" s="51"/>
      <c r="R8" s="10">
        <f>$R$5-($R$5*$I$15)</f>
        <v>0</v>
      </c>
      <c r="S8" s="27">
        <v>2</v>
      </c>
      <c r="T8" s="71">
        <v>59</v>
      </c>
      <c r="U8" s="69">
        <f>((C8*D8)+(F8*G8)+(I8*J8)+(L8*M8)+(O8*P8)+(R8*S8))*T8</f>
        <v>0</v>
      </c>
      <c r="V8" s="14"/>
      <c r="W8" s="15"/>
      <c r="X8" s="15"/>
      <c r="Y8" s="15"/>
      <c r="Z8" s="14"/>
    </row>
    <row r="9" spans="2:26" x14ac:dyDescent="0.35">
      <c r="B9" s="21">
        <v>2023</v>
      </c>
      <c r="C9" s="10">
        <f>$C$5-($C$5*$I$15)</f>
        <v>0</v>
      </c>
      <c r="D9" s="27">
        <v>0</v>
      </c>
      <c r="E9" s="51"/>
      <c r="F9" s="10">
        <f>$F$5-($F$5*$I$15)</f>
        <v>0</v>
      </c>
      <c r="G9" s="27">
        <v>1</v>
      </c>
      <c r="H9" s="51"/>
      <c r="I9" s="10">
        <f>$I$5-($I$5*$I$15)</f>
        <v>0</v>
      </c>
      <c r="J9" s="27">
        <v>0</v>
      </c>
      <c r="K9" s="51"/>
      <c r="L9" s="10">
        <f>$L$5-($L$5*$I$15)</f>
        <v>0</v>
      </c>
      <c r="M9" s="27">
        <v>1</v>
      </c>
      <c r="N9" s="51"/>
      <c r="O9" s="10">
        <f t="shared" ref="O9:O12" si="3">$O$5-($O$5*$I$15)</f>
        <v>0</v>
      </c>
      <c r="P9" s="27">
        <v>0</v>
      </c>
      <c r="Q9" s="51"/>
      <c r="R9" s="10">
        <f t="shared" ref="R9:R12" si="4">$R$5-($R$5*$I$15)</f>
        <v>0</v>
      </c>
      <c r="S9" s="27">
        <v>0</v>
      </c>
      <c r="T9" s="71">
        <v>47</v>
      </c>
      <c r="U9" s="69">
        <f t="shared" si="0"/>
        <v>0</v>
      </c>
      <c r="V9" s="14"/>
      <c r="W9" s="15"/>
      <c r="X9" s="15"/>
      <c r="Y9" s="15"/>
      <c r="Z9" s="14"/>
    </row>
    <row r="10" spans="2:26" x14ac:dyDescent="0.35">
      <c r="B10" s="21">
        <v>2024</v>
      </c>
      <c r="C10" s="10">
        <f t="shared" ref="C10:C12" si="5">$C$5-($C$5*$I$15)</f>
        <v>0</v>
      </c>
      <c r="D10" s="27">
        <v>0</v>
      </c>
      <c r="E10" s="51"/>
      <c r="F10" s="10">
        <f t="shared" ref="F10:F12" si="6">$F$5-($F$5*$I$15)</f>
        <v>0</v>
      </c>
      <c r="G10" s="27">
        <v>2</v>
      </c>
      <c r="H10" s="51"/>
      <c r="I10" s="10">
        <f t="shared" ref="I10:I12" si="7">$I$5-($I$5*$I$15)</f>
        <v>0</v>
      </c>
      <c r="J10" s="27">
        <v>0</v>
      </c>
      <c r="K10" s="51"/>
      <c r="L10" s="10">
        <f t="shared" ref="L10:L12" si="8">$L$5-($L$5*$I$15)</f>
        <v>0</v>
      </c>
      <c r="M10" s="27">
        <v>1</v>
      </c>
      <c r="N10" s="51"/>
      <c r="O10" s="10">
        <f t="shared" si="3"/>
        <v>0</v>
      </c>
      <c r="P10" s="27">
        <v>1</v>
      </c>
      <c r="Q10" s="51"/>
      <c r="R10" s="10">
        <f t="shared" si="4"/>
        <v>0</v>
      </c>
      <c r="S10" s="27">
        <v>1</v>
      </c>
      <c r="T10" s="71">
        <v>35</v>
      </c>
      <c r="U10" s="69">
        <f t="shared" si="0"/>
        <v>0</v>
      </c>
      <c r="V10" s="14"/>
      <c r="W10" s="15"/>
      <c r="X10" s="15"/>
      <c r="Y10" s="15"/>
      <c r="Z10" s="14"/>
    </row>
    <row r="11" spans="2:26" x14ac:dyDescent="0.35">
      <c r="B11" s="21">
        <v>2025</v>
      </c>
      <c r="C11" s="10">
        <f t="shared" si="5"/>
        <v>0</v>
      </c>
      <c r="D11" s="27">
        <v>2</v>
      </c>
      <c r="E11" s="51"/>
      <c r="F11" s="10">
        <f t="shared" si="6"/>
        <v>0</v>
      </c>
      <c r="G11" s="27">
        <v>2</v>
      </c>
      <c r="H11" s="51"/>
      <c r="I11" s="10">
        <f t="shared" si="7"/>
        <v>0</v>
      </c>
      <c r="J11" s="27">
        <v>1</v>
      </c>
      <c r="K11" s="51"/>
      <c r="L11" s="10">
        <f t="shared" si="8"/>
        <v>0</v>
      </c>
      <c r="M11" s="27">
        <v>0</v>
      </c>
      <c r="N11" s="51"/>
      <c r="O11" s="10">
        <f t="shared" si="3"/>
        <v>0</v>
      </c>
      <c r="P11" s="27">
        <v>2</v>
      </c>
      <c r="Q11" s="51"/>
      <c r="R11" s="10">
        <f t="shared" si="4"/>
        <v>0</v>
      </c>
      <c r="S11" s="27">
        <v>1</v>
      </c>
      <c r="T11" s="71">
        <v>23</v>
      </c>
      <c r="U11" s="69">
        <f>((C11*D11)+(F11*G11)+(I11*J11)+(L11*M11)+(O11*P11)+(R11*S11))*T11</f>
        <v>0</v>
      </c>
      <c r="V11" s="14"/>
      <c r="W11" s="15"/>
      <c r="X11" s="15"/>
      <c r="Y11" s="15"/>
      <c r="Z11" s="14"/>
    </row>
    <row r="12" spans="2:26" ht="15" thickBot="1" x14ac:dyDescent="0.4">
      <c r="B12" s="22">
        <v>2026</v>
      </c>
      <c r="C12" s="11">
        <f t="shared" si="5"/>
        <v>0</v>
      </c>
      <c r="D12" s="28">
        <v>0</v>
      </c>
      <c r="E12" s="52"/>
      <c r="F12" s="11">
        <f t="shared" si="6"/>
        <v>0</v>
      </c>
      <c r="G12" s="28">
        <v>0</v>
      </c>
      <c r="H12" s="52"/>
      <c r="I12" s="11">
        <f t="shared" si="7"/>
        <v>0</v>
      </c>
      <c r="J12" s="28">
        <v>0</v>
      </c>
      <c r="K12" s="52"/>
      <c r="L12" s="11">
        <f t="shared" si="8"/>
        <v>0</v>
      </c>
      <c r="M12" s="28">
        <v>0</v>
      </c>
      <c r="N12" s="52"/>
      <c r="O12" s="11">
        <f t="shared" si="3"/>
        <v>0</v>
      </c>
      <c r="P12" s="28">
        <v>0</v>
      </c>
      <c r="Q12" s="52"/>
      <c r="R12" s="11">
        <f t="shared" si="4"/>
        <v>0</v>
      </c>
      <c r="S12" s="28">
        <v>0</v>
      </c>
      <c r="T12" s="68">
        <v>11</v>
      </c>
      <c r="U12" s="72">
        <f>((C12*D12)+(F12*G12)+(I12*J12)+(L12*M12)+(O12*P12)+(R12*S12))*T12</f>
        <v>0</v>
      </c>
      <c r="V12" s="14"/>
      <c r="W12" s="15"/>
      <c r="X12" s="15"/>
      <c r="Y12" s="15"/>
      <c r="Z12" s="14"/>
    </row>
    <row r="13" spans="2:26" ht="15" thickBot="1" x14ac:dyDescent="0.4">
      <c r="T13" s="25" t="s">
        <v>5</v>
      </c>
      <c r="U13" s="8">
        <f>SUM(U5:U12)</f>
        <v>0</v>
      </c>
      <c r="V13" s="14"/>
      <c r="W13" s="14"/>
      <c r="X13" s="14"/>
      <c r="Y13" s="14"/>
      <c r="Z13" s="14"/>
    </row>
    <row r="14" spans="2:26" ht="15" thickBot="1" x14ac:dyDescent="0.4"/>
    <row r="15" spans="2:26" ht="15" thickBot="1" x14ac:dyDescent="0.4">
      <c r="B15" s="89" t="s">
        <v>48</v>
      </c>
      <c r="C15" s="90"/>
      <c r="D15" s="90"/>
      <c r="E15" s="90"/>
      <c r="F15" s="91"/>
      <c r="G15" s="19"/>
      <c r="I15" s="64"/>
    </row>
    <row r="17" spans="2:21" ht="15" thickBot="1" x14ac:dyDescent="0.4"/>
    <row r="18" spans="2:21" ht="15" thickBot="1" x14ac:dyDescent="0.4">
      <c r="B18" s="92" t="s">
        <v>51</v>
      </c>
      <c r="C18" s="93"/>
      <c r="D18" s="93"/>
      <c r="E18" s="93"/>
      <c r="F18" s="93"/>
      <c r="G18" s="93"/>
      <c r="H18" s="93"/>
      <c r="I18" s="93"/>
      <c r="J18" s="93"/>
      <c r="K18" s="93"/>
      <c r="L18" s="93"/>
      <c r="M18" s="93"/>
      <c r="N18" s="93"/>
      <c r="O18" s="93"/>
      <c r="P18" s="93"/>
      <c r="Q18" s="93"/>
      <c r="R18" s="93"/>
      <c r="S18" s="93"/>
      <c r="T18" s="93"/>
      <c r="U18" s="94"/>
    </row>
    <row r="19" spans="2:21" ht="28" customHeight="1" x14ac:dyDescent="0.35">
      <c r="B19" s="84" t="s">
        <v>0</v>
      </c>
      <c r="C19" s="85"/>
      <c r="D19" s="86"/>
      <c r="E19" s="87"/>
      <c r="F19" s="87"/>
      <c r="G19" s="87"/>
      <c r="H19" s="87"/>
      <c r="I19" s="87"/>
      <c r="J19" s="87"/>
      <c r="K19" s="87"/>
      <c r="L19" s="87"/>
      <c r="M19" s="87"/>
      <c r="N19" s="87"/>
      <c r="O19" s="87"/>
      <c r="P19" s="87"/>
      <c r="Q19" s="87"/>
      <c r="R19" s="87"/>
      <c r="S19" s="87"/>
      <c r="T19" s="87"/>
      <c r="U19" s="88"/>
    </row>
    <row r="20" spans="2:21" ht="25.5" customHeight="1" x14ac:dyDescent="0.35">
      <c r="B20" s="73" t="s">
        <v>1</v>
      </c>
      <c r="C20" s="74"/>
      <c r="D20" s="75"/>
      <c r="E20" s="76"/>
      <c r="F20" s="76"/>
      <c r="G20" s="76"/>
      <c r="H20" s="76"/>
      <c r="I20" s="76"/>
      <c r="J20" s="76"/>
      <c r="K20" s="76"/>
      <c r="L20" s="76"/>
      <c r="M20" s="76"/>
      <c r="N20" s="76"/>
      <c r="O20" s="76"/>
      <c r="P20" s="76"/>
      <c r="Q20" s="76"/>
      <c r="R20" s="76"/>
      <c r="S20" s="76"/>
      <c r="T20" s="76"/>
      <c r="U20" s="77"/>
    </row>
    <row r="21" spans="2:21" ht="28.5" customHeight="1" x14ac:dyDescent="0.35">
      <c r="B21" s="73" t="s">
        <v>59</v>
      </c>
      <c r="C21" s="74"/>
      <c r="D21" s="75"/>
      <c r="E21" s="76"/>
      <c r="F21" s="76"/>
      <c r="G21" s="76"/>
      <c r="H21" s="76"/>
      <c r="I21" s="76"/>
      <c r="J21" s="76"/>
      <c r="K21" s="76"/>
      <c r="L21" s="76"/>
      <c r="M21" s="76"/>
      <c r="N21" s="76"/>
      <c r="O21" s="76"/>
      <c r="P21" s="76"/>
      <c r="Q21" s="76"/>
      <c r="R21" s="76"/>
      <c r="S21" s="76"/>
      <c r="T21" s="76"/>
      <c r="U21" s="77"/>
    </row>
    <row r="22" spans="2:21" ht="29" customHeight="1" x14ac:dyDescent="0.35">
      <c r="B22" s="73" t="s">
        <v>60</v>
      </c>
      <c r="C22" s="74"/>
      <c r="D22" s="75"/>
      <c r="E22" s="76"/>
      <c r="F22" s="76"/>
      <c r="G22" s="76"/>
      <c r="H22" s="76"/>
      <c r="I22" s="76"/>
      <c r="J22" s="76"/>
      <c r="K22" s="76"/>
      <c r="L22" s="76"/>
      <c r="M22" s="76"/>
      <c r="N22" s="76"/>
      <c r="O22" s="76"/>
      <c r="P22" s="76"/>
      <c r="Q22" s="76"/>
      <c r="R22" s="76"/>
      <c r="S22" s="76"/>
      <c r="T22" s="76"/>
      <c r="U22" s="77"/>
    </row>
    <row r="23" spans="2:21" ht="31.5" customHeight="1" x14ac:dyDescent="0.35">
      <c r="B23" s="73" t="s">
        <v>61</v>
      </c>
      <c r="C23" s="74"/>
      <c r="D23" s="75"/>
      <c r="E23" s="76"/>
      <c r="F23" s="76"/>
      <c r="G23" s="76"/>
      <c r="H23" s="76"/>
      <c r="I23" s="76"/>
      <c r="J23" s="76"/>
      <c r="K23" s="76"/>
      <c r="L23" s="76"/>
      <c r="M23" s="76"/>
      <c r="N23" s="76"/>
      <c r="O23" s="76"/>
      <c r="P23" s="76"/>
      <c r="Q23" s="76"/>
      <c r="R23" s="76"/>
      <c r="S23" s="76"/>
      <c r="T23" s="76"/>
      <c r="U23" s="77"/>
    </row>
    <row r="24" spans="2:21" ht="28.5" customHeight="1" thickBot="1" x14ac:dyDescent="0.4">
      <c r="B24" s="78" t="s">
        <v>62</v>
      </c>
      <c r="C24" s="79"/>
      <c r="D24" s="80"/>
      <c r="E24" s="81"/>
      <c r="F24" s="81"/>
      <c r="G24" s="81"/>
      <c r="H24" s="81"/>
      <c r="I24" s="81"/>
      <c r="J24" s="81"/>
      <c r="K24" s="81"/>
      <c r="L24" s="81"/>
      <c r="M24" s="81"/>
      <c r="N24" s="81"/>
      <c r="O24" s="81"/>
      <c r="P24" s="81"/>
      <c r="Q24" s="81"/>
      <c r="R24" s="81"/>
      <c r="S24" s="81"/>
      <c r="T24" s="81"/>
      <c r="U24" s="82"/>
    </row>
  </sheetData>
  <sheetProtection algorithmName="SHA-512" hashValue="edRnRuzVgxecJSXeD34Rj6j4xr5O1JErmRUowlQN3raRuXgzB+kAZUxtHQa+OEElrdyThCMmvf1zgq1NO/4j4Q==" saltValue="gMa39DATLLc0V9ll6P/zeA==" spinCount="100000" sheet="1" objects="1" scenarios="1"/>
  <mergeCells count="15">
    <mergeCell ref="B23:C23"/>
    <mergeCell ref="D23:U23"/>
    <mergeCell ref="B24:C24"/>
    <mergeCell ref="D24:U24"/>
    <mergeCell ref="B1:U1"/>
    <mergeCell ref="B22:C22"/>
    <mergeCell ref="B21:C21"/>
    <mergeCell ref="B20:C20"/>
    <mergeCell ref="B19:C19"/>
    <mergeCell ref="D22:U22"/>
    <mergeCell ref="D21:U21"/>
    <mergeCell ref="D20:U20"/>
    <mergeCell ref="D19:U19"/>
    <mergeCell ref="B15:F15"/>
    <mergeCell ref="B18:U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BE429-D8FB-42A3-8AEF-C23F5C70D56C}">
  <dimension ref="B1:S16"/>
  <sheetViews>
    <sheetView tabSelected="1" workbookViewId="0">
      <selection activeCell="T4" sqref="T4"/>
    </sheetView>
  </sheetViews>
  <sheetFormatPr defaultColWidth="8.81640625" defaultRowHeight="14.5" x14ac:dyDescent="0.35"/>
  <cols>
    <col min="1" max="1" width="2.453125" style="13" customWidth="1"/>
    <col min="2" max="2" width="7.81640625" style="13" customWidth="1"/>
    <col min="3" max="3" width="14.7265625" style="13" hidden="1" customWidth="1"/>
    <col min="4" max="4" width="14.90625" style="13" hidden="1" customWidth="1"/>
    <col min="5" max="5" width="12.453125" style="13" customWidth="1"/>
    <col min="6" max="6" width="12.1796875" style="13" customWidth="1"/>
    <col min="7" max="7" width="10.81640625" style="13" customWidth="1"/>
    <col min="8" max="8" width="0.54296875" style="13" customWidth="1"/>
    <col min="9" max="10" width="12.1796875" style="13" customWidth="1"/>
    <col min="11" max="11" width="10.81640625" style="13" customWidth="1"/>
    <col min="12" max="12" width="0.54296875" style="13" customWidth="1"/>
    <col min="13" max="13" width="12.1796875" style="13" customWidth="1"/>
    <col min="14" max="14" width="10.81640625" style="13" customWidth="1"/>
    <col min="15" max="15" width="0.54296875" style="13" customWidth="1"/>
    <col min="16" max="16" width="12.1796875" style="13" customWidth="1"/>
    <col min="17" max="18" width="10.81640625" style="13" customWidth="1"/>
    <col min="19" max="19" width="12.81640625" style="13" bestFit="1" customWidth="1"/>
    <col min="20" max="16384" width="8.81640625" style="13"/>
  </cols>
  <sheetData>
    <row r="1" spans="2:19" ht="13.25" customHeight="1" x14ac:dyDescent="0.35">
      <c r="B1" s="83" t="str">
        <f>Invulinstructie!B1</f>
        <v>ASG Koffievoorziening - Bijlage D - Prijzenblad v3</v>
      </c>
      <c r="C1" s="83"/>
      <c r="D1" s="83"/>
      <c r="E1" s="83"/>
      <c r="F1" s="83"/>
      <c r="G1" s="83"/>
      <c r="H1" s="83"/>
      <c r="I1" s="83"/>
      <c r="J1" s="83"/>
      <c r="K1" s="83"/>
      <c r="L1" s="83"/>
      <c r="M1" s="83"/>
      <c r="N1" s="83"/>
      <c r="O1" s="83"/>
      <c r="P1" s="83"/>
      <c r="Q1" s="83"/>
      <c r="R1" s="83"/>
      <c r="S1" s="83"/>
    </row>
    <row r="2" spans="2:19" ht="26" x14ac:dyDescent="0.6">
      <c r="B2" s="16" t="s">
        <v>21</v>
      </c>
    </row>
    <row r="3" spans="2:19" ht="15" thickBot="1" x14ac:dyDescent="0.4">
      <c r="B3" s="20" t="s">
        <v>11</v>
      </c>
    </row>
    <row r="4" spans="2:19" ht="33" customHeight="1" thickBot="1" x14ac:dyDescent="0.4">
      <c r="B4" s="53" t="s">
        <v>22</v>
      </c>
      <c r="C4" s="1" t="s">
        <v>3</v>
      </c>
      <c r="D4" s="30" t="s">
        <v>53</v>
      </c>
      <c r="E4" s="30" t="s">
        <v>53</v>
      </c>
      <c r="F4" s="2" t="s">
        <v>27</v>
      </c>
      <c r="G4" s="3" t="s">
        <v>24</v>
      </c>
      <c r="H4" s="50"/>
      <c r="I4" s="30" t="s">
        <v>52</v>
      </c>
      <c r="J4" s="2" t="s">
        <v>26</v>
      </c>
      <c r="K4" s="30" t="s">
        <v>24</v>
      </c>
      <c r="L4" s="50"/>
      <c r="M4" s="31" t="s">
        <v>23</v>
      </c>
      <c r="N4" s="3" t="s">
        <v>24</v>
      </c>
      <c r="O4" s="50"/>
      <c r="P4" s="2" t="s">
        <v>25</v>
      </c>
      <c r="Q4" s="3" t="s">
        <v>24</v>
      </c>
      <c r="R4" s="31" t="s">
        <v>6</v>
      </c>
      <c r="S4" s="3" t="s">
        <v>2</v>
      </c>
    </row>
    <row r="5" spans="2:19" x14ac:dyDescent="0.35">
      <c r="B5" s="35">
        <v>2019</v>
      </c>
      <c r="C5" s="17">
        <v>233500</v>
      </c>
      <c r="D5" s="39">
        <f t="shared" ref="D5:D12" si="0">C5/12</f>
        <v>19458.333333333332</v>
      </c>
      <c r="E5" s="39">
        <f>D5*0.65</f>
        <v>12647.916666666666</v>
      </c>
      <c r="F5" s="65"/>
      <c r="G5" s="66"/>
      <c r="H5" s="51"/>
      <c r="I5" s="39">
        <f>D5*0.35</f>
        <v>6810.4166666666661</v>
      </c>
      <c r="J5" s="65"/>
      <c r="K5" s="67"/>
      <c r="L5" s="51"/>
      <c r="M5" s="44">
        <f>0.1*F5</f>
        <v>0</v>
      </c>
      <c r="N5" s="66"/>
      <c r="O5" s="51"/>
      <c r="P5" s="47">
        <f>0.2*F5</f>
        <v>0</v>
      </c>
      <c r="Q5" s="66"/>
      <c r="R5" s="42">
        <v>1</v>
      </c>
      <c r="S5" s="23">
        <f>((F5*G5)+(J5*K5)+(M5*N5)+(P5*Q5))*R5</f>
        <v>0</v>
      </c>
    </row>
    <row r="6" spans="2:19" x14ac:dyDescent="0.35">
      <c r="B6" s="35">
        <v>2020</v>
      </c>
      <c r="C6" s="17">
        <v>250500</v>
      </c>
      <c r="D6" s="40">
        <f t="shared" si="0"/>
        <v>20875</v>
      </c>
      <c r="E6" s="40">
        <f t="shared" ref="E6:E12" si="1">D6*0.65</f>
        <v>13568.75</v>
      </c>
      <c r="F6" s="48">
        <f t="shared" ref="F6:F12" si="2">(D6/D5)*F5</f>
        <v>0</v>
      </c>
      <c r="G6" s="6">
        <f>$G$5</f>
        <v>0</v>
      </c>
      <c r="H6" s="51"/>
      <c r="I6" s="40">
        <f t="shared" ref="I6:I12" si="3">D6*0.35</f>
        <v>7306.2499999999991</v>
      </c>
      <c r="J6" s="48">
        <f>I6/I5*J5</f>
        <v>0</v>
      </c>
      <c r="K6" s="37">
        <f>$K$5</f>
        <v>0</v>
      </c>
      <c r="L6" s="51"/>
      <c r="M6" s="45">
        <f t="shared" ref="M6:M12" si="4">0.1*F6</f>
        <v>0</v>
      </c>
      <c r="N6" s="6">
        <f>$N$5</f>
        <v>0</v>
      </c>
      <c r="O6" s="51"/>
      <c r="P6" s="48">
        <f t="shared" ref="P6:P12" si="5">0.2*F6</f>
        <v>0</v>
      </c>
      <c r="Q6" s="6">
        <f>$Q$5</f>
        <v>0</v>
      </c>
      <c r="R6" s="43">
        <v>12</v>
      </c>
      <c r="S6" s="9">
        <f t="shared" ref="S6:S12" si="6">((F6*G6)+(J6*K6)+(M6*N6)+(P6*Q6))*R6</f>
        <v>0</v>
      </c>
    </row>
    <row r="7" spans="2:19" x14ac:dyDescent="0.35">
      <c r="B7" s="35">
        <v>2021</v>
      </c>
      <c r="C7" s="17">
        <v>440500</v>
      </c>
      <c r="D7" s="40">
        <f t="shared" si="0"/>
        <v>36708.333333333336</v>
      </c>
      <c r="E7" s="40">
        <f t="shared" si="1"/>
        <v>23860.416666666668</v>
      </c>
      <c r="F7" s="48">
        <f t="shared" si="2"/>
        <v>0</v>
      </c>
      <c r="G7" s="6">
        <f t="shared" ref="G7:G12" si="7">$G$5</f>
        <v>0</v>
      </c>
      <c r="H7" s="51"/>
      <c r="I7" s="40">
        <f t="shared" si="3"/>
        <v>12847.916666666666</v>
      </c>
      <c r="J7" s="48">
        <f t="shared" ref="J7:J12" si="8">I7/I6*J6</f>
        <v>0</v>
      </c>
      <c r="K7" s="37">
        <f t="shared" ref="K7:K12" si="9">$K$5</f>
        <v>0</v>
      </c>
      <c r="L7" s="51"/>
      <c r="M7" s="45">
        <f t="shared" si="4"/>
        <v>0</v>
      </c>
      <c r="N7" s="6">
        <f t="shared" ref="N7:N12" si="10">$N$5</f>
        <v>0</v>
      </c>
      <c r="O7" s="51"/>
      <c r="P7" s="48">
        <f t="shared" si="5"/>
        <v>0</v>
      </c>
      <c r="Q7" s="6">
        <f t="shared" ref="Q7:Q12" si="11">$Q$5</f>
        <v>0</v>
      </c>
      <c r="R7" s="43">
        <v>12</v>
      </c>
      <c r="S7" s="9">
        <f t="shared" si="6"/>
        <v>0</v>
      </c>
    </row>
    <row r="8" spans="2:19" x14ac:dyDescent="0.35">
      <c r="B8" s="35">
        <v>2022</v>
      </c>
      <c r="C8" s="17">
        <v>554200</v>
      </c>
      <c r="D8" s="40">
        <f t="shared" si="0"/>
        <v>46183.333333333336</v>
      </c>
      <c r="E8" s="40">
        <f t="shared" si="1"/>
        <v>30019.166666666668</v>
      </c>
      <c r="F8" s="48">
        <f t="shared" si="2"/>
        <v>0</v>
      </c>
      <c r="G8" s="6">
        <f t="shared" si="7"/>
        <v>0</v>
      </c>
      <c r="H8" s="51"/>
      <c r="I8" s="40">
        <f t="shared" si="3"/>
        <v>16164.166666666666</v>
      </c>
      <c r="J8" s="48">
        <f t="shared" si="8"/>
        <v>0</v>
      </c>
      <c r="K8" s="37">
        <f t="shared" si="9"/>
        <v>0</v>
      </c>
      <c r="L8" s="51"/>
      <c r="M8" s="45">
        <f t="shared" si="4"/>
        <v>0</v>
      </c>
      <c r="N8" s="6">
        <f t="shared" si="10"/>
        <v>0</v>
      </c>
      <c r="O8" s="51"/>
      <c r="P8" s="48">
        <f t="shared" si="5"/>
        <v>0</v>
      </c>
      <c r="Q8" s="6">
        <f t="shared" si="11"/>
        <v>0</v>
      </c>
      <c r="R8" s="43">
        <v>12</v>
      </c>
      <c r="S8" s="9">
        <f t="shared" si="6"/>
        <v>0</v>
      </c>
    </row>
    <row r="9" spans="2:19" x14ac:dyDescent="0.35">
      <c r="B9" s="35">
        <v>2023</v>
      </c>
      <c r="C9" s="17">
        <v>561200</v>
      </c>
      <c r="D9" s="40">
        <f t="shared" si="0"/>
        <v>46766.666666666664</v>
      </c>
      <c r="E9" s="40">
        <f t="shared" si="1"/>
        <v>30398.333333333332</v>
      </c>
      <c r="F9" s="48">
        <f t="shared" si="2"/>
        <v>0</v>
      </c>
      <c r="G9" s="6">
        <f t="shared" si="7"/>
        <v>0</v>
      </c>
      <c r="H9" s="51"/>
      <c r="I9" s="40">
        <f t="shared" si="3"/>
        <v>16368.333333333332</v>
      </c>
      <c r="J9" s="48">
        <f t="shared" si="8"/>
        <v>0</v>
      </c>
      <c r="K9" s="37">
        <f t="shared" si="9"/>
        <v>0</v>
      </c>
      <c r="L9" s="51"/>
      <c r="M9" s="45">
        <f t="shared" si="4"/>
        <v>0</v>
      </c>
      <c r="N9" s="6">
        <f t="shared" si="10"/>
        <v>0</v>
      </c>
      <c r="O9" s="51"/>
      <c r="P9" s="48">
        <f t="shared" si="5"/>
        <v>0</v>
      </c>
      <c r="Q9" s="6">
        <f t="shared" si="11"/>
        <v>0</v>
      </c>
      <c r="R9" s="43">
        <v>12</v>
      </c>
      <c r="S9" s="9">
        <f t="shared" si="6"/>
        <v>0</v>
      </c>
    </row>
    <row r="10" spans="2:19" x14ac:dyDescent="0.35">
      <c r="B10" s="35">
        <v>2024</v>
      </c>
      <c r="C10" s="17">
        <v>626700</v>
      </c>
      <c r="D10" s="40">
        <f t="shared" si="0"/>
        <v>52225</v>
      </c>
      <c r="E10" s="40">
        <f t="shared" si="1"/>
        <v>33946.25</v>
      </c>
      <c r="F10" s="48">
        <f t="shared" si="2"/>
        <v>0</v>
      </c>
      <c r="G10" s="6">
        <f t="shared" si="7"/>
        <v>0</v>
      </c>
      <c r="H10" s="51"/>
      <c r="I10" s="40">
        <f t="shared" si="3"/>
        <v>18278.75</v>
      </c>
      <c r="J10" s="48">
        <f t="shared" si="8"/>
        <v>0</v>
      </c>
      <c r="K10" s="37">
        <f t="shared" si="9"/>
        <v>0</v>
      </c>
      <c r="L10" s="51"/>
      <c r="M10" s="45">
        <f t="shared" si="4"/>
        <v>0</v>
      </c>
      <c r="N10" s="6">
        <f t="shared" si="10"/>
        <v>0</v>
      </c>
      <c r="O10" s="51"/>
      <c r="P10" s="48">
        <f t="shared" si="5"/>
        <v>0</v>
      </c>
      <c r="Q10" s="6">
        <f t="shared" si="11"/>
        <v>0</v>
      </c>
      <c r="R10" s="43">
        <v>12</v>
      </c>
      <c r="S10" s="9">
        <f t="shared" si="6"/>
        <v>0</v>
      </c>
    </row>
    <row r="11" spans="2:19" x14ac:dyDescent="0.35">
      <c r="B11" s="35">
        <v>2025</v>
      </c>
      <c r="C11" s="17">
        <v>715200</v>
      </c>
      <c r="D11" s="40">
        <f t="shared" si="0"/>
        <v>59600</v>
      </c>
      <c r="E11" s="40">
        <f t="shared" si="1"/>
        <v>38740</v>
      </c>
      <c r="F11" s="48">
        <f t="shared" si="2"/>
        <v>0</v>
      </c>
      <c r="G11" s="6">
        <f t="shared" si="7"/>
        <v>0</v>
      </c>
      <c r="H11" s="51"/>
      <c r="I11" s="40">
        <f t="shared" si="3"/>
        <v>20860</v>
      </c>
      <c r="J11" s="48">
        <f t="shared" si="8"/>
        <v>0</v>
      </c>
      <c r="K11" s="37">
        <f t="shared" si="9"/>
        <v>0</v>
      </c>
      <c r="L11" s="51"/>
      <c r="M11" s="45">
        <f t="shared" si="4"/>
        <v>0</v>
      </c>
      <c r="N11" s="6">
        <f t="shared" si="10"/>
        <v>0</v>
      </c>
      <c r="O11" s="51"/>
      <c r="P11" s="48">
        <f t="shared" si="5"/>
        <v>0</v>
      </c>
      <c r="Q11" s="6">
        <f t="shared" si="11"/>
        <v>0</v>
      </c>
      <c r="R11" s="43">
        <v>12</v>
      </c>
      <c r="S11" s="9">
        <f t="shared" si="6"/>
        <v>0</v>
      </c>
    </row>
    <row r="12" spans="2:19" ht="15" thickBot="1" x14ac:dyDescent="0.4">
      <c r="B12" s="36">
        <v>2026</v>
      </c>
      <c r="C12" s="18">
        <v>715200</v>
      </c>
      <c r="D12" s="41">
        <f t="shared" si="0"/>
        <v>59600</v>
      </c>
      <c r="E12" s="41">
        <f t="shared" si="1"/>
        <v>38740</v>
      </c>
      <c r="F12" s="49">
        <f t="shared" si="2"/>
        <v>0</v>
      </c>
      <c r="G12" s="7">
        <f t="shared" si="7"/>
        <v>0</v>
      </c>
      <c r="H12" s="52"/>
      <c r="I12" s="41">
        <f t="shared" si="3"/>
        <v>20860</v>
      </c>
      <c r="J12" s="48">
        <f t="shared" si="8"/>
        <v>0</v>
      </c>
      <c r="K12" s="38">
        <f t="shared" si="9"/>
        <v>0</v>
      </c>
      <c r="L12" s="52"/>
      <c r="M12" s="46">
        <f t="shared" si="4"/>
        <v>0</v>
      </c>
      <c r="N12" s="7">
        <f t="shared" si="10"/>
        <v>0</v>
      </c>
      <c r="O12" s="52"/>
      <c r="P12" s="49">
        <f t="shared" si="5"/>
        <v>0</v>
      </c>
      <c r="Q12" s="7">
        <f t="shared" si="11"/>
        <v>0</v>
      </c>
      <c r="R12" s="61">
        <v>11</v>
      </c>
      <c r="S12" s="62">
        <f t="shared" si="6"/>
        <v>0</v>
      </c>
    </row>
    <row r="13" spans="2:19" ht="15" thickBot="1" x14ac:dyDescent="0.4">
      <c r="R13" s="25" t="s">
        <v>5</v>
      </c>
      <c r="S13" s="8">
        <f>SUM(S5:S12)</f>
        <v>0</v>
      </c>
    </row>
    <row r="14" spans="2:19" ht="15" thickBot="1" x14ac:dyDescent="0.4"/>
    <row r="15" spans="2:19" ht="15" thickBot="1" x14ac:dyDescent="0.4">
      <c r="B15" s="89" t="s">
        <v>54</v>
      </c>
      <c r="C15" s="90"/>
      <c r="D15" s="90"/>
      <c r="E15" s="90"/>
      <c r="F15" s="90"/>
      <c r="G15" s="90"/>
      <c r="H15" s="90"/>
      <c r="I15" s="90"/>
      <c r="J15" s="90"/>
      <c r="K15" s="90"/>
      <c r="L15" s="90"/>
      <c r="M15" s="90"/>
      <c r="N15" s="90"/>
      <c r="O15" s="90"/>
      <c r="P15" s="90"/>
      <c r="Q15" s="90"/>
      <c r="R15" s="90"/>
      <c r="S15" s="91"/>
    </row>
    <row r="16" spans="2:19" ht="95.25" customHeight="1" thickBot="1" x14ac:dyDescent="0.4">
      <c r="B16" s="95"/>
      <c r="C16" s="96"/>
      <c r="D16" s="96"/>
      <c r="E16" s="96"/>
      <c r="F16" s="96"/>
      <c r="G16" s="96"/>
      <c r="H16" s="96"/>
      <c r="I16" s="96"/>
      <c r="J16" s="96"/>
      <c r="K16" s="96"/>
      <c r="L16" s="96"/>
      <c r="M16" s="96"/>
      <c r="N16" s="96"/>
      <c r="O16" s="96"/>
      <c r="P16" s="96"/>
      <c r="Q16" s="96"/>
      <c r="R16" s="96"/>
      <c r="S16" s="97"/>
    </row>
  </sheetData>
  <mergeCells count="3">
    <mergeCell ref="B1:S1"/>
    <mergeCell ref="B15:S15"/>
    <mergeCell ref="B16:S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DA5B2-AE07-47C6-8400-579F5697A0D8}">
  <dimension ref="B1:E15"/>
  <sheetViews>
    <sheetView workbookViewId="0">
      <selection activeCell="C7" sqref="C7:E7"/>
    </sheetView>
  </sheetViews>
  <sheetFormatPr defaultColWidth="8.81640625" defaultRowHeight="14.5" x14ac:dyDescent="0.35"/>
  <cols>
    <col min="1" max="1" width="2.453125" style="13" customWidth="1"/>
    <col min="2" max="2" width="21" style="13" customWidth="1"/>
    <col min="3" max="3" width="8.81640625" style="13"/>
    <col min="4" max="4" width="8.1796875" style="13" customWidth="1"/>
    <col min="5" max="5" width="25.1796875" style="13" customWidth="1"/>
    <col min="6" max="16384" width="8.81640625" style="13"/>
  </cols>
  <sheetData>
    <row r="1" spans="2:5" ht="13.25" customHeight="1" x14ac:dyDescent="0.35">
      <c r="B1" s="83" t="str">
        <f>Invulinstructie!B1</f>
        <v>ASG Koffievoorziening - Bijlage D - Prijzenblad v3</v>
      </c>
      <c r="C1" s="83"/>
      <c r="D1" s="83"/>
      <c r="E1" s="83"/>
    </row>
    <row r="2" spans="2:5" ht="26" x14ac:dyDescent="0.6">
      <c r="B2" s="16" t="s">
        <v>47</v>
      </c>
    </row>
    <row r="3" spans="2:5" ht="15" thickBot="1" x14ac:dyDescent="0.4">
      <c r="B3" s="20" t="s">
        <v>11</v>
      </c>
    </row>
    <row r="4" spans="2:5" ht="15" thickBot="1" x14ac:dyDescent="0.4">
      <c r="B4" s="111" t="s">
        <v>46</v>
      </c>
      <c r="C4" s="112"/>
      <c r="D4" s="112"/>
      <c r="E4" s="113"/>
    </row>
    <row r="5" spans="2:5" x14ac:dyDescent="0.35">
      <c r="B5" s="58" t="s">
        <v>12</v>
      </c>
      <c r="C5" s="117">
        <f>Machines!U13</f>
        <v>0</v>
      </c>
      <c r="D5" s="118"/>
      <c r="E5" s="119"/>
    </row>
    <row r="6" spans="2:5" ht="15" thickBot="1" x14ac:dyDescent="0.4">
      <c r="B6" s="59" t="s">
        <v>21</v>
      </c>
      <c r="C6" s="114">
        <f>Ingrediënten!S13</f>
        <v>0</v>
      </c>
      <c r="D6" s="115"/>
      <c r="E6" s="116"/>
    </row>
    <row r="7" spans="2:5" ht="15.5" thickTop="1" thickBot="1" x14ac:dyDescent="0.4">
      <c r="B7" s="60" t="s">
        <v>46</v>
      </c>
      <c r="C7" s="108">
        <f>SUM(C5:E6)</f>
        <v>0</v>
      </c>
      <c r="D7" s="109"/>
      <c r="E7" s="110"/>
    </row>
    <row r="9" spans="2:5" ht="15" thickBot="1" x14ac:dyDescent="0.4"/>
    <row r="10" spans="2:5" ht="15" thickBot="1" x14ac:dyDescent="0.4">
      <c r="B10" s="101" t="s">
        <v>33</v>
      </c>
      <c r="C10" s="93"/>
      <c r="D10" s="93"/>
      <c r="E10" s="94"/>
    </row>
    <row r="11" spans="2:5" x14ac:dyDescent="0.35">
      <c r="B11" s="21" t="s">
        <v>34</v>
      </c>
      <c r="C11" s="102"/>
      <c r="D11" s="103"/>
      <c r="E11" s="104"/>
    </row>
    <row r="12" spans="2:5" ht="29" x14ac:dyDescent="0.35">
      <c r="B12" s="21" t="s">
        <v>35</v>
      </c>
      <c r="C12" s="105"/>
      <c r="D12" s="106"/>
      <c r="E12" s="107"/>
    </row>
    <row r="13" spans="2:5" ht="29" x14ac:dyDescent="0.35">
      <c r="B13" s="21" t="s">
        <v>36</v>
      </c>
      <c r="C13" s="105"/>
      <c r="D13" s="106"/>
      <c r="E13" s="107"/>
    </row>
    <row r="14" spans="2:5" x14ac:dyDescent="0.35">
      <c r="B14" s="21" t="s">
        <v>37</v>
      </c>
      <c r="C14" s="105"/>
      <c r="D14" s="106"/>
      <c r="E14" s="107"/>
    </row>
    <row r="15" spans="2:5" ht="69.650000000000006" customHeight="1" thickBot="1" x14ac:dyDescent="0.4">
      <c r="B15" s="22" t="s">
        <v>38</v>
      </c>
      <c r="C15" s="98"/>
      <c r="D15" s="99"/>
      <c r="E15" s="100"/>
    </row>
  </sheetData>
  <sheetProtection algorithmName="SHA-512" hashValue="3BsVItezgUb3ac4Cm2RD8XLqf58O3DPFc5q/O8tmXrApriDODkhVX39eP1y1kjXxx3rmTQkOcxb7r1DgWrDnsA==" saltValue="umGAGFvKX5jAL9UoiDHKig==" spinCount="100000" sheet="1" objects="1" scenarios="1"/>
  <mergeCells count="11">
    <mergeCell ref="B1:E1"/>
    <mergeCell ref="C7:E7"/>
    <mergeCell ref="B4:E4"/>
    <mergeCell ref="C6:E6"/>
    <mergeCell ref="C5:E5"/>
    <mergeCell ref="C15:E15"/>
    <mergeCell ref="B10:E10"/>
    <mergeCell ref="C11:E11"/>
    <mergeCell ref="C12:E12"/>
    <mergeCell ref="C13:E13"/>
    <mergeCell ref="C14:E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Machines</vt:lpstr>
      <vt:lpstr>Ingrediënten</vt:lpstr>
      <vt:lpstr>Overzicht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Praas</dc:creator>
  <cp:lastModifiedBy>Farah</cp:lastModifiedBy>
  <dcterms:created xsi:type="dcterms:W3CDTF">2019-02-11T14:40:08Z</dcterms:created>
  <dcterms:modified xsi:type="dcterms:W3CDTF">2019-11-07T13:42:41Z</dcterms:modified>
</cp:coreProperties>
</file>