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rojecten BBN\23205 Redgereedschap\2018-2019 aanbesteding\04 Beschrijvend document\"/>
    </mc:Choice>
  </mc:AlternateContent>
  <bookViews>
    <workbookView xWindow="0" yWindow="0" windowWidth="2160" windowHeight="0"/>
  </bookViews>
  <sheets>
    <sheet name="Prijzenblad" sheetId="6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6" l="1"/>
  <c r="F36" i="6"/>
  <c r="H40" i="6"/>
  <c r="J40" i="6"/>
  <c r="K33" i="6"/>
  <c r="F56" i="6"/>
  <c r="H60" i="6"/>
  <c r="J60" i="6"/>
  <c r="H64" i="6"/>
  <c r="J64" i="6"/>
  <c r="J61" i="6"/>
  <c r="H62" i="6"/>
  <c r="J62" i="6"/>
  <c r="H63" i="6"/>
  <c r="J63" i="6"/>
  <c r="F72" i="6"/>
  <c r="J72" i="6"/>
  <c r="H68" i="6"/>
  <c r="J68" i="6"/>
  <c r="F73" i="6"/>
  <c r="J73" i="6"/>
  <c r="K53" i="6"/>
  <c r="H28" i="6"/>
  <c r="J28" i="6"/>
  <c r="H29" i="6"/>
  <c r="J29" i="6"/>
  <c r="H30" i="6"/>
  <c r="J30" i="6"/>
  <c r="H31" i="6"/>
  <c r="J31" i="6"/>
  <c r="K26" i="6"/>
  <c r="J77" i="6"/>
  <c r="K75" i="6"/>
  <c r="J81" i="6"/>
  <c r="J82" i="6"/>
  <c r="J83" i="6"/>
  <c r="K79" i="6"/>
  <c r="J14" i="6"/>
  <c r="G47" i="6"/>
  <c r="G50" i="6"/>
  <c r="D102" i="6"/>
  <c r="D103" i="6"/>
  <c r="F121" i="6"/>
  <c r="F109" i="6"/>
  <c r="F51" i="6"/>
  <c r="E122" i="6"/>
  <c r="G108" i="6"/>
  <c r="G112" i="6"/>
  <c r="G109" i="6"/>
  <c r="G110" i="6"/>
  <c r="G111" i="6"/>
  <c r="G113" i="6"/>
  <c r="G114" i="6"/>
  <c r="G115" i="6"/>
  <c r="G116" i="6"/>
  <c r="G117" i="6"/>
  <c r="G118" i="6"/>
  <c r="G119" i="6"/>
  <c r="G120" i="6"/>
  <c r="G121" i="6"/>
  <c r="G122" i="6"/>
  <c r="G89" i="6"/>
  <c r="I89" i="6"/>
  <c r="G90" i="6"/>
  <c r="I90" i="6"/>
  <c r="G91" i="6"/>
  <c r="I91" i="6"/>
  <c r="I92" i="6"/>
  <c r="G126" i="6"/>
  <c r="G127" i="6"/>
  <c r="G128" i="6"/>
  <c r="G129" i="6"/>
  <c r="J15" i="6"/>
  <c r="H91" i="6"/>
  <c r="H90" i="6"/>
  <c r="H89" i="6"/>
  <c r="F111" i="6"/>
  <c r="F115" i="6"/>
  <c r="F119" i="6"/>
  <c r="F112" i="6"/>
  <c r="F116" i="6"/>
  <c r="F120" i="6"/>
  <c r="F118" i="6"/>
  <c r="F113" i="6"/>
  <c r="F117" i="6"/>
  <c r="F110" i="6"/>
  <c r="F114" i="6"/>
  <c r="J17" i="6"/>
</calcChain>
</file>

<file path=xl/sharedStrings.xml><?xml version="1.0" encoding="utf-8"?>
<sst xmlns="http://schemas.openxmlformats.org/spreadsheetml/2006/main" count="250" uniqueCount="164">
  <si>
    <t>Nr.</t>
  </si>
  <si>
    <t>Kostensoort</t>
  </si>
  <si>
    <t>Eenheid</t>
  </si>
  <si>
    <t>1.1</t>
  </si>
  <si>
    <t>2.1</t>
  </si>
  <si>
    <t>2.2</t>
  </si>
  <si>
    <t>Subtotaal</t>
  </si>
  <si>
    <t>3.1</t>
  </si>
  <si>
    <t>3.3</t>
  </si>
  <si>
    <t>Totale inschrijfprijs</t>
  </si>
  <si>
    <t>4.1</t>
  </si>
  <si>
    <t>1.2</t>
  </si>
  <si>
    <t>1.3</t>
  </si>
  <si>
    <t>1.4</t>
  </si>
  <si>
    <t>per stuk</t>
  </si>
  <si>
    <t>stuks</t>
  </si>
  <si>
    <t>Maanden</t>
  </si>
  <si>
    <t>Afname</t>
  </si>
  <si>
    <t>Accu's</t>
  </si>
  <si>
    <t>Opleiding tot deskundig persoon</t>
  </si>
  <si>
    <t xml:space="preserve">Indictief aantal </t>
  </si>
  <si>
    <t>Sets redgereedschap</t>
  </si>
  <si>
    <t>KENGETALLEN</t>
  </si>
  <si>
    <t>Accu's per set</t>
  </si>
  <si>
    <t>Periodiek onderhoud</t>
  </si>
  <si>
    <t>beurten</t>
  </si>
  <si>
    <t>5.1</t>
  </si>
  <si>
    <t>5.2</t>
  </si>
  <si>
    <t>BBN</t>
  </si>
  <si>
    <t>Leverancier</t>
  </si>
  <si>
    <t>Weging</t>
  </si>
  <si>
    <t>Periodiek onderhoud door:</t>
  </si>
  <si>
    <t>1. Aanschaf Redgereedschap exclusief accu's</t>
  </si>
  <si>
    <t>3.4</t>
  </si>
  <si>
    <t>3.5</t>
  </si>
  <si>
    <t>3.7</t>
  </si>
  <si>
    <t xml:space="preserve">Werkplaatsinrichting </t>
  </si>
  <si>
    <t>Audit</t>
  </si>
  <si>
    <t>Aantal</t>
  </si>
  <si>
    <t>Werkplaatsuur</t>
  </si>
  <si>
    <t>Schaar</t>
  </si>
  <si>
    <t>Korting</t>
  </si>
  <si>
    <t>Aantal Jaren</t>
  </si>
  <si>
    <t>Plaats éénmaal een X</t>
  </si>
  <si>
    <t>x</t>
  </si>
  <si>
    <t>Startpunt</t>
  </si>
  <si>
    <t>Eindpunt</t>
  </si>
  <si>
    <t>Stappen</t>
  </si>
  <si>
    <t>Korting =</t>
  </si>
  <si>
    <t>Factor</t>
  </si>
  <si>
    <t>Per jaar neemt de korting exponentieel toe met "factor"</t>
  </si>
  <si>
    <t>3.6</t>
  </si>
  <si>
    <t>5.3</t>
  </si>
  <si>
    <t>Spreider</t>
  </si>
  <si>
    <t>Ram</t>
  </si>
  <si>
    <t>Waarde startpunt x factor ^ (Jaren - startpunt)</t>
  </si>
  <si>
    <t>Totale korting</t>
  </si>
  <si>
    <t>(Voor onderhoud door BBN)</t>
  </si>
  <si>
    <t>2. Prijs en levensduur accu</t>
  </si>
  <si>
    <t>Verbruikersmateriaal per beurt</t>
  </si>
  <si>
    <t>Totaal beurten</t>
  </si>
  <si>
    <t>3. Onderhoud redgereedschap</t>
  </si>
  <si>
    <t>5. Reparatie redgereedschap buiten garantie</t>
  </si>
  <si>
    <t>Opgeleide personen</t>
  </si>
  <si>
    <t>Verplichte invulvelden voor Inschrijver</t>
  </si>
  <si>
    <t>Prijs</t>
  </si>
  <si>
    <t>Kwaliteit</t>
  </si>
  <si>
    <t>maanden</t>
  </si>
  <si>
    <t>aantal</t>
  </si>
  <si>
    <t>Levensduur accu</t>
  </si>
  <si>
    <t>Vervangingsfrequentie contract</t>
  </si>
  <si>
    <t>aantal keer</t>
  </si>
  <si>
    <t>Omschrijving</t>
  </si>
  <si>
    <t>Invulveld</t>
  </si>
  <si>
    <t>Fictieve inschrijfprijs</t>
  </si>
  <si>
    <t>(prijs minus kwaliteit)</t>
  </si>
  <si>
    <t>Totale waarde (fictief minderingsbedrag)</t>
  </si>
  <si>
    <r>
      <t>NB! Leverancier gaat akkoord met onderstaande</t>
    </r>
    <r>
      <rPr>
        <b/>
        <sz val="11"/>
        <color rgb="FFFF0000"/>
        <rFont val="Calibri"/>
        <family val="2"/>
        <scheme val="minor"/>
      </rPr>
      <t xml:space="preserve"> garantie</t>
    </r>
    <r>
      <rPr>
        <b/>
        <sz val="11"/>
        <color theme="1"/>
        <rFont val="Calibri"/>
        <family val="2"/>
        <scheme val="minor"/>
      </rPr>
      <t>voorwaarden voor accu's</t>
    </r>
  </si>
  <si>
    <t>3.2</t>
  </si>
  <si>
    <t>Nr 3.2 - 3.6</t>
  </si>
  <si>
    <t>Nr 3.7</t>
  </si>
  <si>
    <t>TOTAAL</t>
  </si>
  <si>
    <t>Berekening kosten voor onderhoud deels door BBN en deels door Leverancier</t>
  </si>
  <si>
    <t>Berekening kosten voor onderhoud volledig door Leverancier (volledig, oftewel 60 sets)</t>
  </si>
  <si>
    <t>Berekening kosten voor onderhoud volledig door BBN (volledig, oftewel 60 sets)</t>
  </si>
  <si>
    <t>Train-de-Trainer</t>
  </si>
  <si>
    <t>Gunningscriterium G4 - Dienstverlening</t>
  </si>
  <si>
    <t>Gunningscriterium G2 - Praktijktest</t>
  </si>
  <si>
    <t>Gunningscriterium G3 - Garantie</t>
  </si>
  <si>
    <t>REKENMODEL GARANTIE</t>
  </si>
  <si>
    <t>Bedrag in mindering</t>
  </si>
  <si>
    <t>Excellent</t>
  </si>
  <si>
    <t>Voldoende</t>
  </si>
  <si>
    <t>Onvoldoende</t>
  </si>
  <si>
    <t>Beoordeling</t>
  </si>
  <si>
    <t>Score</t>
  </si>
  <si>
    <t>Bedrag in mindering per gereedschap</t>
  </si>
  <si>
    <t>Bedrag in mindering per beoordeling</t>
  </si>
  <si>
    <t>Gereedschap</t>
  </si>
  <si>
    <t>Max. bedrag in mindering per gereedschap</t>
  </si>
  <si>
    <t>In te vullen door BBN</t>
  </si>
  <si>
    <t>Bijlage 15 - Prijzenblad aanbesteding I2019.002 Redgereedschap</t>
  </si>
  <si>
    <t>Onderhoudsinterval</t>
  </si>
  <si>
    <t>Rekenmodel Gunningscriterium G3 - Garantie</t>
  </si>
  <si>
    <r>
      <t>Tot 75% van de bovengenoemde levensduur: volledige</t>
    </r>
    <r>
      <rPr>
        <b/>
        <sz val="11"/>
        <color rgb="FFFF0000"/>
        <rFont val="Calibri"/>
        <family val="2"/>
        <scheme val="minor"/>
      </rPr>
      <t xml:space="preserve"> garantie </t>
    </r>
    <r>
      <rPr>
        <b/>
        <sz val="11"/>
        <color theme="1"/>
        <rFont val="Calibri"/>
        <family val="2"/>
        <scheme val="minor"/>
      </rPr>
      <t>en dus kosteloos vervangen.</t>
    </r>
  </si>
  <si>
    <t>Ondertekening Leverancier</t>
  </si>
  <si>
    <t>(ofwel</t>
  </si>
  <si>
    <t>jaar)</t>
  </si>
  <si>
    <t>Revisie of reparatie mes</t>
  </si>
  <si>
    <t>4. Trainingen gedurende de hele looptijd</t>
  </si>
  <si>
    <t>Max score per gereedschap</t>
  </si>
  <si>
    <t>Totaal</t>
  </si>
  <si>
    <t>personen</t>
  </si>
  <si>
    <t>Totaal per onderhoudstype</t>
  </si>
  <si>
    <t>75-100% van de bovengenoemde levensduur: nieuwe accu voor 50% van de aanschafwaarde.</t>
  </si>
  <si>
    <t>Werkelijk behaalde levensduur van de accu is korter dan</t>
  </si>
  <si>
    <t>Werkelijk behaalde levensduur van de accu ligt tussen</t>
  </si>
  <si>
    <t>Voorbeeldberekeningen op basis van ingevoerde gegevens:</t>
  </si>
  <si>
    <t>Tot 75%</t>
  </si>
  <si>
    <t>75-100%</t>
  </si>
  <si>
    <t>Acculader</t>
  </si>
  <si>
    <t>Verwachte levensduur</t>
  </si>
  <si>
    <t>Nascholing</t>
  </si>
  <si>
    <t>Kosten per eenheid 
ex BTW</t>
  </si>
  <si>
    <t>BTW Percentage</t>
  </si>
  <si>
    <t>Subtotaal 
incl BTW</t>
  </si>
  <si>
    <t>Aantal sets</t>
  </si>
  <si>
    <t xml:space="preserve">Kosten voor aanschaf van een nieuwe accu = </t>
  </si>
  <si>
    <t>Toelichting</t>
  </si>
  <si>
    <t>audits</t>
  </si>
  <si>
    <t>Naam Inschrijvende organisatie</t>
  </si>
  <si>
    <t>Naam Ondertekenaar</t>
  </si>
  <si>
    <t>Datum</t>
  </si>
  <si>
    <t>Handtekening</t>
  </si>
  <si>
    <t>sessies</t>
  </si>
  <si>
    <t>uur</t>
  </si>
  <si>
    <t>&lt; Uniek kenmerk &gt;</t>
  </si>
  <si>
    <t>&lt; Keuze A,B,C of D &gt;</t>
  </si>
  <si>
    <t>Zie eis 77</t>
  </si>
  <si>
    <t>Zie eis 79</t>
  </si>
  <si>
    <t>Zie eis 81</t>
  </si>
  <si>
    <t>Zie eis 76</t>
  </si>
  <si>
    <t>Zie eis 61</t>
  </si>
  <si>
    <t>Nieuw messenset</t>
  </si>
  <si>
    <t>Zie eis 86</t>
  </si>
  <si>
    <t>(Sub)totalen zijn inclusief BTW.</t>
  </si>
  <si>
    <t>Verplichte kosten-invulvelden voor Inschrijver zijn exclusief BTW.</t>
  </si>
  <si>
    <t>per set</t>
  </si>
  <si>
    <t>set</t>
  </si>
  <si>
    <t>aantal maanden</t>
  </si>
  <si>
    <t>per beurt per set</t>
  </si>
  <si>
    <t>per persoon</t>
  </si>
  <si>
    <t>per audit</t>
  </si>
  <si>
    <t>per trainingssessie</t>
  </si>
  <si>
    <t>per uur</t>
  </si>
  <si>
    <t>Zie eis 78</t>
  </si>
  <si>
    <t>Zie eis 80</t>
  </si>
  <si>
    <t>Zie eis 83</t>
  </si>
  <si>
    <t>Instructie invullen prijzenblad:</t>
  </si>
  <si>
    <t>Uitgangspunten:</t>
  </si>
  <si>
    <t>Verwijzing naar eis in PvE (Bijlage 10).</t>
  </si>
  <si>
    <t>2. Neem Bijlage 10 Programma van Eisen door.</t>
  </si>
  <si>
    <t>3. Neem Bijlage 16 Toelichting prijzenblad door.</t>
  </si>
  <si>
    <r>
      <t xml:space="preserve">1. Neem </t>
    </r>
    <r>
      <rPr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  <scheme val="minor"/>
      </rPr>
      <t xml:space="preserve"> 8.1.1. G1 Totaalprijs in het aanbestedingsdocument door.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</si>
</sst>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€&quot;\ #,##0;[Red]&quot;€&quot;\ \-#,##0"/>
    <numFmt numFmtId="8" formatCode="&quot;€&quot;\ #,##0.00;[Red]&quot;€&quot;\ \-#,##0.00"/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#,##0_ ;\-#,##0\ "/>
    <numFmt numFmtId="165" formatCode="&quot;€&quot;\ #,##0"/>
    <numFmt numFmtId="166" formatCode="_ [$€-413]\ * #,##0_ ;_ [$€-413]\ * \-#,##0_ ;_ [$€-413]\ * &quot;-&quot;_ ;_ @_ "/>
    <numFmt numFmtId="167" formatCode="&quot;€&quot;\ #,##0.00"/>
    <numFmt numFmtId="168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6" borderId="7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42" fontId="0" fillId="5" borderId="1" xfId="1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3" xfId="0" applyNumberForma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3" borderId="2" xfId="0" applyNumberFormat="1" applyFill="1" applyBorder="1" applyAlignment="1" applyProtection="1">
      <alignment vertical="center"/>
    </xf>
    <xf numFmtId="0" fontId="2" fillId="0" borderId="2" xfId="0" applyNumberFormat="1" applyFont="1" applyBorder="1" applyAlignment="1" applyProtection="1">
      <alignment horizontal="left" vertical="center"/>
    </xf>
    <xf numFmtId="0" fontId="0" fillId="8" borderId="2" xfId="0" applyNumberFormat="1" applyFill="1" applyBorder="1" applyAlignment="1" applyProtection="1">
      <alignment vertical="center"/>
    </xf>
    <xf numFmtId="0" fontId="2" fillId="6" borderId="2" xfId="0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9" borderId="9" xfId="0" applyFill="1" applyBorder="1" applyAlignment="1">
      <alignment horizontal="left" vertical="center"/>
    </xf>
    <xf numFmtId="0" fontId="0" fillId="9" borderId="10" xfId="0" applyFill="1" applyBorder="1" applyAlignment="1">
      <alignment horizontal="left" vertical="center"/>
    </xf>
    <xf numFmtId="0" fontId="0" fillId="9" borderId="10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9" borderId="5" xfId="0" applyFill="1" applyBorder="1" applyAlignment="1">
      <alignment horizontal="left" vertical="center"/>
    </xf>
    <xf numFmtId="0" fontId="0" fillId="9" borderId="0" xfId="0" applyFill="1" applyBorder="1" applyAlignment="1">
      <alignment horizontal="left" vertical="center"/>
    </xf>
    <xf numFmtId="0" fontId="0" fillId="9" borderId="0" xfId="0" applyFill="1" applyBorder="1" applyAlignment="1">
      <alignment horizontal="right" vertical="center"/>
    </xf>
    <xf numFmtId="168" fontId="0" fillId="5" borderId="1" xfId="1" applyNumberFormat="1" applyFont="1" applyFill="1" applyBorder="1" applyAlignment="1">
      <alignment vertical="center"/>
    </xf>
    <xf numFmtId="0" fontId="0" fillId="9" borderId="12" xfId="0" applyFill="1" applyBorder="1" applyAlignment="1">
      <alignment horizontal="right" vertical="center"/>
    </xf>
    <xf numFmtId="0" fontId="0" fillId="9" borderId="0" xfId="0" applyFill="1" applyBorder="1" applyAlignment="1">
      <alignment vertical="center"/>
    </xf>
    <xf numFmtId="0" fontId="0" fillId="9" borderId="12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2" fillId="9" borderId="13" xfId="0" applyFont="1" applyFill="1" applyBorder="1" applyAlignment="1">
      <alignment horizontal="left" vertical="center"/>
    </xf>
    <xf numFmtId="0" fontId="0" fillId="9" borderId="14" xfId="0" applyFill="1" applyBorder="1" applyAlignment="1">
      <alignment horizontal="right" vertical="center"/>
    </xf>
    <xf numFmtId="0" fontId="2" fillId="9" borderId="14" xfId="0" applyFont="1" applyFill="1" applyBorder="1" applyAlignment="1">
      <alignment horizontal="left" vertical="center"/>
    </xf>
    <xf numFmtId="42" fontId="0" fillId="7" borderId="1" xfId="1" applyNumberFormat="1" applyFont="1" applyFill="1" applyBorder="1" applyAlignment="1">
      <alignment vertical="center"/>
    </xf>
    <xf numFmtId="0" fontId="0" fillId="9" borderId="15" xfId="0" applyFill="1" applyBorder="1" applyAlignment="1">
      <alignment horizontal="right" vertical="center"/>
    </xf>
    <xf numFmtId="0" fontId="0" fillId="9" borderId="10" xfId="0" applyFill="1" applyBorder="1" applyAlignment="1">
      <alignment horizontal="right" vertical="center"/>
    </xf>
    <xf numFmtId="0" fontId="0" fillId="9" borderId="11" xfId="0" applyFill="1" applyBorder="1" applyAlignment="1">
      <alignment horizontal="right" vertical="center"/>
    </xf>
    <xf numFmtId="0" fontId="0" fillId="9" borderId="0" xfId="0" applyFill="1" applyBorder="1" applyAlignment="1">
      <alignment horizontal="center" vertical="center"/>
    </xf>
    <xf numFmtId="0" fontId="0" fillId="9" borderId="13" xfId="0" applyFill="1" applyBorder="1" applyAlignment="1">
      <alignment horizontal="left" vertical="center"/>
    </xf>
    <xf numFmtId="0" fontId="0" fillId="9" borderId="14" xfId="0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2" fillId="6" borderId="3" xfId="0" applyFont="1" applyFill="1" applyBorder="1" applyAlignment="1">
      <alignment vertical="center"/>
    </xf>
    <xf numFmtId="42" fontId="2" fillId="6" borderId="4" xfId="0" applyNumberFormat="1" applyFont="1" applyFill="1" applyBorder="1" applyAlignment="1">
      <alignment vertical="center"/>
    </xf>
    <xf numFmtId="9" fontId="0" fillId="0" borderId="0" xfId="0" applyNumberFormat="1" applyAlignment="1">
      <alignment vertical="center"/>
    </xf>
    <xf numFmtId="0" fontId="0" fillId="9" borderId="5" xfId="0" applyFill="1" applyBorder="1" applyAlignment="1">
      <alignment vertical="center"/>
    </xf>
    <xf numFmtId="0" fontId="2" fillId="9" borderId="5" xfId="0" applyFont="1" applyFill="1" applyBorder="1" applyAlignment="1">
      <alignment vertical="center"/>
    </xf>
    <xf numFmtId="0" fontId="0" fillId="9" borderId="5" xfId="0" applyFont="1" applyFill="1" applyBorder="1" applyAlignment="1">
      <alignment vertical="center"/>
    </xf>
    <xf numFmtId="0" fontId="0" fillId="4" borderId="9" xfId="0" applyFill="1" applyBorder="1" applyAlignment="1">
      <alignment horizontal="left" vertical="center"/>
    </xf>
    <xf numFmtId="0" fontId="0" fillId="4" borderId="10" xfId="0" applyFill="1" applyBorder="1" applyAlignment="1">
      <alignment vertical="center"/>
    </xf>
    <xf numFmtId="0" fontId="0" fillId="4" borderId="10" xfId="0" applyFill="1" applyBorder="1" applyAlignment="1">
      <alignment horizontal="right" vertical="center"/>
    </xf>
    <xf numFmtId="0" fontId="0" fillId="4" borderId="11" xfId="0" applyFill="1" applyBorder="1" applyAlignment="1">
      <alignment vertical="center"/>
    </xf>
    <xf numFmtId="42" fontId="0" fillId="0" borderId="0" xfId="0" applyNumberFormat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6" fontId="0" fillId="4" borderId="14" xfId="0" applyNumberFormat="1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167" fontId="0" fillId="4" borderId="14" xfId="0" applyNumberFormat="1" applyFill="1" applyBorder="1" applyAlignment="1">
      <alignment vertical="center"/>
    </xf>
    <xf numFmtId="0" fontId="0" fillId="9" borderId="13" xfId="0" applyFill="1" applyBorder="1" applyAlignment="1">
      <alignment vertical="center"/>
    </xf>
    <xf numFmtId="0" fontId="0" fillId="9" borderId="14" xfId="0" applyFill="1" applyBorder="1" applyAlignment="1">
      <alignment vertical="center"/>
    </xf>
    <xf numFmtId="0" fontId="0" fillId="9" borderId="15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164" fontId="0" fillId="4" borderId="1" xfId="0" applyNumberForma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44" fontId="0" fillId="4" borderId="1" xfId="0" applyNumberFormat="1" applyFill="1" applyBorder="1" applyAlignment="1">
      <alignment vertical="center"/>
    </xf>
    <xf numFmtId="9" fontId="0" fillId="4" borderId="1" xfId="0" applyNumberFormat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165" fontId="0" fillId="4" borderId="1" xfId="0" applyNumberFormat="1" applyFill="1" applyBorder="1" applyAlignment="1">
      <alignment vertical="center"/>
    </xf>
    <xf numFmtId="165" fontId="0" fillId="4" borderId="1" xfId="0" quotePrefix="1" applyNumberFormat="1" applyFill="1" applyBorder="1" applyAlignment="1">
      <alignment horizontal="right" vertical="center"/>
    </xf>
    <xf numFmtId="165" fontId="0" fillId="5" borderId="1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1" fontId="0" fillId="4" borderId="1" xfId="0" applyNumberFormat="1" applyFill="1" applyBorder="1" applyAlignment="1">
      <alignment vertical="center"/>
    </xf>
    <xf numFmtId="44" fontId="0" fillId="10" borderId="1" xfId="0" applyNumberFormat="1" applyFill="1" applyBorder="1" applyAlignment="1">
      <alignment vertical="center" wrapText="1"/>
    </xf>
    <xf numFmtId="8" fontId="0" fillId="4" borderId="14" xfId="0" applyNumberFormat="1" applyFill="1" applyBorder="1" applyAlignment="1">
      <alignment vertical="center"/>
    </xf>
    <xf numFmtId="42" fontId="0" fillId="3" borderId="1" xfId="0" applyNumberFormat="1" applyFill="1" applyBorder="1" applyAlignment="1" applyProtection="1">
      <alignment vertical="center"/>
      <protection locked="0"/>
    </xf>
    <xf numFmtId="9" fontId="0" fillId="3" borderId="1" xfId="2" applyNumberFormat="1" applyFont="1" applyFill="1" applyBorder="1" applyAlignment="1" applyProtection="1">
      <alignment vertical="center"/>
      <protection locked="0"/>
    </xf>
    <xf numFmtId="44" fontId="0" fillId="3" borderId="1" xfId="0" applyNumberFormat="1" applyFill="1" applyBorder="1" applyAlignment="1" applyProtection="1">
      <alignment vertical="center" wrapText="1"/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164" fontId="0" fillId="3" borderId="1" xfId="0" applyNumberFormat="1" applyFill="1" applyBorder="1" applyAlignment="1" applyProtection="1">
      <alignment vertical="center"/>
      <protection locked="0"/>
    </xf>
    <xf numFmtId="164" fontId="0" fillId="3" borderId="1" xfId="0" quotePrefix="1" applyNumberFormat="1" applyFill="1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2" fillId="0" borderId="4" xfId="0" applyNumberFormat="1" applyFont="1" applyBorder="1" applyAlignment="1" applyProtection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 wrapText="1"/>
    </xf>
    <xf numFmtId="44" fontId="0" fillId="10" borderId="4" xfId="0" applyNumberFormat="1" applyFill="1" applyBorder="1" applyAlignment="1">
      <alignment horizontal="center" vertical="center" wrapText="1"/>
    </xf>
    <xf numFmtId="0" fontId="0" fillId="9" borderId="9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5" xfId="0" applyFill="1" applyBorder="1" applyAlignment="1" applyProtection="1">
      <alignment horizontal="left" vertical="center"/>
      <protection locked="0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horizontal="left" vertical="center"/>
      <protection locked="0"/>
    </xf>
    <xf numFmtId="0" fontId="0" fillId="3" borderId="11" xfId="0" applyFill="1" applyBorder="1" applyAlignment="1" applyProtection="1">
      <alignment horizontal="lef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0" xfId="0" applyFill="1" applyBorder="1" applyAlignment="1" applyProtection="1">
      <alignment horizontal="left" vertical="center"/>
      <protection locked="0"/>
    </xf>
    <xf numFmtId="0" fontId="0" fillId="3" borderId="12" xfId="0" applyFill="1" applyBorder="1" applyAlignment="1" applyProtection="1">
      <alignment horizontal="left" vertical="center"/>
      <protection locked="0"/>
    </xf>
    <xf numFmtId="0" fontId="0" fillId="3" borderId="13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3" borderId="15" xfId="0" applyFill="1" applyBorder="1" applyAlignment="1" applyProtection="1">
      <alignment horizontal="left" vertical="center"/>
      <protection locked="0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vertical="center"/>
    </xf>
    <xf numFmtId="3" fontId="0" fillId="4" borderId="10" xfId="0" applyNumberForma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0" xfId="0" applyFill="1" applyBorder="1" applyAlignment="1">
      <alignment horizontal="right" vertical="center"/>
    </xf>
    <xf numFmtId="3" fontId="0" fillId="4" borderId="0" xfId="0" applyNumberFormat="1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9" fontId="0" fillId="4" borderId="0" xfId="2" applyFont="1" applyFill="1" applyBorder="1" applyAlignment="1">
      <alignment vertical="center"/>
    </xf>
    <xf numFmtId="166" fontId="0" fillId="4" borderId="0" xfId="0" applyNumberFormat="1" applyFill="1" applyBorder="1" applyAlignment="1">
      <alignment vertical="center"/>
    </xf>
    <xf numFmtId="9" fontId="0" fillId="4" borderId="14" xfId="2" applyFont="1" applyFill="1" applyBorder="1" applyAlignment="1">
      <alignment vertical="center"/>
    </xf>
    <xf numFmtId="3" fontId="0" fillId="4" borderId="14" xfId="0" applyNumberFormat="1" applyFill="1" applyBorder="1" applyAlignment="1">
      <alignment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Korting door</a:t>
            </a:r>
            <a:r>
              <a:rPr lang="nl-NL" baseline="0"/>
              <a:t> g</a:t>
            </a:r>
            <a:r>
              <a:rPr lang="nl-NL"/>
              <a:t>arantie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Prijzenblad!$D$108:$D$121</c:f>
              <c:numCache>
                <c:formatCode>General</c:formatCode>
                <c:ptCount val="1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</c:numCache>
            </c:numRef>
          </c:xVal>
          <c:yVal>
            <c:numRef>
              <c:f>Prijzenblad!$F$108:$F$121</c:f>
              <c:numCache>
                <c:formatCode>"€"\ #,##0</c:formatCode>
                <c:ptCount val="14"/>
                <c:pt idx="0">
                  <c:v>0</c:v>
                </c:pt>
                <c:pt idx="1">
                  <c:v>1000</c:v>
                </c:pt>
                <c:pt idx="2">
                  <c:v>1406.6280412631929</c:v>
                </c:pt>
                <c:pt idx="3">
                  <c:v>1978.6024464679267</c:v>
                </c:pt>
                <c:pt idx="4">
                  <c:v>2783.1576837137409</c:v>
                </c:pt>
                <c:pt idx="5">
                  <c:v>3914.8676411688643</c:v>
                </c:pt>
                <c:pt idx="6">
                  <c:v>5506.7626019020154</c:v>
                </c:pt>
                <c:pt idx="7">
                  <c:v>7745.966692414836</c:v>
                </c:pt>
                <c:pt idx="8">
                  <c:v>10895.693956241414</c:v>
                </c:pt>
                <c:pt idx="9">
                  <c:v>15326.188647871068</c:v>
                </c:pt>
                <c:pt idx="10">
                  <c:v>21558.246717785059</c:v>
                </c:pt>
                <c:pt idx="11">
                  <c:v>30324.434353706656</c:v>
                </c:pt>
                <c:pt idx="12">
                  <c:v>42655.199697368669</c:v>
                </c:pt>
                <c:pt idx="13">
                  <c:v>60000.000000000029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542064"/>
        <c:axId val="437611952"/>
      </c:scatterChart>
      <c:valAx>
        <c:axId val="436542064"/>
        <c:scaling>
          <c:orientation val="minMax"/>
          <c:max val="1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37611952"/>
        <c:crosses val="autoZero"/>
        <c:crossBetween val="midCat"/>
        <c:majorUnit val="2"/>
      </c:valAx>
      <c:valAx>
        <c:axId val="43761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36542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587119</xdr:colOff>
      <xdr:row>94</xdr:row>
      <xdr:rowOff>118880</xdr:rowOff>
    </xdr:from>
    <xdr:to>
      <xdr:col>8</xdr:col>
      <xdr:colOff>593912</xdr:colOff>
      <xdr:row>103</xdr:row>
      <xdr:rowOff>55648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42"/>
  <sheetViews>
    <sheetView tabSelected="1" zoomScale="85" zoomScaleNormal="85" workbookViewId="0">
      <selection activeCell="B2" sqref="B2"/>
    </sheetView>
  </sheetViews>
  <sheetFormatPr defaultRowHeight="15" x14ac:dyDescent="0.25"/>
  <cols>
    <col min="1" max="1" width="5.85546875" style="4" customWidth="1"/>
    <col min="2" max="2" width="3" style="4" customWidth="1"/>
    <col min="3" max="3" width="9.140625" style="4"/>
    <col min="4" max="4" width="20.5703125" style="4" customWidth="1"/>
    <col min="5" max="5" width="17.85546875" style="4" customWidth="1"/>
    <col min="6" max="6" width="20.7109375" style="4" customWidth="1"/>
    <col min="7" max="7" width="12.85546875" style="4" customWidth="1"/>
    <col min="8" max="8" width="19" style="4" customWidth="1"/>
    <col min="9" max="9" width="10.5703125" style="4" bestFit="1" customWidth="1"/>
    <col min="10" max="10" width="17.140625" style="4" customWidth="1"/>
    <col min="11" max="11" width="24.7109375" style="4" customWidth="1"/>
    <col min="12" max="16384" width="9.140625" style="4"/>
  </cols>
  <sheetData>
    <row r="2" spans="2:11" ht="23.25" x14ac:dyDescent="0.25">
      <c r="B2" s="8" t="s">
        <v>101</v>
      </c>
      <c r="C2" s="8"/>
      <c r="D2" s="9"/>
      <c r="E2" s="9"/>
      <c r="F2" s="10"/>
      <c r="G2" s="10"/>
      <c r="H2" s="10"/>
      <c r="I2" s="9"/>
      <c r="J2" s="9"/>
      <c r="K2" s="11"/>
    </row>
    <row r="4" spans="2:11" x14ac:dyDescent="0.25">
      <c r="C4" s="70" t="s">
        <v>158</v>
      </c>
    </row>
    <row r="5" spans="2:11" x14ac:dyDescent="0.25">
      <c r="C5" s="4" t="s">
        <v>163</v>
      </c>
    </row>
    <row r="6" spans="2:11" x14ac:dyDescent="0.25">
      <c r="C6" s="4" t="s">
        <v>161</v>
      </c>
    </row>
    <row r="7" spans="2:11" x14ac:dyDescent="0.25">
      <c r="C7" s="4" t="s">
        <v>162</v>
      </c>
    </row>
    <row r="9" spans="2:11" x14ac:dyDescent="0.25">
      <c r="C9" s="70" t="s">
        <v>159</v>
      </c>
      <c r="H9" s="12"/>
      <c r="I9" s="13" t="s">
        <v>64</v>
      </c>
      <c r="J9" s="80"/>
      <c r="K9" s="81"/>
    </row>
    <row r="10" spans="2:11" x14ac:dyDescent="0.25">
      <c r="C10" s="4" t="s">
        <v>145</v>
      </c>
      <c r="H10" s="72"/>
      <c r="I10" s="13" t="s">
        <v>160</v>
      </c>
      <c r="J10" s="80"/>
      <c r="K10" s="81"/>
    </row>
    <row r="11" spans="2:11" x14ac:dyDescent="0.25">
      <c r="C11" s="4" t="s">
        <v>146</v>
      </c>
      <c r="H11" s="14"/>
      <c r="I11" s="13" t="s">
        <v>100</v>
      </c>
      <c r="J11" s="80"/>
      <c r="K11" s="81"/>
    </row>
    <row r="13" spans="2:11" x14ac:dyDescent="0.25">
      <c r="B13" s="15" t="s">
        <v>81</v>
      </c>
      <c r="C13" s="15"/>
      <c r="D13" s="16"/>
      <c r="E13" s="16"/>
      <c r="F13" s="16"/>
      <c r="G13" s="16"/>
      <c r="H13" s="16"/>
      <c r="I13" s="16"/>
      <c r="J13" s="16"/>
      <c r="K13" s="17"/>
    </row>
    <row r="14" spans="2:11" x14ac:dyDescent="0.25">
      <c r="B14" s="5"/>
      <c r="C14" s="18" t="s">
        <v>65</v>
      </c>
      <c r="D14" s="19"/>
      <c r="E14" s="19" t="s">
        <v>9</v>
      </c>
      <c r="F14" s="20"/>
      <c r="G14" s="20"/>
      <c r="H14" s="20"/>
      <c r="I14" s="20"/>
      <c r="J14" s="7">
        <f>K26+K33+K53+K75+K79</f>
        <v>0</v>
      </c>
      <c r="K14" s="21"/>
    </row>
    <row r="15" spans="2:11" x14ac:dyDescent="0.25">
      <c r="B15" s="5"/>
      <c r="C15" s="22" t="s">
        <v>66</v>
      </c>
      <c r="D15" s="23"/>
      <c r="E15" s="23" t="s">
        <v>76</v>
      </c>
      <c r="F15" s="24"/>
      <c r="G15" s="24"/>
      <c r="H15" s="24"/>
      <c r="I15" s="24"/>
      <c r="J15" s="25">
        <f>I92+G122+G129</f>
        <v>0</v>
      </c>
      <c r="K15" s="26"/>
    </row>
    <row r="16" spans="2:11" x14ac:dyDescent="0.25">
      <c r="B16" s="5"/>
      <c r="C16" s="22"/>
      <c r="D16" s="27"/>
      <c r="E16" s="27"/>
      <c r="F16" s="27"/>
      <c r="G16" s="27"/>
      <c r="H16" s="27"/>
      <c r="I16" s="27"/>
      <c r="J16" s="27"/>
      <c r="K16" s="28"/>
    </row>
    <row r="17" spans="2:11" x14ac:dyDescent="0.25">
      <c r="B17" s="29"/>
      <c r="C17" s="30" t="s">
        <v>74</v>
      </c>
      <c r="D17" s="31"/>
      <c r="E17" s="32" t="s">
        <v>75</v>
      </c>
      <c r="F17" s="31"/>
      <c r="G17" s="31"/>
      <c r="H17" s="31"/>
      <c r="I17" s="31"/>
      <c r="J17" s="33">
        <f>J14-J15</f>
        <v>0</v>
      </c>
      <c r="K17" s="34"/>
    </row>
    <row r="19" spans="2:11" x14ac:dyDescent="0.25">
      <c r="B19" s="15" t="s">
        <v>22</v>
      </c>
      <c r="C19" s="15"/>
      <c r="D19" s="16"/>
      <c r="E19" s="16"/>
      <c r="F19" s="16"/>
      <c r="G19" s="16"/>
      <c r="H19" s="16"/>
      <c r="I19" s="16"/>
      <c r="J19" s="16"/>
      <c r="K19" s="17"/>
    </row>
    <row r="20" spans="2:11" x14ac:dyDescent="0.25">
      <c r="B20" s="5"/>
      <c r="C20" s="18" t="s">
        <v>17</v>
      </c>
      <c r="D20" s="35"/>
      <c r="E20" s="35">
        <v>60</v>
      </c>
      <c r="F20" s="35" t="s">
        <v>21</v>
      </c>
      <c r="G20" s="35"/>
      <c r="H20" s="35"/>
      <c r="I20" s="35"/>
      <c r="J20" s="35"/>
      <c r="K20" s="36"/>
    </row>
    <row r="21" spans="2:11" x14ac:dyDescent="0.25">
      <c r="B21" s="5"/>
      <c r="C21" s="22" t="s">
        <v>121</v>
      </c>
      <c r="D21" s="24"/>
      <c r="E21" s="24">
        <f>I21*12</f>
        <v>192</v>
      </c>
      <c r="F21" s="24" t="s">
        <v>16</v>
      </c>
      <c r="G21" s="24"/>
      <c r="H21" s="24" t="s">
        <v>106</v>
      </c>
      <c r="I21" s="37">
        <v>16</v>
      </c>
      <c r="J21" s="23" t="s">
        <v>107</v>
      </c>
      <c r="K21" s="26"/>
    </row>
    <row r="22" spans="2:11" x14ac:dyDescent="0.25">
      <c r="B22" s="29"/>
      <c r="C22" s="38" t="s">
        <v>63</v>
      </c>
      <c r="D22" s="31"/>
      <c r="E22" s="31">
        <v>3</v>
      </c>
      <c r="F22" s="31" t="s">
        <v>38</v>
      </c>
      <c r="G22" s="31"/>
      <c r="H22" s="39" t="s">
        <v>57</v>
      </c>
      <c r="I22" s="31"/>
      <c r="J22" s="31"/>
      <c r="K22" s="34"/>
    </row>
    <row r="24" spans="2:11" ht="28.5" x14ac:dyDescent="0.25">
      <c r="B24" s="40" t="s">
        <v>65</v>
      </c>
    </row>
    <row r="26" spans="2:11" x14ac:dyDescent="0.25">
      <c r="B26" s="15" t="s">
        <v>32</v>
      </c>
      <c r="C26" s="15"/>
      <c r="D26" s="16"/>
      <c r="E26" s="16"/>
      <c r="F26" s="16"/>
      <c r="G26" s="16"/>
      <c r="H26" s="16"/>
      <c r="I26" s="16"/>
      <c r="J26" s="41" t="s">
        <v>111</v>
      </c>
      <c r="K26" s="42">
        <f>J28+J29+J30+J31</f>
        <v>0</v>
      </c>
    </row>
    <row r="27" spans="2:11" ht="30" x14ac:dyDescent="0.25">
      <c r="B27" s="5"/>
      <c r="C27" s="1" t="s">
        <v>0</v>
      </c>
      <c r="D27" s="1" t="s">
        <v>1</v>
      </c>
      <c r="E27" s="1" t="s">
        <v>2</v>
      </c>
      <c r="F27" s="2" t="s">
        <v>123</v>
      </c>
      <c r="G27" s="2" t="s">
        <v>124</v>
      </c>
      <c r="H27" s="2" t="s">
        <v>20</v>
      </c>
      <c r="I27" s="1"/>
      <c r="J27" s="2" t="s">
        <v>125</v>
      </c>
      <c r="K27" s="2" t="s">
        <v>128</v>
      </c>
    </row>
    <row r="28" spans="2:11" x14ac:dyDescent="0.25">
      <c r="B28" s="5"/>
      <c r="C28" s="6" t="s">
        <v>3</v>
      </c>
      <c r="D28" s="6" t="s">
        <v>40</v>
      </c>
      <c r="E28" s="6" t="s">
        <v>14</v>
      </c>
      <c r="F28" s="74"/>
      <c r="G28" s="75"/>
      <c r="H28" s="6">
        <f>E20</f>
        <v>60</v>
      </c>
      <c r="I28" s="6" t="s">
        <v>15</v>
      </c>
      <c r="J28" s="7">
        <f>(F28*H28)*(1+G28)</f>
        <v>0</v>
      </c>
      <c r="K28" s="76" t="s">
        <v>136</v>
      </c>
    </row>
    <row r="29" spans="2:11" x14ac:dyDescent="0.25">
      <c r="B29" s="5"/>
      <c r="C29" s="6" t="s">
        <v>11</v>
      </c>
      <c r="D29" s="6" t="s">
        <v>53</v>
      </c>
      <c r="E29" s="6" t="s">
        <v>14</v>
      </c>
      <c r="F29" s="74"/>
      <c r="G29" s="75"/>
      <c r="H29" s="6">
        <f>E20</f>
        <v>60</v>
      </c>
      <c r="I29" s="6" t="s">
        <v>15</v>
      </c>
      <c r="J29" s="7">
        <f t="shared" ref="J29:J31" si="0">(F29*H29)*(1+G29)</f>
        <v>0</v>
      </c>
      <c r="K29" s="76" t="s">
        <v>136</v>
      </c>
    </row>
    <row r="30" spans="2:11" x14ac:dyDescent="0.25">
      <c r="B30" s="5"/>
      <c r="C30" s="6" t="s">
        <v>12</v>
      </c>
      <c r="D30" s="6" t="s">
        <v>54</v>
      </c>
      <c r="E30" s="6" t="s">
        <v>14</v>
      </c>
      <c r="F30" s="74"/>
      <c r="G30" s="75"/>
      <c r="H30" s="6">
        <f>E20</f>
        <v>60</v>
      </c>
      <c r="I30" s="6" t="s">
        <v>15</v>
      </c>
      <c r="J30" s="7">
        <f t="shared" si="0"/>
        <v>0</v>
      </c>
      <c r="K30" s="76" t="s">
        <v>136</v>
      </c>
    </row>
    <row r="31" spans="2:11" x14ac:dyDescent="0.25">
      <c r="B31" s="29"/>
      <c r="C31" s="6" t="s">
        <v>13</v>
      </c>
      <c r="D31" s="6" t="s">
        <v>120</v>
      </c>
      <c r="E31" s="6" t="s">
        <v>14</v>
      </c>
      <c r="F31" s="74"/>
      <c r="G31" s="75"/>
      <c r="H31" s="6">
        <f>E20</f>
        <v>60</v>
      </c>
      <c r="I31" s="6" t="s">
        <v>15</v>
      </c>
      <c r="J31" s="7">
        <f t="shared" si="0"/>
        <v>0</v>
      </c>
      <c r="K31" s="76" t="s">
        <v>136</v>
      </c>
    </row>
    <row r="33" spans="2:20" x14ac:dyDescent="0.25">
      <c r="B33" s="15" t="s">
        <v>58</v>
      </c>
      <c r="C33" s="15"/>
      <c r="D33" s="16"/>
      <c r="E33" s="16"/>
      <c r="F33" s="16"/>
      <c r="G33" s="16"/>
      <c r="H33" s="16"/>
      <c r="I33" s="16"/>
      <c r="J33" s="41" t="s">
        <v>111</v>
      </c>
      <c r="K33" s="42">
        <f>J40</f>
        <v>0</v>
      </c>
      <c r="P33" s="43"/>
    </row>
    <row r="34" spans="2:20" x14ac:dyDescent="0.25">
      <c r="B34" s="5"/>
      <c r="C34" s="1" t="s">
        <v>0</v>
      </c>
      <c r="D34" s="1" t="s">
        <v>72</v>
      </c>
      <c r="E34" s="1" t="s">
        <v>2</v>
      </c>
      <c r="F34" s="2" t="s">
        <v>73</v>
      </c>
      <c r="G34" s="82" t="s">
        <v>128</v>
      </c>
      <c r="H34" s="83"/>
      <c r="I34" s="27"/>
      <c r="J34" s="20"/>
      <c r="K34" s="21"/>
      <c r="P34" s="43"/>
    </row>
    <row r="35" spans="2:20" x14ac:dyDescent="0.25">
      <c r="B35" s="5"/>
      <c r="C35" s="6" t="s">
        <v>4</v>
      </c>
      <c r="D35" s="6" t="s">
        <v>69</v>
      </c>
      <c r="E35" s="6" t="s">
        <v>67</v>
      </c>
      <c r="F35" s="77">
        <v>1</v>
      </c>
      <c r="G35" s="84" t="s">
        <v>142</v>
      </c>
      <c r="H35" s="85"/>
      <c r="I35" s="27"/>
      <c r="J35" s="27"/>
      <c r="K35" s="28"/>
      <c r="Q35" s="43"/>
      <c r="T35" s="43"/>
    </row>
    <row r="36" spans="2:20" x14ac:dyDescent="0.25">
      <c r="B36" s="5"/>
      <c r="C36" s="6"/>
      <c r="D36" s="6" t="s">
        <v>70</v>
      </c>
      <c r="E36" s="6" t="s">
        <v>71</v>
      </c>
      <c r="F36" s="6">
        <f>E21/F35</f>
        <v>192</v>
      </c>
      <c r="G36" s="27"/>
      <c r="H36" s="27"/>
      <c r="I36" s="27"/>
      <c r="J36" s="27"/>
      <c r="K36" s="28"/>
      <c r="Q36" s="43"/>
      <c r="T36" s="43"/>
    </row>
    <row r="37" spans="2:20" x14ac:dyDescent="0.25">
      <c r="B37" s="5"/>
      <c r="C37" s="6"/>
      <c r="D37" s="6" t="s">
        <v>23</v>
      </c>
      <c r="E37" s="6" t="s">
        <v>68</v>
      </c>
      <c r="F37" s="6">
        <v>4</v>
      </c>
      <c r="G37" s="27"/>
      <c r="H37" s="27"/>
      <c r="I37" s="27"/>
      <c r="J37" s="27"/>
      <c r="K37" s="28"/>
    </row>
    <row r="38" spans="2:20" x14ac:dyDescent="0.25">
      <c r="B38" s="5"/>
      <c r="C38" s="44"/>
      <c r="D38" s="27"/>
      <c r="E38" s="27"/>
      <c r="F38" s="27"/>
      <c r="G38" s="27"/>
      <c r="H38" s="27"/>
      <c r="I38" s="27"/>
      <c r="J38" s="27"/>
      <c r="K38" s="28"/>
    </row>
    <row r="39" spans="2:20" ht="30" x14ac:dyDescent="0.25">
      <c r="B39" s="5"/>
      <c r="C39" s="1" t="s">
        <v>0</v>
      </c>
      <c r="D39" s="1" t="s">
        <v>1</v>
      </c>
      <c r="E39" s="1" t="s">
        <v>2</v>
      </c>
      <c r="F39" s="2" t="s">
        <v>123</v>
      </c>
      <c r="G39" s="2" t="s">
        <v>124</v>
      </c>
      <c r="H39" s="2" t="s">
        <v>20</v>
      </c>
      <c r="I39" s="1"/>
      <c r="J39" s="2" t="s">
        <v>125</v>
      </c>
      <c r="K39" s="2" t="s">
        <v>128</v>
      </c>
    </row>
    <row r="40" spans="2:20" x14ac:dyDescent="0.25">
      <c r="B40" s="5"/>
      <c r="C40" s="6" t="s">
        <v>5</v>
      </c>
      <c r="D40" s="6" t="s">
        <v>18</v>
      </c>
      <c r="E40" s="6" t="s">
        <v>14</v>
      </c>
      <c r="F40" s="74"/>
      <c r="G40" s="75"/>
      <c r="H40" s="6">
        <f>F36*F37*E20</f>
        <v>46080</v>
      </c>
      <c r="I40" s="6" t="s">
        <v>15</v>
      </c>
      <c r="J40" s="7">
        <f>(F40*H40)*(1+G40)</f>
        <v>0</v>
      </c>
      <c r="K40" s="76" t="s">
        <v>136</v>
      </c>
    </row>
    <row r="41" spans="2:20" x14ac:dyDescent="0.25">
      <c r="B41" s="5"/>
      <c r="C41" s="44"/>
      <c r="D41" s="27"/>
      <c r="E41" s="27"/>
      <c r="F41" s="27"/>
      <c r="G41" s="27"/>
      <c r="H41" s="27"/>
      <c r="I41" s="27"/>
      <c r="J41" s="27"/>
      <c r="K41" s="28"/>
    </row>
    <row r="42" spans="2:20" x14ac:dyDescent="0.25">
      <c r="B42" s="5"/>
      <c r="C42" s="45" t="s">
        <v>77</v>
      </c>
      <c r="D42" s="27"/>
      <c r="E42" s="27"/>
      <c r="F42" s="27"/>
      <c r="G42" s="27"/>
      <c r="H42" s="27"/>
      <c r="I42" s="27"/>
      <c r="J42" s="27"/>
      <c r="K42" s="28"/>
    </row>
    <row r="43" spans="2:20" x14ac:dyDescent="0.25">
      <c r="B43" s="5"/>
      <c r="C43" s="45" t="s">
        <v>104</v>
      </c>
      <c r="D43" s="27"/>
      <c r="E43" s="27"/>
      <c r="F43" s="27"/>
      <c r="G43" s="27"/>
      <c r="H43" s="27"/>
      <c r="I43" s="27"/>
      <c r="J43" s="27"/>
      <c r="K43" s="28"/>
    </row>
    <row r="44" spans="2:20" x14ac:dyDescent="0.25">
      <c r="B44" s="5"/>
      <c r="C44" s="45" t="s">
        <v>114</v>
      </c>
      <c r="D44" s="27"/>
      <c r="E44" s="27"/>
      <c r="F44" s="27"/>
      <c r="G44" s="27"/>
      <c r="H44" s="27"/>
      <c r="I44" s="27"/>
      <c r="J44" s="27"/>
      <c r="K44" s="28"/>
    </row>
    <row r="45" spans="2:20" x14ac:dyDescent="0.25">
      <c r="B45" s="5"/>
      <c r="C45" s="45"/>
      <c r="D45" s="27"/>
      <c r="E45" s="27"/>
      <c r="F45" s="27"/>
      <c r="G45" s="27"/>
      <c r="H45" s="27"/>
      <c r="I45" s="27"/>
      <c r="J45" s="27"/>
      <c r="K45" s="28"/>
    </row>
    <row r="46" spans="2:20" x14ac:dyDescent="0.25">
      <c r="B46" s="5"/>
      <c r="C46" s="46" t="s">
        <v>117</v>
      </c>
      <c r="D46" s="27"/>
      <c r="E46" s="27"/>
      <c r="F46" s="27"/>
      <c r="G46" s="27"/>
      <c r="H46" s="27"/>
      <c r="I46" s="27"/>
      <c r="J46" s="27"/>
      <c r="K46" s="28"/>
    </row>
    <row r="47" spans="2:20" x14ac:dyDescent="0.25">
      <c r="B47" s="5"/>
      <c r="C47" s="101" t="s">
        <v>118</v>
      </c>
      <c r="D47" s="47" t="s">
        <v>115</v>
      </c>
      <c r="E47" s="48"/>
      <c r="F47" s="48"/>
      <c r="G47" s="49">
        <f>0.75*F35</f>
        <v>0.75</v>
      </c>
      <c r="H47" s="50" t="s">
        <v>67</v>
      </c>
      <c r="I47" s="27"/>
      <c r="J47" s="27"/>
      <c r="K47" s="28"/>
      <c r="O47" s="43"/>
      <c r="Q47" s="51"/>
    </row>
    <row r="48" spans="2:20" x14ac:dyDescent="0.25">
      <c r="B48" s="5"/>
      <c r="C48" s="102"/>
      <c r="D48" s="52" t="s">
        <v>127</v>
      </c>
      <c r="E48" s="53"/>
      <c r="F48" s="73">
        <v>0</v>
      </c>
      <c r="G48" s="54"/>
      <c r="H48" s="55"/>
      <c r="I48" s="27"/>
      <c r="J48" s="27"/>
      <c r="K48" s="28"/>
      <c r="O48" s="43"/>
      <c r="Q48" s="51"/>
    </row>
    <row r="49" spans="2:17" x14ac:dyDescent="0.25">
      <c r="B49" s="5"/>
      <c r="C49" s="46"/>
      <c r="D49" s="27"/>
      <c r="E49" s="27"/>
      <c r="F49" s="27"/>
      <c r="G49" s="27"/>
      <c r="H49" s="27"/>
      <c r="I49" s="27"/>
      <c r="J49" s="27"/>
      <c r="K49" s="28"/>
      <c r="O49" s="43"/>
      <c r="Q49" s="51"/>
    </row>
    <row r="50" spans="2:17" x14ac:dyDescent="0.25">
      <c r="B50" s="5"/>
      <c r="C50" s="101" t="s">
        <v>119</v>
      </c>
      <c r="D50" s="47" t="s">
        <v>116</v>
      </c>
      <c r="E50" s="48"/>
      <c r="F50" s="49"/>
      <c r="G50" s="49" t="str">
        <f>G47&amp;"   en  "&amp;F35</f>
        <v>0,75   en  1</v>
      </c>
      <c r="H50" s="50" t="s">
        <v>67</v>
      </c>
      <c r="I50" s="27"/>
      <c r="J50" s="27"/>
      <c r="K50" s="28"/>
      <c r="O50" s="43"/>
      <c r="Q50" s="51"/>
    </row>
    <row r="51" spans="2:17" x14ac:dyDescent="0.25">
      <c r="B51" s="29"/>
      <c r="C51" s="102"/>
      <c r="D51" s="52" t="s">
        <v>127</v>
      </c>
      <c r="E51" s="53"/>
      <c r="F51" s="56">
        <f>0.5*F40</f>
        <v>0</v>
      </c>
      <c r="G51" s="56"/>
      <c r="H51" s="55"/>
      <c r="I51" s="57"/>
      <c r="J51" s="58"/>
      <c r="K51" s="59"/>
      <c r="O51" s="43"/>
      <c r="Q51" s="51"/>
    </row>
    <row r="52" spans="2:17" x14ac:dyDescent="0.25">
      <c r="C52" s="51"/>
      <c r="D52" s="51"/>
      <c r="E52" s="51"/>
      <c r="F52" s="51"/>
      <c r="G52" s="51"/>
      <c r="H52" s="51"/>
      <c r="I52" s="51"/>
      <c r="J52" s="51"/>
      <c r="K52" s="51"/>
      <c r="O52" s="43"/>
      <c r="Q52" s="51"/>
    </row>
    <row r="53" spans="2:17" x14ac:dyDescent="0.25">
      <c r="B53" s="15" t="s">
        <v>61</v>
      </c>
      <c r="C53" s="15"/>
      <c r="D53" s="16"/>
      <c r="E53" s="16"/>
      <c r="F53" s="16"/>
      <c r="G53" s="16"/>
      <c r="H53" s="16"/>
      <c r="I53" s="16"/>
      <c r="J53" s="41" t="s">
        <v>111</v>
      </c>
      <c r="K53" s="42">
        <f>J72+J73</f>
        <v>0</v>
      </c>
      <c r="O53" s="43"/>
      <c r="Q53" s="51"/>
    </row>
    <row r="54" spans="2:17" x14ac:dyDescent="0.25">
      <c r="B54" s="60"/>
      <c r="C54" s="1" t="s">
        <v>0</v>
      </c>
      <c r="D54" s="1" t="s">
        <v>72</v>
      </c>
      <c r="E54" s="1" t="s">
        <v>2</v>
      </c>
      <c r="F54" s="2" t="s">
        <v>73</v>
      </c>
      <c r="G54" s="82" t="s">
        <v>128</v>
      </c>
      <c r="H54" s="83"/>
      <c r="I54" s="20"/>
      <c r="J54" s="20"/>
      <c r="K54" s="21"/>
      <c r="O54" s="43"/>
      <c r="Q54" s="51"/>
    </row>
    <row r="55" spans="2:17" x14ac:dyDescent="0.25">
      <c r="B55" s="5"/>
      <c r="C55" s="6" t="s">
        <v>7</v>
      </c>
      <c r="D55" s="6" t="s">
        <v>102</v>
      </c>
      <c r="E55" s="6" t="s">
        <v>149</v>
      </c>
      <c r="F55" s="78">
        <v>1</v>
      </c>
      <c r="G55" s="84" t="s">
        <v>141</v>
      </c>
      <c r="H55" s="85"/>
      <c r="I55" s="27"/>
      <c r="J55" s="27"/>
      <c r="K55" s="28"/>
      <c r="O55" s="43"/>
      <c r="Q55" s="51"/>
    </row>
    <row r="56" spans="2:17" x14ac:dyDescent="0.25">
      <c r="B56" s="5"/>
      <c r="C56" s="6"/>
      <c r="D56" s="6" t="s">
        <v>60</v>
      </c>
      <c r="E56" s="6" t="s">
        <v>68</v>
      </c>
      <c r="F56" s="61">
        <f>E20*E21/F55</f>
        <v>11520</v>
      </c>
      <c r="G56" s="27"/>
      <c r="H56" s="27"/>
      <c r="I56" s="27"/>
      <c r="J56" s="27"/>
      <c r="K56" s="28"/>
      <c r="O56" s="43"/>
      <c r="Q56" s="51"/>
    </row>
    <row r="57" spans="2:17" x14ac:dyDescent="0.25">
      <c r="B57" s="5"/>
      <c r="C57" s="44"/>
      <c r="D57" s="27"/>
      <c r="E57" s="27"/>
      <c r="F57" s="27"/>
      <c r="G57" s="27"/>
      <c r="H57" s="27"/>
      <c r="I57" s="27"/>
      <c r="J57" s="27"/>
      <c r="K57" s="28"/>
      <c r="O57" s="43"/>
    </row>
    <row r="58" spans="2:17" x14ac:dyDescent="0.25">
      <c r="B58" s="5"/>
      <c r="C58" s="45" t="s">
        <v>84</v>
      </c>
      <c r="D58" s="27"/>
      <c r="E58" s="27"/>
      <c r="F58" s="27"/>
      <c r="G58" s="27"/>
      <c r="H58" s="27"/>
      <c r="I58" s="27"/>
      <c r="J58" s="27"/>
      <c r="K58" s="28"/>
    </row>
    <row r="59" spans="2:17" ht="30" x14ac:dyDescent="0.25">
      <c r="B59" s="5"/>
      <c r="C59" s="1" t="s">
        <v>0</v>
      </c>
      <c r="D59" s="1" t="s">
        <v>1</v>
      </c>
      <c r="E59" s="1" t="s">
        <v>2</v>
      </c>
      <c r="F59" s="2" t="s">
        <v>123</v>
      </c>
      <c r="G59" s="2" t="s">
        <v>124</v>
      </c>
      <c r="H59" s="2" t="s">
        <v>20</v>
      </c>
      <c r="I59" s="1"/>
      <c r="J59" s="2" t="s">
        <v>125</v>
      </c>
      <c r="K59" s="2" t="s">
        <v>128</v>
      </c>
    </row>
    <row r="60" spans="2:17" x14ac:dyDescent="0.25">
      <c r="B60" s="5"/>
      <c r="C60" s="6" t="s">
        <v>78</v>
      </c>
      <c r="D60" s="6" t="s">
        <v>59</v>
      </c>
      <c r="E60" s="6" t="s">
        <v>150</v>
      </c>
      <c r="F60" s="74"/>
      <c r="G60" s="75"/>
      <c r="H60" s="62">
        <f>F56</f>
        <v>11520</v>
      </c>
      <c r="I60" s="6" t="s">
        <v>25</v>
      </c>
      <c r="J60" s="7">
        <f>(F60*H60)*(1+G60)</f>
        <v>0</v>
      </c>
      <c r="K60" s="72" t="s">
        <v>138</v>
      </c>
    </row>
    <row r="61" spans="2:17" x14ac:dyDescent="0.25">
      <c r="B61" s="5"/>
      <c r="C61" s="6" t="s">
        <v>8</v>
      </c>
      <c r="D61" s="6" t="s">
        <v>36</v>
      </c>
      <c r="E61" s="6" t="s">
        <v>14</v>
      </c>
      <c r="F61" s="74"/>
      <c r="G61" s="75"/>
      <c r="H61" s="6">
        <v>2</v>
      </c>
      <c r="I61" s="6" t="s">
        <v>15</v>
      </c>
      <c r="J61" s="7">
        <f>(F61*H61)*(1+G61)</f>
        <v>0</v>
      </c>
      <c r="K61" s="72" t="s">
        <v>155</v>
      </c>
    </row>
    <row r="62" spans="2:17" x14ac:dyDescent="0.25">
      <c r="B62" s="5"/>
      <c r="C62" s="6" t="s">
        <v>33</v>
      </c>
      <c r="D62" s="6" t="s">
        <v>19</v>
      </c>
      <c r="E62" s="6" t="s">
        <v>151</v>
      </c>
      <c r="F62" s="74"/>
      <c r="G62" s="75"/>
      <c r="H62" s="63">
        <f>E22</f>
        <v>3</v>
      </c>
      <c r="I62" s="6" t="s">
        <v>112</v>
      </c>
      <c r="J62" s="7">
        <f>(F62*H62)*(1+G62)</f>
        <v>0</v>
      </c>
      <c r="K62" s="72" t="s">
        <v>139</v>
      </c>
    </row>
    <row r="63" spans="2:17" x14ac:dyDescent="0.25">
      <c r="B63" s="5"/>
      <c r="C63" s="6" t="s">
        <v>34</v>
      </c>
      <c r="D63" s="6" t="s">
        <v>122</v>
      </c>
      <c r="E63" s="6" t="s">
        <v>151</v>
      </c>
      <c r="F63" s="74"/>
      <c r="G63" s="75"/>
      <c r="H63" s="63">
        <f>E22*I21/3</f>
        <v>16</v>
      </c>
      <c r="I63" s="6" t="s">
        <v>15</v>
      </c>
      <c r="J63" s="7">
        <f>(F63*H63)*(1+G63)</f>
        <v>0</v>
      </c>
      <c r="K63" s="72" t="s">
        <v>156</v>
      </c>
    </row>
    <row r="64" spans="2:17" x14ac:dyDescent="0.25">
      <c r="B64" s="5"/>
      <c r="C64" s="6" t="s">
        <v>51</v>
      </c>
      <c r="D64" s="6" t="s">
        <v>37</v>
      </c>
      <c r="E64" s="6" t="s">
        <v>152</v>
      </c>
      <c r="F64" s="74"/>
      <c r="G64" s="75"/>
      <c r="H64" s="63">
        <f>2*E21/F55</f>
        <v>384</v>
      </c>
      <c r="I64" s="6" t="s">
        <v>129</v>
      </c>
      <c r="J64" s="7">
        <f>(F64*H64)*(1+G64)</f>
        <v>0</v>
      </c>
      <c r="K64" s="72" t="s">
        <v>157</v>
      </c>
    </row>
    <row r="65" spans="2:11" x14ac:dyDescent="0.25">
      <c r="B65" s="5"/>
      <c r="C65" s="44"/>
      <c r="D65" s="27"/>
      <c r="E65" s="27"/>
      <c r="F65" s="27"/>
      <c r="G65" s="27"/>
      <c r="H65" s="27"/>
      <c r="I65" s="27"/>
      <c r="J65" s="27"/>
      <c r="K65" s="28"/>
    </row>
    <row r="66" spans="2:11" x14ac:dyDescent="0.25">
      <c r="B66" s="5"/>
      <c r="C66" s="45" t="s">
        <v>83</v>
      </c>
      <c r="D66" s="27"/>
      <c r="E66" s="27"/>
      <c r="F66" s="27"/>
      <c r="G66" s="27"/>
      <c r="H66" s="27"/>
      <c r="I66" s="27"/>
      <c r="J66" s="27"/>
      <c r="K66" s="28"/>
    </row>
    <row r="67" spans="2:11" ht="30" x14ac:dyDescent="0.25">
      <c r="B67" s="5"/>
      <c r="C67" s="1" t="s">
        <v>0</v>
      </c>
      <c r="D67" s="1" t="s">
        <v>1</v>
      </c>
      <c r="E67" s="1" t="s">
        <v>2</v>
      </c>
      <c r="F67" s="2" t="s">
        <v>123</v>
      </c>
      <c r="G67" s="2" t="s">
        <v>124</v>
      </c>
      <c r="H67" s="2" t="s">
        <v>20</v>
      </c>
      <c r="I67" s="1"/>
      <c r="J67" s="2" t="s">
        <v>125</v>
      </c>
      <c r="K67" s="2" t="s">
        <v>128</v>
      </c>
    </row>
    <row r="68" spans="2:11" x14ac:dyDescent="0.25">
      <c r="B68" s="5"/>
      <c r="C68" s="6" t="s">
        <v>35</v>
      </c>
      <c r="D68" s="6" t="s">
        <v>24</v>
      </c>
      <c r="E68" s="6" t="s">
        <v>150</v>
      </c>
      <c r="F68" s="74"/>
      <c r="G68" s="75"/>
      <c r="H68" s="62">
        <f>F56</f>
        <v>11520</v>
      </c>
      <c r="I68" s="6" t="s">
        <v>25</v>
      </c>
      <c r="J68" s="7">
        <f>(F68*H68)*(1+G68)</f>
        <v>0</v>
      </c>
      <c r="K68" s="72" t="s">
        <v>140</v>
      </c>
    </row>
    <row r="69" spans="2:11" x14ac:dyDescent="0.25">
      <c r="B69" s="5"/>
      <c r="C69" s="44"/>
      <c r="D69" s="27"/>
      <c r="E69" s="27"/>
      <c r="F69" s="27"/>
      <c r="G69" s="27"/>
      <c r="H69" s="27"/>
      <c r="I69" s="27"/>
      <c r="J69" s="27"/>
      <c r="K69" s="28"/>
    </row>
    <row r="70" spans="2:11" x14ac:dyDescent="0.25">
      <c r="B70" s="5"/>
      <c r="C70" s="45" t="s">
        <v>82</v>
      </c>
      <c r="D70" s="27"/>
      <c r="E70" s="27"/>
      <c r="F70" s="27"/>
      <c r="G70" s="27"/>
      <c r="H70" s="27"/>
      <c r="I70" s="27"/>
      <c r="J70" s="27"/>
      <c r="K70" s="28"/>
    </row>
    <row r="71" spans="2:11" x14ac:dyDescent="0.25">
      <c r="B71" s="5"/>
      <c r="C71" s="1"/>
      <c r="D71" s="1" t="s">
        <v>31</v>
      </c>
      <c r="E71" s="1"/>
      <c r="F71" s="2" t="s">
        <v>6</v>
      </c>
      <c r="G71" s="2"/>
      <c r="H71" s="2" t="s">
        <v>30</v>
      </c>
      <c r="I71" s="3" t="s">
        <v>113</v>
      </c>
      <c r="J71" s="2"/>
      <c r="K71" s="28"/>
    </row>
    <row r="72" spans="2:11" x14ac:dyDescent="0.25">
      <c r="B72" s="5"/>
      <c r="C72" s="6"/>
      <c r="D72" s="6" t="s">
        <v>28</v>
      </c>
      <c r="E72" s="6" t="s">
        <v>79</v>
      </c>
      <c r="F72" s="64">
        <f>SUM(J60:J64)</f>
        <v>0</v>
      </c>
      <c r="G72" s="64"/>
      <c r="H72" s="65">
        <v>0.6</v>
      </c>
      <c r="I72" s="6"/>
      <c r="J72" s="7">
        <f>F72*H72</f>
        <v>0</v>
      </c>
      <c r="K72" s="28"/>
    </row>
    <row r="73" spans="2:11" x14ac:dyDescent="0.25">
      <c r="B73" s="29"/>
      <c r="C73" s="6"/>
      <c r="D73" s="6" t="s">
        <v>29</v>
      </c>
      <c r="E73" s="6" t="s">
        <v>80</v>
      </c>
      <c r="F73" s="64">
        <f>J68</f>
        <v>0</v>
      </c>
      <c r="G73" s="64"/>
      <c r="H73" s="65">
        <v>0.4</v>
      </c>
      <c r="I73" s="6"/>
      <c r="J73" s="7">
        <f>F73*H73</f>
        <v>0</v>
      </c>
      <c r="K73" s="59"/>
    </row>
    <row r="75" spans="2:11" x14ac:dyDescent="0.25">
      <c r="B75" s="15" t="s">
        <v>109</v>
      </c>
      <c r="C75" s="15"/>
      <c r="D75" s="16"/>
      <c r="E75" s="16"/>
      <c r="F75" s="16"/>
      <c r="G75" s="16"/>
      <c r="H75" s="16"/>
      <c r="I75" s="16"/>
      <c r="J75" s="41" t="s">
        <v>111</v>
      </c>
      <c r="K75" s="42">
        <f>J77</f>
        <v>0</v>
      </c>
    </row>
    <row r="76" spans="2:11" ht="30" x14ac:dyDescent="0.25">
      <c r="B76" s="5"/>
      <c r="C76" s="1" t="s">
        <v>0</v>
      </c>
      <c r="D76" s="1" t="s">
        <v>1</v>
      </c>
      <c r="E76" s="1" t="s">
        <v>2</v>
      </c>
      <c r="F76" s="2" t="s">
        <v>123</v>
      </c>
      <c r="G76" s="2" t="s">
        <v>124</v>
      </c>
      <c r="H76" s="2" t="s">
        <v>20</v>
      </c>
      <c r="I76" s="1"/>
      <c r="J76" s="2" t="s">
        <v>125</v>
      </c>
      <c r="K76" s="2" t="s">
        <v>128</v>
      </c>
    </row>
    <row r="77" spans="2:11" x14ac:dyDescent="0.25">
      <c r="B77" s="29"/>
      <c r="C77" s="6" t="s">
        <v>10</v>
      </c>
      <c r="D77" s="6" t="s">
        <v>85</v>
      </c>
      <c r="E77" s="6" t="s">
        <v>153</v>
      </c>
      <c r="F77" s="74"/>
      <c r="G77" s="75"/>
      <c r="H77" s="6">
        <v>12</v>
      </c>
      <c r="I77" s="6" t="s">
        <v>134</v>
      </c>
      <c r="J77" s="7">
        <f>(F77*H77)*(1+G77)</f>
        <v>0</v>
      </c>
      <c r="K77" s="72" t="s">
        <v>144</v>
      </c>
    </row>
    <row r="79" spans="2:11" x14ac:dyDescent="0.25">
      <c r="B79" s="15" t="s">
        <v>62</v>
      </c>
      <c r="C79" s="15"/>
      <c r="D79" s="16"/>
      <c r="E79" s="16"/>
      <c r="F79" s="16"/>
      <c r="G79" s="16"/>
      <c r="H79" s="16"/>
      <c r="I79" s="16"/>
      <c r="J79" s="41" t="s">
        <v>111</v>
      </c>
      <c r="K79" s="42">
        <f>J81+J82+J83</f>
        <v>0</v>
      </c>
    </row>
    <row r="80" spans="2:11" ht="30" x14ac:dyDescent="0.25">
      <c r="B80" s="60"/>
      <c r="C80" s="1" t="s">
        <v>0</v>
      </c>
      <c r="D80" s="1" t="s">
        <v>1</v>
      </c>
      <c r="E80" s="1" t="s">
        <v>2</v>
      </c>
      <c r="F80" s="2" t="s">
        <v>123</v>
      </c>
      <c r="G80" s="2" t="s">
        <v>124</v>
      </c>
      <c r="H80" s="2" t="s">
        <v>20</v>
      </c>
      <c r="I80" s="1"/>
      <c r="J80" s="2" t="s">
        <v>125</v>
      </c>
      <c r="K80" s="2" t="s">
        <v>128</v>
      </c>
    </row>
    <row r="81" spans="2:11" x14ac:dyDescent="0.25">
      <c r="B81" s="5"/>
      <c r="C81" s="6" t="s">
        <v>26</v>
      </c>
      <c r="D81" s="6" t="s">
        <v>39</v>
      </c>
      <c r="E81" s="6" t="s">
        <v>154</v>
      </c>
      <c r="F81" s="74"/>
      <c r="G81" s="75"/>
      <c r="H81" s="6">
        <v>60</v>
      </c>
      <c r="I81" s="6" t="s">
        <v>135</v>
      </c>
      <c r="J81" s="7">
        <f>(F81*H81)*(1+G81)</f>
        <v>0</v>
      </c>
      <c r="K81" s="28"/>
    </row>
    <row r="82" spans="2:11" x14ac:dyDescent="0.25">
      <c r="B82" s="5"/>
      <c r="C82" s="6" t="s">
        <v>27</v>
      </c>
      <c r="D82" s="6" t="s">
        <v>108</v>
      </c>
      <c r="E82" s="6"/>
      <c r="F82" s="74"/>
      <c r="G82" s="75"/>
      <c r="H82" s="6">
        <v>30</v>
      </c>
      <c r="I82" s="6" t="s">
        <v>15</v>
      </c>
      <c r="J82" s="7">
        <f>(F82*H82)*(1+G82)</f>
        <v>0</v>
      </c>
      <c r="K82" s="76" t="s">
        <v>137</v>
      </c>
    </row>
    <row r="83" spans="2:11" x14ac:dyDescent="0.25">
      <c r="B83" s="29"/>
      <c r="C83" s="6" t="s">
        <v>52</v>
      </c>
      <c r="D83" s="6" t="s">
        <v>143</v>
      </c>
      <c r="E83" s="6" t="s">
        <v>147</v>
      </c>
      <c r="F83" s="74"/>
      <c r="G83" s="75"/>
      <c r="H83" s="6">
        <v>30</v>
      </c>
      <c r="I83" s="6" t="s">
        <v>148</v>
      </c>
      <c r="J83" s="7">
        <f>(F83*H83)*(1+G83)</f>
        <v>0</v>
      </c>
      <c r="K83" s="76" t="s">
        <v>136</v>
      </c>
    </row>
    <row r="85" spans="2:11" ht="28.5" x14ac:dyDescent="0.25">
      <c r="B85" s="40" t="s">
        <v>66</v>
      </c>
    </row>
    <row r="87" spans="2:11" x14ac:dyDescent="0.25">
      <c r="B87" s="15" t="s">
        <v>87</v>
      </c>
      <c r="C87" s="15"/>
      <c r="D87" s="16"/>
      <c r="E87" s="16"/>
      <c r="F87" s="16"/>
      <c r="G87" s="16"/>
      <c r="H87" s="16"/>
      <c r="I87" s="17"/>
    </row>
    <row r="88" spans="2:11" ht="60" x14ac:dyDescent="0.25">
      <c r="B88" s="60"/>
      <c r="C88" s="1"/>
      <c r="D88" s="1" t="s">
        <v>98</v>
      </c>
      <c r="E88" s="1" t="s">
        <v>95</v>
      </c>
      <c r="F88" s="2" t="s">
        <v>99</v>
      </c>
      <c r="G88" s="2" t="s">
        <v>96</v>
      </c>
      <c r="H88" s="1" t="s">
        <v>126</v>
      </c>
      <c r="I88" s="2" t="s">
        <v>90</v>
      </c>
    </row>
    <row r="89" spans="2:11" x14ac:dyDescent="0.25">
      <c r="B89" s="5"/>
      <c r="C89" s="6"/>
      <c r="D89" s="6" t="s">
        <v>40</v>
      </c>
      <c r="E89" s="66"/>
      <c r="F89" s="67">
        <v>4000</v>
      </c>
      <c r="G89" s="68">
        <f>F89*E89/$E$92</f>
        <v>0</v>
      </c>
      <c r="H89" s="6" t="str">
        <f>" x " &amp; E$20 &amp; " ="</f>
        <v xml:space="preserve"> x 60 =</v>
      </c>
      <c r="I89" s="67">
        <f>G89*E$20</f>
        <v>0</v>
      </c>
    </row>
    <row r="90" spans="2:11" x14ac:dyDescent="0.25">
      <c r="B90" s="5"/>
      <c r="C90" s="6"/>
      <c r="D90" s="6" t="s">
        <v>53</v>
      </c>
      <c r="E90" s="66"/>
      <c r="F90" s="67">
        <v>3000</v>
      </c>
      <c r="G90" s="68">
        <f>F90*E90/$E$92</f>
        <v>0</v>
      </c>
      <c r="H90" s="6" t="str">
        <f>" x " &amp; E$20 &amp; " ="</f>
        <v xml:space="preserve"> x 60 =</v>
      </c>
      <c r="I90" s="67">
        <f>G90*E$20</f>
        <v>0</v>
      </c>
    </row>
    <row r="91" spans="2:11" x14ac:dyDescent="0.25">
      <c r="B91" s="5"/>
      <c r="C91" s="6"/>
      <c r="D91" s="6" t="s">
        <v>54</v>
      </c>
      <c r="E91" s="66"/>
      <c r="F91" s="67">
        <v>2000</v>
      </c>
      <c r="G91" s="68">
        <f>F91*E91/$E$92</f>
        <v>0</v>
      </c>
      <c r="H91" s="6" t="str">
        <f>" x " &amp; E$20 &amp; " ="</f>
        <v xml:space="preserve"> x 60 =</v>
      </c>
      <c r="I91" s="67">
        <f>G91*E$20</f>
        <v>0</v>
      </c>
    </row>
    <row r="92" spans="2:11" x14ac:dyDescent="0.25">
      <c r="B92" s="29"/>
      <c r="C92" s="6" t="s">
        <v>110</v>
      </c>
      <c r="D92" s="6"/>
      <c r="E92" s="6">
        <v>3</v>
      </c>
      <c r="F92" s="6"/>
      <c r="G92" s="6" t="s">
        <v>56</v>
      </c>
      <c r="H92" s="6"/>
      <c r="I92" s="69">
        <f>SUM(I89:I91)</f>
        <v>0</v>
      </c>
    </row>
    <row r="93" spans="2:11" x14ac:dyDescent="0.25">
      <c r="C93" s="70"/>
    </row>
    <row r="94" spans="2:11" x14ac:dyDescent="0.25">
      <c r="B94" s="15" t="s">
        <v>103</v>
      </c>
      <c r="C94" s="15"/>
      <c r="D94" s="16"/>
      <c r="E94" s="16"/>
      <c r="F94" s="16"/>
      <c r="G94" s="16"/>
      <c r="H94" s="16"/>
      <c r="I94" s="17"/>
    </row>
    <row r="95" spans="2:11" x14ac:dyDescent="0.25">
      <c r="B95" s="5"/>
      <c r="C95" s="103" t="s">
        <v>89</v>
      </c>
      <c r="D95" s="48"/>
      <c r="E95" s="49"/>
      <c r="F95" s="104"/>
      <c r="G95" s="104"/>
      <c r="H95" s="48"/>
      <c r="I95" s="50"/>
    </row>
    <row r="96" spans="2:11" x14ac:dyDescent="0.25">
      <c r="B96" s="5"/>
      <c r="C96" s="105"/>
      <c r="D96" s="106"/>
      <c r="E96" s="107"/>
      <c r="F96" s="108"/>
      <c r="G96" s="108"/>
      <c r="H96" s="106"/>
      <c r="I96" s="109"/>
    </row>
    <row r="97" spans="2:9" x14ac:dyDescent="0.25">
      <c r="B97" s="5"/>
      <c r="C97" s="110" t="s">
        <v>50</v>
      </c>
      <c r="D97" s="106"/>
      <c r="E97" s="107"/>
      <c r="F97" s="108"/>
      <c r="G97" s="108"/>
      <c r="H97" s="106"/>
      <c r="I97" s="109"/>
    </row>
    <row r="98" spans="2:9" x14ac:dyDescent="0.25">
      <c r="B98" s="5"/>
      <c r="C98" s="110"/>
      <c r="D98" s="106"/>
      <c r="E98" s="107"/>
      <c r="F98" s="108"/>
      <c r="G98" s="108"/>
      <c r="H98" s="106"/>
      <c r="I98" s="109"/>
    </row>
    <row r="99" spans="2:9" x14ac:dyDescent="0.25">
      <c r="B99" s="5"/>
      <c r="C99" s="110" t="s">
        <v>48</v>
      </c>
      <c r="D99" s="111" t="s">
        <v>55</v>
      </c>
      <c r="E99" s="107"/>
      <c r="F99" s="108"/>
      <c r="G99" s="108"/>
      <c r="H99" s="106"/>
      <c r="I99" s="109"/>
    </row>
    <row r="100" spans="2:9" x14ac:dyDescent="0.25">
      <c r="B100" s="5"/>
      <c r="C100" s="110" t="s">
        <v>45</v>
      </c>
      <c r="D100" s="106">
        <v>4</v>
      </c>
      <c r="E100" s="112">
        <v>1000</v>
      </c>
      <c r="F100" s="108"/>
      <c r="G100" s="108"/>
      <c r="H100" s="106"/>
      <c r="I100" s="109"/>
    </row>
    <row r="101" spans="2:9" x14ac:dyDescent="0.25">
      <c r="B101" s="5"/>
      <c r="C101" s="110" t="s">
        <v>46</v>
      </c>
      <c r="D101" s="106">
        <v>16</v>
      </c>
      <c r="E101" s="112">
        <v>60000</v>
      </c>
      <c r="F101" s="108"/>
      <c r="G101" s="108"/>
      <c r="H101" s="106"/>
      <c r="I101" s="109"/>
    </row>
    <row r="102" spans="2:9" x14ac:dyDescent="0.25">
      <c r="B102" s="5"/>
      <c r="C102" s="110" t="s">
        <v>47</v>
      </c>
      <c r="D102" s="106">
        <f>D101-D100</f>
        <v>12</v>
      </c>
      <c r="E102" s="108"/>
      <c r="F102" s="108"/>
      <c r="G102" s="108"/>
      <c r="H102" s="106"/>
      <c r="I102" s="109"/>
    </row>
    <row r="103" spans="2:9" x14ac:dyDescent="0.25">
      <c r="B103" s="5"/>
      <c r="C103" s="110" t="s">
        <v>49</v>
      </c>
      <c r="D103" s="111">
        <f>POWER((E101/E100),(1/D102))</f>
        <v>1.4066280412631929</v>
      </c>
      <c r="E103" s="108"/>
      <c r="F103" s="108"/>
      <c r="G103" s="108"/>
      <c r="H103" s="106"/>
      <c r="I103" s="109"/>
    </row>
    <row r="104" spans="2:9" x14ac:dyDescent="0.25">
      <c r="B104" s="29"/>
      <c r="C104" s="52"/>
      <c r="D104" s="113"/>
      <c r="E104" s="114"/>
      <c r="F104" s="114"/>
      <c r="G104" s="114"/>
      <c r="H104" s="53"/>
      <c r="I104" s="55"/>
    </row>
    <row r="106" spans="2:9" x14ac:dyDescent="0.25">
      <c r="B106" s="15" t="s">
        <v>88</v>
      </c>
      <c r="C106" s="15"/>
      <c r="D106" s="16"/>
      <c r="E106" s="16"/>
      <c r="F106" s="16"/>
      <c r="G106" s="17"/>
    </row>
    <row r="107" spans="2:9" ht="30" x14ac:dyDescent="0.25">
      <c r="B107" s="5"/>
      <c r="C107" s="1"/>
      <c r="D107" s="1" t="s">
        <v>42</v>
      </c>
      <c r="E107" s="2" t="s">
        <v>43</v>
      </c>
      <c r="F107" s="2" t="s">
        <v>41</v>
      </c>
      <c r="G107" s="2" t="s">
        <v>90</v>
      </c>
    </row>
    <row r="108" spans="2:9" x14ac:dyDescent="0.25">
      <c r="B108" s="5"/>
      <c r="C108" s="6"/>
      <c r="D108" s="6">
        <v>3</v>
      </c>
      <c r="E108" s="79" t="s">
        <v>44</v>
      </c>
      <c r="F108" s="67">
        <v>0</v>
      </c>
      <c r="G108" s="71">
        <f t="shared" ref="G108:G121" si="1">IF(E108="X",F108,0)</f>
        <v>0</v>
      </c>
    </row>
    <row r="109" spans="2:9" x14ac:dyDescent="0.25">
      <c r="B109" s="5"/>
      <c r="C109" s="6"/>
      <c r="D109" s="6">
        <v>4</v>
      </c>
      <c r="E109" s="78"/>
      <c r="F109" s="67">
        <f t="shared" ref="F109:F121" si="2">E$100*(POWER(D$103,D109-4))</f>
        <v>1000</v>
      </c>
      <c r="G109" s="71">
        <f t="shared" si="1"/>
        <v>0</v>
      </c>
    </row>
    <row r="110" spans="2:9" x14ac:dyDescent="0.25">
      <c r="B110" s="5"/>
      <c r="C110" s="6"/>
      <c r="D110" s="6">
        <v>5</v>
      </c>
      <c r="E110" s="78"/>
      <c r="F110" s="67">
        <f t="shared" si="2"/>
        <v>1406.6280412631929</v>
      </c>
      <c r="G110" s="71">
        <f t="shared" si="1"/>
        <v>0</v>
      </c>
    </row>
    <row r="111" spans="2:9" x14ac:dyDescent="0.25">
      <c r="B111" s="5"/>
      <c r="C111" s="6"/>
      <c r="D111" s="6">
        <v>6</v>
      </c>
      <c r="E111" s="78"/>
      <c r="F111" s="67">
        <f t="shared" si="2"/>
        <v>1978.6024464679267</v>
      </c>
      <c r="G111" s="71">
        <f t="shared" si="1"/>
        <v>0</v>
      </c>
    </row>
    <row r="112" spans="2:9" x14ac:dyDescent="0.25">
      <c r="B112" s="5"/>
      <c r="C112" s="6"/>
      <c r="D112" s="6">
        <v>7</v>
      </c>
      <c r="E112" s="78"/>
      <c r="F112" s="67">
        <f t="shared" si="2"/>
        <v>2783.1576837137409</v>
      </c>
      <c r="G112" s="71">
        <f t="shared" si="1"/>
        <v>0</v>
      </c>
    </row>
    <row r="113" spans="2:7" x14ac:dyDescent="0.25">
      <c r="B113" s="5"/>
      <c r="C113" s="6"/>
      <c r="D113" s="6">
        <v>8</v>
      </c>
      <c r="E113" s="78"/>
      <c r="F113" s="67">
        <f t="shared" si="2"/>
        <v>3914.8676411688643</v>
      </c>
      <c r="G113" s="71">
        <f t="shared" si="1"/>
        <v>0</v>
      </c>
    </row>
    <row r="114" spans="2:7" x14ac:dyDescent="0.25">
      <c r="B114" s="5"/>
      <c r="C114" s="6"/>
      <c r="D114" s="6">
        <v>9</v>
      </c>
      <c r="E114" s="78"/>
      <c r="F114" s="67">
        <f t="shared" si="2"/>
        <v>5506.7626019020154</v>
      </c>
      <c r="G114" s="71">
        <f t="shared" si="1"/>
        <v>0</v>
      </c>
    </row>
    <row r="115" spans="2:7" x14ac:dyDescent="0.25">
      <c r="B115" s="5"/>
      <c r="C115" s="6"/>
      <c r="D115" s="6">
        <v>10</v>
      </c>
      <c r="E115" s="78"/>
      <c r="F115" s="67">
        <f t="shared" si="2"/>
        <v>7745.966692414836</v>
      </c>
      <c r="G115" s="71">
        <f t="shared" si="1"/>
        <v>0</v>
      </c>
    </row>
    <row r="116" spans="2:7" x14ac:dyDescent="0.25">
      <c r="B116" s="5"/>
      <c r="C116" s="6"/>
      <c r="D116" s="6">
        <v>11</v>
      </c>
      <c r="E116" s="78"/>
      <c r="F116" s="67">
        <f t="shared" si="2"/>
        <v>10895.693956241414</v>
      </c>
      <c r="G116" s="71">
        <f t="shared" si="1"/>
        <v>0</v>
      </c>
    </row>
    <row r="117" spans="2:7" x14ac:dyDescent="0.25">
      <c r="B117" s="5"/>
      <c r="C117" s="6"/>
      <c r="D117" s="6">
        <v>12</v>
      </c>
      <c r="E117" s="78"/>
      <c r="F117" s="67">
        <f t="shared" si="2"/>
        <v>15326.188647871068</v>
      </c>
      <c r="G117" s="71">
        <f t="shared" si="1"/>
        <v>0</v>
      </c>
    </row>
    <row r="118" spans="2:7" x14ac:dyDescent="0.25">
      <c r="B118" s="5"/>
      <c r="C118" s="6"/>
      <c r="D118" s="6">
        <v>13</v>
      </c>
      <c r="E118" s="78"/>
      <c r="F118" s="67">
        <f t="shared" si="2"/>
        <v>21558.246717785059</v>
      </c>
      <c r="G118" s="71">
        <f t="shared" si="1"/>
        <v>0</v>
      </c>
    </row>
    <row r="119" spans="2:7" x14ac:dyDescent="0.25">
      <c r="B119" s="5"/>
      <c r="C119" s="6"/>
      <c r="D119" s="6">
        <v>14</v>
      </c>
      <c r="E119" s="78"/>
      <c r="F119" s="67">
        <f t="shared" si="2"/>
        <v>30324.434353706656</v>
      </c>
      <c r="G119" s="71">
        <f t="shared" si="1"/>
        <v>0</v>
      </c>
    </row>
    <row r="120" spans="2:7" x14ac:dyDescent="0.25">
      <c r="B120" s="5"/>
      <c r="C120" s="6"/>
      <c r="D120" s="6">
        <v>15</v>
      </c>
      <c r="E120" s="78"/>
      <c r="F120" s="67">
        <f t="shared" si="2"/>
        <v>42655.199697368669</v>
      </c>
      <c r="G120" s="71">
        <f t="shared" si="1"/>
        <v>0</v>
      </c>
    </row>
    <row r="121" spans="2:7" x14ac:dyDescent="0.25">
      <c r="B121" s="5"/>
      <c r="C121" s="6"/>
      <c r="D121" s="6">
        <v>16</v>
      </c>
      <c r="E121" s="78"/>
      <c r="F121" s="67">
        <f t="shared" si="2"/>
        <v>60000.000000000029</v>
      </c>
      <c r="G121" s="71">
        <f t="shared" si="1"/>
        <v>0</v>
      </c>
    </row>
    <row r="122" spans="2:7" x14ac:dyDescent="0.25">
      <c r="B122" s="29"/>
      <c r="C122" s="6"/>
      <c r="D122" s="6"/>
      <c r="E122" s="6" t="str">
        <f>IF(COUNTBLANK(E108:E121)=13,"OK","Error")</f>
        <v>OK</v>
      </c>
      <c r="F122" s="6" t="s">
        <v>56</v>
      </c>
      <c r="G122" s="7">
        <f>IF(E122="OK",SUM(G108:G121),"Teveel aangekruist")</f>
        <v>0</v>
      </c>
    </row>
    <row r="124" spans="2:7" x14ac:dyDescent="0.25">
      <c r="B124" s="15" t="s">
        <v>86</v>
      </c>
      <c r="C124" s="15"/>
      <c r="D124" s="16"/>
      <c r="E124" s="16"/>
      <c r="F124" s="16"/>
      <c r="G124" s="17"/>
    </row>
    <row r="125" spans="2:7" ht="30" x14ac:dyDescent="0.25">
      <c r="B125" s="60"/>
      <c r="C125" s="1"/>
      <c r="D125" s="1" t="s">
        <v>94</v>
      </c>
      <c r="E125" s="1" t="s">
        <v>95</v>
      </c>
      <c r="F125" s="2" t="s">
        <v>97</v>
      </c>
      <c r="G125" s="2" t="s">
        <v>90</v>
      </c>
    </row>
    <row r="126" spans="2:7" x14ac:dyDescent="0.25">
      <c r="B126" s="5"/>
      <c r="C126" s="6"/>
      <c r="D126" s="6" t="s">
        <v>91</v>
      </c>
      <c r="E126" s="66"/>
      <c r="F126" s="67">
        <v>120000</v>
      </c>
      <c r="G126" s="71">
        <f>IF(E126="X",F126,0)</f>
        <v>0</v>
      </c>
    </row>
    <row r="127" spans="2:7" x14ac:dyDescent="0.25">
      <c r="B127" s="5"/>
      <c r="C127" s="6"/>
      <c r="D127" s="6" t="s">
        <v>92</v>
      </c>
      <c r="E127" s="66"/>
      <c r="F127" s="67">
        <v>60000</v>
      </c>
      <c r="G127" s="71">
        <f>IF(E127="X",F127,0)</f>
        <v>0</v>
      </c>
    </row>
    <row r="128" spans="2:7" x14ac:dyDescent="0.25">
      <c r="B128" s="5"/>
      <c r="C128" s="6"/>
      <c r="D128" s="6" t="s">
        <v>93</v>
      </c>
      <c r="E128" s="66"/>
      <c r="F128" s="67">
        <v>0</v>
      </c>
      <c r="G128" s="71">
        <f>IF(E128="X",F128,0)</f>
        <v>0</v>
      </c>
    </row>
    <row r="129" spans="2:7" x14ac:dyDescent="0.25">
      <c r="B129" s="29"/>
      <c r="C129" s="6"/>
      <c r="D129" s="6"/>
      <c r="E129" s="6"/>
      <c r="F129" s="6" t="s">
        <v>56</v>
      </c>
      <c r="G129" s="69">
        <f>SUM(G126:G128)</f>
        <v>0</v>
      </c>
    </row>
    <row r="131" spans="2:7" ht="28.5" x14ac:dyDescent="0.25">
      <c r="B131" s="40" t="s">
        <v>105</v>
      </c>
    </row>
    <row r="133" spans="2:7" x14ac:dyDescent="0.25">
      <c r="C133" s="86" t="s">
        <v>130</v>
      </c>
      <c r="D133" s="87"/>
      <c r="E133" s="92"/>
      <c r="F133" s="93"/>
      <c r="G133" s="94"/>
    </row>
    <row r="134" spans="2:7" x14ac:dyDescent="0.25">
      <c r="C134" s="90"/>
      <c r="D134" s="91"/>
      <c r="E134" s="98"/>
      <c r="F134" s="99"/>
      <c r="G134" s="100"/>
    </row>
    <row r="135" spans="2:7" x14ac:dyDescent="0.25">
      <c r="C135" s="86" t="s">
        <v>131</v>
      </c>
      <c r="D135" s="87"/>
      <c r="E135" s="92"/>
      <c r="F135" s="93"/>
      <c r="G135" s="94"/>
    </row>
    <row r="136" spans="2:7" x14ac:dyDescent="0.25">
      <c r="C136" s="90"/>
      <c r="D136" s="91"/>
      <c r="E136" s="98"/>
      <c r="F136" s="99"/>
      <c r="G136" s="100"/>
    </row>
    <row r="137" spans="2:7" x14ac:dyDescent="0.25">
      <c r="C137" s="86" t="s">
        <v>132</v>
      </c>
      <c r="D137" s="87"/>
      <c r="E137" s="92"/>
      <c r="F137" s="93"/>
      <c r="G137" s="94"/>
    </row>
    <row r="138" spans="2:7" x14ac:dyDescent="0.25">
      <c r="C138" s="90"/>
      <c r="D138" s="91"/>
      <c r="E138" s="98"/>
      <c r="F138" s="99"/>
      <c r="G138" s="100"/>
    </row>
    <row r="139" spans="2:7" x14ac:dyDescent="0.25">
      <c r="C139" s="86" t="s">
        <v>133</v>
      </c>
      <c r="D139" s="87"/>
      <c r="E139" s="92"/>
      <c r="F139" s="93"/>
      <c r="G139" s="94"/>
    </row>
    <row r="140" spans="2:7" x14ac:dyDescent="0.25">
      <c r="C140" s="88"/>
      <c r="D140" s="89"/>
      <c r="E140" s="95"/>
      <c r="F140" s="96"/>
      <c r="G140" s="97"/>
    </row>
    <row r="141" spans="2:7" x14ac:dyDescent="0.25">
      <c r="C141" s="88"/>
      <c r="D141" s="89"/>
      <c r="E141" s="95"/>
      <c r="F141" s="96"/>
      <c r="G141" s="97"/>
    </row>
    <row r="142" spans="2:7" x14ac:dyDescent="0.25">
      <c r="C142" s="90"/>
      <c r="D142" s="91"/>
      <c r="E142" s="98"/>
      <c r="F142" s="99"/>
      <c r="G142" s="100"/>
    </row>
  </sheetData>
  <sheetProtection algorithmName="SHA-512" hashValue="gOWxHN96/K8IGbXVjpd8JaglxUzkkq1wUTs8zeWVAh5kI47TIpslyyrhHVj32EoRSaG7z93CT8rZaLhzabvcBA==" saltValue="OVi0IMPNdx5XFr0ie2kDAA==" spinCount="100000" sheet="1" objects="1" scenarios="1"/>
  <mergeCells count="14">
    <mergeCell ref="G34:H34"/>
    <mergeCell ref="G35:H35"/>
    <mergeCell ref="G55:H55"/>
    <mergeCell ref="C139:D142"/>
    <mergeCell ref="E139:G142"/>
    <mergeCell ref="C137:D138"/>
    <mergeCell ref="C135:D136"/>
    <mergeCell ref="E135:G136"/>
    <mergeCell ref="E137:G138"/>
    <mergeCell ref="G54:H54"/>
    <mergeCell ref="C47:C48"/>
    <mergeCell ref="C50:C51"/>
    <mergeCell ref="C133:D134"/>
    <mergeCell ref="E133:G134"/>
  </mergeCells>
  <pageMargins left="0.25" right="0.25" top="0.75" bottom="0.75" header="0.3" footer="0.3"/>
  <pageSetup paperSize="8" scale="4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RAM Infotechnology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der Heijden</dc:creator>
  <cp:lastModifiedBy>Paul van der Heijden</cp:lastModifiedBy>
  <cp:lastPrinted>2019-05-20T09:35:14Z</cp:lastPrinted>
  <dcterms:created xsi:type="dcterms:W3CDTF">2018-07-12T12:09:29Z</dcterms:created>
  <dcterms:modified xsi:type="dcterms:W3CDTF">2019-05-23T08:51:59Z</dcterms:modified>
</cp:coreProperties>
</file>