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19\ICT-Inhuur BZK 3xICT 201908094\2 Aanbestedingsdocument\Bijlagen aanbestedingsdocument\"/>
    </mc:Choice>
  </mc:AlternateContent>
  <xr:revisionPtr revIDLastSave="0" documentId="8_{1E163940-583A-4ACC-95B7-62DA9A543C80}" xr6:coauthVersionLast="41" xr6:coauthVersionMax="41" xr10:uidLastSave="{00000000-0000-0000-0000-000000000000}"/>
  <bookViews>
    <workbookView xWindow="2640" yWindow="2640" windowWidth="38700" windowHeight="15435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  <sheet name="Blad2" sheetId="8" r:id="rId4"/>
  </sheets>
  <definedNames>
    <definedName name="_xlnm.Print_Area" localSheetId="0">'Hulpmiddel scoreberekening'!$A$1:$L$20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9" i="4" l="1"/>
  <c r="G80" i="4" s="1"/>
  <c r="J80" i="4" s="1"/>
  <c r="E79" i="4"/>
  <c r="D74" i="4"/>
  <c r="E73" i="4"/>
  <c r="E72" i="4"/>
  <c r="E74" i="4" s="1"/>
  <c r="J74" i="4" s="1"/>
  <c r="E58" i="4"/>
  <c r="G58" i="4" s="1"/>
  <c r="G59" i="4" s="1"/>
  <c r="J59" i="4" s="1"/>
  <c r="D53" i="4"/>
  <c r="E52" i="4"/>
  <c r="E51" i="4"/>
  <c r="E50" i="4"/>
  <c r="E35" i="4"/>
  <c r="G35" i="4" s="1"/>
  <c r="G36" i="4" s="1"/>
  <c r="J36" i="4" s="1"/>
  <c r="D30" i="4"/>
  <c r="E29" i="4"/>
  <c r="E28" i="4"/>
  <c r="E27" i="4"/>
  <c r="J82" i="4" l="1"/>
  <c r="E53" i="4"/>
  <c r="J53" i="4" s="1"/>
  <c r="J61" i="4" s="1"/>
  <c r="E30" i="4"/>
  <c r="J30" i="4" s="1"/>
  <c r="J38" i="4" s="1"/>
  <c r="E13" i="4"/>
  <c r="G13" i="4" s="1"/>
  <c r="G14" i="4" s="1"/>
  <c r="J14" i="4" s="1"/>
  <c r="E6" i="4"/>
  <c r="E5" i="4"/>
  <c r="E7" i="4"/>
  <c r="K11" i="7"/>
  <c r="H9" i="6"/>
  <c r="I16" i="6"/>
  <c r="H8" i="6"/>
  <c r="C16" i="7" s="1"/>
  <c r="R8" i="6"/>
  <c r="H18" i="6" s="1"/>
  <c r="H7" i="6"/>
  <c r="G16" i="6"/>
  <c r="R7" i="6"/>
  <c r="G18" i="6" s="1"/>
  <c r="F16" i="6"/>
  <c r="F20" i="7"/>
  <c r="F16" i="7"/>
  <c r="C20" i="7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K10" i="7" s="1"/>
  <c r="F17" i="6"/>
  <c r="E6" i="6" s="1"/>
  <c r="F18" i="6"/>
  <c r="F19" i="6"/>
  <c r="F20" i="6"/>
  <c r="M7" i="6"/>
  <c r="W7" i="6"/>
  <c r="F12" i="7" s="1"/>
  <c r="G19" i="6"/>
  <c r="AB7" i="6"/>
  <c r="M8" i="6"/>
  <c r="H17" i="6" s="1"/>
  <c r="W8" i="6"/>
  <c r="H19" i="6"/>
  <c r="AB8" i="6"/>
  <c r="G16" i="7" s="1"/>
  <c r="M9" i="6"/>
  <c r="D20" i="7" s="1"/>
  <c r="I17" i="6"/>
  <c r="R9" i="6"/>
  <c r="W9" i="6"/>
  <c r="I19" i="6"/>
  <c r="AB9" i="6"/>
  <c r="D10" i="6"/>
  <c r="D8" i="4"/>
  <c r="E8" i="4" l="1"/>
  <c r="J8" i="4" s="1"/>
  <c r="J16" i="4" s="1"/>
  <c r="H16" i="6"/>
  <c r="H20" i="6"/>
  <c r="E12" i="7"/>
  <c r="I18" i="6"/>
  <c r="E20" i="7"/>
  <c r="G17" i="6"/>
  <c r="D12" i="7"/>
  <c r="X6" i="6"/>
  <c r="N6" i="6"/>
  <c r="AC6" i="6"/>
  <c r="S6" i="6"/>
  <c r="I6" i="6"/>
  <c r="I20" i="6"/>
  <c r="E9" i="6"/>
  <c r="G20" i="6"/>
  <c r="E7" i="6" s="1"/>
  <c r="G12" i="7"/>
  <c r="E8" i="6"/>
  <c r="AC8" i="6" s="1"/>
  <c r="G20" i="7"/>
  <c r="E16" i="7"/>
  <c r="D16" i="7"/>
  <c r="I7" i="6" l="1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AD6" i="6"/>
  <c r="S9" i="6"/>
  <c r="O6" i="6"/>
  <c r="D8" i="7"/>
  <c r="L11" i="7" s="1"/>
  <c r="E21" i="7" l="1"/>
  <c r="T9" i="6"/>
  <c r="J9" i="6"/>
  <c r="C21" i="7"/>
  <c r="Y8" i="6"/>
  <c r="F17" i="7"/>
  <c r="D13" i="7"/>
  <c r="O7" i="6"/>
  <c r="D17" i="7"/>
  <c r="O8" i="6"/>
  <c r="AD7" i="6"/>
  <c r="G13" i="7"/>
  <c r="D21" i="7"/>
  <c r="O9" i="6"/>
  <c r="C17" i="7"/>
  <c r="J8" i="6"/>
  <c r="F13" i="7"/>
  <c r="Y7" i="6"/>
  <c r="O10" i="6"/>
  <c r="G21" i="7"/>
  <c r="AD9" i="6"/>
  <c r="F21" i="7"/>
  <c r="Y9" i="6"/>
  <c r="E17" i="7"/>
  <c r="T8" i="6"/>
  <c r="T7" i="6"/>
  <c r="E13" i="7"/>
  <c r="C13" i="7"/>
  <c r="J7" i="6"/>
  <c r="J10" i="6" l="1"/>
  <c r="T10" i="6"/>
  <c r="AD10" i="6"/>
  <c r="Y10" i="6"/>
</calcChain>
</file>

<file path=xl/sharedStrings.xml><?xml version="1.0" encoding="utf-8"?>
<sst xmlns="http://schemas.openxmlformats.org/spreadsheetml/2006/main" count="181" uniqueCount="68">
  <si>
    <t>Bijlage 16 Hulpmiddel Programma van wensen en scoreberekening</t>
  </si>
  <si>
    <t>Gunningscriterium</t>
  </si>
  <si>
    <t>Rekenfactor gemiddelde tarief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</si>
  <si>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</si>
  <si>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</si>
  <si>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</si>
  <si>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r>
      <t>Rekenfactor laagste inschrijver</t>
    </r>
    <r>
      <rPr>
        <b/>
        <vertAlign val="superscript"/>
        <sz val="9"/>
        <color theme="1"/>
        <rFont val="Verdana"/>
        <family val="2"/>
      </rPr>
      <t>2</t>
    </r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</si>
  <si>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</si>
  <si>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</si>
  <si>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</si>
  <si>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</si>
  <si>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</si>
  <si>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</si>
  <si>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</si>
  <si>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</si>
  <si>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</si>
  <si>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</si>
  <si>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</si>
  <si>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</si>
  <si>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</si>
  <si>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</si>
  <si>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</si>
  <si>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</si>
  <si>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</si>
  <si>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</si>
  <si>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</si>
  <si>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</si>
  <si>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</si>
  <si>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</si>
  <si>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</si>
  <si>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</si>
  <si>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</si>
  <si>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</si>
  <si>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</si>
  <si>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</si>
  <si>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</si>
  <si>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</si>
  <si>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</si>
  <si>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</si>
  <si>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De som van alle wegingsfactoren (kwaliteit en prijs) moet gelijk zijn aan 100. Wordt vastgesteld in aanbesteding.</t>
  </si>
  <si>
    <t>Subgunningscriterium</t>
  </si>
  <si>
    <t>Score (gewogen)</t>
  </si>
  <si>
    <t>Rekenfactor na  korting = Opgave rekenfactor gemiddeld tarief - (Opgave rekenfactor gemiddeld tarief * kortingspercentage)</t>
  </si>
  <si>
    <t>SUBTOTAAL PRIJS</t>
  </si>
  <si>
    <t>SUBTOTAAL KWALITEIT</t>
  </si>
  <si>
    <r>
      <t>Waardering</t>
    </r>
    <r>
      <rPr>
        <b/>
        <vertAlign val="superscript"/>
        <sz val="9"/>
        <color theme="1"/>
        <rFont val="Verdana"/>
        <family val="2"/>
      </rPr>
      <t>3</t>
    </r>
  </si>
  <si>
    <t>INSCHRIJVER A</t>
  </si>
  <si>
    <t>INSCHRIJVER B</t>
  </si>
  <si>
    <t>INSCHRIJVER C</t>
  </si>
  <si>
    <t>INSCHRIJVER D</t>
  </si>
  <si>
    <t>INSCHRIJVER E</t>
  </si>
  <si>
    <t>Is de laagste opgave. In dit voorbeeld ingevulde waarde is fictief. Definitieve waarden worden automatisch vastgesteld bij gunning.</t>
  </si>
  <si>
    <t>Bijlage 15 Hulpmiddel Programma van wensen en scoreberekening</t>
  </si>
  <si>
    <t>Score = 10 - 10*log(opgave inschrijver/laagste rekenfactor; grondtal= 1,5)</t>
  </si>
  <si>
    <r>
      <t>Score (gewogen)</t>
    </r>
    <r>
      <rPr>
        <b/>
        <vertAlign val="superscript"/>
        <sz val="9"/>
        <color theme="1"/>
        <rFont val="Verdana"/>
        <family val="2"/>
      </rPr>
      <t>4</t>
    </r>
  </si>
  <si>
    <t>De score op kwaliteit dient tenminste 495 zijn.</t>
  </si>
  <si>
    <t>Perceel 1, Logius</t>
  </si>
  <si>
    <t>Optimalisatie deelnemer</t>
  </si>
  <si>
    <t>PvB Kennis &amp; Advies</t>
  </si>
  <si>
    <t>PvB Werving &amp; Selectie</t>
  </si>
  <si>
    <t>PvB Kennis en Advies</t>
  </si>
  <si>
    <t>Perceel 2, SSC-ICT</t>
  </si>
  <si>
    <t>Verhogen zelfstandigheid</t>
  </si>
  <si>
    <t>Exclusiviteit</t>
  </si>
  <si>
    <t>Perceel 3, P-Direkt</t>
  </si>
  <si>
    <t>Perceel 4, detavast</t>
  </si>
  <si>
    <t>Werving en selectie</t>
  </si>
  <si>
    <t>Opleiding en begeleiding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</si>
</sst>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4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1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10" fontId="2" fillId="2" borderId="18" xfId="1" applyNumberFormat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vertical="center"/>
    </xf>
    <xf numFmtId="0" fontId="4" fillId="4" borderId="21" xfId="0" applyFont="1" applyFill="1" applyBorder="1" applyProtection="1"/>
    <xf numFmtId="0" fontId="2" fillId="6" borderId="9" xfId="0" applyFont="1" applyFill="1" applyBorder="1" applyAlignment="1" applyProtection="1">
      <alignment vertical="center"/>
    </xf>
    <xf numFmtId="2" fontId="4" fillId="3" borderId="19" xfId="0" applyNumberFormat="1" applyFont="1" applyFill="1" applyBorder="1" applyAlignment="1" applyProtection="1">
      <alignment horizontal="center" vertical="center"/>
    </xf>
    <xf numFmtId="0" fontId="4" fillId="6" borderId="11" xfId="0" applyFont="1" applyFill="1" applyBorder="1" applyProtection="1"/>
    <xf numFmtId="0" fontId="4" fillId="6" borderId="4" xfId="0" applyFont="1" applyFill="1" applyBorder="1" applyProtection="1"/>
    <xf numFmtId="2" fontId="4" fillId="3" borderId="18" xfId="0" applyNumberFormat="1" applyFont="1" applyFill="1" applyBorder="1" applyAlignment="1" applyProtection="1">
      <alignment horizontal="center" vertical="center"/>
    </xf>
    <xf numFmtId="0" fontId="2" fillId="6" borderId="22" xfId="0" applyFont="1" applyFill="1" applyBorder="1" applyAlignment="1" applyProtection="1">
      <alignment horizontal="center" vertical="center" wrapText="1"/>
    </xf>
    <xf numFmtId="2" fontId="2" fillId="6" borderId="23" xfId="0" applyNumberFormat="1" applyFont="1" applyFill="1" applyBorder="1" applyAlignment="1" applyProtection="1">
      <alignment horizontal="center" vertical="center"/>
    </xf>
    <xf numFmtId="2" fontId="2" fillId="4" borderId="20" xfId="1" quotePrefix="1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2" borderId="25" xfId="1" applyNumberFormat="1" applyFont="1" applyFill="1" applyBorder="1" applyAlignment="1" applyProtection="1">
      <alignment horizontal="center" vertical="center"/>
      <protection locked="0"/>
    </xf>
    <xf numFmtId="2" fontId="2" fillId="2" borderId="28" xfId="1" applyNumberFormat="1" applyFont="1" applyFill="1" applyBorder="1" applyAlignment="1" applyProtection="1">
      <alignment horizontal="center" vertic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</xf>
    <xf numFmtId="2" fontId="2" fillId="3" borderId="29" xfId="0" applyNumberFormat="1" applyFont="1" applyFill="1" applyBorder="1" applyAlignment="1" applyProtection="1">
      <alignment horizontal="center" vertical="center"/>
    </xf>
    <xf numFmtId="2" fontId="2" fillId="4" borderId="14" xfId="1" applyNumberFormat="1" applyFont="1" applyFill="1" applyBorder="1" applyAlignment="1" applyProtection="1">
      <alignment horizontal="center" vertical="center"/>
    </xf>
    <xf numFmtId="10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</xf>
    <xf numFmtId="2" fontId="2" fillId="7" borderId="25" xfId="1" quotePrefix="1" applyNumberFormat="1" applyFont="1" applyFill="1" applyBorder="1" applyAlignment="1" applyProtection="1">
      <alignment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0" fontId="2" fillId="6" borderId="35" xfId="0" applyFont="1" applyFill="1" applyBorder="1" applyAlignment="1" applyProtection="1">
      <alignment horizontal="center" wrapText="1"/>
    </xf>
    <xf numFmtId="0" fontId="2" fillId="6" borderId="36" xfId="0" applyFont="1" applyFill="1" applyBorder="1" applyAlignment="1" applyProtection="1">
      <alignment horizontal="center" wrapText="1"/>
    </xf>
    <xf numFmtId="2" fontId="2" fillId="2" borderId="37" xfId="1" applyNumberFormat="1" applyFont="1" applyFill="1" applyBorder="1" applyAlignment="1" applyProtection="1">
      <alignment horizontal="center" vertical="center"/>
      <protection locked="0"/>
    </xf>
    <xf numFmtId="2" fontId="2" fillId="3" borderId="38" xfId="0" applyNumberFormat="1" applyFont="1" applyFill="1" applyBorder="1" applyAlignment="1" applyProtection="1">
      <alignment horizontal="center" vertical="center"/>
    </xf>
    <xf numFmtId="2" fontId="2" fillId="4" borderId="39" xfId="1" quotePrefix="1" applyNumberFormat="1" applyFont="1" applyFill="1" applyBorder="1" applyAlignment="1" applyProtection="1">
      <alignment horizontal="center" vertical="center"/>
    </xf>
    <xf numFmtId="2" fontId="2" fillId="3" borderId="40" xfId="0" applyNumberFormat="1" applyFont="1" applyFill="1" applyBorder="1" applyAlignment="1" applyProtection="1">
      <alignment horizontal="center" vertical="center"/>
    </xf>
    <xf numFmtId="2" fontId="2" fillId="4" borderId="41" xfId="1" applyNumberFormat="1" applyFont="1" applyFill="1" applyBorder="1" applyAlignment="1" applyProtection="1">
      <alignment horizontal="center" vertical="center" wrapText="1"/>
    </xf>
    <xf numFmtId="2" fontId="2" fillId="4" borderId="42" xfId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0" fontId="2" fillId="6" borderId="44" xfId="0" applyFont="1" applyFill="1" applyBorder="1" applyAlignment="1" applyProtection="1">
      <alignment vertical="center"/>
    </xf>
    <xf numFmtId="0" fontId="2" fillId="6" borderId="45" xfId="0" applyFont="1" applyFill="1" applyBorder="1" applyAlignment="1" applyProtection="1">
      <alignment vertical="center"/>
    </xf>
    <xf numFmtId="2" fontId="2" fillId="6" borderId="47" xfId="0" applyNumberFormat="1" applyFont="1" applyFill="1" applyBorder="1" applyAlignment="1" applyProtection="1">
      <alignment horizontal="center" vertical="center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4" borderId="30" xfId="1" quotePrefix="1" applyNumberFormat="1" applyFont="1" applyFill="1" applyBorder="1" applyAlignment="1" applyProtection="1">
      <alignment horizontal="center" vertical="center"/>
    </xf>
    <xf numFmtId="2" fontId="2" fillId="4" borderId="48" xfId="1" applyNumberFormat="1" applyFont="1" applyFill="1" applyBorder="1" applyAlignment="1" applyProtection="1">
      <alignment horizontal="center" vertical="center" wrapText="1"/>
    </xf>
    <xf numFmtId="2" fontId="2" fillId="4" borderId="13" xfId="1" applyNumberFormat="1" applyFont="1" applyFill="1" applyBorder="1" applyAlignment="1" applyProtection="1">
      <alignment horizontal="center" vertical="center"/>
    </xf>
    <xf numFmtId="0" fontId="2" fillId="6" borderId="50" xfId="0" applyFont="1" applyFill="1" applyBorder="1" applyAlignment="1" applyProtection="1">
      <alignment horizontal="center" wrapText="1"/>
    </xf>
    <xf numFmtId="0" fontId="2" fillId="6" borderId="51" xfId="0" applyFont="1" applyFill="1" applyBorder="1" applyAlignment="1" applyProtection="1">
      <alignment horizontal="center" wrapText="1"/>
    </xf>
    <xf numFmtId="0" fontId="4" fillId="6" borderId="54" xfId="0" applyFont="1" applyFill="1" applyBorder="1" applyProtection="1"/>
    <xf numFmtId="0" fontId="4" fillId="6" borderId="55" xfId="0" applyFont="1" applyFill="1" applyBorder="1" applyProtection="1"/>
    <xf numFmtId="0" fontId="2" fillId="6" borderId="55" xfId="0" applyFont="1" applyFill="1" applyBorder="1" applyAlignment="1" applyProtection="1">
      <alignment vertical="center"/>
    </xf>
    <xf numFmtId="9" fontId="2" fillId="4" borderId="57" xfId="0" applyNumberFormat="1" applyFont="1" applyFill="1" applyBorder="1" applyAlignment="1" applyProtection="1">
      <alignment horizontal="center" vertical="center"/>
    </xf>
    <xf numFmtId="2" fontId="2" fillId="4" borderId="40" xfId="1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5" xfId="0" applyFont="1" applyFill="1" applyBorder="1"/>
    <xf numFmtId="0" fontId="13" fillId="10" borderId="18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 vertical="center"/>
    </xf>
    <xf numFmtId="1" fontId="2" fillId="6" borderId="23" xfId="0" applyNumberFormat="1" applyFont="1" applyFill="1" applyBorder="1" applyAlignment="1" applyProtection="1">
      <alignment horizontal="center" vertical="center"/>
    </xf>
    <xf numFmtId="164" fontId="2" fillId="0" borderId="14" xfId="2" applyNumberFormat="1" applyFont="1" applyBorder="1" applyAlignment="1" applyProtection="1">
      <alignment horizontal="center" vertical="center"/>
    </xf>
    <xf numFmtId="164" fontId="2" fillId="2" borderId="28" xfId="2" applyNumberFormat="1" applyFont="1" applyFill="1" applyBorder="1" applyAlignment="1" applyProtection="1">
      <alignment horizontal="center" vertical="center"/>
      <protection locked="0"/>
    </xf>
    <xf numFmtId="164" fontId="2" fillId="2" borderId="18" xfId="2" applyNumberFormat="1" applyFont="1" applyFill="1" applyBorder="1" applyAlignment="1" applyProtection="1">
      <alignment horizontal="center" vertical="center"/>
      <protection locked="0"/>
    </xf>
    <xf numFmtId="164" fontId="2" fillId="2" borderId="14" xfId="2" applyNumberFormat="1" applyFont="1" applyFill="1" applyBorder="1" applyAlignment="1" applyProtection="1">
      <alignment horizontal="center" vertical="center"/>
      <protection locked="0"/>
    </xf>
    <xf numFmtId="2" fontId="2" fillId="4" borderId="21" xfId="0" applyNumberFormat="1" applyFont="1" applyFill="1" applyBorder="1" applyAlignment="1" applyProtection="1">
      <alignment horizontal="center"/>
    </xf>
    <xf numFmtId="2" fontId="2" fillId="4" borderId="21" xfId="0" applyNumberFormat="1" applyFont="1" applyFill="1" applyBorder="1" applyAlignment="1" applyProtection="1">
      <alignment horizontal="center" vertical="center"/>
    </xf>
    <xf numFmtId="2" fontId="7" fillId="5" borderId="17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6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59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vertical="center" wrapText="1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8" xfId="2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6" xfId="0" applyFont="1" applyFill="1" applyBorder="1" applyAlignment="1" applyProtection="1">
      <alignment horizontal="right" vertical="center"/>
    </xf>
    <xf numFmtId="0" fontId="2" fillId="6" borderId="13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12" fillId="8" borderId="32" xfId="0" applyFont="1" applyFill="1" applyBorder="1" applyAlignment="1" applyProtection="1">
      <alignment horizontal="center"/>
    </xf>
    <xf numFmtId="0" fontId="12" fillId="8" borderId="33" xfId="0" applyFont="1" applyFill="1" applyBorder="1" applyAlignment="1" applyProtection="1">
      <alignment horizontal="center"/>
    </xf>
    <xf numFmtId="0" fontId="12" fillId="8" borderId="34" xfId="0" applyFont="1" applyFill="1" applyBorder="1" applyAlignment="1" applyProtection="1">
      <alignment horizontal="center"/>
    </xf>
    <xf numFmtId="0" fontId="2" fillId="6" borderId="45" xfId="0" applyFont="1" applyFill="1" applyBorder="1" applyAlignment="1" applyProtection="1">
      <alignment horizontal="right" vertical="center"/>
    </xf>
    <xf numFmtId="0" fontId="2" fillId="6" borderId="46" xfId="0" applyFont="1" applyFill="1" applyBorder="1" applyAlignment="1" applyProtection="1">
      <alignment horizontal="right" vertical="center"/>
    </xf>
    <xf numFmtId="0" fontId="8" fillId="9" borderId="32" xfId="0" applyFont="1" applyFill="1" applyBorder="1" applyAlignment="1" applyProtection="1">
      <alignment horizontal="center"/>
    </xf>
    <xf numFmtId="0" fontId="8" fillId="9" borderId="33" xfId="0" applyFont="1" applyFill="1" applyBorder="1" applyAlignment="1" applyProtection="1">
      <alignment horizontal="center"/>
    </xf>
    <xf numFmtId="0" fontId="8" fillId="9" borderId="34" xfId="0" applyFont="1" applyFill="1" applyBorder="1" applyAlignment="1" applyProtection="1">
      <alignment horizontal="center"/>
    </xf>
    <xf numFmtId="0" fontId="2" fillId="4" borderId="31" xfId="0" applyFont="1" applyFill="1" applyBorder="1" applyAlignment="1" applyProtection="1">
      <alignment horizontal="center" vertical="top" wrapText="1"/>
    </xf>
    <xf numFmtId="0" fontId="2" fillId="4" borderId="30" xfId="0" applyFont="1" applyFill="1" applyBorder="1" applyAlignment="1" applyProtection="1">
      <alignment horizontal="center" vertical="top" wrapText="1"/>
    </xf>
    <xf numFmtId="0" fontId="2" fillId="4" borderId="24" xfId="0" applyFont="1" applyFill="1" applyBorder="1" applyAlignment="1" applyProtection="1">
      <alignment horizontal="center" vertical="top" wrapText="1"/>
    </xf>
    <xf numFmtId="0" fontId="2" fillId="4" borderId="35" xfId="0" applyFont="1" applyFill="1" applyBorder="1" applyAlignment="1" applyProtection="1">
      <alignment horizontal="center" vertical="top" wrapText="1"/>
    </xf>
    <xf numFmtId="0" fontId="2" fillId="4" borderId="52" xfId="0" applyFont="1" applyFill="1" applyBorder="1" applyAlignment="1" applyProtection="1">
      <alignment horizontal="center" vertical="top"/>
    </xf>
    <xf numFmtId="0" fontId="2" fillId="4" borderId="53" xfId="0" applyFont="1" applyFill="1" applyBorder="1" applyAlignment="1" applyProtection="1">
      <alignment horizontal="center" vertical="top"/>
    </xf>
    <xf numFmtId="0" fontId="2" fillId="6" borderId="49" xfId="0" applyFont="1" applyFill="1" applyBorder="1" applyAlignment="1" applyProtection="1">
      <alignment horizontal="left" wrapText="1"/>
    </xf>
    <xf numFmtId="0" fontId="2" fillId="6" borderId="50" xfId="0" applyFont="1" applyFill="1" applyBorder="1" applyAlignment="1" applyProtection="1">
      <alignment horizontal="left" wrapText="1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0" fontId="16" fillId="0" borderId="0" xfId="0" applyFont="1" applyAlignment="1" applyProtection="1">
      <alignment vertical="center"/>
    </xf>
  </cellXfs>
  <cellStyles count="3">
    <cellStyle name="Komma" xfId="2" builtinId="3"/>
    <cellStyle name="Standaard" xfId="0" builtinId="0"/>
    <cellStyle name="Valuta" xfId="1" builtinId="4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87"/>
  <sheetViews>
    <sheetView tabSelected="1" workbookViewId="0">
      <selection activeCell="C29" sqref="C29"/>
    </sheetView>
  </sheetViews>
  <sheetFormatPr defaultColWidth="9.140625" defaultRowHeight="11.25" x14ac:dyDescent="0.15"/>
  <cols>
    <col min="1" max="1" width="6.140625" style="4" customWidth="1"/>
    <col min="2" max="2" width="39.5703125" style="4" customWidth="1"/>
    <col min="3" max="4" width="14.140625" style="5" customWidth="1"/>
    <col min="5" max="5" width="14.140625" style="4" customWidth="1"/>
    <col min="6" max="7" width="14.140625" style="14" customWidth="1"/>
    <col min="8" max="10" width="14.140625" style="4" customWidth="1"/>
    <col min="11" max="12" width="13" style="4" customWidth="1"/>
    <col min="13" max="13" width="13" style="106" customWidth="1"/>
    <col min="14" max="16384" width="9.140625" style="4"/>
  </cols>
  <sheetData>
    <row r="1" spans="1:13" s="1" customFormat="1" ht="15" x14ac:dyDescent="0.25">
      <c r="A1" s="3" t="s">
        <v>52</v>
      </c>
      <c r="B1" s="10"/>
      <c r="C1" s="12"/>
      <c r="D1" s="12"/>
      <c r="E1" s="10"/>
      <c r="F1" s="109">
        <v>1</v>
      </c>
      <c r="G1" s="109">
        <v>4</v>
      </c>
      <c r="H1" s="109">
        <v>6</v>
      </c>
      <c r="I1" s="109">
        <v>8</v>
      </c>
      <c r="J1" s="109">
        <v>10</v>
      </c>
      <c r="K1" s="10"/>
      <c r="L1" s="10"/>
      <c r="M1" s="104"/>
    </row>
    <row r="2" spans="1:13" s="1" customFormat="1" ht="18" x14ac:dyDescent="0.25">
      <c r="A2" s="142" t="s">
        <v>56</v>
      </c>
      <c r="B2" s="10"/>
      <c r="C2" s="12"/>
      <c r="D2" s="12"/>
      <c r="E2" s="10"/>
      <c r="F2" s="10"/>
      <c r="G2" s="10"/>
      <c r="H2" s="10"/>
      <c r="I2" s="10"/>
      <c r="J2" s="10"/>
      <c r="K2" s="10"/>
      <c r="L2" s="10"/>
      <c r="M2" s="104"/>
    </row>
    <row r="3" spans="1:13" s="1" customFormat="1" ht="15.75" thickBot="1" x14ac:dyDescent="0.2">
      <c r="A3" s="117" t="s">
        <v>10</v>
      </c>
      <c r="B3" s="117"/>
      <c r="C3" s="12"/>
      <c r="D3" s="12"/>
      <c r="E3" s="12"/>
      <c r="F3" s="12"/>
      <c r="G3" s="12"/>
      <c r="H3" s="10"/>
      <c r="I3" s="10"/>
      <c r="J3" s="10"/>
      <c r="K3" s="108"/>
      <c r="L3" s="10"/>
      <c r="M3" s="104"/>
    </row>
    <row r="4" spans="1:13" s="11" customFormat="1" ht="24" x14ac:dyDescent="0.15">
      <c r="A4" s="118" t="s">
        <v>40</v>
      </c>
      <c r="B4" s="119"/>
      <c r="C4" s="24" t="s">
        <v>38</v>
      </c>
      <c r="D4" s="22" t="s">
        <v>4</v>
      </c>
      <c r="E4" s="23" t="s">
        <v>54</v>
      </c>
      <c r="F4" s="26"/>
      <c r="G4" s="26"/>
      <c r="J4" s="38" t="s">
        <v>7</v>
      </c>
      <c r="L4" s="104"/>
    </row>
    <row r="5" spans="1:13" s="1" customFormat="1" ht="18.75" customHeight="1" x14ac:dyDescent="0.25">
      <c r="A5" s="13">
        <v>1</v>
      </c>
      <c r="B5" s="6" t="s">
        <v>57</v>
      </c>
      <c r="C5" s="15"/>
      <c r="D5" s="112">
        <v>25</v>
      </c>
      <c r="E5" s="93">
        <f>C5*D5</f>
        <v>0</v>
      </c>
      <c r="F5" s="27"/>
      <c r="G5" s="27"/>
      <c r="H5" s="10"/>
      <c r="I5" s="10"/>
      <c r="J5" s="31"/>
      <c r="K5" s="10"/>
      <c r="L5" s="104"/>
    </row>
    <row r="6" spans="1:13" s="1" customFormat="1" ht="21.75" customHeight="1" x14ac:dyDescent="0.25">
      <c r="A6" s="13">
        <v>2</v>
      </c>
      <c r="B6" s="6" t="s">
        <v>58</v>
      </c>
      <c r="C6" s="15"/>
      <c r="D6" s="112">
        <v>25</v>
      </c>
      <c r="E6" s="93">
        <f t="shared" ref="E6:E7" si="0">C6*D6</f>
        <v>0</v>
      </c>
      <c r="F6" s="27"/>
      <c r="G6" s="27"/>
      <c r="H6" s="10"/>
      <c r="I6" s="10"/>
      <c r="J6" s="31"/>
      <c r="K6" s="10"/>
      <c r="L6" s="104"/>
    </row>
    <row r="7" spans="1:13" s="1" customFormat="1" ht="23.25" customHeight="1" x14ac:dyDescent="0.25">
      <c r="A7" s="13">
        <v>3</v>
      </c>
      <c r="B7" s="6" t="s">
        <v>59</v>
      </c>
      <c r="C7" s="15"/>
      <c r="D7" s="112">
        <v>40</v>
      </c>
      <c r="E7" s="93">
        <f t="shared" si="0"/>
        <v>0</v>
      </c>
      <c r="F7" s="27"/>
      <c r="G7" s="27"/>
      <c r="H7" s="10"/>
      <c r="I7" s="10"/>
      <c r="J7" s="31"/>
      <c r="K7" s="10"/>
      <c r="L7" s="104"/>
    </row>
    <row r="8" spans="1:13" s="1" customFormat="1" ht="12" thickBot="1" x14ac:dyDescent="0.2">
      <c r="A8" s="7"/>
      <c r="B8" s="120" t="s">
        <v>44</v>
      </c>
      <c r="C8" s="121"/>
      <c r="D8" s="95">
        <f>SUM(D5:D7)</f>
        <v>90</v>
      </c>
      <c r="E8" s="94">
        <f>SUM(E5:E7)</f>
        <v>0</v>
      </c>
      <c r="F8" s="28"/>
      <c r="G8" s="28"/>
      <c r="H8" s="10"/>
      <c r="I8" s="10"/>
      <c r="J8" s="100">
        <f>E8</f>
        <v>0</v>
      </c>
      <c r="K8" s="10"/>
      <c r="L8" s="106"/>
    </row>
    <row r="9" spans="1:13" s="14" customFormat="1" x14ac:dyDescent="0.15">
      <c r="B9" s="8"/>
      <c r="C9" s="17"/>
      <c r="D9" s="17"/>
      <c r="E9" s="18"/>
      <c r="F9" s="18"/>
      <c r="G9" s="18"/>
      <c r="H9" s="18"/>
      <c r="I9" s="8"/>
      <c r="J9" s="32"/>
    </row>
    <row r="10" spans="1:13" x14ac:dyDescent="0.15">
      <c r="A10" s="14"/>
      <c r="B10" s="14"/>
      <c r="E10" s="14"/>
      <c r="H10" s="14"/>
      <c r="I10" s="14"/>
      <c r="J10" s="32"/>
      <c r="K10" s="14"/>
      <c r="L10" s="14"/>
    </row>
    <row r="11" spans="1:13" ht="15.75" thickBot="1" x14ac:dyDescent="0.2">
      <c r="A11" s="117" t="s">
        <v>3</v>
      </c>
      <c r="B11" s="117"/>
      <c r="E11" s="14"/>
      <c r="H11" s="14"/>
      <c r="I11" s="14"/>
      <c r="J11" s="32"/>
      <c r="K11" s="14"/>
      <c r="L11" s="14"/>
    </row>
    <row r="12" spans="1:13" ht="57" thickBot="1" x14ac:dyDescent="0.2">
      <c r="A12" s="118" t="s">
        <v>40</v>
      </c>
      <c r="B12" s="119"/>
      <c r="C12" s="22" t="s">
        <v>11</v>
      </c>
      <c r="D12" s="22" t="s">
        <v>6</v>
      </c>
      <c r="E12" s="22" t="s">
        <v>45</v>
      </c>
      <c r="F12" s="22" t="s">
        <v>4</v>
      </c>
      <c r="G12" s="23" t="s">
        <v>41</v>
      </c>
      <c r="H12" s="14"/>
      <c r="I12" s="14"/>
      <c r="J12" s="32"/>
      <c r="K12" s="14"/>
      <c r="L12" s="14"/>
      <c r="M12" s="105"/>
    </row>
    <row r="13" spans="1:13" ht="21" customHeight="1" x14ac:dyDescent="0.15">
      <c r="A13" s="110">
        <v>1</v>
      </c>
      <c r="B13" s="111" t="s">
        <v>2</v>
      </c>
      <c r="C13" s="43"/>
      <c r="D13" s="44"/>
      <c r="E13" s="45">
        <f>IF(C13&gt;0,MIN(10,MAX(0,10-10*LOG(C13/D13,1.5))),0)</f>
        <v>0</v>
      </c>
      <c r="F13" s="113">
        <v>10</v>
      </c>
      <c r="G13" s="46">
        <f>E13*F13</f>
        <v>0</v>
      </c>
      <c r="H13" s="14"/>
      <c r="I13" s="14"/>
      <c r="J13" s="32"/>
      <c r="K13" s="14"/>
      <c r="L13" s="14"/>
      <c r="M13" s="105"/>
    </row>
    <row r="14" spans="1:13" s="14" customFormat="1" ht="12" thickBot="1" x14ac:dyDescent="0.2">
      <c r="A14" s="35"/>
      <c r="B14" s="36"/>
      <c r="C14" s="25"/>
      <c r="D14" s="120" t="s">
        <v>43</v>
      </c>
      <c r="E14" s="121"/>
      <c r="F14" s="95">
        <v>10</v>
      </c>
      <c r="G14" s="39">
        <f>SUM(G13:G13)</f>
        <v>0</v>
      </c>
      <c r="J14" s="99">
        <f>G14</f>
        <v>0</v>
      </c>
      <c r="M14" s="105"/>
    </row>
    <row r="15" spans="1:13" s="14" customFormat="1" ht="12" thickBot="1" x14ac:dyDescent="0.2">
      <c r="B15" s="8"/>
      <c r="C15" s="17"/>
      <c r="D15" s="17"/>
      <c r="E15" s="18"/>
      <c r="F15" s="18"/>
      <c r="G15" s="18"/>
      <c r="H15" s="18"/>
      <c r="I15" s="8"/>
      <c r="J15" s="32"/>
      <c r="M15" s="105"/>
    </row>
    <row r="16" spans="1:13" s="14" customFormat="1" ht="15.75" thickBot="1" x14ac:dyDescent="0.2">
      <c r="B16" s="8"/>
      <c r="C16" s="17"/>
      <c r="D16" s="17"/>
      <c r="E16" s="18"/>
      <c r="F16" s="18"/>
      <c r="G16" s="18"/>
      <c r="H16" s="18"/>
      <c r="I16" s="33" t="s">
        <v>8</v>
      </c>
      <c r="J16" s="101">
        <f>SUM(J8:J15)</f>
        <v>0</v>
      </c>
      <c r="M16" s="105"/>
    </row>
    <row r="17" spans="1:13" s="1" customFormat="1" ht="15.75" x14ac:dyDescent="0.25">
      <c r="A17" s="9">
        <v>1</v>
      </c>
      <c r="B17" s="122" t="s">
        <v>39</v>
      </c>
      <c r="C17" s="122"/>
      <c r="D17" s="122"/>
      <c r="E17" s="122"/>
      <c r="F17" s="122"/>
      <c r="G17" s="122"/>
      <c r="H17" s="122"/>
      <c r="I17" s="122"/>
      <c r="J17" s="122"/>
      <c r="K17" s="10"/>
      <c r="L17" s="10"/>
      <c r="M17" s="107"/>
    </row>
    <row r="18" spans="1:13" s="1" customFormat="1" ht="15.75" x14ac:dyDescent="0.25">
      <c r="A18" s="9">
        <v>2</v>
      </c>
      <c r="B18" s="122" t="s">
        <v>51</v>
      </c>
      <c r="C18" s="122"/>
      <c r="D18" s="122"/>
      <c r="E18" s="122"/>
      <c r="F18" s="122"/>
      <c r="G18" s="122"/>
      <c r="H18" s="122"/>
      <c r="I18" s="122"/>
      <c r="J18" s="122"/>
      <c r="K18" s="10"/>
      <c r="L18" s="10"/>
      <c r="M18" s="107"/>
    </row>
    <row r="19" spans="1:13" s="1" customFormat="1" ht="15.75" x14ac:dyDescent="0.25">
      <c r="A19" s="9">
        <v>3</v>
      </c>
      <c r="B19" s="116" t="s">
        <v>53</v>
      </c>
      <c r="C19" s="116"/>
      <c r="D19" s="116"/>
      <c r="E19" s="116"/>
      <c r="F19" s="116"/>
      <c r="G19" s="116"/>
      <c r="H19" s="116"/>
      <c r="I19" s="116"/>
      <c r="J19" s="116"/>
      <c r="K19" s="10"/>
      <c r="L19" s="10"/>
      <c r="M19" s="107"/>
    </row>
    <row r="20" spans="1:13" ht="15.75" x14ac:dyDescent="0.15">
      <c r="A20" s="9">
        <v>4</v>
      </c>
      <c r="B20" s="116" t="s">
        <v>42</v>
      </c>
      <c r="C20" s="116"/>
      <c r="D20" s="116"/>
      <c r="E20" s="116"/>
      <c r="F20" s="116"/>
      <c r="G20" s="116"/>
      <c r="H20" s="116"/>
      <c r="I20" s="116"/>
      <c r="J20" s="116"/>
      <c r="K20" s="14"/>
      <c r="L20" s="14"/>
      <c r="M20" s="105"/>
    </row>
    <row r="21" spans="1:13" s="14" customFormat="1" ht="15.75" x14ac:dyDescent="0.15">
      <c r="A21" s="9">
        <v>4</v>
      </c>
      <c r="B21" s="114" t="s">
        <v>55</v>
      </c>
      <c r="C21" s="114"/>
      <c r="D21" s="114"/>
      <c r="E21" s="114"/>
      <c r="F21" s="114"/>
      <c r="G21" s="114"/>
      <c r="H21" s="114"/>
      <c r="I21" s="114"/>
      <c r="J21" s="114"/>
      <c r="M21" s="105"/>
    </row>
    <row r="22" spans="1:13" x14ac:dyDescent="0.15">
      <c r="A22" s="14"/>
      <c r="B22" s="14"/>
      <c r="E22" s="14"/>
      <c r="H22" s="14"/>
      <c r="I22" s="14"/>
      <c r="J22" s="14"/>
      <c r="K22" s="14"/>
      <c r="L22" s="14"/>
    </row>
    <row r="24" spans="1:13" ht="18" x14ac:dyDescent="0.15">
      <c r="A24" s="142" t="s">
        <v>61</v>
      </c>
      <c r="B24" s="10"/>
      <c r="C24" s="12"/>
      <c r="D24" s="12"/>
      <c r="E24" s="10"/>
      <c r="F24" s="10"/>
      <c r="G24" s="10"/>
      <c r="H24" s="10"/>
      <c r="I24" s="10"/>
      <c r="J24" s="10"/>
    </row>
    <row r="25" spans="1:13" ht="15.75" thickBot="1" x14ac:dyDescent="0.2">
      <c r="A25" s="117" t="s">
        <v>10</v>
      </c>
      <c r="B25" s="117"/>
      <c r="C25" s="12"/>
      <c r="D25" s="12"/>
      <c r="E25" s="12"/>
      <c r="F25" s="12"/>
      <c r="G25" s="12"/>
      <c r="H25" s="10"/>
      <c r="I25" s="10"/>
      <c r="J25" s="10"/>
    </row>
    <row r="26" spans="1:13" ht="24" x14ac:dyDescent="0.15">
      <c r="A26" s="118" t="s">
        <v>40</v>
      </c>
      <c r="B26" s="119"/>
      <c r="C26" s="24" t="s">
        <v>38</v>
      </c>
      <c r="D26" s="22" t="s">
        <v>4</v>
      </c>
      <c r="E26" s="23" t="s">
        <v>54</v>
      </c>
      <c r="F26" s="26"/>
      <c r="G26" s="26"/>
      <c r="H26" s="11"/>
      <c r="I26" s="11"/>
      <c r="J26" s="38" t="s">
        <v>7</v>
      </c>
    </row>
    <row r="27" spans="1:13" ht="18" customHeight="1" x14ac:dyDescent="0.15">
      <c r="A27" s="13">
        <v>1</v>
      </c>
      <c r="B27" s="6" t="s">
        <v>60</v>
      </c>
      <c r="C27" s="15"/>
      <c r="D27" s="112">
        <v>40</v>
      </c>
      <c r="E27" s="93">
        <f>C27*D27</f>
        <v>0</v>
      </c>
      <c r="F27" s="27"/>
      <c r="G27" s="27"/>
      <c r="H27" s="10"/>
      <c r="I27" s="10"/>
      <c r="J27" s="31"/>
    </row>
    <row r="28" spans="1:13" ht="16.5" customHeight="1" x14ac:dyDescent="0.15">
      <c r="A28" s="13">
        <v>2</v>
      </c>
      <c r="B28" s="6" t="s">
        <v>62</v>
      </c>
      <c r="C28" s="15"/>
      <c r="D28" s="112">
        <v>30</v>
      </c>
      <c r="E28" s="93">
        <f t="shared" ref="E28:E29" si="1">C28*D28</f>
        <v>0</v>
      </c>
      <c r="F28" s="27"/>
      <c r="G28" s="27"/>
      <c r="H28" s="10"/>
      <c r="I28" s="10"/>
      <c r="J28" s="31"/>
    </row>
    <row r="29" spans="1:13" ht="19.5" customHeight="1" x14ac:dyDescent="0.15">
      <c r="A29" s="13">
        <v>3</v>
      </c>
      <c r="B29" s="6" t="s">
        <v>63</v>
      </c>
      <c r="C29" s="15"/>
      <c r="D29" s="112">
        <v>20</v>
      </c>
      <c r="E29" s="93">
        <f t="shared" si="1"/>
        <v>0</v>
      </c>
      <c r="F29" s="27"/>
      <c r="G29" s="27"/>
      <c r="H29" s="10"/>
      <c r="I29" s="10"/>
      <c r="J29" s="31"/>
    </row>
    <row r="30" spans="1:13" ht="12" thickBot="1" x14ac:dyDescent="0.2">
      <c r="A30" s="7"/>
      <c r="B30" s="120" t="s">
        <v>44</v>
      </c>
      <c r="C30" s="121"/>
      <c r="D30" s="95">
        <f>SUM(D27:D29)</f>
        <v>90</v>
      </c>
      <c r="E30" s="94">
        <f>SUM(E27:E29)</f>
        <v>0</v>
      </c>
      <c r="F30" s="28"/>
      <c r="G30" s="28"/>
      <c r="H30" s="10"/>
      <c r="I30" s="10"/>
      <c r="J30" s="100">
        <f>E30</f>
        <v>0</v>
      </c>
    </row>
    <row r="31" spans="1:13" x14ac:dyDescent="0.15">
      <c r="A31" s="14"/>
      <c r="B31" s="8"/>
      <c r="C31" s="17"/>
      <c r="D31" s="17"/>
      <c r="E31" s="18"/>
      <c r="F31" s="18"/>
      <c r="G31" s="18"/>
      <c r="H31" s="18"/>
      <c r="I31" s="8"/>
      <c r="J31" s="32"/>
    </row>
    <row r="32" spans="1:13" x14ac:dyDescent="0.15">
      <c r="A32" s="14"/>
      <c r="B32" s="14"/>
      <c r="E32" s="14"/>
      <c r="H32" s="14"/>
      <c r="I32" s="14"/>
      <c r="J32" s="32"/>
    </row>
    <row r="33" spans="1:10" ht="15.75" thickBot="1" x14ac:dyDescent="0.2">
      <c r="A33" s="117" t="s">
        <v>3</v>
      </c>
      <c r="B33" s="117"/>
      <c r="E33" s="14"/>
      <c r="H33" s="14"/>
      <c r="I33" s="14"/>
      <c r="J33" s="32"/>
    </row>
    <row r="34" spans="1:10" ht="57" thickBot="1" x14ac:dyDescent="0.2">
      <c r="A34" s="118" t="s">
        <v>40</v>
      </c>
      <c r="B34" s="119"/>
      <c r="C34" s="22" t="s">
        <v>11</v>
      </c>
      <c r="D34" s="22" t="s">
        <v>6</v>
      </c>
      <c r="E34" s="22" t="s">
        <v>45</v>
      </c>
      <c r="F34" s="22" t="s">
        <v>4</v>
      </c>
      <c r="G34" s="23" t="s">
        <v>41</v>
      </c>
      <c r="H34" s="14"/>
      <c r="I34" s="14"/>
      <c r="J34" s="32"/>
    </row>
    <row r="35" spans="1:10" ht="19.5" customHeight="1" x14ac:dyDescent="0.15">
      <c r="A35" s="110">
        <v>1</v>
      </c>
      <c r="B35" s="111" t="s">
        <v>2</v>
      </c>
      <c r="C35" s="43"/>
      <c r="D35" s="44"/>
      <c r="E35" s="45">
        <f>IF(C35&gt;0,MIN(10,MAX(0,10-10*LOG(C35/D35,1.5))),0)</f>
        <v>0</v>
      </c>
      <c r="F35" s="113">
        <v>10</v>
      </c>
      <c r="G35" s="46">
        <f>E35*F35</f>
        <v>0</v>
      </c>
      <c r="H35" s="14"/>
      <c r="I35" s="14"/>
      <c r="J35" s="32"/>
    </row>
    <row r="36" spans="1:10" ht="12" thickBot="1" x14ac:dyDescent="0.2">
      <c r="A36" s="35"/>
      <c r="B36" s="36"/>
      <c r="C36" s="25"/>
      <c r="D36" s="120" t="s">
        <v>43</v>
      </c>
      <c r="E36" s="121"/>
      <c r="F36" s="95">
        <v>10</v>
      </c>
      <c r="G36" s="39">
        <f>SUM(G35:G35)</f>
        <v>0</v>
      </c>
      <c r="H36" s="14"/>
      <c r="I36" s="14"/>
      <c r="J36" s="99">
        <f>G36</f>
        <v>0</v>
      </c>
    </row>
    <row r="37" spans="1:10" ht="12" thickBot="1" x14ac:dyDescent="0.2">
      <c r="A37" s="14"/>
      <c r="B37" s="8"/>
      <c r="C37" s="17"/>
      <c r="D37" s="17"/>
      <c r="E37" s="18"/>
      <c r="F37" s="18"/>
      <c r="G37" s="18"/>
      <c r="H37" s="18"/>
      <c r="I37" s="8"/>
      <c r="J37" s="32"/>
    </row>
    <row r="38" spans="1:10" ht="15.75" thickBot="1" x14ac:dyDescent="0.2">
      <c r="A38" s="14"/>
      <c r="B38" s="8"/>
      <c r="C38" s="17"/>
      <c r="D38" s="17"/>
      <c r="E38" s="18"/>
      <c r="F38" s="18"/>
      <c r="G38" s="18"/>
      <c r="H38" s="18"/>
      <c r="I38" s="33" t="s">
        <v>8</v>
      </c>
      <c r="J38" s="101">
        <f>SUM(J30:J37)</f>
        <v>0</v>
      </c>
    </row>
    <row r="39" spans="1:10" ht="15.75" x14ac:dyDescent="0.15">
      <c r="A39" s="9">
        <v>1</v>
      </c>
      <c r="B39" s="122" t="s">
        <v>39</v>
      </c>
      <c r="C39" s="122"/>
      <c r="D39" s="122"/>
      <c r="E39" s="122"/>
      <c r="F39" s="122"/>
      <c r="G39" s="122"/>
      <c r="H39" s="122"/>
      <c r="I39" s="122"/>
      <c r="J39" s="122"/>
    </row>
    <row r="40" spans="1:10" ht="15.75" x14ac:dyDescent="0.15">
      <c r="A40" s="9">
        <v>2</v>
      </c>
      <c r="B40" s="122" t="s">
        <v>51</v>
      </c>
      <c r="C40" s="122"/>
      <c r="D40" s="122"/>
      <c r="E40" s="122"/>
      <c r="F40" s="122"/>
      <c r="G40" s="122"/>
      <c r="H40" s="122"/>
      <c r="I40" s="122"/>
      <c r="J40" s="122"/>
    </row>
    <row r="41" spans="1:10" ht="15.75" x14ac:dyDescent="0.15">
      <c r="A41" s="9">
        <v>3</v>
      </c>
      <c r="B41" s="116" t="s">
        <v>53</v>
      </c>
      <c r="C41" s="116"/>
      <c r="D41" s="116"/>
      <c r="E41" s="116"/>
      <c r="F41" s="116"/>
      <c r="G41" s="116"/>
      <c r="H41" s="116"/>
      <c r="I41" s="116"/>
      <c r="J41" s="116"/>
    </row>
    <row r="42" spans="1:10" ht="15.75" x14ac:dyDescent="0.15">
      <c r="A42" s="9">
        <v>4</v>
      </c>
      <c r="B42" s="116" t="s">
        <v>42</v>
      </c>
      <c r="C42" s="116"/>
      <c r="D42" s="116"/>
      <c r="E42" s="116"/>
      <c r="F42" s="116"/>
      <c r="G42" s="116"/>
      <c r="H42" s="116"/>
      <c r="I42" s="116"/>
      <c r="J42" s="116"/>
    </row>
    <row r="43" spans="1:10" ht="15.75" x14ac:dyDescent="0.15">
      <c r="A43" s="9">
        <v>4</v>
      </c>
      <c r="B43" s="115" t="s">
        <v>55</v>
      </c>
      <c r="C43" s="115"/>
      <c r="D43" s="115"/>
      <c r="E43" s="115"/>
      <c r="F43" s="115"/>
      <c r="G43" s="115"/>
      <c r="H43" s="115"/>
      <c r="I43" s="115"/>
      <c r="J43" s="115"/>
    </row>
    <row r="47" spans="1:10" ht="18" x14ac:dyDescent="0.15">
      <c r="A47" s="142" t="s">
        <v>64</v>
      </c>
      <c r="B47" s="10"/>
      <c r="C47" s="12"/>
      <c r="D47" s="12"/>
      <c r="E47" s="10"/>
      <c r="F47" s="10"/>
      <c r="G47" s="10"/>
      <c r="H47" s="10"/>
      <c r="I47" s="10"/>
      <c r="J47" s="10"/>
    </row>
    <row r="48" spans="1:10" ht="15.75" thickBot="1" x14ac:dyDescent="0.2">
      <c r="A48" s="117" t="s">
        <v>10</v>
      </c>
      <c r="B48" s="117"/>
      <c r="C48" s="12"/>
      <c r="D48" s="12"/>
      <c r="E48" s="12"/>
      <c r="F48" s="12"/>
      <c r="G48" s="12"/>
      <c r="H48" s="10"/>
      <c r="I48" s="10"/>
      <c r="J48" s="10"/>
    </row>
    <row r="49" spans="1:10" ht="24" x14ac:dyDescent="0.15">
      <c r="A49" s="118" t="s">
        <v>40</v>
      </c>
      <c r="B49" s="119"/>
      <c r="C49" s="24" t="s">
        <v>38</v>
      </c>
      <c r="D49" s="22" t="s">
        <v>4</v>
      </c>
      <c r="E49" s="23" t="s">
        <v>54</v>
      </c>
      <c r="F49" s="26"/>
      <c r="G49" s="26"/>
      <c r="H49" s="11"/>
      <c r="I49" s="11"/>
      <c r="J49" s="38" t="s">
        <v>7</v>
      </c>
    </row>
    <row r="50" spans="1:10" ht="16.5" customHeight="1" x14ac:dyDescent="0.15">
      <c r="A50" s="13">
        <v>1</v>
      </c>
      <c r="B50" s="6" t="s">
        <v>60</v>
      </c>
      <c r="C50" s="15"/>
      <c r="D50" s="112">
        <v>40</v>
      </c>
      <c r="E50" s="93">
        <f>C50*D50</f>
        <v>0</v>
      </c>
      <c r="F50" s="27"/>
      <c r="G50" s="27"/>
      <c r="H50" s="10"/>
      <c r="I50" s="10"/>
      <c r="J50" s="31"/>
    </row>
    <row r="51" spans="1:10" ht="14.25" customHeight="1" x14ac:dyDescent="0.15">
      <c r="A51" s="13">
        <v>2</v>
      </c>
      <c r="B51" s="6" t="s">
        <v>62</v>
      </c>
      <c r="C51" s="15"/>
      <c r="D51" s="112">
        <v>30</v>
      </c>
      <c r="E51" s="93">
        <f t="shared" ref="E51:E52" si="2">C51*D51</f>
        <v>0</v>
      </c>
      <c r="F51" s="27"/>
      <c r="G51" s="27"/>
      <c r="H51" s="10"/>
      <c r="I51" s="10"/>
      <c r="J51" s="31"/>
    </row>
    <row r="52" spans="1:10" ht="16.5" customHeight="1" x14ac:dyDescent="0.15">
      <c r="A52" s="13">
        <v>3</v>
      </c>
      <c r="B52" s="6" t="s">
        <v>63</v>
      </c>
      <c r="C52" s="15"/>
      <c r="D52" s="112">
        <v>20</v>
      </c>
      <c r="E52" s="93">
        <f t="shared" si="2"/>
        <v>0</v>
      </c>
      <c r="F52" s="27"/>
      <c r="G52" s="27"/>
      <c r="H52" s="10"/>
      <c r="I52" s="10"/>
      <c r="J52" s="31"/>
    </row>
    <row r="53" spans="1:10" ht="15" customHeight="1" thickBot="1" x14ac:dyDescent="0.2">
      <c r="A53" s="7"/>
      <c r="B53" s="120" t="s">
        <v>44</v>
      </c>
      <c r="C53" s="121"/>
      <c r="D53" s="95">
        <f>SUM(D50:D52)</f>
        <v>90</v>
      </c>
      <c r="E53" s="94">
        <f>SUM(E50:E52)</f>
        <v>0</v>
      </c>
      <c r="F53" s="28"/>
      <c r="G53" s="28"/>
      <c r="H53" s="10"/>
      <c r="I53" s="10"/>
      <c r="J53" s="100">
        <f>E53</f>
        <v>0</v>
      </c>
    </row>
    <row r="54" spans="1:10" x14ac:dyDescent="0.15">
      <c r="A54" s="14"/>
      <c r="B54" s="8"/>
      <c r="C54" s="17"/>
      <c r="D54" s="17"/>
      <c r="E54" s="18"/>
      <c r="F54" s="18"/>
      <c r="G54" s="18"/>
      <c r="H54" s="18"/>
      <c r="I54" s="8"/>
      <c r="J54" s="32"/>
    </row>
    <row r="55" spans="1:10" x14ac:dyDescent="0.15">
      <c r="A55" s="14"/>
      <c r="B55" s="14"/>
      <c r="E55" s="14"/>
      <c r="H55" s="14"/>
      <c r="I55" s="14"/>
      <c r="J55" s="32"/>
    </row>
    <row r="56" spans="1:10" ht="15.75" thickBot="1" x14ac:dyDescent="0.2">
      <c r="A56" s="117" t="s">
        <v>3</v>
      </c>
      <c r="B56" s="117"/>
      <c r="E56" s="14"/>
      <c r="H56" s="14"/>
      <c r="I56" s="14"/>
      <c r="J56" s="32"/>
    </row>
    <row r="57" spans="1:10" ht="57" thickBot="1" x14ac:dyDescent="0.2">
      <c r="A57" s="118" t="s">
        <v>40</v>
      </c>
      <c r="B57" s="119"/>
      <c r="C57" s="22" t="s">
        <v>11</v>
      </c>
      <c r="D57" s="22" t="s">
        <v>6</v>
      </c>
      <c r="E57" s="22" t="s">
        <v>45</v>
      </c>
      <c r="F57" s="22" t="s">
        <v>4</v>
      </c>
      <c r="G57" s="23" t="s">
        <v>41</v>
      </c>
      <c r="H57" s="14"/>
      <c r="I57" s="14"/>
      <c r="J57" s="32"/>
    </row>
    <row r="58" spans="1:10" ht="18" customHeight="1" x14ac:dyDescent="0.15">
      <c r="A58" s="110">
        <v>1</v>
      </c>
      <c r="B58" s="111" t="s">
        <v>2</v>
      </c>
      <c r="C58" s="43"/>
      <c r="D58" s="44"/>
      <c r="E58" s="45">
        <f>IF(C58&gt;0,MIN(10,MAX(0,10-10*LOG(C58/D58,1.5))),0)</f>
        <v>0</v>
      </c>
      <c r="F58" s="113">
        <v>10</v>
      </c>
      <c r="G58" s="46">
        <f>E58*F58</f>
        <v>0</v>
      </c>
      <c r="H58" s="14"/>
      <c r="I58" s="14"/>
      <c r="J58" s="32"/>
    </row>
    <row r="59" spans="1:10" ht="12" thickBot="1" x14ac:dyDescent="0.2">
      <c r="A59" s="35"/>
      <c r="B59" s="36"/>
      <c r="C59" s="25"/>
      <c r="D59" s="120" t="s">
        <v>43</v>
      </c>
      <c r="E59" s="121"/>
      <c r="F59" s="95">
        <v>10</v>
      </c>
      <c r="G59" s="39">
        <f>SUM(G58:G58)</f>
        <v>0</v>
      </c>
      <c r="H59" s="14"/>
      <c r="I59" s="14"/>
      <c r="J59" s="99">
        <f>G59</f>
        <v>0</v>
      </c>
    </row>
    <row r="60" spans="1:10" ht="12" thickBot="1" x14ac:dyDescent="0.2">
      <c r="A60" s="14"/>
      <c r="B60" s="8"/>
      <c r="C60" s="17"/>
      <c r="D60" s="17"/>
      <c r="E60" s="18"/>
      <c r="F60" s="18"/>
      <c r="G60" s="18"/>
      <c r="H60" s="18"/>
      <c r="I60" s="8"/>
      <c r="J60" s="32"/>
    </row>
    <row r="61" spans="1:10" ht="15.75" thickBot="1" x14ac:dyDescent="0.2">
      <c r="A61" s="14"/>
      <c r="B61" s="8"/>
      <c r="C61" s="17"/>
      <c r="D61" s="17"/>
      <c r="E61" s="18"/>
      <c r="F61" s="18"/>
      <c r="G61" s="18"/>
      <c r="H61" s="18"/>
      <c r="I61" s="33" t="s">
        <v>8</v>
      </c>
      <c r="J61" s="101">
        <f>SUM(J53:J60)</f>
        <v>0</v>
      </c>
    </row>
    <row r="62" spans="1:10" ht="15.75" x14ac:dyDescent="0.15">
      <c r="A62" s="9">
        <v>1</v>
      </c>
      <c r="B62" s="122" t="s">
        <v>39</v>
      </c>
      <c r="C62" s="122"/>
      <c r="D62" s="122"/>
      <c r="E62" s="122"/>
      <c r="F62" s="122"/>
      <c r="G62" s="122"/>
      <c r="H62" s="122"/>
      <c r="I62" s="122"/>
      <c r="J62" s="122"/>
    </row>
    <row r="63" spans="1:10" ht="15.75" x14ac:dyDescent="0.15">
      <c r="A63" s="9">
        <v>2</v>
      </c>
      <c r="B63" s="122" t="s">
        <v>51</v>
      </c>
      <c r="C63" s="122"/>
      <c r="D63" s="122"/>
      <c r="E63" s="122"/>
      <c r="F63" s="122"/>
      <c r="G63" s="122"/>
      <c r="H63" s="122"/>
      <c r="I63" s="122"/>
      <c r="J63" s="122"/>
    </row>
    <row r="64" spans="1:10" ht="15.75" x14ac:dyDescent="0.15">
      <c r="A64" s="9">
        <v>3</v>
      </c>
      <c r="B64" s="116" t="s">
        <v>53</v>
      </c>
      <c r="C64" s="116"/>
      <c r="D64" s="116"/>
      <c r="E64" s="116"/>
      <c r="F64" s="116"/>
      <c r="G64" s="116"/>
      <c r="H64" s="116"/>
      <c r="I64" s="116"/>
      <c r="J64" s="116"/>
    </row>
    <row r="65" spans="1:10" ht="15.75" x14ac:dyDescent="0.15">
      <c r="A65" s="9">
        <v>4</v>
      </c>
      <c r="B65" s="116" t="s">
        <v>42</v>
      </c>
      <c r="C65" s="116"/>
      <c r="D65" s="116"/>
      <c r="E65" s="116"/>
      <c r="F65" s="116"/>
      <c r="G65" s="116"/>
      <c r="H65" s="116"/>
      <c r="I65" s="116"/>
      <c r="J65" s="116"/>
    </row>
    <row r="66" spans="1:10" ht="15.75" x14ac:dyDescent="0.15">
      <c r="A66" s="9">
        <v>4</v>
      </c>
      <c r="B66" s="115" t="s">
        <v>55</v>
      </c>
      <c r="C66" s="115"/>
      <c r="D66" s="115"/>
      <c r="E66" s="115"/>
      <c r="F66" s="115"/>
      <c r="G66" s="115"/>
      <c r="H66" s="115"/>
      <c r="I66" s="115"/>
      <c r="J66" s="115"/>
    </row>
    <row r="69" spans="1:10" ht="18" x14ac:dyDescent="0.15">
      <c r="A69" s="142" t="s">
        <v>65</v>
      </c>
      <c r="B69" s="10"/>
      <c r="C69" s="12"/>
      <c r="D69" s="12"/>
      <c r="E69" s="10"/>
      <c r="F69" s="10"/>
      <c r="G69" s="10"/>
      <c r="H69" s="10"/>
      <c r="I69" s="10"/>
      <c r="J69" s="10"/>
    </row>
    <row r="70" spans="1:10" ht="15.75" thickBot="1" x14ac:dyDescent="0.2">
      <c r="A70" s="117" t="s">
        <v>10</v>
      </c>
      <c r="B70" s="117"/>
      <c r="C70" s="12"/>
      <c r="D70" s="12"/>
      <c r="E70" s="12"/>
      <c r="F70" s="12"/>
      <c r="G70" s="12"/>
      <c r="H70" s="10"/>
      <c r="I70" s="10"/>
      <c r="J70" s="10"/>
    </row>
    <row r="71" spans="1:10" ht="24" x14ac:dyDescent="0.15">
      <c r="A71" s="118" t="s">
        <v>40</v>
      </c>
      <c r="B71" s="119"/>
      <c r="C71" s="24" t="s">
        <v>38</v>
      </c>
      <c r="D71" s="22" t="s">
        <v>4</v>
      </c>
      <c r="E71" s="23" t="s">
        <v>54</v>
      </c>
      <c r="F71" s="26"/>
      <c r="G71" s="26"/>
      <c r="H71" s="11"/>
      <c r="I71" s="11"/>
      <c r="J71" s="38" t="s">
        <v>7</v>
      </c>
    </row>
    <row r="72" spans="1:10" ht="18.75" customHeight="1" x14ac:dyDescent="0.15">
      <c r="A72" s="13">
        <v>1</v>
      </c>
      <c r="B72" s="6" t="s">
        <v>66</v>
      </c>
      <c r="C72" s="15"/>
      <c r="D72" s="112">
        <v>45</v>
      </c>
      <c r="E72" s="93">
        <f>C72*D72</f>
        <v>0</v>
      </c>
      <c r="F72" s="27"/>
      <c r="G72" s="27"/>
      <c r="H72" s="10"/>
      <c r="I72" s="10"/>
      <c r="J72" s="31"/>
    </row>
    <row r="73" spans="1:10" ht="18" customHeight="1" x14ac:dyDescent="0.15">
      <c r="A73" s="13">
        <v>2</v>
      </c>
      <c r="B73" s="6" t="s">
        <v>67</v>
      </c>
      <c r="C73" s="15"/>
      <c r="D73" s="112">
        <v>45</v>
      </c>
      <c r="E73" s="93">
        <f t="shared" ref="E73" si="3">C73*D73</f>
        <v>0</v>
      </c>
      <c r="F73" s="27"/>
      <c r="G73" s="27"/>
      <c r="H73" s="10"/>
      <c r="I73" s="10"/>
      <c r="J73" s="31"/>
    </row>
    <row r="74" spans="1:10" ht="16.5" customHeight="1" thickBot="1" x14ac:dyDescent="0.2">
      <c r="A74" s="7"/>
      <c r="B74" s="120" t="s">
        <v>44</v>
      </c>
      <c r="C74" s="121"/>
      <c r="D74" s="95">
        <f>SUM(D72:D73)</f>
        <v>90</v>
      </c>
      <c r="E74" s="94">
        <f>SUM(E72:E73)</f>
        <v>0</v>
      </c>
      <c r="F74" s="28"/>
      <c r="G74" s="28"/>
      <c r="H74" s="10"/>
      <c r="I74" s="10"/>
      <c r="J74" s="100">
        <f>E74</f>
        <v>0</v>
      </c>
    </row>
    <row r="75" spans="1:10" x14ac:dyDescent="0.15">
      <c r="A75" s="14"/>
      <c r="B75" s="8"/>
      <c r="C75" s="17"/>
      <c r="D75" s="17"/>
      <c r="E75" s="18"/>
      <c r="F75" s="18"/>
      <c r="G75" s="18"/>
      <c r="H75" s="18"/>
      <c r="I75" s="8"/>
      <c r="J75" s="32"/>
    </row>
    <row r="76" spans="1:10" x14ac:dyDescent="0.15">
      <c r="A76" s="14"/>
      <c r="B76" s="14"/>
      <c r="E76" s="14"/>
      <c r="H76" s="14"/>
      <c r="I76" s="14"/>
      <c r="J76" s="32"/>
    </row>
    <row r="77" spans="1:10" ht="15.75" thickBot="1" x14ac:dyDescent="0.2">
      <c r="A77" s="117" t="s">
        <v>3</v>
      </c>
      <c r="B77" s="117"/>
      <c r="E77" s="14"/>
      <c r="H77" s="14"/>
      <c r="I77" s="14"/>
      <c r="J77" s="32"/>
    </row>
    <row r="78" spans="1:10" ht="57" thickBot="1" x14ac:dyDescent="0.2">
      <c r="A78" s="118" t="s">
        <v>40</v>
      </c>
      <c r="B78" s="119"/>
      <c r="C78" s="22" t="s">
        <v>11</v>
      </c>
      <c r="D78" s="22" t="s">
        <v>6</v>
      </c>
      <c r="E78" s="22" t="s">
        <v>45</v>
      </c>
      <c r="F78" s="22" t="s">
        <v>4</v>
      </c>
      <c r="G78" s="23" t="s">
        <v>41</v>
      </c>
      <c r="H78" s="14"/>
      <c r="I78" s="14"/>
      <c r="J78" s="32"/>
    </row>
    <row r="79" spans="1:10" ht="17.25" customHeight="1" x14ac:dyDescent="0.15">
      <c r="A79" s="110">
        <v>1</v>
      </c>
      <c r="B79" s="111" t="s">
        <v>2</v>
      </c>
      <c r="C79" s="43"/>
      <c r="D79" s="44"/>
      <c r="E79" s="45">
        <f>IF(C79&gt;0,MIN(10,MAX(0,10-10*LOG(C79/D79,1.5))),0)</f>
        <v>0</v>
      </c>
      <c r="F79" s="113">
        <v>10</v>
      </c>
      <c r="G79" s="46">
        <f>E79*F79</f>
        <v>0</v>
      </c>
      <c r="H79" s="14"/>
      <c r="I79" s="14"/>
      <c r="J79" s="32"/>
    </row>
    <row r="80" spans="1:10" ht="12" thickBot="1" x14ac:dyDescent="0.2">
      <c r="A80" s="35"/>
      <c r="B80" s="36"/>
      <c r="C80" s="25"/>
      <c r="D80" s="120" t="s">
        <v>43</v>
      </c>
      <c r="E80" s="121"/>
      <c r="F80" s="95">
        <v>10</v>
      </c>
      <c r="G80" s="39">
        <f>SUM(G79:G79)</f>
        <v>0</v>
      </c>
      <c r="H80" s="14"/>
      <c r="I80" s="14"/>
      <c r="J80" s="99">
        <f>G80</f>
        <v>0</v>
      </c>
    </row>
    <row r="81" spans="1:10" ht="12" thickBot="1" x14ac:dyDescent="0.2">
      <c r="A81" s="14"/>
      <c r="B81" s="8"/>
      <c r="C81" s="17"/>
      <c r="D81" s="17"/>
      <c r="E81" s="18"/>
      <c r="F81" s="18"/>
      <c r="G81" s="18"/>
      <c r="H81" s="18"/>
      <c r="I81" s="8"/>
      <c r="J81" s="32"/>
    </row>
    <row r="82" spans="1:10" ht="15.75" thickBot="1" x14ac:dyDescent="0.2">
      <c r="A82" s="14"/>
      <c r="B82" s="8"/>
      <c r="C82" s="17"/>
      <c r="D82" s="17"/>
      <c r="E82" s="18"/>
      <c r="F82" s="18"/>
      <c r="G82" s="18"/>
      <c r="H82" s="18"/>
      <c r="I82" s="33" t="s">
        <v>8</v>
      </c>
      <c r="J82" s="101">
        <f>SUM(J74:J81)</f>
        <v>0</v>
      </c>
    </row>
    <row r="83" spans="1:10" ht="15.75" x14ac:dyDescent="0.15">
      <c r="A83" s="9">
        <v>1</v>
      </c>
      <c r="B83" s="122" t="s">
        <v>39</v>
      </c>
      <c r="C83" s="122"/>
      <c r="D83" s="122"/>
      <c r="E83" s="122"/>
      <c r="F83" s="122"/>
      <c r="G83" s="122"/>
      <c r="H83" s="122"/>
      <c r="I83" s="122"/>
      <c r="J83" s="122"/>
    </row>
    <row r="84" spans="1:10" ht="15.75" x14ac:dyDescent="0.15">
      <c r="A84" s="9">
        <v>2</v>
      </c>
      <c r="B84" s="122" t="s">
        <v>51</v>
      </c>
      <c r="C84" s="122"/>
      <c r="D84" s="122"/>
      <c r="E84" s="122"/>
      <c r="F84" s="122"/>
      <c r="G84" s="122"/>
      <c r="H84" s="122"/>
      <c r="I84" s="122"/>
      <c r="J84" s="122"/>
    </row>
    <row r="85" spans="1:10" ht="15.75" x14ac:dyDescent="0.15">
      <c r="A85" s="9">
        <v>3</v>
      </c>
      <c r="B85" s="116" t="s">
        <v>53</v>
      </c>
      <c r="C85" s="116"/>
      <c r="D85" s="116"/>
      <c r="E85" s="116"/>
      <c r="F85" s="116"/>
      <c r="G85" s="116"/>
      <c r="H85" s="116"/>
      <c r="I85" s="116"/>
      <c r="J85" s="116"/>
    </row>
    <row r="86" spans="1:10" ht="15.75" x14ac:dyDescent="0.15">
      <c r="A86" s="9">
        <v>4</v>
      </c>
      <c r="B86" s="116" t="s">
        <v>42</v>
      </c>
      <c r="C86" s="116"/>
      <c r="D86" s="116"/>
      <c r="E86" s="116"/>
      <c r="F86" s="116"/>
      <c r="G86" s="116"/>
      <c r="H86" s="116"/>
      <c r="I86" s="116"/>
      <c r="J86" s="116"/>
    </row>
    <row r="87" spans="1:10" ht="15.75" x14ac:dyDescent="0.15">
      <c r="A87" s="9">
        <v>4</v>
      </c>
      <c r="B87" s="115" t="s">
        <v>55</v>
      </c>
      <c r="C87" s="115"/>
      <c r="D87" s="115"/>
      <c r="E87" s="115"/>
      <c r="F87" s="115"/>
      <c r="G87" s="115"/>
      <c r="H87" s="115"/>
      <c r="I87" s="115"/>
      <c r="J87" s="115"/>
    </row>
  </sheetData>
  <sheetProtection algorithmName="SHA-512" hashValue="Etw/JqAKTj0HT3vgzNtGBs+Yz28PTalUZRvTmZso15ahfxDOrcnvIIDlbUbzdHpzIJ0OkPjv5BDKqFcK1irR+w==" saltValue="f3oumA+uiVx7L7Vrg3QpSg==" spinCount="100000" sheet="1" selectLockedCells="1"/>
  <mergeCells count="40">
    <mergeCell ref="D80:E80"/>
    <mergeCell ref="B83:J83"/>
    <mergeCell ref="B84:J84"/>
    <mergeCell ref="B85:J85"/>
    <mergeCell ref="B86:J86"/>
    <mergeCell ref="A70:B70"/>
    <mergeCell ref="A71:B71"/>
    <mergeCell ref="B74:C74"/>
    <mergeCell ref="A77:B77"/>
    <mergeCell ref="A78:B78"/>
    <mergeCell ref="D59:E59"/>
    <mergeCell ref="B62:J62"/>
    <mergeCell ref="B63:J63"/>
    <mergeCell ref="B64:J64"/>
    <mergeCell ref="B65:J65"/>
    <mergeCell ref="A48:B48"/>
    <mergeCell ref="A49:B49"/>
    <mergeCell ref="B53:C53"/>
    <mergeCell ref="A56:B56"/>
    <mergeCell ref="A57:B57"/>
    <mergeCell ref="A26:B26"/>
    <mergeCell ref="B30:C30"/>
    <mergeCell ref="A33:B33"/>
    <mergeCell ref="A34:B34"/>
    <mergeCell ref="D36:E36"/>
    <mergeCell ref="B39:J39"/>
    <mergeCell ref="B40:J40"/>
    <mergeCell ref="B41:J41"/>
    <mergeCell ref="B42:J42"/>
    <mergeCell ref="A25:B25"/>
    <mergeCell ref="B20:J20"/>
    <mergeCell ref="B19:J19"/>
    <mergeCell ref="A3:B3"/>
    <mergeCell ref="A4:B4"/>
    <mergeCell ref="A12:B12"/>
    <mergeCell ref="A11:B11"/>
    <mergeCell ref="B8:C8"/>
    <mergeCell ref="B17:J17"/>
    <mergeCell ref="B18:J18"/>
    <mergeCell ref="D14:E14"/>
  </mergeCells>
  <conditionalFormatting sqref="D13">
    <cfRule type="cellIs" dxfId="27" priority="37" operator="greaterThan">
      <formula>$C$12</formula>
    </cfRule>
  </conditionalFormatting>
  <conditionalFormatting sqref="F14 D8">
    <cfRule type="expression" dxfId="26" priority="25" stopIfTrue="1">
      <formula>$D$8+$F$14&lt;&gt;100</formula>
    </cfRule>
    <cfRule type="expression" dxfId="25" priority="26">
      <formula>$D$8+$F$14=100</formula>
    </cfRule>
  </conditionalFormatting>
  <conditionalFormatting sqref="E8">
    <cfRule type="cellIs" dxfId="24" priority="22" operator="between">
      <formula>490</formula>
      <formula>900</formula>
    </cfRule>
    <cfRule type="cellIs" dxfId="23" priority="23" operator="between">
      <formula>0</formula>
      <formula>490</formula>
    </cfRule>
  </conditionalFormatting>
  <conditionalFormatting sqref="D79">
    <cfRule type="cellIs" dxfId="21" priority="5" operator="greaterThan">
      <formula>$C$12</formula>
    </cfRule>
  </conditionalFormatting>
  <conditionalFormatting sqref="F80 D74">
    <cfRule type="expression" dxfId="20" priority="3" stopIfTrue="1">
      <formula>$D$8+$F$14&lt;&gt;100</formula>
    </cfRule>
    <cfRule type="expression" dxfId="19" priority="4">
      <formula>$D$8+$F$14=100</formula>
    </cfRule>
  </conditionalFormatting>
  <conditionalFormatting sqref="E74">
    <cfRule type="cellIs" dxfId="18" priority="1" operator="between">
      <formula>490</formula>
      <formula>900</formula>
    </cfRule>
    <cfRule type="cellIs" dxfId="17" priority="2" operator="between">
      <formula>0</formula>
      <formula>490</formula>
    </cfRule>
  </conditionalFormatting>
  <conditionalFormatting sqref="D35">
    <cfRule type="cellIs" dxfId="16" priority="15" operator="greaterThan">
      <formula>$C$12</formula>
    </cfRule>
  </conditionalFormatting>
  <conditionalFormatting sqref="F36 D30">
    <cfRule type="expression" dxfId="15" priority="13" stopIfTrue="1">
      <formula>$D$8+$F$14&lt;&gt;100</formula>
    </cfRule>
    <cfRule type="expression" dxfId="14" priority="14">
      <formula>$D$8+$F$14=100</formula>
    </cfRule>
  </conditionalFormatting>
  <conditionalFormatting sqref="E30">
    <cfRule type="cellIs" dxfId="13" priority="11" operator="between">
      <formula>490</formula>
      <formula>900</formula>
    </cfRule>
    <cfRule type="cellIs" dxfId="12" priority="12" operator="between">
      <formula>0</formula>
      <formula>490</formula>
    </cfRule>
  </conditionalFormatting>
  <conditionalFormatting sqref="D58">
    <cfRule type="cellIs" dxfId="11" priority="10" operator="greaterThan">
      <formula>$C$12</formula>
    </cfRule>
  </conditionalFormatting>
  <conditionalFormatting sqref="F59 D53">
    <cfRule type="expression" dxfId="10" priority="8" stopIfTrue="1">
      <formula>$D$8+$F$14&lt;&gt;100</formula>
    </cfRule>
    <cfRule type="expression" dxfId="9" priority="9">
      <formula>$D$8+$F$14=100</formula>
    </cfRule>
  </conditionalFormatting>
  <conditionalFormatting sqref="E53">
    <cfRule type="cellIs" dxfId="8" priority="6" operator="between">
      <formula>490</formula>
      <formula>900</formula>
    </cfRule>
    <cfRule type="cellIs" dxfId="7" priority="7" operator="between">
      <formula>0</formula>
      <formula>490</formula>
    </cfRule>
  </conditionalFormatting>
  <dataValidations count="3">
    <dataValidation type="decimal" operator="greaterThanOrEqual" allowBlank="1" showInputMessage="1" showErrorMessage="1" sqref="C13 C35 C58 C79" xr:uid="{00000000-0002-0000-0000-000000000000}">
      <formula1>0</formula1>
    </dataValidation>
    <dataValidation type="custom" operator="greaterThanOrEqual" allowBlank="1" showInputMessage="1" showErrorMessage="1" errorTitle="Laagste inschrijver" error="De opgegeven waarde bij laagste inschrijver is groter dan uw opgave." sqref="D13 D35 D58 D79" xr:uid="{00000000-0002-0000-0000-000002000000}">
      <formula1>D13&lt;=C13</formula1>
    </dataValidation>
    <dataValidation type="list" showInputMessage="1" showErrorMessage="1" sqref="C5:C7 C27:C29 C50:C52 C72:C73" xr:uid="{00000000-0002-0000-0000-000004000000}">
      <formula1>$F$1:$J$1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4" customWidth="1"/>
    <col min="2" max="2" width="19.140625" style="14" customWidth="1"/>
    <col min="3" max="3" width="14.140625" style="5" customWidth="1"/>
    <col min="4" max="5" width="14.140625" style="14" customWidth="1"/>
    <col min="6" max="6" width="14.140625" style="5" customWidth="1"/>
    <col min="7" max="10" width="14.140625" style="14" customWidth="1"/>
    <col min="11" max="11" width="12.85546875" style="5" customWidth="1"/>
    <col min="12" max="30" width="12.85546875" style="14" customWidth="1"/>
    <col min="31" max="16384" width="9.140625" style="14"/>
  </cols>
  <sheetData>
    <row r="1" spans="1:30" s="10" customFormat="1" ht="15" x14ac:dyDescent="0.25">
      <c r="A1" s="3" t="s">
        <v>0</v>
      </c>
      <c r="C1" s="12"/>
      <c r="F1" s="12"/>
      <c r="K1" s="12"/>
    </row>
    <row r="2" spans="1:30" s="10" customFormat="1" ht="7.5" customHeight="1" x14ac:dyDescent="0.25">
      <c r="A2" s="2"/>
      <c r="C2" s="12"/>
      <c r="F2" s="12"/>
      <c r="K2" s="12"/>
    </row>
    <row r="3" spans="1:30" ht="7.5" customHeight="1" thickBot="1" x14ac:dyDescent="0.2"/>
    <row r="4" spans="1:30" ht="18" customHeight="1" thickTop="1" thickBot="1" x14ac:dyDescent="0.25">
      <c r="A4" s="117" t="s">
        <v>3</v>
      </c>
      <c r="B4" s="117"/>
      <c r="F4" s="123" t="s">
        <v>46</v>
      </c>
      <c r="G4" s="124"/>
      <c r="H4" s="124"/>
      <c r="I4" s="124"/>
      <c r="J4" s="125"/>
      <c r="K4" s="128" t="s">
        <v>47</v>
      </c>
      <c r="L4" s="129"/>
      <c r="M4" s="129"/>
      <c r="N4" s="129"/>
      <c r="O4" s="130"/>
      <c r="P4" s="123" t="s">
        <v>48</v>
      </c>
      <c r="Q4" s="124"/>
      <c r="R4" s="124"/>
      <c r="S4" s="124"/>
      <c r="T4" s="125"/>
      <c r="U4" s="128" t="s">
        <v>49</v>
      </c>
      <c r="V4" s="129"/>
      <c r="W4" s="129"/>
      <c r="X4" s="129"/>
      <c r="Y4" s="130"/>
      <c r="Z4" s="123" t="s">
        <v>50</v>
      </c>
      <c r="AA4" s="124"/>
      <c r="AB4" s="124"/>
      <c r="AC4" s="124"/>
      <c r="AD4" s="125"/>
    </row>
    <row r="5" spans="1:30" ht="69" thickTop="1" thickBot="1" x14ac:dyDescent="0.2">
      <c r="A5" s="137" t="s">
        <v>1</v>
      </c>
      <c r="B5" s="138"/>
      <c r="C5" s="69" t="s">
        <v>12</v>
      </c>
      <c r="D5" s="69" t="s">
        <v>18</v>
      </c>
      <c r="E5" s="70" t="s">
        <v>19</v>
      </c>
      <c r="F5" s="22" t="s">
        <v>11</v>
      </c>
      <c r="G5" s="22" t="s">
        <v>15</v>
      </c>
      <c r="H5" s="22" t="s">
        <v>20</v>
      </c>
      <c r="I5" s="22" t="s">
        <v>38</v>
      </c>
      <c r="J5" s="54" t="s">
        <v>41</v>
      </c>
      <c r="K5" s="53" t="s">
        <v>11</v>
      </c>
      <c r="L5" s="22" t="s">
        <v>15</v>
      </c>
      <c r="M5" s="22" t="s">
        <v>20</v>
      </c>
      <c r="N5" s="22" t="s">
        <v>38</v>
      </c>
      <c r="O5" s="54" t="s">
        <v>41</v>
      </c>
      <c r="P5" s="53" t="s">
        <v>11</v>
      </c>
      <c r="Q5" s="22" t="s">
        <v>15</v>
      </c>
      <c r="R5" s="22" t="s">
        <v>20</v>
      </c>
      <c r="S5" s="22" t="s">
        <v>38</v>
      </c>
      <c r="T5" s="54" t="s">
        <v>41</v>
      </c>
      <c r="U5" s="53" t="s">
        <v>11</v>
      </c>
      <c r="V5" s="22" t="s">
        <v>15</v>
      </c>
      <c r="W5" s="22" t="s">
        <v>20</v>
      </c>
      <c r="X5" s="22" t="s">
        <v>38</v>
      </c>
      <c r="Y5" s="54" t="s">
        <v>41</v>
      </c>
      <c r="Z5" s="53" t="s">
        <v>11</v>
      </c>
      <c r="AA5" s="22" t="s">
        <v>15</v>
      </c>
      <c r="AB5" s="22" t="s">
        <v>20</v>
      </c>
      <c r="AC5" s="22" t="s">
        <v>38</v>
      </c>
      <c r="AD5" s="54" t="s">
        <v>41</v>
      </c>
    </row>
    <row r="6" spans="1:30" ht="28.5" customHeight="1" x14ac:dyDescent="0.15">
      <c r="A6" s="134" t="s">
        <v>17</v>
      </c>
      <c r="B6" s="131" t="s">
        <v>16</v>
      </c>
      <c r="C6" s="50"/>
      <c r="D6" s="96">
        <v>6</v>
      </c>
      <c r="E6" s="75">
        <f>SMALL(F16:F20,1)</f>
        <v>1.1200000000000001</v>
      </c>
      <c r="F6" s="65">
        <v>1.1200000000000001</v>
      </c>
      <c r="G6" s="51"/>
      <c r="H6" s="52"/>
      <c r="I6" s="45">
        <f>IF(F6&gt;0,MIN(10,MAX(0,10-10*LOG(F6/$E6,2))),0)</f>
        <v>10</v>
      </c>
      <c r="J6" s="56">
        <f>I6*$D6</f>
        <v>60</v>
      </c>
      <c r="K6" s="55">
        <v>1.2</v>
      </c>
      <c r="L6" s="51"/>
      <c r="M6" s="52"/>
      <c r="N6" s="45">
        <f>IF(K6&gt;0,MIN(10,MAX(0,10-10*LOG(K6/$E6,2))),0)</f>
        <v>9.0046432644908556</v>
      </c>
      <c r="O6" s="56">
        <f>N6*$D6</f>
        <v>54.027859586945134</v>
      </c>
      <c r="P6" s="55">
        <v>1.1399999999999999</v>
      </c>
      <c r="Q6" s="51"/>
      <c r="R6" s="52"/>
      <c r="S6" s="45">
        <f>IF(P6&gt;0,MIN(10,MAX(0,10-10*LOG(P6/$E6,2))),0)</f>
        <v>9.744649078928628</v>
      </c>
      <c r="T6" s="56">
        <f>S6*$D6</f>
        <v>58.467894473571768</v>
      </c>
      <c r="U6" s="55">
        <v>1.25</v>
      </c>
      <c r="V6" s="51"/>
      <c r="W6" s="52"/>
      <c r="X6" s="45">
        <f>IF(U6&gt;0,MIN(10,MAX(0,10-10*LOG(U6/$E6,2))),0)</f>
        <v>8.4157063739551727</v>
      </c>
      <c r="Y6" s="56">
        <f>X6*$D6</f>
        <v>50.494238243731033</v>
      </c>
      <c r="Z6" s="55">
        <v>1.1599999999999999</v>
      </c>
      <c r="AA6" s="51"/>
      <c r="AB6" s="52"/>
      <c r="AC6" s="45">
        <f>IF(Z6&gt;0,MIN(10,MAX(0,10-10*LOG(Z6/$E6,2))),0)</f>
        <v>9.4937392693003222</v>
      </c>
      <c r="AD6" s="56">
        <f>AC6*$D6</f>
        <v>56.962435615801937</v>
      </c>
    </row>
    <row r="7" spans="1:30" ht="28.5" customHeight="1" x14ac:dyDescent="0.15">
      <c r="A7" s="135"/>
      <c r="B7" s="132"/>
      <c r="C7" s="40" t="s">
        <v>5</v>
      </c>
      <c r="D7" s="97">
        <v>10</v>
      </c>
      <c r="E7" s="75">
        <f>SMALL(G16:G20,1)</f>
        <v>1.1057999999999999</v>
      </c>
      <c r="F7" s="66"/>
      <c r="G7" s="29">
        <v>0</v>
      </c>
      <c r="H7" s="30">
        <f>IF(F6&lt;&gt;0,F6-(F6*G7),0)</f>
        <v>1.1200000000000001</v>
      </c>
      <c r="I7" s="34">
        <f>IF(H7&gt;0,MIN(10,MAX(0,10-10*LOG(H7/$E7,2))),0)</f>
        <v>9.8159174451954048</v>
      </c>
      <c r="J7" s="58">
        <f t="shared" ref="J7:J9" si="0">I7*$D7</f>
        <v>98.159174451954044</v>
      </c>
      <c r="K7" s="57"/>
      <c r="L7" s="29">
        <v>0.03</v>
      </c>
      <c r="M7" s="30">
        <f>IF(K6&lt;&gt;0,K6-(K6*L7),0)</f>
        <v>1.1639999999999999</v>
      </c>
      <c r="N7" s="34">
        <f>IF(M7&gt;0,MIN(10,MAX(0,10-10*LOG(M7/$E7,2))),0)</f>
        <v>9.259994185562233</v>
      </c>
      <c r="O7" s="58">
        <f t="shared" ref="O7:O9" si="1">N7*$D7</f>
        <v>92.599941855622333</v>
      </c>
      <c r="P7" s="57"/>
      <c r="Q7" s="29">
        <v>0.03</v>
      </c>
      <c r="R7" s="30">
        <f>IF(P6&lt;&gt;0,P6-(P6*Q7),0)</f>
        <v>1.1057999999999999</v>
      </c>
      <c r="S7" s="34">
        <f>IF(R7&gt;0,MIN(10,MAX(0,10-10*LOG(R7/$E7,2))),0)</f>
        <v>10</v>
      </c>
      <c r="T7" s="58">
        <f t="shared" ref="T7:T9" si="2">S7*$D7</f>
        <v>100</v>
      </c>
      <c r="U7" s="57"/>
      <c r="V7" s="29">
        <v>0.04</v>
      </c>
      <c r="W7" s="30">
        <f>IF(U6&lt;&gt;0,U6-(U6*V7),0)</f>
        <v>1.2</v>
      </c>
      <c r="X7" s="34">
        <f>IF(W7&gt;0,MIN(10,MAX(0,10-10*LOG(W7/$E7,2))),0)</f>
        <v>8.8205607096862586</v>
      </c>
      <c r="Y7" s="58">
        <f t="shared" ref="Y7:Y9" si="3">X7*$D7</f>
        <v>88.205607096862593</v>
      </c>
      <c r="Z7" s="57"/>
      <c r="AA7" s="29">
        <v>0.03</v>
      </c>
      <c r="AB7" s="30">
        <f>IF(Z6&lt;&gt;0,Z6-(Z6*AA7),0)</f>
        <v>1.1252</v>
      </c>
      <c r="AC7" s="34">
        <f>IF(AB7&gt;0,MIN(10,MAX(0,10-10*LOG(AB7/$E7,2))),0)</f>
        <v>9.7490901903716942</v>
      </c>
      <c r="AD7" s="58">
        <f t="shared" ref="AD7:AD9" si="4">AC7*$D7</f>
        <v>97.490901903716946</v>
      </c>
    </row>
    <row r="8" spans="1:30" ht="33" customHeight="1" x14ac:dyDescent="0.15">
      <c r="A8" s="135"/>
      <c r="B8" s="132"/>
      <c r="C8" s="41" t="s">
        <v>13</v>
      </c>
      <c r="D8" s="102">
        <v>3</v>
      </c>
      <c r="E8" s="75">
        <f>SMALL(H16:H20,1)</f>
        <v>1.0903999999999998</v>
      </c>
      <c r="F8" s="67"/>
      <c r="G8" s="21">
        <v>0</v>
      </c>
      <c r="H8" s="16">
        <f>IF(F6&lt;&gt;0,F6-(F6*G8),0)</f>
        <v>1.1200000000000001</v>
      </c>
      <c r="I8" s="37">
        <f>IF(H8&gt;0,MIN(10,MAX(0,10-10*LOG(H8/$E8,2))),0)</f>
        <v>9.6135873497288031</v>
      </c>
      <c r="J8" s="58">
        <f t="shared" si="0"/>
        <v>28.840762049186409</v>
      </c>
      <c r="K8" s="59"/>
      <c r="L8" s="21">
        <v>0.04</v>
      </c>
      <c r="M8" s="16">
        <f>IF(K6&lt;&gt;0,K6-(K6*L8),0)</f>
        <v>1.1519999999999999</v>
      </c>
      <c r="N8" s="37">
        <f>IF(M8&gt;0,MIN(10,MAX(0,10-10*LOG(M8/$E8,2))),0)</f>
        <v>9.2071675047553452</v>
      </c>
      <c r="O8" s="58">
        <f t="shared" si="1"/>
        <v>27.621502514266034</v>
      </c>
      <c r="P8" s="59"/>
      <c r="Q8" s="21">
        <v>0.04</v>
      </c>
      <c r="R8" s="16">
        <f>IF(P6&lt;&gt;0,P6-(P6*Q8),0)</f>
        <v>1.0943999999999998</v>
      </c>
      <c r="S8" s="37">
        <f>IF(R8&gt;0,MIN(10,MAX(0,10-10*LOG(R8/$E8,2))),0)</f>
        <v>9.9471733191931158</v>
      </c>
      <c r="T8" s="58">
        <f t="shared" si="2"/>
        <v>29.841519957579347</v>
      </c>
      <c r="U8" s="59"/>
      <c r="V8" s="21">
        <v>0.05</v>
      </c>
      <c r="W8" s="16">
        <f>IF(U6&lt;&gt;0,U6-(U6*V8),0)</f>
        <v>1.1875</v>
      </c>
      <c r="X8" s="37">
        <f>IF(W8&gt;0,MIN(10,MAX(0,10-10*LOG(W8/$E8,2))),0)</f>
        <v>8.7692995381217429</v>
      </c>
      <c r="Y8" s="58">
        <f t="shared" si="3"/>
        <v>26.307898614365229</v>
      </c>
      <c r="Z8" s="59"/>
      <c r="AA8" s="21">
        <v>0.06</v>
      </c>
      <c r="AB8" s="16">
        <f>IF(Z6&lt;&gt;0,Z6-(Z6*AA8),0)</f>
        <v>1.0903999999999998</v>
      </c>
      <c r="AC8" s="37">
        <f>IF(AB8&gt;0,MIN(10,MAX(0,10-10*LOG(AB8/$E8,2))),0)</f>
        <v>10</v>
      </c>
      <c r="AD8" s="58">
        <f t="shared" si="4"/>
        <v>30</v>
      </c>
    </row>
    <row r="9" spans="1:30" ht="33" customHeight="1" thickBot="1" x14ac:dyDescent="0.2">
      <c r="A9" s="136"/>
      <c r="B9" s="133"/>
      <c r="C9" s="47" t="s">
        <v>14</v>
      </c>
      <c r="D9" s="98">
        <v>1</v>
      </c>
      <c r="E9" s="75">
        <f>SMALL(I16:I20,1)</f>
        <v>1.0555999999999999</v>
      </c>
      <c r="F9" s="68"/>
      <c r="G9" s="48">
        <v>0</v>
      </c>
      <c r="H9" s="47">
        <f>IF(F6&lt;&gt;0,F6-(F6*G9),0)</f>
        <v>1.1200000000000001</v>
      </c>
      <c r="I9" s="49">
        <f>IF(H9&gt;0,MIN(10,MAX(0,10-10*LOG(H9/$E9,2))),0)</f>
        <v>9.1456452349393906</v>
      </c>
      <c r="J9" s="61">
        <f t="shared" si="0"/>
        <v>9.1456452349393906</v>
      </c>
      <c r="K9" s="60"/>
      <c r="L9" s="48">
        <v>0.05</v>
      </c>
      <c r="M9" s="47">
        <f>IF(K6&lt;&gt;0,K6-(K6*L9),0)</f>
        <v>1.1399999999999999</v>
      </c>
      <c r="N9" s="49">
        <f>IF(M9&gt;0,MIN(10,MAX(0,10-10*LOG(M9/$E9,2))),0)</f>
        <v>8.8902943138680186</v>
      </c>
      <c r="O9" s="61">
        <f t="shared" si="1"/>
        <v>8.8902943138680186</v>
      </c>
      <c r="P9" s="60"/>
      <c r="Q9" s="48">
        <v>0.04</v>
      </c>
      <c r="R9" s="47">
        <f>IF(P6&lt;&gt;0,P6-(P6*Q9),0)</f>
        <v>1.0943999999999998</v>
      </c>
      <c r="S9" s="49">
        <f>IF(R9&gt;0,MIN(10,MAX(0,10-10*LOG(R9/$E9,2))),0)</f>
        <v>9.479231204403705</v>
      </c>
      <c r="T9" s="61">
        <f t="shared" si="2"/>
        <v>9.479231204403705</v>
      </c>
      <c r="U9" s="60"/>
      <c r="V9" s="48">
        <v>0.06</v>
      </c>
      <c r="W9" s="47">
        <f>IF(U6&lt;&gt;0,U6-(U6*V9),0)</f>
        <v>1.175</v>
      </c>
      <c r="X9" s="49">
        <f>IF(W9&gt;0,MIN(10,MAX(0,10-10*LOG(W9/$E9,2))),0)</f>
        <v>8.454024989865438</v>
      </c>
      <c r="Y9" s="61">
        <f t="shared" si="3"/>
        <v>8.454024989865438</v>
      </c>
      <c r="Z9" s="60"/>
      <c r="AA9" s="48">
        <v>0.09</v>
      </c>
      <c r="AB9" s="47">
        <f>IF(Z6&lt;&gt;0,Z6-(Z6*AA9),0)</f>
        <v>1.0555999999999999</v>
      </c>
      <c r="AC9" s="49">
        <f>IF(AB9&gt;0,MIN(10,MAX(0,10-10*LOG(AB9/$E9,2))),0)</f>
        <v>10</v>
      </c>
      <c r="AD9" s="61">
        <f t="shared" si="4"/>
        <v>10</v>
      </c>
    </row>
    <row r="10" spans="1:30" ht="21.75" customHeight="1" thickBot="1" x14ac:dyDescent="0.2">
      <c r="A10" s="71"/>
      <c r="B10" s="72"/>
      <c r="C10" s="73"/>
      <c r="D10" s="103">
        <f>SUM(D6:D9)</f>
        <v>20</v>
      </c>
      <c r="E10" s="74"/>
      <c r="F10" s="63"/>
      <c r="G10" s="63"/>
      <c r="H10" s="126" t="s">
        <v>9</v>
      </c>
      <c r="I10" s="127"/>
      <c r="J10" s="64">
        <f>SUM(J6:J9)</f>
        <v>196.14558173607983</v>
      </c>
      <c r="K10" s="62"/>
      <c r="L10" s="63"/>
      <c r="M10" s="126" t="s">
        <v>9</v>
      </c>
      <c r="N10" s="127"/>
      <c r="O10" s="64">
        <f>SUM(O6:O9)</f>
        <v>183.13959827070153</v>
      </c>
      <c r="P10" s="62"/>
      <c r="Q10" s="63"/>
      <c r="R10" s="126" t="s">
        <v>9</v>
      </c>
      <c r="S10" s="127"/>
      <c r="T10" s="64">
        <f>SUM(T6:T9)</f>
        <v>197.78864563555481</v>
      </c>
      <c r="U10" s="62"/>
      <c r="V10" s="63"/>
      <c r="W10" s="126" t="s">
        <v>9</v>
      </c>
      <c r="X10" s="127"/>
      <c r="Y10" s="64">
        <f>SUM(Y6:Y9)</f>
        <v>173.46176894482431</v>
      </c>
      <c r="Z10" s="62"/>
      <c r="AA10" s="63"/>
      <c r="AB10" s="126" t="s">
        <v>9</v>
      </c>
      <c r="AC10" s="127"/>
      <c r="AD10" s="64">
        <f>SUM(AD6:AD9)</f>
        <v>194.45333751951887</v>
      </c>
    </row>
    <row r="11" spans="1:30" ht="7.5" customHeight="1" thickTop="1" x14ac:dyDescent="0.15">
      <c r="B11" s="8"/>
      <c r="C11" s="17"/>
      <c r="D11" s="19"/>
      <c r="E11" s="18"/>
      <c r="F11" s="17"/>
      <c r="G11" s="18"/>
      <c r="H11" s="18"/>
      <c r="I11" s="18"/>
      <c r="J11" s="20"/>
      <c r="K11" s="14"/>
    </row>
    <row r="12" spans="1:30" ht="7.5" customHeight="1" x14ac:dyDescent="0.15">
      <c r="B12" s="8"/>
      <c r="C12" s="17"/>
      <c r="D12" s="19"/>
      <c r="E12" s="18"/>
      <c r="F12" s="17"/>
      <c r="G12" s="18"/>
      <c r="H12" s="18"/>
      <c r="I12" s="18"/>
      <c r="J12" s="20"/>
      <c r="K12" s="14"/>
    </row>
    <row r="13" spans="1:30" ht="6.75" customHeight="1" x14ac:dyDescent="0.15">
      <c r="A13" s="9"/>
      <c r="B13" s="42"/>
      <c r="C13" s="42"/>
      <c r="D13" s="42"/>
      <c r="E13" s="42"/>
      <c r="F13" s="42"/>
      <c r="G13" s="42"/>
      <c r="H13" s="42"/>
      <c r="I13" s="42"/>
      <c r="J13" s="42"/>
      <c r="K13" s="14"/>
    </row>
    <row r="16" spans="1:30" x14ac:dyDescent="0.15">
      <c r="F16" s="76">
        <f>F6</f>
        <v>1.1200000000000001</v>
      </c>
      <c r="G16" s="77">
        <f>H7</f>
        <v>1.1200000000000001</v>
      </c>
      <c r="H16" s="77">
        <f>H8</f>
        <v>1.1200000000000001</v>
      </c>
      <c r="I16" s="77">
        <f>H9</f>
        <v>1.1200000000000001</v>
      </c>
    </row>
    <row r="17" spans="6:9" x14ac:dyDescent="0.15">
      <c r="F17" s="76">
        <f>K6</f>
        <v>1.2</v>
      </c>
      <c r="G17" s="77">
        <f>M7</f>
        <v>1.1639999999999999</v>
      </c>
      <c r="H17" s="77">
        <f>M8</f>
        <v>1.1519999999999999</v>
      </c>
      <c r="I17" s="77">
        <f>M9</f>
        <v>1.1399999999999999</v>
      </c>
    </row>
    <row r="18" spans="6:9" x14ac:dyDescent="0.15">
      <c r="F18" s="76">
        <f>P6</f>
        <v>1.1399999999999999</v>
      </c>
      <c r="G18" s="77">
        <f>R7</f>
        <v>1.1057999999999999</v>
      </c>
      <c r="H18" s="77">
        <f>R8</f>
        <v>1.0943999999999998</v>
      </c>
      <c r="I18" s="77">
        <f>R9</f>
        <v>1.0943999999999998</v>
      </c>
    </row>
    <row r="19" spans="6:9" x14ac:dyDescent="0.15">
      <c r="F19" s="76">
        <f>U6</f>
        <v>1.25</v>
      </c>
      <c r="G19" s="77">
        <f>W7</f>
        <v>1.2</v>
      </c>
      <c r="H19" s="77">
        <f>W8</f>
        <v>1.1875</v>
      </c>
      <c r="I19" s="77">
        <f>W9</f>
        <v>1.175</v>
      </c>
    </row>
    <row r="20" spans="6:9" x14ac:dyDescent="0.15">
      <c r="F20" s="76">
        <f>Z6</f>
        <v>1.1599999999999999</v>
      </c>
      <c r="G20" s="77">
        <f>AB7</f>
        <v>1.1252</v>
      </c>
      <c r="H20" s="77">
        <f>AB8</f>
        <v>1.0903999999999998</v>
      </c>
      <c r="I20" s="77">
        <f>AB9</f>
        <v>1.0555999999999999</v>
      </c>
    </row>
  </sheetData>
  <sheetProtection password="CE1B" sheet="1" objects="1" scenarios="1" selectLockedCells="1"/>
  <mergeCells count="14">
    <mergeCell ref="B6:B9"/>
    <mergeCell ref="A6:A9"/>
    <mergeCell ref="H10:I10"/>
    <mergeCell ref="A4:B4"/>
    <mergeCell ref="A5:B5"/>
    <mergeCell ref="F4:J4"/>
    <mergeCell ref="Z4:AD4"/>
    <mergeCell ref="AB10:AC10"/>
    <mergeCell ref="K4:O4"/>
    <mergeCell ref="M10:N10"/>
    <mergeCell ref="P4:T4"/>
    <mergeCell ref="R10:S10"/>
    <mergeCell ref="U4:Y4"/>
    <mergeCell ref="W10:X10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4"/>
      <c r="C2" s="78"/>
    </row>
    <row r="4" spans="2:12" x14ac:dyDescent="0.25">
      <c r="B4" s="80" t="s">
        <v>34</v>
      </c>
      <c r="C4" s="139" t="s">
        <v>21</v>
      </c>
      <c r="D4" s="140"/>
      <c r="E4" s="140"/>
      <c r="F4" s="140"/>
      <c r="G4" s="141"/>
    </row>
    <row r="5" spans="2:12" x14ac:dyDescent="0.25">
      <c r="B5" s="81"/>
      <c r="C5" s="79" t="s">
        <v>22</v>
      </c>
      <c r="D5" s="79" t="s">
        <v>23</v>
      </c>
      <c r="E5" s="79" t="s">
        <v>24</v>
      </c>
      <c r="F5" s="79" t="s">
        <v>25</v>
      </c>
      <c r="G5" s="79" t="s">
        <v>26</v>
      </c>
    </row>
    <row r="6" spans="2:12" ht="26.25" x14ac:dyDescent="0.25">
      <c r="B6" s="82" t="s">
        <v>27</v>
      </c>
      <c r="C6" s="79"/>
      <c r="D6" s="79"/>
      <c r="E6" s="79"/>
      <c r="F6" s="79"/>
      <c r="G6" s="79"/>
    </row>
    <row r="7" spans="2:12" x14ac:dyDescent="0.25">
      <c r="B7" s="83" t="s">
        <v>33</v>
      </c>
      <c r="C7" s="84">
        <f>'Hulpmiddel scoreberekening (2)'!F6</f>
        <v>1.1200000000000001</v>
      </c>
      <c r="D7" s="84">
        <f>'Hulpmiddel scoreberekening (2)'!K6</f>
        <v>1.2</v>
      </c>
      <c r="E7" s="84">
        <f>'Hulpmiddel scoreberekening (2)'!P6</f>
        <v>1.1399999999999999</v>
      </c>
      <c r="F7" s="84">
        <f>'Hulpmiddel scoreberekening (2)'!U6</f>
        <v>1.25</v>
      </c>
      <c r="G7" s="84">
        <f>'Hulpmiddel scoreberekening (2)'!Z6</f>
        <v>1.1599999999999999</v>
      </c>
    </row>
    <row r="8" spans="2:12" x14ac:dyDescent="0.25">
      <c r="B8" s="85" t="s">
        <v>32</v>
      </c>
      <c r="C8" s="84">
        <f>'Hulpmiddel scoreberekening (2)'!I6</f>
        <v>10</v>
      </c>
      <c r="D8" s="84">
        <f>'Hulpmiddel scoreberekening (2)'!N6</f>
        <v>9.0046432644908556</v>
      </c>
      <c r="E8" s="84">
        <f>'Hulpmiddel scoreberekening (2)'!S6</f>
        <v>9.744649078928628</v>
      </c>
      <c r="F8" s="84">
        <f>'Hulpmiddel scoreberekening (2)'!X6</f>
        <v>8.4157063739551727</v>
      </c>
      <c r="G8" s="84">
        <f>'Hulpmiddel scoreberekening (2)'!AC6</f>
        <v>9.4937392693003222</v>
      </c>
    </row>
    <row r="9" spans="2:12" ht="26.25" x14ac:dyDescent="0.25">
      <c r="B9" s="89" t="s">
        <v>35</v>
      </c>
      <c r="C9" s="86"/>
      <c r="D9" s="86"/>
      <c r="E9" s="86"/>
      <c r="F9" s="86"/>
      <c r="G9" s="86"/>
      <c r="J9" s="90" t="s">
        <v>21</v>
      </c>
      <c r="K9" s="90" t="s">
        <v>36</v>
      </c>
      <c r="L9" s="90" t="s">
        <v>37</v>
      </c>
    </row>
    <row r="10" spans="2:12" x14ac:dyDescent="0.25">
      <c r="B10" s="87" t="s">
        <v>29</v>
      </c>
      <c r="C10" s="87"/>
      <c r="D10" s="87"/>
      <c r="E10" s="87"/>
      <c r="F10" s="87"/>
      <c r="G10" s="87"/>
      <c r="J10" s="91" t="s">
        <v>22</v>
      </c>
      <c r="K10" s="92">
        <f>C7</f>
        <v>1.1200000000000001</v>
      </c>
      <c r="L10" s="92">
        <f>C8</f>
        <v>10</v>
      </c>
    </row>
    <row r="11" spans="2:12" x14ac:dyDescent="0.25">
      <c r="B11" s="83" t="s">
        <v>28</v>
      </c>
      <c r="C11" s="88">
        <f>'Hulpmiddel scoreberekening (2)'!G7</f>
        <v>0</v>
      </c>
      <c r="D11" s="88">
        <f>'Hulpmiddel scoreberekening (2)'!L7</f>
        <v>0.03</v>
      </c>
      <c r="E11" s="88">
        <f>'Hulpmiddel scoreberekening (2)'!Q7</f>
        <v>0.03</v>
      </c>
      <c r="F11" s="88">
        <f>'Hulpmiddel scoreberekening (2)'!V7</f>
        <v>0.04</v>
      </c>
      <c r="G11" s="88">
        <f>'Hulpmiddel scoreberekening (2)'!AA7</f>
        <v>0.03</v>
      </c>
      <c r="J11" s="91" t="s">
        <v>23</v>
      </c>
      <c r="K11" s="92">
        <f>D7</f>
        <v>1.2</v>
      </c>
      <c r="L11" s="92">
        <f>D8</f>
        <v>9.0046432644908556</v>
      </c>
    </row>
    <row r="12" spans="2:12" x14ac:dyDescent="0.25">
      <c r="B12" s="83" t="s">
        <v>20</v>
      </c>
      <c r="C12" s="84">
        <f>'Hulpmiddel scoreberekening (2)'!H7</f>
        <v>1.1200000000000001</v>
      </c>
      <c r="D12" s="84">
        <f>'Hulpmiddel scoreberekening (2)'!M7</f>
        <v>1.1639999999999999</v>
      </c>
      <c r="E12" s="84">
        <f>'Hulpmiddel scoreberekening (2)'!R7</f>
        <v>1.1057999999999999</v>
      </c>
      <c r="F12" s="84">
        <f>'Hulpmiddel scoreberekening (2)'!W7</f>
        <v>1.2</v>
      </c>
      <c r="G12" s="84">
        <f>'Hulpmiddel scoreberekening (2)'!AB7</f>
        <v>1.1252</v>
      </c>
      <c r="J12" s="91" t="s">
        <v>24</v>
      </c>
      <c r="K12" s="92">
        <f>E7</f>
        <v>1.1399999999999999</v>
      </c>
      <c r="L12" s="92">
        <f>E8</f>
        <v>9.744649078928628</v>
      </c>
    </row>
    <row r="13" spans="2:12" x14ac:dyDescent="0.25">
      <c r="B13" s="85" t="s">
        <v>32</v>
      </c>
      <c r="C13" s="84">
        <f>'Hulpmiddel scoreberekening (2)'!I7</f>
        <v>9.8159174451954048</v>
      </c>
      <c r="D13" s="84">
        <f>'Hulpmiddel scoreberekening (2)'!N7</f>
        <v>9.259994185562233</v>
      </c>
      <c r="E13" s="84">
        <f>'Hulpmiddel scoreberekening (2)'!S7</f>
        <v>10</v>
      </c>
      <c r="F13" s="84">
        <f>'Hulpmiddel scoreberekening (2)'!X7</f>
        <v>8.8205607096862586</v>
      </c>
      <c r="G13" s="84">
        <f>'Hulpmiddel scoreberekening (2)'!AC7</f>
        <v>9.7490901903716942</v>
      </c>
      <c r="J13" s="91" t="s">
        <v>25</v>
      </c>
      <c r="K13" s="92">
        <f>F7</f>
        <v>1.25</v>
      </c>
      <c r="L13" s="92">
        <f>F8</f>
        <v>8.4157063739551727</v>
      </c>
    </row>
    <row r="14" spans="2:12" x14ac:dyDescent="0.25">
      <c r="B14" s="87" t="s">
        <v>30</v>
      </c>
      <c r="C14" s="87"/>
      <c r="D14" s="87"/>
      <c r="E14" s="87"/>
      <c r="F14" s="87"/>
      <c r="G14" s="87"/>
      <c r="J14" s="91" t="s">
        <v>26</v>
      </c>
      <c r="K14" s="92">
        <f>G7</f>
        <v>1.1599999999999999</v>
      </c>
      <c r="L14" s="92">
        <f>G8</f>
        <v>9.4937392693003222</v>
      </c>
    </row>
    <row r="15" spans="2:12" x14ac:dyDescent="0.25">
      <c r="B15" s="83" t="s">
        <v>28</v>
      </c>
      <c r="C15" s="88">
        <f>'Hulpmiddel scoreberekening (2)'!G8</f>
        <v>0</v>
      </c>
      <c r="D15" s="88">
        <f>'Hulpmiddel scoreberekening (2)'!L8</f>
        <v>0.04</v>
      </c>
      <c r="E15" s="88">
        <f>'Hulpmiddel scoreberekening (2)'!Q8</f>
        <v>0.04</v>
      </c>
      <c r="F15" s="88">
        <f>'Hulpmiddel scoreberekening (2)'!V8</f>
        <v>0.05</v>
      </c>
      <c r="G15" s="88">
        <f>'Hulpmiddel scoreberekening (2)'!AA8</f>
        <v>0.06</v>
      </c>
    </row>
    <row r="16" spans="2:12" x14ac:dyDescent="0.25">
      <c r="B16" s="83" t="s">
        <v>20</v>
      </c>
      <c r="C16" s="84">
        <f>'Hulpmiddel scoreberekening (2)'!H8</f>
        <v>1.1200000000000001</v>
      </c>
      <c r="D16" s="84">
        <f>'Hulpmiddel scoreberekening (2)'!M8</f>
        <v>1.1519999999999999</v>
      </c>
      <c r="E16" s="84">
        <f>'Hulpmiddel scoreberekening (2)'!R8</f>
        <v>1.0943999999999998</v>
      </c>
      <c r="F16" s="84">
        <f>'Hulpmiddel scoreberekening (2)'!W8</f>
        <v>1.1875</v>
      </c>
      <c r="G16" s="84">
        <f>'Hulpmiddel scoreberekening (2)'!AB8</f>
        <v>1.0903999999999998</v>
      </c>
    </row>
    <row r="17" spans="2:7" x14ac:dyDescent="0.25">
      <c r="B17" s="85" t="s">
        <v>32</v>
      </c>
      <c r="C17" s="84">
        <f>'Hulpmiddel scoreberekening (2)'!I8</f>
        <v>9.6135873497288031</v>
      </c>
      <c r="D17" s="84">
        <f>'Hulpmiddel scoreberekening (2)'!N8</f>
        <v>9.2071675047553452</v>
      </c>
      <c r="E17" s="84">
        <f>'Hulpmiddel scoreberekening (2)'!S8</f>
        <v>9.9471733191931158</v>
      </c>
      <c r="F17" s="84">
        <f>'Hulpmiddel scoreberekening (2)'!X8</f>
        <v>8.7692995381217429</v>
      </c>
      <c r="G17" s="84">
        <f>'Hulpmiddel scoreberekening (2)'!AC8</f>
        <v>10</v>
      </c>
    </row>
    <row r="18" spans="2:7" x14ac:dyDescent="0.25">
      <c r="B18" s="87" t="s">
        <v>31</v>
      </c>
      <c r="C18" s="87"/>
      <c r="D18" s="87"/>
      <c r="E18" s="87"/>
      <c r="F18" s="87"/>
      <c r="G18" s="87"/>
    </row>
    <row r="19" spans="2:7" x14ac:dyDescent="0.25">
      <c r="B19" s="83" t="s">
        <v>28</v>
      </c>
      <c r="C19" s="88">
        <f>'Hulpmiddel scoreberekening (2)'!G9</f>
        <v>0</v>
      </c>
      <c r="D19" s="88">
        <f>'Hulpmiddel scoreberekening (2)'!L9</f>
        <v>0.05</v>
      </c>
      <c r="E19" s="88">
        <f>'Hulpmiddel scoreberekening (2)'!Q9</f>
        <v>0.04</v>
      </c>
      <c r="F19" s="88">
        <f>'Hulpmiddel scoreberekening (2)'!V9</f>
        <v>0.06</v>
      </c>
      <c r="G19" s="88">
        <f>'Hulpmiddel scoreberekening (2)'!AA9</f>
        <v>0.09</v>
      </c>
    </row>
    <row r="20" spans="2:7" x14ac:dyDescent="0.25">
      <c r="B20" s="83" t="s">
        <v>20</v>
      </c>
      <c r="C20" s="84">
        <f>'Hulpmiddel scoreberekening (2)'!H9</f>
        <v>1.1200000000000001</v>
      </c>
      <c r="D20" s="84">
        <f>'Hulpmiddel scoreberekening (2)'!M9</f>
        <v>1.1399999999999999</v>
      </c>
      <c r="E20" s="84">
        <f>'Hulpmiddel scoreberekening (2)'!R9</f>
        <v>1.0943999999999998</v>
      </c>
      <c r="F20" s="84">
        <f>'Hulpmiddel scoreberekening (2)'!W9</f>
        <v>1.175</v>
      </c>
      <c r="G20" s="84">
        <f>'Hulpmiddel scoreberekening (2)'!AB9</f>
        <v>1.0555999999999999</v>
      </c>
    </row>
    <row r="21" spans="2:7" x14ac:dyDescent="0.25">
      <c r="B21" s="85" t="s">
        <v>32</v>
      </c>
      <c r="C21" s="84">
        <f>'Hulpmiddel scoreberekening (2)'!I9</f>
        <v>9.1456452349393906</v>
      </c>
      <c r="D21" s="84">
        <f>'Hulpmiddel scoreberekening (2)'!N9</f>
        <v>8.8902943138680186</v>
      </c>
      <c r="E21" s="84">
        <f>'Hulpmiddel scoreberekening (2)'!S9</f>
        <v>9.479231204403705</v>
      </c>
      <c r="F21" s="84">
        <f>'Hulpmiddel scoreberekening (2)'!X9</f>
        <v>8.454024989865438</v>
      </c>
      <c r="G21" s="84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V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Hulpmiddel scoreberekening</vt:lpstr>
      <vt:lpstr>Hulpmiddel scoreberekening (2)</vt:lpstr>
      <vt:lpstr>Blad1</vt:lpstr>
      <vt:lpstr>Blad2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ir. S. (Sander)</dc:creator>
  <cp:lastModifiedBy>Nes, D.F.P. van (Dirk)</cp:lastModifiedBy>
  <cp:lastPrinted>2016-02-08T08:54:06Z</cp:lastPrinted>
  <dcterms:created xsi:type="dcterms:W3CDTF">2006-09-16T00:00:00Z</dcterms:created>
  <dcterms:modified xsi:type="dcterms:W3CDTF">2020-02-25T15:20:30Z</dcterms:modified>
</cp:coreProperties>
</file>