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drawings/drawing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VSPROW55\CFD_UG_HKT\Inkoop-UNIT\80-INKOOPDOSSIERS-ICT\IUC19-015 FMIS\04 - BESCHRIJVENDE DOCUMENTEN\NVI\12-03-2020\"/>
    </mc:Choice>
  </mc:AlternateContent>
  <bookViews>
    <workbookView xWindow="0" yWindow="0" windowWidth="15360" windowHeight="6036" tabRatio="771"/>
  </bookViews>
  <sheets>
    <sheet name="Samenvatting" sheetId="4" r:id="rId1"/>
    <sheet name="1. Realisatie" sheetId="16" r:id="rId2"/>
    <sheet name="2. Gebruiksrecht" sheetId="17" r:id="rId3"/>
    <sheet name="3. Onderhoud &amp; Support" sheetId="20" r:id="rId4"/>
    <sheet name="4. TCO-Platformkosten" sheetId="19" r:id="rId5"/>
    <sheet name="5. Opleiding-Training" sheetId="11" r:id="rId6"/>
    <sheet name="6. Additionele Diensten" sheetId="3" r:id="rId7"/>
    <sheet name="EMVI-Grafiek" sheetId="23" r:id="rId8"/>
    <sheet name="DATA" sheetId="24" state="hidden" r:id="rId9"/>
  </sheets>
  <externalReferences>
    <externalReference r:id="rId10"/>
  </externalReferences>
  <definedNames>
    <definedName name="LAQ">[1]Superformule!$K$22</definedName>
    <definedName name="Maximaal">'[1]HULP-velden'!$L$20</definedName>
    <definedName name="Percentage_Qeisen">'[1]HULP-velden'!$J$80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4" l="1"/>
  <c r="C24" i="17" l="1"/>
  <c r="F49" i="17"/>
  <c r="F50" i="17"/>
  <c r="F51" i="17"/>
  <c r="H51" i="17" s="1"/>
  <c r="E62" i="17" s="1"/>
  <c r="E66" i="17" s="1"/>
  <c r="F52" i="17"/>
  <c r="F53" i="17"/>
  <c r="F54" i="17"/>
  <c r="F55" i="17"/>
  <c r="H55" i="17" s="1"/>
  <c r="F56" i="17"/>
  <c r="F57" i="17"/>
  <c r="F58" i="17"/>
  <c r="H58" i="17" s="1"/>
  <c r="K62" i="17" s="1"/>
  <c r="K66" i="17" s="1"/>
  <c r="F48" i="17"/>
  <c r="H48" i="17" s="1"/>
  <c r="D62" i="17" s="1"/>
  <c r="D66" i="17" s="1"/>
  <c r="D58" i="17"/>
  <c r="K81" i="17"/>
  <c r="F13" i="23"/>
  <c r="G13" i="23"/>
  <c r="G14" i="23"/>
  <c r="F15" i="23"/>
  <c r="D7" i="24"/>
  <c r="F7" i="24"/>
  <c r="F20" i="23"/>
  <c r="G20" i="23"/>
  <c r="F21" i="23"/>
  <c r="E17" i="23"/>
  <c r="G21" i="23"/>
  <c r="F84" i="23"/>
  <c r="G15" i="23"/>
  <c r="F22" i="23"/>
  <c r="G22" i="23"/>
  <c r="D99" i="17"/>
  <c r="D98" i="17"/>
  <c r="C31" i="4"/>
  <c r="F18" i="3"/>
  <c r="D18" i="3"/>
  <c r="H18" i="3" s="1"/>
  <c r="D30" i="4" s="1"/>
  <c r="J60" i="19"/>
  <c r="I60" i="19"/>
  <c r="H60" i="19"/>
  <c r="G60" i="19"/>
  <c r="F60" i="19"/>
  <c r="E60" i="19"/>
  <c r="J40" i="19"/>
  <c r="I40" i="19"/>
  <c r="H40" i="19"/>
  <c r="G40" i="19"/>
  <c r="F40" i="19"/>
  <c r="E40" i="19"/>
  <c r="G46" i="16"/>
  <c r="H39" i="16"/>
  <c r="C37" i="17"/>
  <c r="C23" i="17"/>
  <c r="C26" i="4"/>
  <c r="E11" i="20"/>
  <c r="F11" i="20" s="1"/>
  <c r="G11" i="20" s="1"/>
  <c r="H11" i="20" s="1"/>
  <c r="I11" i="20" s="1"/>
  <c r="C2" i="17"/>
  <c r="C3" i="19"/>
  <c r="C71" i="17"/>
  <c r="G14" i="11"/>
  <c r="F14" i="11"/>
  <c r="H14" i="11" s="1"/>
  <c r="H15" i="11" s="1"/>
  <c r="F26" i="4" s="1"/>
  <c r="I61" i="17"/>
  <c r="H61" i="17"/>
  <c r="I81" i="17"/>
  <c r="H81" i="17"/>
  <c r="G81" i="17"/>
  <c r="F34" i="17"/>
  <c r="D34" i="17"/>
  <c r="D61" i="17"/>
  <c r="D81" i="17"/>
  <c r="F81" i="17"/>
  <c r="F61" i="17"/>
  <c r="G61" i="17"/>
  <c r="C29" i="4"/>
  <c r="C28" i="4"/>
  <c r="C24" i="4"/>
  <c r="C22" i="4"/>
  <c r="C20" i="4"/>
  <c r="C5" i="20"/>
  <c r="C3" i="20"/>
  <c r="L128" i="19"/>
  <c r="L126" i="19"/>
  <c r="L125" i="19"/>
  <c r="L108" i="19"/>
  <c r="L106" i="19"/>
  <c r="L105" i="19"/>
  <c r="L107" i="19"/>
  <c r="L88" i="19"/>
  <c r="L86" i="19"/>
  <c r="L85" i="19"/>
  <c r="L68" i="19"/>
  <c r="L66" i="19"/>
  <c r="L65" i="19"/>
  <c r="L48" i="19"/>
  <c r="L46" i="19"/>
  <c r="L45" i="19"/>
  <c r="L47" i="19"/>
  <c r="F14" i="19"/>
  <c r="L49" i="19"/>
  <c r="L29" i="19"/>
  <c r="L87" i="19"/>
  <c r="L89" i="19"/>
  <c r="L31" i="19"/>
  <c r="L127" i="19"/>
  <c r="L129" i="19"/>
  <c r="L33" i="19"/>
  <c r="L67" i="19"/>
  <c r="L69" i="19"/>
  <c r="L30" i="19"/>
  <c r="L109" i="19"/>
  <c r="L32" i="19"/>
  <c r="E33" i="17"/>
  <c r="C16" i="4"/>
  <c r="C15" i="4"/>
  <c r="C14" i="4"/>
  <c r="F46" i="16"/>
  <c r="L34" i="19"/>
  <c r="H46" i="16"/>
  <c r="E81" i="17"/>
  <c r="F92" i="17"/>
  <c r="E61" i="17"/>
  <c r="H47" i="16"/>
  <c r="D16" i="4"/>
  <c r="H57" i="17"/>
  <c r="D57" i="17"/>
  <c r="H56" i="17"/>
  <c r="D56" i="17"/>
  <c r="D23" i="3"/>
  <c r="H23" i="3" s="1"/>
  <c r="D31" i="4" s="1"/>
  <c r="I80" i="17"/>
  <c r="D82" i="17"/>
  <c r="E82" i="17" s="1"/>
  <c r="F82" i="17" s="1"/>
  <c r="G82" i="17" s="1"/>
  <c r="H82" i="17" s="1"/>
  <c r="I82" i="17" s="1"/>
  <c r="H12" i="3"/>
  <c r="D29" i="4" s="1"/>
  <c r="C129" i="19"/>
  <c r="J128" i="19"/>
  <c r="I128" i="19"/>
  <c r="H128" i="19"/>
  <c r="G128" i="19"/>
  <c r="F128" i="19"/>
  <c r="E128" i="19"/>
  <c r="J126" i="19"/>
  <c r="I126" i="19"/>
  <c r="H126" i="19"/>
  <c r="G126" i="19"/>
  <c r="F126" i="19"/>
  <c r="E126" i="19"/>
  <c r="J125" i="19"/>
  <c r="I125" i="19"/>
  <c r="H125" i="19"/>
  <c r="G125" i="19"/>
  <c r="F125" i="19"/>
  <c r="E125" i="19"/>
  <c r="C109" i="19"/>
  <c r="J108" i="19"/>
  <c r="I108" i="19"/>
  <c r="H108" i="19"/>
  <c r="G108" i="19"/>
  <c r="F108" i="19"/>
  <c r="E108" i="19"/>
  <c r="J106" i="19"/>
  <c r="I106" i="19"/>
  <c r="H106" i="19"/>
  <c r="G106" i="19"/>
  <c r="F106" i="19"/>
  <c r="E106" i="19"/>
  <c r="J105" i="19"/>
  <c r="I105" i="19"/>
  <c r="H105" i="19"/>
  <c r="H107" i="19"/>
  <c r="H109" i="19"/>
  <c r="H32" i="19"/>
  <c r="G105" i="19"/>
  <c r="F105" i="19"/>
  <c r="E105" i="19"/>
  <c r="C89" i="19"/>
  <c r="J88" i="19"/>
  <c r="I88" i="19"/>
  <c r="H88" i="19"/>
  <c r="G88" i="19"/>
  <c r="F88" i="19"/>
  <c r="E88" i="19"/>
  <c r="J86" i="19"/>
  <c r="I86" i="19"/>
  <c r="H86" i="19"/>
  <c r="G86" i="19"/>
  <c r="F86" i="19"/>
  <c r="E86" i="19"/>
  <c r="J85" i="19"/>
  <c r="I85" i="19"/>
  <c r="H85" i="19"/>
  <c r="H87" i="19"/>
  <c r="H89" i="19"/>
  <c r="H31" i="19"/>
  <c r="G85" i="19"/>
  <c r="F85" i="19"/>
  <c r="E85" i="19"/>
  <c r="C69" i="19"/>
  <c r="J68" i="19"/>
  <c r="I68" i="19"/>
  <c r="H68" i="19"/>
  <c r="G68" i="19"/>
  <c r="F68" i="19"/>
  <c r="E68" i="19"/>
  <c r="J66" i="19"/>
  <c r="I66" i="19"/>
  <c r="H66" i="19"/>
  <c r="G66" i="19"/>
  <c r="F66" i="19"/>
  <c r="E66" i="19"/>
  <c r="J65" i="19"/>
  <c r="I65" i="19"/>
  <c r="H65" i="19"/>
  <c r="H67" i="19"/>
  <c r="H69" i="19"/>
  <c r="H30" i="19"/>
  <c r="G65" i="19"/>
  <c r="F65" i="19"/>
  <c r="E65" i="19"/>
  <c r="C49" i="19"/>
  <c r="J48" i="19"/>
  <c r="I48" i="19"/>
  <c r="H48" i="19"/>
  <c r="G48" i="19"/>
  <c r="F48" i="19"/>
  <c r="E48" i="19"/>
  <c r="J46" i="19"/>
  <c r="I46" i="19"/>
  <c r="H46" i="19"/>
  <c r="G46" i="19"/>
  <c r="F46" i="19"/>
  <c r="E46" i="19"/>
  <c r="J45" i="19"/>
  <c r="I45" i="19"/>
  <c r="H45" i="19"/>
  <c r="G45" i="19"/>
  <c r="F45" i="19"/>
  <c r="E45" i="19"/>
  <c r="E47" i="19" s="1"/>
  <c r="E49" i="19" s="1"/>
  <c r="E29" i="19" s="1"/>
  <c r="E34" i="19" s="1"/>
  <c r="E36" i="19" s="1"/>
  <c r="F24" i="4" s="1"/>
  <c r="C33" i="19"/>
  <c r="C32" i="19"/>
  <c r="C31" i="19"/>
  <c r="C30" i="19"/>
  <c r="C29" i="19"/>
  <c r="H127" i="19"/>
  <c r="H129" i="19"/>
  <c r="H33" i="19"/>
  <c r="E127" i="19"/>
  <c r="E129" i="19"/>
  <c r="E33" i="19"/>
  <c r="H47" i="19"/>
  <c r="H49" i="19"/>
  <c r="H29" i="19"/>
  <c r="G87" i="19"/>
  <c r="G89" i="19"/>
  <c r="G31" i="19"/>
  <c r="H34" i="19"/>
  <c r="G67" i="19"/>
  <c r="G69" i="19"/>
  <c r="G30" i="19"/>
  <c r="G107" i="19"/>
  <c r="G109" i="19"/>
  <c r="G32" i="19"/>
  <c r="G127" i="19"/>
  <c r="G129" i="19"/>
  <c r="G33" i="19"/>
  <c r="G47" i="19"/>
  <c r="G49" i="19"/>
  <c r="G29" i="19"/>
  <c r="I47" i="19"/>
  <c r="I49" i="19"/>
  <c r="I29" i="19"/>
  <c r="E67" i="19"/>
  <c r="E69" i="19"/>
  <c r="E30" i="19"/>
  <c r="I67" i="19"/>
  <c r="I69" i="19"/>
  <c r="I30" i="19"/>
  <c r="E87" i="19"/>
  <c r="E89" i="19"/>
  <c r="E31" i="19"/>
  <c r="I87" i="19"/>
  <c r="I89" i="19"/>
  <c r="I31" i="19"/>
  <c r="E107" i="19"/>
  <c r="E109" i="19"/>
  <c r="E32" i="19"/>
  <c r="I107" i="19"/>
  <c r="I109" i="19"/>
  <c r="I32" i="19"/>
  <c r="I127" i="19"/>
  <c r="I129" i="19"/>
  <c r="I33" i="19"/>
  <c r="F47" i="19"/>
  <c r="F49" i="19"/>
  <c r="F29" i="19"/>
  <c r="J47" i="19"/>
  <c r="J49" i="19"/>
  <c r="J29" i="19"/>
  <c r="F67" i="19"/>
  <c r="F69" i="19"/>
  <c r="F30" i="19"/>
  <c r="J67" i="19"/>
  <c r="J69" i="19"/>
  <c r="J30" i="19"/>
  <c r="F87" i="19"/>
  <c r="F89" i="19"/>
  <c r="F31" i="19"/>
  <c r="J87" i="19"/>
  <c r="J89" i="19"/>
  <c r="J31" i="19"/>
  <c r="F107" i="19"/>
  <c r="F109" i="19"/>
  <c r="F32" i="19"/>
  <c r="J107" i="19"/>
  <c r="J109" i="19"/>
  <c r="J32" i="19"/>
  <c r="F127" i="19"/>
  <c r="F129" i="19"/>
  <c r="F33" i="19"/>
  <c r="J127" i="19"/>
  <c r="J129" i="19"/>
  <c r="J33" i="19"/>
  <c r="I60" i="17"/>
  <c r="G34" i="19"/>
  <c r="J34" i="19"/>
  <c r="F34" i="19"/>
  <c r="I34" i="19"/>
  <c r="C19" i="4"/>
  <c r="C5" i="17"/>
  <c r="C3" i="17"/>
  <c r="C18" i="4"/>
  <c r="H80" i="17"/>
  <c r="G80" i="17"/>
  <c r="F80" i="17"/>
  <c r="E80" i="17"/>
  <c r="D80" i="17"/>
  <c r="H60" i="17"/>
  <c r="G60" i="17"/>
  <c r="F60" i="17"/>
  <c r="E60" i="17"/>
  <c r="D60" i="17"/>
  <c r="H54" i="17"/>
  <c r="G62" i="17" s="1"/>
  <c r="G66" i="17" s="1"/>
  <c r="H53" i="17"/>
  <c r="F62" i="17" s="1"/>
  <c r="F66" i="17" s="1"/>
  <c r="H52" i="17"/>
  <c r="H50" i="17"/>
  <c r="H49" i="17"/>
  <c r="D55" i="17"/>
  <c r="D54" i="17"/>
  <c r="D53" i="17"/>
  <c r="D52" i="17"/>
  <c r="D51" i="17"/>
  <c r="D50" i="17"/>
  <c r="D49" i="17"/>
  <c r="C13" i="4"/>
  <c r="H14" i="16"/>
  <c r="D14" i="4" s="1"/>
  <c r="F13" i="4" s="1"/>
  <c r="D15" i="4"/>
  <c r="D14" i="20" l="1"/>
  <c r="F22" i="4" s="1"/>
  <c r="D12" i="20"/>
  <c r="F28" i="4"/>
  <c r="I62" i="17"/>
  <c r="I66" i="17" s="1"/>
  <c r="D68" i="17" s="1"/>
  <c r="H62" i="17"/>
  <c r="H66" i="17" s="1"/>
  <c r="D84" i="17"/>
  <c r="E23" i="17" l="1"/>
  <c r="F23" i="17" s="1"/>
  <c r="D19" i="4"/>
  <c r="D92" i="17"/>
  <c r="F97" i="17" s="1"/>
  <c r="E92" i="17"/>
  <c r="H97" i="17" l="1"/>
  <c r="F98" i="17"/>
  <c r="H98" i="17" s="1"/>
  <c r="F99" i="17"/>
  <c r="H99" i="17" s="1"/>
  <c r="K82" i="17" s="1"/>
  <c r="K85" i="17" s="1"/>
  <c r="D85" i="17" s="1"/>
  <c r="D86" i="17" s="1"/>
  <c r="E24" i="17" l="1"/>
  <c r="F24" i="17" s="1"/>
  <c r="F25" i="17" s="1"/>
  <c r="D20" i="4"/>
  <c r="H23" i="17" l="1"/>
  <c r="H25" i="17"/>
  <c r="H24" i="17"/>
  <c r="H26" i="17" l="1"/>
  <c r="F18" i="4" s="1"/>
  <c r="F34" i="4" l="1"/>
  <c r="F10" i="23" s="1"/>
  <c r="C7" i="24" s="1"/>
  <c r="E7" i="24" s="1"/>
  <c r="F16" i="23" s="1"/>
</calcChain>
</file>

<file path=xl/comments1.xml><?xml version="1.0" encoding="utf-8"?>
<comments xmlns="http://schemas.openxmlformats.org/spreadsheetml/2006/main">
  <authors>
    <author>Nadine N.E. van Heusden</author>
  </authors>
  <commentList>
    <comment ref="C24" authorId="0" shapeId="0">
      <text>
        <r>
          <rPr>
            <b/>
            <sz val="9"/>
            <color indexed="81"/>
            <rFont val="Tahoma"/>
            <family val="2"/>
          </rPr>
          <t>Nadine N.E. van Heusden:</t>
        </r>
        <r>
          <rPr>
            <sz val="9"/>
            <color indexed="81"/>
            <rFont val="Tahoma"/>
            <family val="2"/>
          </rPr>
          <t xml:space="preserve">
er komt misschien nog een additionele dienst bij, kom ik z.s.m. op terug</t>
        </r>
      </text>
    </comment>
  </commentList>
</comments>
</file>

<file path=xl/sharedStrings.xml><?xml version="1.0" encoding="utf-8"?>
<sst xmlns="http://schemas.openxmlformats.org/spreadsheetml/2006/main" count="518" uniqueCount="242">
  <si>
    <t>Europese aanbesteding</t>
  </si>
  <si>
    <t xml:space="preserve"> </t>
  </si>
  <si>
    <t xml:space="preserve">Aantal op te leiden personen: </t>
  </si>
  <si>
    <t>Naam / Omschrijving</t>
  </si>
  <si>
    <t>Korting</t>
  </si>
  <si>
    <t>Omschrijving / specificatie</t>
  </si>
  <si>
    <t>Uurtarief</t>
  </si>
  <si>
    <t>IUC19-015</t>
  </si>
  <si>
    <t>Samenvatting</t>
  </si>
  <si>
    <t xml:space="preserve">Naam inschrijver: </t>
  </si>
  <si>
    <t>1a</t>
  </si>
  <si>
    <t>2a</t>
  </si>
  <si>
    <t>2b</t>
  </si>
  <si>
    <t>Totaal Onderhoud &amp; Support</t>
  </si>
  <si>
    <t>Dimensionering</t>
  </si>
  <si>
    <t>aantallen</t>
  </si>
  <si>
    <t>Gebruikers</t>
  </si>
  <si>
    <r>
      <t>Toelichting / onderbouwing</t>
    </r>
    <r>
      <rPr>
        <sz val="12"/>
        <color theme="1"/>
        <rFont val="Verdana"/>
        <family val="2"/>
      </rPr>
      <t xml:space="preserve"> </t>
    </r>
  </si>
  <si>
    <t>Vrije velden voor toelichting / onderbouwing / Licentie, Onderhoud &amp; Support en overige kosten.</t>
  </si>
  <si>
    <t>Parameters</t>
  </si>
  <si>
    <t>Artikelnummer</t>
  </si>
  <si>
    <t>Versie</t>
  </si>
  <si>
    <t>Omschrijving</t>
  </si>
  <si>
    <t>Productie (business)</t>
  </si>
  <si>
    <t>Productie (DMZ)</t>
  </si>
  <si>
    <t>Aanschaf</t>
  </si>
  <si>
    <t>Onderhoud &amp; Support</t>
  </si>
  <si>
    <t>korting</t>
  </si>
  <si>
    <t xml:space="preserve">van </t>
  </si>
  <si>
    <t>tot en met</t>
  </si>
  <si>
    <t>STAFFEL 1</t>
  </si>
  <si>
    <t>STAFFEL 2</t>
  </si>
  <si>
    <t>STAFFEL 3</t>
  </si>
  <si>
    <t>STAFFEL 4</t>
  </si>
  <si>
    <t>STAFFEL 5</t>
  </si>
  <si>
    <t>STAFFEL 6</t>
  </si>
  <si>
    <t>STAFFEL 7</t>
  </si>
  <si>
    <t>STAFFEL 8</t>
  </si>
  <si>
    <t>Deployment Methode</t>
  </si>
  <si>
    <t>CPU</t>
  </si>
  <si>
    <t>Memory</t>
  </si>
  <si>
    <t>Prijs Per Core</t>
  </si>
  <si>
    <t>IaaS</t>
  </si>
  <si>
    <t>Intel Xeon E5-2697 v4 @ 2.30GHz</t>
  </si>
  <si>
    <t>Deployment</t>
  </si>
  <si>
    <t>Platform</t>
  </si>
  <si>
    <t>Cores</t>
  </si>
  <si>
    <t>T.b.v. vergelijkingswaarde</t>
  </si>
  <si>
    <t>STAFFEL 9</t>
  </si>
  <si>
    <t>Gegevensbron</t>
  </si>
  <si>
    <t>Systeem</t>
  </si>
  <si>
    <t>SAML en ADS</t>
  </si>
  <si>
    <t>Gebruiksrecht</t>
  </si>
  <si>
    <t>Grondslag Gebruiksrecht</t>
  </si>
  <si>
    <t>inclusief</t>
  </si>
  <si>
    <t>Cumulatieve staffel</t>
  </si>
  <si>
    <t>Gebruiksrecht per</t>
  </si>
  <si>
    <t>Platformkosten apparatuur</t>
  </si>
  <si>
    <t>Prijs per memory GB</t>
  </si>
  <si>
    <t>Totaal Platformkosten</t>
  </si>
  <si>
    <t>Storage per TB</t>
  </si>
  <si>
    <t>Generiek</t>
  </si>
  <si>
    <t>Backup &amp; Recovery in TB</t>
  </si>
  <si>
    <t>Ontwikkelomgeving</t>
  </si>
  <si>
    <t>Storage in TB</t>
  </si>
  <si>
    <t>max</t>
  </si>
  <si>
    <t>Storage</t>
  </si>
  <si>
    <t>Naam</t>
  </si>
  <si>
    <t>Testomgeving</t>
  </si>
  <si>
    <t>Storage in GB</t>
  </si>
  <si>
    <t>Acceptatieomgeving</t>
  </si>
  <si>
    <t>Realisatie</t>
  </si>
  <si>
    <t>Toegangsbeheer</t>
  </si>
  <si>
    <t>Systeem / 
Protocol</t>
  </si>
  <si>
    <t>Leveren vrijgave voor facturatie</t>
  </si>
  <si>
    <t>OCI 5.0</t>
  </si>
  <si>
    <t>Storingsafhandeling door derden</t>
  </si>
  <si>
    <t>Jaar prijs</t>
  </si>
  <si>
    <t>STAFFEL 10</t>
  </si>
  <si>
    <t>STAFFEL 11</t>
  </si>
  <si>
    <t>Optie</t>
  </si>
  <si>
    <t>Werkzaamheden in het kader van wijzigingen</t>
  </si>
  <si>
    <t>1b</t>
  </si>
  <si>
    <t>#</t>
  </si>
  <si>
    <t>1c</t>
  </si>
  <si>
    <t>Beschrijvend</t>
  </si>
  <si>
    <t>Document</t>
  </si>
  <si>
    <t>Werkzaamheden in het kader van wijzigingen, zoals het inrichten van aparte instances, installatie of configuratie van functionaliteiten en/of het bouwen en parametriseren van onvoorziene koppelingen</t>
  </si>
  <si>
    <t>Ondersteuning bij beheersdiensten, zoals het bouwen van scripts of ondersteuning bij configuraties</t>
  </si>
  <si>
    <t>Jaar 1</t>
  </si>
  <si>
    <t>Jaar 2</t>
  </si>
  <si>
    <t>Jaar 3</t>
  </si>
  <si>
    <t>Jaar 4</t>
  </si>
  <si>
    <t>Jaar 5</t>
  </si>
  <si>
    <t>Jaar 6</t>
  </si>
  <si>
    <t>Tarief opleiding inclusief korting per cursist</t>
  </si>
  <si>
    <r>
      <t xml:space="preserve">Tarief opleiding per cursist </t>
    </r>
    <r>
      <rPr>
        <b/>
        <vertAlign val="superscript"/>
        <sz val="10"/>
        <color theme="1"/>
        <rFont val="Verdana"/>
        <family val="2"/>
      </rPr>
      <t>*1</t>
    </r>
  </si>
  <si>
    <t xml:space="preserve">weging </t>
  </si>
  <si>
    <t>STAFFEL A</t>
  </si>
  <si>
    <t>STAFFEL B</t>
  </si>
  <si>
    <t xml:space="preserve">per </t>
  </si>
  <si>
    <t>Europese Aanbesteding</t>
  </si>
  <si>
    <t>Jaar 1 t/m 6</t>
  </si>
  <si>
    <t>Identity and Accessmanagement</t>
  </si>
  <si>
    <t>Berichten- of Web-Service Bus</t>
  </si>
  <si>
    <t>Webservices via Datapower</t>
  </si>
  <si>
    <t>Aantal
Personen</t>
  </si>
  <si>
    <t>6a</t>
  </si>
  <si>
    <t>6b</t>
  </si>
  <si>
    <t xml:space="preserve">Hieronder zijn een 2-tal mogelijkheden opgenomen voor het offreren van het gebruiksrecht: </t>
  </si>
  <si>
    <t>T.b.v.
vergelijkingswaarde</t>
  </si>
  <si>
    <t>inclusief korting</t>
  </si>
  <si>
    <t>Vaste prijs</t>
  </si>
  <si>
    <t>FMIS Oplossing</t>
  </si>
  <si>
    <t>Potentiële Gebruikers</t>
  </si>
  <si>
    <t>Verwachtte Actieve Gebruikers</t>
  </si>
  <si>
    <t>Verplichte koppelingen</t>
  </si>
  <si>
    <t>Resultaatsverplichting conform Plan van Aanpak (wens 9)</t>
  </si>
  <si>
    <t>Vaste
prijs</t>
  </si>
  <si>
    <t>Opleiding beheerders</t>
  </si>
  <si>
    <t xml:space="preserve">Aantal </t>
  </si>
  <si>
    <t>*1 inclusief Documentatie</t>
  </si>
  <si>
    <t>Financiële onderbouwing van het Plan van Aanpak ten behoeve van de Realisatie</t>
  </si>
  <si>
    <t>Productnaam</t>
  </si>
  <si>
    <t>Vergoeding Gebruiksrecht o.b.v. enterprise licenties</t>
  </si>
  <si>
    <t xml:space="preserve">De Inschrijver dient minimaal 1 van de hier genoemde mogelijkheden in te vullen. </t>
  </si>
  <si>
    <t>Indien Inschrijver beide licentiemodellen invult zal de laagst geprijsde variant worden meegenomen in de vergelijkingswaarde</t>
  </si>
  <si>
    <t>Optionele Gebruikers</t>
  </si>
  <si>
    <t>Actieve gebruiker</t>
  </si>
  <si>
    <t>over alle Actieve gebruikers</t>
  </si>
  <si>
    <t xml:space="preserve">         Aantal Actieve gebruikers</t>
  </si>
  <si>
    <t>Verwacht aantal Actieve Gebruikers</t>
  </si>
  <si>
    <t>weging</t>
  </si>
  <si>
    <t>Totale kosten Gebruiksrecht per jaar</t>
  </si>
  <si>
    <t>Verwacht aantal Actieve gebruikers</t>
  </si>
  <si>
    <t>Totaal &lt;  40.000 Actieve gebruikers</t>
  </si>
  <si>
    <t>Totaal &gt;  40.000 Actieve gebruikers</t>
  </si>
  <si>
    <t xml:space="preserve"> (gemiddeld)</t>
  </si>
  <si>
    <t>over alle Actieve Gebruikers</t>
  </si>
  <si>
    <t>Prijs Onderhoud &amp; Support per jaar</t>
  </si>
  <si>
    <t>conform § 2.3.1.1</t>
  </si>
  <si>
    <t>Opleidingen</t>
  </si>
  <si>
    <t>(Prijzen exclusief BTW)</t>
  </si>
  <si>
    <t>Indicatie aantal uren over
6 jaren</t>
  </si>
  <si>
    <t>Verkoop</t>
  </si>
  <si>
    <t>Verkoopsysteem; SAP-SD</t>
  </si>
  <si>
    <t>Inkoop</t>
  </si>
  <si>
    <t>Inkoopsysteem; SAP-SRM en SAP-MM</t>
  </si>
  <si>
    <t>Gebouwen administratie</t>
  </si>
  <si>
    <t>Gebouw administratie; Archibus</t>
  </si>
  <si>
    <t>Catalogi externe leveranciers</t>
  </si>
  <si>
    <t>Externe leverancier; Catalogi</t>
  </si>
  <si>
    <t>Externe leverancier; Storingsafhandeling</t>
  </si>
  <si>
    <t>Leveren vergadergegevens</t>
  </si>
  <si>
    <t>Digitale Informatie Schermen; PADS4</t>
  </si>
  <si>
    <t>instrueren, begeleiden en ondersteunen beheerders</t>
  </si>
  <si>
    <t>Functioneel, technisch, applicatief beheer  en instructie gebruik FMIS Oplossing</t>
  </si>
  <si>
    <t xml:space="preserve">Benodigde software componenten </t>
  </si>
  <si>
    <t>Softwarecomponenten op ontwikkelomgeving</t>
  </si>
  <si>
    <t>Softwarecomponenten op testomgeving</t>
  </si>
  <si>
    <t>Softwarecomponenten op acceptatieomgeving</t>
  </si>
  <si>
    <t>Softwarecomponenten op productie (business)</t>
  </si>
  <si>
    <t>Softwarecomponenten op productie (DMZ)</t>
  </si>
  <si>
    <t>6c</t>
  </si>
  <si>
    <t>Aanvullend Service Window</t>
  </si>
  <si>
    <t>Min</t>
  </si>
  <si>
    <t>%</t>
  </si>
  <si>
    <t>Totaal kwaliteit</t>
  </si>
  <si>
    <t>Totaal</t>
  </si>
  <si>
    <t>Wensen</t>
  </si>
  <si>
    <t xml:space="preserve">Eisen </t>
  </si>
  <si>
    <t>Procenten</t>
  </si>
  <si>
    <t>Punten</t>
  </si>
  <si>
    <t>Opbouw Score voor kwaliteit</t>
  </si>
  <si>
    <t>*1</t>
  </si>
  <si>
    <r>
      <t xml:space="preserve">Eigen inschattting score kwaliteit </t>
    </r>
    <r>
      <rPr>
        <vertAlign val="superscript"/>
        <sz val="11"/>
        <color theme="1"/>
        <rFont val="Verdana"/>
        <family val="2"/>
      </rPr>
      <t>*1</t>
    </r>
  </si>
  <si>
    <t xml:space="preserve">Kwaliteit in eisen </t>
  </si>
  <si>
    <t>Score Kwaliteit</t>
  </si>
  <si>
    <t>Indicatie eigen score</t>
  </si>
  <si>
    <t>Vergelijkingswaarde</t>
  </si>
  <si>
    <t>Qbonus</t>
  </si>
  <si>
    <t>Qwensen</t>
  </si>
  <si>
    <t>Uw Inschrijving</t>
  </si>
  <si>
    <t>Qeisen</t>
  </si>
  <si>
    <t>LAQ (norm)</t>
  </si>
  <si>
    <t>Bonus (extra)</t>
  </si>
  <si>
    <t>genormaliseerd</t>
  </si>
  <si>
    <t>LAQ</t>
  </si>
  <si>
    <t>P</t>
  </si>
  <si>
    <t>Qref</t>
  </si>
  <si>
    <t>Qmin</t>
  </si>
  <si>
    <t>Qmax</t>
  </si>
  <si>
    <t>Referentie (Qmax)</t>
  </si>
  <si>
    <t>Referentie</t>
  </si>
  <si>
    <t>Pref</t>
  </si>
  <si>
    <t>Exponent</t>
  </si>
  <si>
    <t>Hulpvelden t.b.v grafiek</t>
  </si>
  <si>
    <t>P berekend uit Q en EMVI=1,1</t>
  </si>
  <si>
    <t>EMVI</t>
  </si>
  <si>
    <t>Q berekend bij P=0 en EMVI=1,1</t>
  </si>
  <si>
    <t>P berekend uit Q en EMVI=0,6</t>
  </si>
  <si>
    <t>Q berekend bij P=0 en EMVI=0,6</t>
  </si>
  <si>
    <t>P berekend uit Q en EMVI=0,7</t>
  </si>
  <si>
    <t>Q berekend bij P=0 en EMVI=0,7</t>
  </si>
  <si>
    <t>P berekend uit Q en EMVI=0,8</t>
  </si>
  <si>
    <t>Q berekend bij P=0 en EMVI=0,8</t>
  </si>
  <si>
    <t>P berekend uit Q en EMVI=0,9</t>
  </si>
  <si>
    <t>Q berekend bij P=0 en EMVI=0,9</t>
  </si>
  <si>
    <t>P berekend uit Q en EMVI=1</t>
  </si>
  <si>
    <t>Q berekend bij P=0 en EMVI=1</t>
  </si>
  <si>
    <t>hulp=Q bij P=0</t>
  </si>
  <si>
    <t>EMVI-lijnen</t>
  </si>
  <si>
    <t>Ref (onder)</t>
  </si>
  <si>
    <t>Ref (boven)</t>
  </si>
  <si>
    <t>Ref</t>
  </si>
  <si>
    <t>Q</t>
  </si>
  <si>
    <t xml:space="preserve">P </t>
  </si>
  <si>
    <t>EVMI-punten</t>
  </si>
  <si>
    <r>
      <t xml:space="preserve">Voordat de TAB-bladen </t>
    </r>
    <r>
      <rPr>
        <i/>
        <sz val="12"/>
        <color theme="0" tint="-0.14996795556505021"/>
        <rFont val="Verdana"/>
        <family val="2"/>
      </rPr>
      <t>"TBV PRIJSMODEL (1)"</t>
    </r>
    <r>
      <rPr>
        <sz val="12"/>
        <color theme="0" tint="-0.14996795556505021"/>
        <rFont val="Verdana"/>
        <family val="2"/>
      </rPr>
      <t xml:space="preserve"> EN </t>
    </r>
    <r>
      <rPr>
        <i/>
        <sz val="12"/>
        <color theme="0" tint="-0.14996795556505021"/>
        <rFont val="Verdana"/>
        <family val="2"/>
      </rPr>
      <t>"TBV PRIJSMODEL (2)"</t>
    </r>
    <r>
      <rPr>
        <sz val="12"/>
        <color theme="0" tint="-0.14996795556505021"/>
        <rFont val="Verdana"/>
        <family val="2"/>
      </rPr>
      <t xml:space="preserve"> gekopieerd worden kan naar het Prijsmodel, moeten eerst onderstaande waarden ( oranje velden ) worden geselecteerd en worden gekopieerd en geplakt worden als WAARDEN (ctrl-C, plakken speciaal "waarden")</t>
    </r>
  </si>
  <si>
    <t>LET OP  !!!</t>
  </si>
  <si>
    <t>Uw inschrijving</t>
  </si>
  <si>
    <t>Hulpvelden</t>
  </si>
  <si>
    <t>Hulpdata Grafiek Superformule</t>
  </si>
  <si>
    <t>Totaal aantal</t>
  </si>
  <si>
    <t>active gebruikers</t>
  </si>
  <si>
    <t>6 jaren</t>
  </si>
  <si>
    <t>Additionele Diensten</t>
  </si>
  <si>
    <t>Platformkosten</t>
  </si>
  <si>
    <t>Actieve Gebruikers</t>
  </si>
  <si>
    <t>Enterprise licentie</t>
  </si>
  <si>
    <t>EMVI-grafiek</t>
  </si>
  <si>
    <t>Indicatie EMVI-score</t>
  </si>
  <si>
    <t>Werkzaamheden ten behoeve aanvullende openstelling van de Helpdesk, bijvoorbeeld bij ondersteuning van bijzondere situaties zoals het oplossing van Prio 1 meldingen buiten de Service Window</t>
  </si>
  <si>
    <t>STAFFEL C</t>
  </si>
  <si>
    <t>Totaal aantal Gebruikers</t>
  </si>
  <si>
    <t>Beschrijvend Document</t>
  </si>
  <si>
    <t>inclusief opties</t>
  </si>
  <si>
    <t>Prijs per Actieve gebruiker</t>
  </si>
  <si>
    <t>Actieve gebruikers</t>
  </si>
  <si>
    <t>Vergoeding Gebruiksrecht o.b.v. Actieve gebruikers</t>
  </si>
  <si>
    <t>Vergelijkingswaarde t.b.v. EMVI-formule</t>
  </si>
  <si>
    <t>Ondersteuningen bij beheersdiensten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</si>
</sst>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_-"/>
    <numFmt numFmtId="165" formatCode="_-* #,##0.00_-;_-* #,##0.00\-;_-* &quot;-&quot;??_-;_-@_-"/>
    <numFmt numFmtId="166" formatCode="_-* #,##0_-;_-* #,##0\-;_-* &quot;-&quot;??_-;_-@_-"/>
    <numFmt numFmtId="167" formatCode="0_ ;\-0\ "/>
    <numFmt numFmtId="168" formatCode="_ * #,##0_ ;_ * \-#,##0_ ;_ * &quot;-&quot;??_ ;_ @_ "/>
    <numFmt numFmtId="169" formatCode="_ &quot;€&quot;\ * #,##0.00_ ;_ &quot;€&quot;\ * \-#,##0.00_ ;_ &quot;€&quot;\ * &quot;-&quot;_ ;_ @_ "/>
    <numFmt numFmtId="170" formatCode="0.0%"/>
    <numFmt numFmtId="171" formatCode="#,##0_ ;\-#,##0\ "/>
    <numFmt numFmtId="172" formatCode="&quot;€&quot;\ #,##0.00"/>
    <numFmt numFmtId="173" formatCode="#,##0\ &quot;GB&quot;"/>
    <numFmt numFmtId="174" formatCode="##0.0\ &quot;TB&quot;"/>
    <numFmt numFmtId="175" formatCode="_ * #,##0.000_ ;_ * \-#,##0.000_ ;_ * &quot;-&quot;??_ ;_ @_ "/>
    <numFmt numFmtId="176" formatCode="&quot;€&quot;\ #,##0"/>
    <numFmt numFmtId="177" formatCode="0.0"/>
    <numFmt numFmtId="178" formatCode="0.000"/>
    <numFmt numFmtId="179" formatCode="_(&quot;€&quot;* #,##0.00_);_(&quot;€&quot;* \(#,##0.00\);_(&quot;€&quot;* &quot;-&quot;??_);_(@_)"/>
    <numFmt numFmtId="180" formatCode="&quot;€&quot;#,##0.00_);\(&quot;€&quot;#,##0.00\)"/>
    <numFmt numFmtId="181" formatCode="_ &quot;€&quot;\ * #,##0_ ;_ &quot;€&quot;\ * \-#,##0_ ;_ &quot;€&quot;\ * &quot;-&quot;??_ ;_ @_ "/>
    <numFmt numFmtId="182" formatCode="_(* #,##0.00_);_(* \(#,##0.00\);_(* &quot;-&quot;??_);_(@_)"/>
    <numFmt numFmtId="183" formatCode="_-* #,##0.000_-;_-* #,##0.000\-;_-* &quot;-&quot;??_-;_-@_-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10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18"/>
      <color indexed="10"/>
      <name val="Verdana"/>
      <family val="2"/>
    </font>
    <font>
      <b/>
      <sz val="18"/>
      <color theme="1"/>
      <name val="Verdana"/>
      <family val="2"/>
    </font>
    <font>
      <b/>
      <sz val="14"/>
      <color theme="1"/>
      <name val="Verdana"/>
      <family val="2"/>
    </font>
    <font>
      <b/>
      <sz val="8"/>
      <color theme="1"/>
      <name val="Verdana"/>
      <family val="2"/>
    </font>
    <font>
      <b/>
      <sz val="16"/>
      <color theme="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indexed="9"/>
      <name val="Verdana"/>
      <family val="2"/>
    </font>
    <font>
      <sz val="20"/>
      <color theme="1"/>
      <name val="Verdana"/>
      <family val="2"/>
    </font>
    <font>
      <b/>
      <vertAlign val="superscript"/>
      <sz val="10"/>
      <color theme="1"/>
      <name val="Verdana"/>
      <family val="2"/>
    </font>
    <font>
      <i/>
      <sz val="8"/>
      <name val="Verdana"/>
      <family val="2"/>
    </font>
    <font>
      <sz val="10"/>
      <color indexed="8"/>
      <name val="Verdana"/>
      <family val="2"/>
    </font>
    <font>
      <sz val="10"/>
      <color theme="1"/>
      <name val="Verdana"/>
      <family val="2"/>
    </font>
    <font>
      <sz val="8"/>
      <name val="Verdana"/>
      <family val="2"/>
    </font>
    <font>
      <b/>
      <sz val="18"/>
      <color rgb="FFFF0000"/>
      <name val="Verdana"/>
      <family val="2"/>
    </font>
    <font>
      <b/>
      <sz val="14"/>
      <color theme="0"/>
      <name val="Verdana"/>
      <family val="2"/>
    </font>
    <font>
      <i/>
      <sz val="10"/>
      <name val="Verdana"/>
      <family val="2"/>
    </font>
    <font>
      <i/>
      <sz val="10"/>
      <color theme="1"/>
      <name val="Verdana"/>
      <family val="2"/>
    </font>
    <font>
      <b/>
      <sz val="12"/>
      <name val="Verdana"/>
      <family val="2"/>
    </font>
    <font>
      <sz val="11"/>
      <color theme="1"/>
      <name val="Verdana"/>
      <family val="2"/>
    </font>
    <font>
      <b/>
      <sz val="12"/>
      <color indexed="10"/>
      <name val="Verdana"/>
      <family val="2"/>
    </font>
    <font>
      <b/>
      <sz val="10"/>
      <color rgb="FFFF0000"/>
      <name val="Verdana"/>
      <family val="2"/>
    </font>
    <font>
      <b/>
      <u/>
      <sz val="10"/>
      <color theme="1"/>
      <name val="Verdana"/>
      <family val="2"/>
    </font>
    <font>
      <sz val="12"/>
      <color theme="1"/>
      <name val="Verdana"/>
      <family val="2"/>
    </font>
    <font>
      <b/>
      <sz val="8"/>
      <color theme="0"/>
      <name val="Verdana"/>
      <family val="2"/>
    </font>
    <font>
      <sz val="8"/>
      <color theme="1"/>
      <name val="Verdana"/>
      <family val="2"/>
    </font>
    <font>
      <sz val="18"/>
      <color theme="1"/>
      <name val="Verdana"/>
      <family val="2"/>
    </font>
    <font>
      <sz val="18"/>
      <color indexed="8"/>
      <name val="Verdana"/>
      <family val="2"/>
    </font>
    <font>
      <sz val="8"/>
      <color indexed="8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b/>
      <sz val="12"/>
      <color rgb="FFFF0000"/>
      <name val="Verdana"/>
      <family val="2"/>
    </font>
    <font>
      <i/>
      <sz val="10"/>
      <color rgb="FFFF0000"/>
      <name val="Verdana"/>
      <family val="2"/>
    </font>
    <font>
      <i/>
      <u/>
      <sz val="10"/>
      <color theme="1"/>
      <name val="Verdana"/>
      <family val="2"/>
    </font>
    <font>
      <b/>
      <sz val="14"/>
      <color indexed="10"/>
      <name val="Verdana"/>
      <family val="2"/>
    </font>
    <font>
      <sz val="14"/>
      <color theme="1"/>
      <name val="Verdana"/>
      <family val="2"/>
    </font>
    <font>
      <sz val="14"/>
      <name val="Verdana"/>
      <family val="2"/>
    </font>
    <font>
      <b/>
      <sz val="14"/>
      <name val="Verdana"/>
      <family val="2"/>
    </font>
    <font>
      <b/>
      <sz val="12"/>
      <color theme="0"/>
      <name val="Verdana"/>
      <family val="2"/>
    </font>
    <font>
      <sz val="8"/>
      <color theme="0"/>
      <name val="Verdana"/>
      <family val="2"/>
    </font>
    <font>
      <sz val="10"/>
      <color theme="0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Arial"/>
      <family val="2"/>
    </font>
    <font>
      <vertAlign val="superscript"/>
      <sz val="11"/>
      <color theme="1"/>
      <name val="Verdana"/>
      <family val="2"/>
    </font>
    <font>
      <b/>
      <i/>
      <sz val="11"/>
      <color theme="1"/>
      <name val="Verdana"/>
      <family val="2"/>
    </font>
    <font>
      <sz val="11"/>
      <color theme="0" tint="-0.14996795556505021"/>
      <name val="Calibri"/>
      <family val="2"/>
      <scheme val="minor"/>
    </font>
    <font>
      <sz val="11"/>
      <color theme="0" tint="-0.14996795556505021"/>
      <name val="Verdana"/>
      <family val="2"/>
    </font>
    <font>
      <b/>
      <sz val="11"/>
      <color theme="0" tint="-0.14996795556505021"/>
      <name val="Verdana"/>
      <family val="2"/>
    </font>
    <font>
      <i/>
      <sz val="11"/>
      <color theme="0" tint="-0.14996795556505021"/>
      <name val="Verdana"/>
      <family val="2"/>
    </font>
    <font>
      <sz val="12"/>
      <color theme="0" tint="-0.14996795556505021"/>
      <name val="Verdana"/>
      <family val="2"/>
    </font>
    <font>
      <i/>
      <sz val="12"/>
      <color theme="0" tint="-0.14996795556505021"/>
      <name val="Verdana"/>
      <family val="2"/>
    </font>
    <font>
      <b/>
      <sz val="12"/>
      <color theme="0" tint="-0.14996795556505021"/>
      <name val="Verdana"/>
      <family val="2"/>
    </font>
    <font>
      <sz val="24"/>
      <color theme="0" tint="-0.14996795556505021"/>
      <name val="Verdana"/>
      <family val="2"/>
    </font>
    <font>
      <b/>
      <i/>
      <sz val="10"/>
      <color theme="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8FCAE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4F169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9" fontId="1" fillId="0" borderId="0" applyFont="0" applyFill="0" applyBorder="0" applyAlignment="0" applyProtection="0"/>
    <xf numFmtId="182" fontId="1" fillId="0" borderId="0" applyFont="0" applyFill="0" applyBorder="0" applyAlignment="0" applyProtection="0"/>
  </cellStyleXfs>
  <cellXfs count="466">
    <xf numFmtId="0" fontId="0" fillId="0" borderId="0" xfId="0"/>
    <xf numFmtId="0" fontId="3" fillId="0" borderId="0" xfId="3" applyFont="1" applyProtection="1">
      <protection hidden="1"/>
    </xf>
    <xf numFmtId="0" fontId="3" fillId="2" borderId="0" xfId="3" applyFont="1" applyFill="1" applyBorder="1" applyProtection="1">
      <protection hidden="1"/>
    </xf>
    <xf numFmtId="0" fontId="4" fillId="3" borderId="0" xfId="0" applyFont="1" applyFill="1" applyBorder="1" applyProtection="1">
      <protection hidden="1"/>
    </xf>
    <xf numFmtId="0" fontId="5" fillId="3" borderId="0" xfId="0" applyFont="1" applyFill="1" applyBorder="1" applyProtection="1">
      <protection hidden="1"/>
    </xf>
    <xf numFmtId="164" fontId="5" fillId="3" borderId="0" xfId="0" applyNumberFormat="1" applyFont="1" applyFill="1" applyBorder="1" applyProtection="1">
      <protection hidden="1"/>
    </xf>
    <xf numFmtId="164" fontId="5" fillId="3" borderId="0" xfId="0" applyNumberFormat="1" applyFont="1" applyFill="1" applyBorder="1" applyAlignment="1" applyProtection="1">
      <alignment horizontal="right"/>
      <protection hidden="1"/>
    </xf>
    <xf numFmtId="0" fontId="6" fillId="0" borderId="0" xfId="3" applyFont="1" applyProtection="1">
      <protection hidden="1"/>
    </xf>
    <xf numFmtId="0" fontId="7" fillId="3" borderId="0" xfId="0" applyFont="1" applyFill="1" applyBorder="1" applyProtection="1">
      <protection hidden="1"/>
    </xf>
    <xf numFmtId="164" fontId="7" fillId="3" borderId="0" xfId="0" applyNumberFormat="1" applyFont="1" applyFill="1" applyBorder="1" applyProtection="1">
      <protection hidden="1"/>
    </xf>
    <xf numFmtId="164" fontId="7" fillId="3" borderId="0" xfId="0" applyNumberFormat="1" applyFont="1" applyFill="1" applyBorder="1" applyAlignment="1" applyProtection="1">
      <alignment horizontal="right"/>
      <protection hidden="1"/>
    </xf>
    <xf numFmtId="0" fontId="6" fillId="2" borderId="0" xfId="3" applyFont="1" applyFill="1" applyBorder="1" applyProtection="1">
      <protection hidden="1"/>
    </xf>
    <xf numFmtId="0" fontId="8" fillId="3" borderId="0" xfId="0" applyFont="1" applyFill="1" applyBorder="1" applyProtection="1">
      <protection hidden="1"/>
    </xf>
    <xf numFmtId="164" fontId="9" fillId="3" borderId="0" xfId="0" applyNumberFormat="1" applyFont="1" applyFill="1" applyBorder="1" applyProtection="1">
      <protection hidden="1"/>
    </xf>
    <xf numFmtId="164" fontId="9" fillId="3" borderId="0" xfId="0" applyNumberFormat="1" applyFont="1" applyFill="1" applyBorder="1" applyAlignment="1" applyProtection="1">
      <alignment horizontal="right"/>
      <protection hidden="1"/>
    </xf>
    <xf numFmtId="0" fontId="10" fillId="3" borderId="0" xfId="0" applyFont="1" applyFill="1" applyBorder="1" applyProtection="1">
      <protection hidden="1"/>
    </xf>
    <xf numFmtId="0" fontId="4" fillId="3" borderId="0" xfId="0" applyFont="1" applyFill="1" applyAlignment="1" applyProtection="1">
      <protection hidden="1"/>
    </xf>
    <xf numFmtId="0" fontId="4" fillId="3" borderId="0" xfId="0" applyFont="1" applyFill="1" applyBorder="1" applyAlignment="1" applyProtection="1">
      <alignment horizontal="left"/>
      <protection hidden="1"/>
    </xf>
    <xf numFmtId="3" fontId="9" fillId="3" borderId="0" xfId="0" applyNumberFormat="1" applyFont="1" applyFill="1" applyBorder="1" applyAlignment="1" applyProtection="1">
      <alignment horizontal="right"/>
      <protection hidden="1"/>
    </xf>
    <xf numFmtId="1" fontId="9" fillId="3" borderId="0" xfId="0" applyNumberFormat="1" applyFont="1" applyFill="1" applyBorder="1" applyAlignment="1" applyProtection="1">
      <alignment horizontal="right"/>
      <protection hidden="1"/>
    </xf>
    <xf numFmtId="0" fontId="11" fillId="0" borderId="0" xfId="3" applyFont="1" applyProtection="1">
      <protection hidden="1"/>
    </xf>
    <xf numFmtId="0" fontId="12" fillId="0" borderId="1" xfId="3" applyFont="1" applyFill="1" applyBorder="1" applyProtection="1">
      <protection hidden="1"/>
    </xf>
    <xf numFmtId="164" fontId="11" fillId="0" borderId="1" xfId="3" applyNumberFormat="1" applyFont="1" applyFill="1" applyBorder="1" applyProtection="1">
      <protection hidden="1"/>
    </xf>
    <xf numFmtId="167" fontId="11" fillId="0" borderId="1" xfId="4" applyNumberFormat="1" applyFont="1" applyFill="1" applyBorder="1" applyProtection="1">
      <protection hidden="1"/>
    </xf>
    <xf numFmtId="166" fontId="11" fillId="0" borderId="1" xfId="4" applyNumberFormat="1" applyFont="1" applyFill="1" applyBorder="1" applyAlignment="1" applyProtection="1">
      <alignment horizontal="center"/>
      <protection hidden="1"/>
    </xf>
    <xf numFmtId="0" fontId="12" fillId="0" borderId="0" xfId="3" applyFont="1" applyFill="1" applyBorder="1" applyProtection="1">
      <protection hidden="1"/>
    </xf>
    <xf numFmtId="164" fontId="11" fillId="0" borderId="0" xfId="3" applyNumberFormat="1" applyFont="1" applyFill="1" applyBorder="1" applyAlignment="1" applyProtection="1">
      <alignment horizontal="right"/>
      <protection hidden="1"/>
    </xf>
    <xf numFmtId="0" fontId="11" fillId="0" borderId="0" xfId="3" applyFont="1" applyFill="1" applyBorder="1" applyAlignment="1" applyProtection="1">
      <alignment horizontal="right"/>
      <protection hidden="1"/>
    </xf>
    <xf numFmtId="0" fontId="14" fillId="0" borderId="0" xfId="0" applyFont="1" applyAlignment="1" applyProtection="1">
      <alignment horizontal="center"/>
      <protection hidden="1"/>
    </xf>
    <xf numFmtId="164" fontId="8" fillId="3" borderId="0" xfId="0" applyNumberFormat="1" applyFont="1" applyFill="1" applyBorder="1" applyProtection="1">
      <protection hidden="1"/>
    </xf>
    <xf numFmtId="164" fontId="4" fillId="3" borderId="0" xfId="0" applyNumberFormat="1" applyFont="1" applyFill="1" applyBorder="1" applyProtection="1">
      <protection hidden="1"/>
    </xf>
    <xf numFmtId="168" fontId="4" fillId="4" borderId="2" xfId="1" applyNumberFormat="1" applyFont="1" applyFill="1" applyBorder="1" applyAlignment="1" applyProtection="1">
      <alignment horizontal="left"/>
      <protection hidden="1"/>
    </xf>
    <xf numFmtId="164" fontId="4" fillId="3" borderId="0" xfId="0" applyNumberFormat="1" applyFont="1" applyFill="1" applyBorder="1" applyAlignment="1" applyProtection="1">
      <alignment horizontal="right" wrapText="1"/>
      <protection hidden="1"/>
    </xf>
    <xf numFmtId="0" fontId="4" fillId="3" borderId="0" xfId="0" applyNumberFormat="1" applyFont="1" applyFill="1" applyBorder="1" applyAlignment="1" applyProtection="1">
      <alignment horizontal="right" wrapText="1"/>
      <protection hidden="1"/>
    </xf>
    <xf numFmtId="164" fontId="11" fillId="0" borderId="0" xfId="3" applyNumberFormat="1" applyFont="1" applyProtection="1">
      <protection hidden="1"/>
    </xf>
    <xf numFmtId="0" fontId="4" fillId="3" borderId="0" xfId="0" applyFont="1" applyFill="1" applyAlignment="1" applyProtection="1">
      <alignment horizontal="left" vertical="top"/>
      <protection hidden="1"/>
    </xf>
    <xf numFmtId="0" fontId="19" fillId="0" borderId="0" xfId="0" applyFont="1" applyAlignment="1" applyProtection="1">
      <protection hidden="1"/>
    </xf>
    <xf numFmtId="0" fontId="18" fillId="3" borderId="0" xfId="0" applyFont="1" applyFill="1" applyProtection="1">
      <protection hidden="1"/>
    </xf>
    <xf numFmtId="0" fontId="20" fillId="3" borderId="0" xfId="0" applyFont="1" applyFill="1" applyProtection="1">
      <protection hidden="1"/>
    </xf>
    <xf numFmtId="164" fontId="19" fillId="0" borderId="0" xfId="0" applyNumberFormat="1" applyFont="1" applyAlignment="1" applyProtection="1">
      <protection hidden="1"/>
    </xf>
    <xf numFmtId="44" fontId="19" fillId="0" borderId="0" xfId="2" applyFont="1" applyAlignment="1" applyProtection="1">
      <alignment horizontal="left"/>
      <protection hidden="1"/>
    </xf>
    <xf numFmtId="0" fontId="4" fillId="3" borderId="0" xfId="0" applyFont="1" applyFill="1" applyProtection="1">
      <protection hidden="1"/>
    </xf>
    <xf numFmtId="0" fontId="13" fillId="3" borderId="0" xfId="0" applyFont="1" applyFill="1" applyProtection="1">
      <protection hidden="1"/>
    </xf>
    <xf numFmtId="1" fontId="11" fillId="0" borderId="1" xfId="0" applyNumberFormat="1" applyFont="1" applyFill="1" applyBorder="1" applyProtection="1">
      <protection hidden="1"/>
    </xf>
    <xf numFmtId="1" fontId="19" fillId="0" borderId="1" xfId="0" applyNumberFormat="1" applyFont="1" applyFill="1" applyBorder="1" applyProtection="1">
      <protection hidden="1"/>
    </xf>
    <xf numFmtId="1" fontId="19" fillId="0" borderId="1" xfId="0" applyNumberFormat="1" applyFont="1" applyFill="1" applyBorder="1" applyAlignment="1" applyProtection="1">
      <alignment horizontal="right"/>
      <protection hidden="1"/>
    </xf>
    <xf numFmtId="1" fontId="11" fillId="0" borderId="0" xfId="0" applyNumberFormat="1" applyFont="1" applyFill="1" applyBorder="1" applyProtection="1">
      <protection hidden="1"/>
    </xf>
    <xf numFmtId="1" fontId="19" fillId="0" borderId="0" xfId="0" applyNumberFormat="1" applyFont="1" applyFill="1" applyBorder="1" applyProtection="1">
      <protection hidden="1"/>
    </xf>
    <xf numFmtId="1" fontId="19" fillId="0" borderId="0" xfId="0" applyNumberFormat="1" applyFont="1" applyFill="1" applyBorder="1" applyAlignment="1" applyProtection="1">
      <alignment horizontal="right"/>
      <protection hidden="1"/>
    </xf>
    <xf numFmtId="164" fontId="8" fillId="3" borderId="5" xfId="0" applyNumberFormat="1" applyFont="1" applyFill="1" applyBorder="1" applyAlignment="1" applyProtection="1">
      <alignment vertical="center"/>
      <protection hidden="1"/>
    </xf>
    <xf numFmtId="164" fontId="8" fillId="3" borderId="6" xfId="0" applyNumberFormat="1" applyFont="1" applyFill="1" applyBorder="1" applyAlignment="1" applyProtection="1">
      <alignment vertical="center"/>
      <protection hidden="1"/>
    </xf>
    <xf numFmtId="44" fontId="11" fillId="6" borderId="2" xfId="2" applyFont="1" applyFill="1" applyBorder="1" applyAlignment="1" applyProtection="1">
      <alignment vertical="center"/>
      <protection hidden="1"/>
    </xf>
    <xf numFmtId="44" fontId="19" fillId="0" borderId="0" xfId="2" applyFont="1" applyFill="1" applyBorder="1" applyAlignment="1" applyProtection="1">
      <alignment horizontal="right" vertical="center"/>
      <protection hidden="1"/>
    </xf>
    <xf numFmtId="0" fontId="19" fillId="0" borderId="0" xfId="0" applyFont="1" applyBorder="1" applyAlignment="1" applyProtection="1">
      <protection hidden="1"/>
    </xf>
    <xf numFmtId="1" fontId="22" fillId="0" borderId="0" xfId="0" applyNumberFormat="1" applyFont="1" applyFill="1" applyBorder="1" applyProtection="1">
      <protection hidden="1"/>
    </xf>
    <xf numFmtId="44" fontId="22" fillId="0" borderId="0" xfId="2" applyFont="1" applyFill="1" applyBorder="1" applyProtection="1">
      <protection hidden="1"/>
    </xf>
    <xf numFmtId="0" fontId="8" fillId="4" borderId="0" xfId="0" applyFont="1" applyFill="1" applyBorder="1" applyAlignment="1" applyProtection="1">
      <alignment horizontal="left"/>
      <protection hidden="1"/>
    </xf>
    <xf numFmtId="0" fontId="23" fillId="0" borderId="0" xfId="0" applyFont="1" applyBorder="1" applyAlignment="1" applyProtection="1">
      <alignment horizontal="center" vertical="top" wrapText="1"/>
      <protection hidden="1"/>
    </xf>
    <xf numFmtId="0" fontId="23" fillId="4" borderId="0" xfId="0" applyFont="1" applyFill="1" applyBorder="1" applyAlignment="1" applyProtection="1">
      <alignment horizontal="center" vertical="top" wrapText="1"/>
      <protection hidden="1"/>
    </xf>
    <xf numFmtId="44" fontId="11" fillId="0" borderId="0" xfId="2" applyFont="1" applyBorder="1" applyAlignment="1" applyProtection="1">
      <alignment vertical="center"/>
      <protection hidden="1"/>
    </xf>
    <xf numFmtId="0" fontId="8" fillId="3" borderId="6" xfId="0" applyFont="1" applyFill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Alignment="1" applyProtection="1">
      <alignment vertical="center"/>
      <protection hidden="1"/>
    </xf>
    <xf numFmtId="0" fontId="19" fillId="6" borderId="8" xfId="0" applyFont="1" applyFill="1" applyBorder="1" applyAlignment="1" applyProtection="1">
      <protection hidden="1"/>
    </xf>
    <xf numFmtId="44" fontId="24" fillId="6" borderId="9" xfId="0" applyNumberFormat="1" applyFont="1" applyFill="1" applyBorder="1" applyAlignment="1" applyProtection="1">
      <alignment vertical="center"/>
      <protection hidden="1"/>
    </xf>
    <xf numFmtId="0" fontId="25" fillId="0" borderId="0" xfId="0" applyFont="1" applyProtection="1">
      <protection hidden="1"/>
    </xf>
    <xf numFmtId="0" fontId="11" fillId="0" borderId="0" xfId="0" applyFont="1" applyProtection="1">
      <protection hidden="1"/>
    </xf>
    <xf numFmtId="164" fontId="25" fillId="0" borderId="0" xfId="0" applyNumberFormat="1" applyFont="1" applyProtection="1">
      <protection hidden="1"/>
    </xf>
    <xf numFmtId="164" fontId="25" fillId="0" borderId="0" xfId="0" applyNumberFormat="1" applyFont="1" applyAlignment="1" applyProtection="1">
      <alignment horizontal="right"/>
      <protection hidden="1"/>
    </xf>
    <xf numFmtId="0" fontId="3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21" fillId="3" borderId="0" xfId="0" applyFont="1" applyFill="1" applyBorder="1" applyProtection="1">
      <protection hidden="1"/>
    </xf>
    <xf numFmtId="0" fontId="5" fillId="3" borderId="10" xfId="0" applyFont="1" applyFill="1" applyBorder="1" applyAlignment="1" applyProtection="1">
      <alignment horizontal="left" vertical="center"/>
      <protection hidden="1"/>
    </xf>
    <xf numFmtId="164" fontId="18" fillId="3" borderId="4" xfId="0" applyNumberFormat="1" applyFont="1" applyFill="1" applyBorder="1" applyAlignment="1" applyProtection="1">
      <alignment horizontal="right"/>
      <protection hidden="1"/>
    </xf>
    <xf numFmtId="164" fontId="18" fillId="3" borderId="11" xfId="0" applyNumberFormat="1" applyFont="1" applyFill="1" applyBorder="1" applyAlignment="1" applyProtection="1">
      <alignment horizontal="right"/>
      <protection hidden="1"/>
    </xf>
    <xf numFmtId="0" fontId="18" fillId="3" borderId="12" xfId="0" applyFont="1" applyFill="1" applyBorder="1" applyProtection="1">
      <protection hidden="1"/>
    </xf>
    <xf numFmtId="1" fontId="4" fillId="3" borderId="0" xfId="0" applyNumberFormat="1" applyFont="1" applyFill="1" applyBorder="1" applyAlignment="1" applyProtection="1">
      <alignment horizontal="right"/>
      <protection hidden="1"/>
    </xf>
    <xf numFmtId="1" fontId="4" fillId="3" borderId="13" xfId="0" applyNumberFormat="1" applyFont="1" applyFill="1" applyBorder="1" applyAlignment="1" applyProtection="1">
      <alignment horizontal="right"/>
      <protection hidden="1"/>
    </xf>
    <xf numFmtId="0" fontId="4" fillId="3" borderId="12" xfId="0" applyFont="1" applyFill="1" applyBorder="1" applyProtection="1">
      <protection hidden="1"/>
    </xf>
    <xf numFmtId="0" fontId="4" fillId="3" borderId="12" xfId="0" applyFont="1" applyFill="1" applyBorder="1" applyAlignment="1" applyProtection="1">
      <alignment horizontal="right"/>
      <protection hidden="1"/>
    </xf>
    <xf numFmtId="0" fontId="28" fillId="3" borderId="12" xfId="0" applyFont="1" applyFill="1" applyBorder="1" applyAlignment="1" applyProtection="1">
      <alignment horizontal="left"/>
      <protection hidden="1"/>
    </xf>
    <xf numFmtId="0" fontId="4" fillId="3" borderId="14" xfId="0" applyFont="1" applyFill="1" applyBorder="1" applyAlignment="1" applyProtection="1">
      <alignment horizontal="right"/>
      <protection hidden="1"/>
    </xf>
    <xf numFmtId="0" fontId="18" fillId="3" borderId="16" xfId="0" applyFont="1" applyFill="1" applyBorder="1" applyAlignment="1" applyProtection="1">
      <alignment horizontal="right"/>
      <protection hidden="1"/>
    </xf>
    <xf numFmtId="166" fontId="18" fillId="4" borderId="2" xfId="1" applyNumberFormat="1" applyFont="1" applyFill="1" applyBorder="1" applyProtection="1">
      <protection hidden="1"/>
    </xf>
    <xf numFmtId="0" fontId="4" fillId="0" borderId="0" xfId="0" applyFont="1" applyProtection="1">
      <protection hidden="1"/>
    </xf>
    <xf numFmtId="1" fontId="11" fillId="0" borderId="12" xfId="0" applyNumberFormat="1" applyFont="1" applyFill="1" applyBorder="1" applyProtection="1">
      <protection hidden="1"/>
    </xf>
    <xf numFmtId="0" fontId="5" fillId="3" borderId="10" xfId="0" applyFont="1" applyFill="1" applyBorder="1" applyProtection="1">
      <protection hidden="1"/>
    </xf>
    <xf numFmtId="17" fontId="18" fillId="3" borderId="4" xfId="0" quotePrefix="1" applyNumberFormat="1" applyFont="1" applyFill="1" applyBorder="1" applyAlignment="1" applyProtection="1">
      <alignment horizontal="left"/>
      <protection hidden="1"/>
    </xf>
    <xf numFmtId="0" fontId="4" fillId="3" borderId="4" xfId="0" applyNumberFormat="1" applyFont="1" applyFill="1" applyBorder="1" applyAlignment="1" applyProtection="1">
      <alignment horizontal="right"/>
      <protection hidden="1"/>
    </xf>
    <xf numFmtId="0" fontId="18" fillId="3" borderId="17" xfId="0" applyFont="1" applyFill="1" applyBorder="1" applyAlignment="1" applyProtection="1">
      <alignment horizontal="left"/>
      <protection hidden="1"/>
    </xf>
    <xf numFmtId="0" fontId="4" fillId="3" borderId="14" xfId="0" applyFont="1" applyFill="1" applyBorder="1" applyProtection="1">
      <protection hidden="1"/>
    </xf>
    <xf numFmtId="164" fontId="18" fillId="3" borderId="14" xfId="0" applyNumberFormat="1" applyFont="1" applyFill="1" applyBorder="1" applyProtection="1">
      <protection hidden="1"/>
    </xf>
    <xf numFmtId="164" fontId="18" fillId="3" borderId="14" xfId="0" applyNumberFormat="1" applyFont="1" applyFill="1" applyBorder="1" applyAlignment="1" applyProtection="1">
      <alignment horizontal="right"/>
      <protection hidden="1"/>
    </xf>
    <xf numFmtId="0" fontId="18" fillId="0" borderId="0" xfId="0" applyFont="1" applyProtection="1">
      <protection hidden="1"/>
    </xf>
    <xf numFmtId="164" fontId="5" fillId="3" borderId="10" xfId="0" applyNumberFormat="1" applyFont="1" applyFill="1" applyBorder="1" applyAlignment="1" applyProtection="1">
      <alignment vertical="center"/>
      <protection hidden="1"/>
    </xf>
    <xf numFmtId="164" fontId="30" fillId="3" borderId="4" xfId="0" applyNumberFormat="1" applyFont="1" applyFill="1" applyBorder="1" applyProtection="1">
      <protection hidden="1"/>
    </xf>
    <xf numFmtId="164" fontId="30" fillId="3" borderId="4" xfId="0" applyNumberFormat="1" applyFont="1" applyFill="1" applyBorder="1" applyAlignment="1" applyProtection="1">
      <alignment horizontal="right"/>
      <protection hidden="1"/>
    </xf>
    <xf numFmtId="164" fontId="30" fillId="3" borderId="11" xfId="0" applyNumberFormat="1" applyFont="1" applyFill="1" applyBorder="1" applyAlignment="1" applyProtection="1">
      <alignment horizontal="right"/>
      <protection hidden="1"/>
    </xf>
    <xf numFmtId="0" fontId="4" fillId="3" borderId="17" xfId="0" applyFont="1" applyFill="1" applyBorder="1" applyProtection="1">
      <protection hidden="1"/>
    </xf>
    <xf numFmtId="164" fontId="4" fillId="3" borderId="14" xfId="0" applyNumberFormat="1" applyFont="1" applyFill="1" applyBorder="1" applyAlignment="1" applyProtection="1">
      <alignment horizontal="left"/>
      <protection hidden="1"/>
    </xf>
    <xf numFmtId="164" fontId="4" fillId="3" borderId="15" xfId="0" applyNumberFormat="1" applyFont="1" applyFill="1" applyBorder="1" applyAlignment="1" applyProtection="1">
      <protection hidden="1"/>
    </xf>
    <xf numFmtId="0" fontId="17" fillId="5" borderId="18" xfId="0" applyFont="1" applyFill="1" applyBorder="1" applyAlignment="1" applyProtection="1">
      <alignment horizontal="left"/>
      <protection locked="0"/>
    </xf>
    <xf numFmtId="0" fontId="18" fillId="0" borderId="2" xfId="0" applyFont="1" applyFill="1" applyBorder="1" applyAlignment="1" applyProtection="1">
      <alignment horizontal="right"/>
      <protection hidden="1"/>
    </xf>
    <xf numFmtId="164" fontId="26" fillId="0" borderId="0" xfId="0" applyNumberFormat="1" applyFont="1" applyProtection="1">
      <protection hidden="1"/>
    </xf>
    <xf numFmtId="1" fontId="31" fillId="3" borderId="0" xfId="0" applyNumberFormat="1" applyFont="1" applyFill="1" applyBorder="1" applyProtection="1">
      <protection hidden="1"/>
    </xf>
    <xf numFmtId="1" fontId="32" fillId="3" borderId="0" xfId="0" applyNumberFormat="1" applyFont="1" applyFill="1" applyBorder="1" applyProtection="1">
      <protection hidden="1"/>
    </xf>
    <xf numFmtId="164" fontId="6" fillId="0" borderId="0" xfId="0" applyNumberFormat="1" applyFont="1" applyProtection="1">
      <protection hidden="1"/>
    </xf>
    <xf numFmtId="0" fontId="33" fillId="0" borderId="0" xfId="0" applyFont="1" applyProtection="1">
      <protection hidden="1"/>
    </xf>
    <xf numFmtId="0" fontId="34" fillId="0" borderId="0" xfId="0" applyFont="1" applyProtection="1">
      <protection hidden="1"/>
    </xf>
    <xf numFmtId="164" fontId="20" fillId="3" borderId="0" xfId="0" applyNumberFormat="1" applyFont="1" applyFill="1" applyBorder="1" applyProtection="1">
      <protection hidden="1"/>
    </xf>
    <xf numFmtId="164" fontId="4" fillId="3" borderId="14" xfId="0" applyNumberFormat="1" applyFont="1" applyFill="1" applyBorder="1" applyAlignment="1" applyProtection="1">
      <alignment horizontal="right" wrapText="1"/>
      <protection hidden="1"/>
    </xf>
    <xf numFmtId="164" fontId="19" fillId="0" borderId="0" xfId="0" applyNumberFormat="1" applyFont="1" applyFill="1" applyBorder="1" applyProtection="1">
      <protection hidden="1"/>
    </xf>
    <xf numFmtId="164" fontId="18" fillId="3" borderId="6" xfId="0" applyNumberFormat="1" applyFont="1" applyFill="1" applyBorder="1" applyProtection="1">
      <protection hidden="1"/>
    </xf>
    <xf numFmtId="164" fontId="4" fillId="6" borderId="3" xfId="0" applyNumberFormat="1" applyFont="1" applyFill="1" applyBorder="1" applyProtection="1">
      <protection hidden="1"/>
    </xf>
    <xf numFmtId="164" fontId="18" fillId="3" borderId="19" xfId="0" applyNumberFormat="1" applyFont="1" applyFill="1" applyBorder="1" applyProtection="1">
      <protection hidden="1"/>
    </xf>
    <xf numFmtId="0" fontId="5" fillId="3" borderId="10" xfId="0" applyFont="1" applyFill="1" applyBorder="1" applyAlignment="1" applyProtection="1">
      <alignment horizontal="left"/>
      <protection hidden="1"/>
    </xf>
    <xf numFmtId="0" fontId="4" fillId="3" borderId="4" xfId="0" applyFont="1" applyFill="1" applyBorder="1" applyAlignment="1" applyProtection="1">
      <alignment horizontal="right"/>
      <protection hidden="1"/>
    </xf>
    <xf numFmtId="164" fontId="4" fillId="3" borderId="4" xfId="0" applyNumberFormat="1" applyFont="1" applyFill="1" applyBorder="1" applyAlignment="1" applyProtection="1">
      <alignment horizontal="center"/>
      <protection hidden="1"/>
    </xf>
    <xf numFmtId="164" fontId="4" fillId="3" borderId="11" xfId="0" applyNumberFormat="1" applyFont="1" applyFill="1" applyBorder="1" applyAlignment="1" applyProtection="1">
      <alignment horizontal="center"/>
      <protection hidden="1"/>
    </xf>
    <xf numFmtId="0" fontId="4" fillId="3" borderId="12" xfId="0" applyFont="1" applyFill="1" applyBorder="1" applyAlignment="1" applyProtection="1">
      <alignment horizontal="center"/>
      <protection hidden="1"/>
    </xf>
    <xf numFmtId="0" fontId="4" fillId="3" borderId="0" xfId="0" applyFont="1" applyFill="1" applyBorder="1" applyAlignment="1" applyProtection="1">
      <alignment horizontal="right"/>
      <protection hidden="1"/>
    </xf>
    <xf numFmtId="164" fontId="4" fillId="3" borderId="0" xfId="0" applyNumberFormat="1" applyFont="1" applyFill="1" applyBorder="1" applyAlignment="1" applyProtection="1">
      <alignment horizontal="center"/>
      <protection hidden="1"/>
    </xf>
    <xf numFmtId="44" fontId="18" fillId="5" borderId="2" xfId="2" applyFont="1" applyFill="1" applyBorder="1" applyAlignment="1" applyProtection="1">
      <protection locked="0"/>
    </xf>
    <xf numFmtId="0" fontId="18" fillId="3" borderId="12" xfId="0" applyFont="1" applyFill="1" applyBorder="1" applyAlignment="1" applyProtection="1">
      <alignment horizontal="left"/>
      <protection hidden="1"/>
    </xf>
    <xf numFmtId="164" fontId="18" fillId="3" borderId="0" xfId="0" applyNumberFormat="1" applyFont="1" applyFill="1" applyBorder="1" applyProtection="1">
      <protection hidden="1"/>
    </xf>
    <xf numFmtId="0" fontId="4" fillId="3" borderId="17" xfId="0" applyFont="1" applyFill="1" applyBorder="1" applyAlignment="1" applyProtection="1">
      <alignment horizontal="right"/>
      <protection hidden="1"/>
    </xf>
    <xf numFmtId="0" fontId="18" fillId="0" borderId="18" xfId="0" applyFont="1" applyFill="1" applyBorder="1" applyAlignment="1" applyProtection="1">
      <alignment horizontal="right"/>
      <protection hidden="1"/>
    </xf>
    <xf numFmtId="0" fontId="5" fillId="3" borderId="5" xfId="0" applyFont="1" applyFill="1" applyBorder="1" applyProtection="1">
      <protection hidden="1"/>
    </xf>
    <xf numFmtId="0" fontId="18" fillId="4" borderId="2" xfId="0" applyFont="1" applyFill="1" applyBorder="1" applyAlignment="1" applyProtection="1">
      <alignment horizontal="right"/>
      <protection hidden="1"/>
    </xf>
    <xf numFmtId="167" fontId="17" fillId="5" borderId="18" xfId="1" applyNumberFormat="1" applyFont="1" applyFill="1" applyBorder="1" applyAlignment="1" applyProtection="1">
      <alignment horizontal="left"/>
      <protection locked="0"/>
    </xf>
    <xf numFmtId="0" fontId="3" fillId="3" borderId="0" xfId="0" applyFont="1" applyFill="1" applyProtection="1">
      <protection hidden="1"/>
    </xf>
    <xf numFmtId="164" fontId="4" fillId="3" borderId="4" xfId="0" applyNumberFormat="1" applyFont="1" applyFill="1" applyBorder="1" applyAlignment="1" applyProtection="1">
      <alignment horizontal="left"/>
      <protection hidden="1"/>
    </xf>
    <xf numFmtId="164" fontId="4" fillId="3" borderId="4" xfId="0" applyNumberFormat="1" applyFont="1" applyFill="1" applyBorder="1" applyAlignment="1" applyProtection="1">
      <protection hidden="1"/>
    </xf>
    <xf numFmtId="1" fontId="4" fillId="3" borderId="0" xfId="0" applyNumberFormat="1" applyFont="1" applyFill="1" applyBorder="1" applyAlignment="1" applyProtection="1">
      <alignment horizontal="left"/>
      <protection hidden="1"/>
    </xf>
    <xf numFmtId="164" fontId="4" fillId="3" borderId="11" xfId="0" applyNumberFormat="1" applyFont="1" applyFill="1" applyBorder="1" applyAlignment="1" applyProtection="1">
      <protection hidden="1"/>
    </xf>
    <xf numFmtId="164" fontId="8" fillId="3" borderId="10" xfId="0" applyNumberFormat="1" applyFont="1" applyFill="1" applyBorder="1" applyProtection="1">
      <protection hidden="1"/>
    </xf>
    <xf numFmtId="0" fontId="4" fillId="3" borderId="15" xfId="0" applyNumberFormat="1" applyFont="1" applyFill="1" applyBorder="1" applyAlignment="1" applyProtection="1">
      <alignment horizontal="right" wrapText="1"/>
      <protection hidden="1"/>
    </xf>
    <xf numFmtId="164" fontId="8" fillId="3" borderId="4" xfId="0" applyNumberFormat="1" applyFont="1" applyFill="1" applyBorder="1" applyProtection="1">
      <protection hidden="1"/>
    </xf>
    <xf numFmtId="164" fontId="4" fillId="3" borderId="4" xfId="0" applyNumberFormat="1" applyFont="1" applyFill="1" applyBorder="1" applyProtection="1">
      <protection hidden="1"/>
    </xf>
    <xf numFmtId="164" fontId="4" fillId="3" borderId="11" xfId="0" applyNumberFormat="1" applyFont="1" applyFill="1" applyBorder="1" applyProtection="1">
      <protection hidden="1"/>
    </xf>
    <xf numFmtId="164" fontId="4" fillId="3" borderId="12" xfId="0" applyNumberFormat="1" applyFont="1" applyFill="1" applyBorder="1" applyProtection="1">
      <protection hidden="1"/>
    </xf>
    <xf numFmtId="164" fontId="4" fillId="3" borderId="13" xfId="0" applyNumberFormat="1" applyFont="1" applyFill="1" applyBorder="1" applyProtection="1">
      <protection hidden="1"/>
    </xf>
    <xf numFmtId="164" fontId="4" fillId="3" borderId="17" xfId="0" applyNumberFormat="1" applyFont="1" applyFill="1" applyBorder="1" applyAlignment="1" applyProtection="1">
      <alignment wrapText="1"/>
      <protection hidden="1"/>
    </xf>
    <xf numFmtId="164" fontId="11" fillId="5" borderId="18" xfId="3" applyNumberFormat="1" applyFont="1" applyFill="1" applyBorder="1" applyAlignment="1" applyProtection="1">
      <alignment vertical="center"/>
      <protection locked="0"/>
    </xf>
    <xf numFmtId="9" fontId="11" fillId="5" borderId="18" xfId="5" applyFont="1" applyFill="1" applyBorder="1" applyAlignment="1" applyProtection="1">
      <alignment vertical="center"/>
      <protection locked="0"/>
    </xf>
    <xf numFmtId="44" fontId="11" fillId="4" borderId="18" xfId="2" applyFont="1" applyFill="1" applyBorder="1" applyAlignment="1" applyProtection="1">
      <alignment vertical="center"/>
      <protection hidden="1"/>
    </xf>
    <xf numFmtId="2" fontId="11" fillId="4" borderId="18" xfId="4" applyNumberFormat="1" applyFont="1" applyFill="1" applyBorder="1" applyAlignment="1" applyProtection="1">
      <alignment horizontal="right" vertical="center"/>
      <protection hidden="1"/>
    </xf>
    <xf numFmtId="164" fontId="11" fillId="0" borderId="18" xfId="3" applyNumberFormat="1" applyFont="1" applyFill="1" applyBorder="1" applyAlignment="1" applyProtection="1">
      <alignment horizontal="right" vertical="center"/>
      <protection hidden="1"/>
    </xf>
    <xf numFmtId="0" fontId="12" fillId="0" borderId="0" xfId="0" applyFont="1" applyFill="1" applyBorder="1" applyProtection="1">
      <protection hidden="1"/>
    </xf>
    <xf numFmtId="164" fontId="19" fillId="0" borderId="0" xfId="0" applyNumberFormat="1" applyFont="1" applyFill="1" applyBorder="1" applyAlignment="1" applyProtection="1">
      <alignment horizontal="right"/>
      <protection hidden="1"/>
    </xf>
    <xf numFmtId="164" fontId="26" fillId="0" borderId="0" xfId="0" applyNumberFormat="1" applyFont="1" applyAlignment="1" applyProtection="1">
      <alignment horizontal="right"/>
      <protection hidden="1"/>
    </xf>
    <xf numFmtId="0" fontId="17" fillId="5" borderId="2" xfId="0" applyFont="1" applyFill="1" applyBorder="1" applyAlignment="1" applyProtection="1">
      <alignment horizontal="left"/>
      <protection locked="0"/>
    </xf>
    <xf numFmtId="167" fontId="17" fillId="5" borderId="2" xfId="1" applyNumberFormat="1" applyFont="1" applyFill="1" applyBorder="1" applyAlignment="1" applyProtection="1">
      <alignment horizontal="left"/>
      <protection locked="0"/>
    </xf>
    <xf numFmtId="49" fontId="18" fillId="0" borderId="2" xfId="0" applyNumberFormat="1" applyFont="1" applyFill="1" applyBorder="1" applyAlignment="1" applyProtection="1">
      <alignment horizontal="center"/>
      <protection hidden="1"/>
    </xf>
    <xf numFmtId="164" fontId="4" fillId="3" borderId="14" xfId="0" applyNumberFormat="1" applyFont="1" applyFill="1" applyBorder="1" applyAlignment="1" applyProtection="1">
      <alignment horizontal="center"/>
      <protection hidden="1"/>
    </xf>
    <xf numFmtId="170" fontId="18" fillId="5" borderId="2" xfId="6" applyNumberFormat="1" applyFont="1" applyFill="1" applyBorder="1" applyAlignment="1" applyProtection="1">
      <alignment horizontal="right"/>
      <protection locked="0"/>
    </xf>
    <xf numFmtId="171" fontId="31" fillId="0" borderId="18" xfId="1" applyNumberFormat="1" applyFont="1" applyFill="1" applyBorder="1" applyAlignment="1" applyProtection="1">
      <alignment horizontal="right"/>
      <protection hidden="1"/>
    </xf>
    <xf numFmtId="1" fontId="4" fillId="3" borderId="19" xfId="0" applyNumberFormat="1" applyFont="1" applyFill="1" applyBorder="1" applyAlignment="1" applyProtection="1">
      <alignment horizontal="right"/>
      <protection hidden="1"/>
    </xf>
    <xf numFmtId="49" fontId="17" fillId="0" borderId="2" xfId="0" applyNumberFormat="1" applyFont="1" applyFill="1" applyBorder="1" applyAlignment="1" applyProtection="1">
      <alignment horizontal="center"/>
      <protection hidden="1"/>
    </xf>
    <xf numFmtId="164" fontId="4" fillId="3" borderId="17" xfId="0" applyNumberFormat="1" applyFont="1" applyFill="1" applyBorder="1" applyAlignment="1" applyProtection="1">
      <alignment horizontal="center"/>
      <protection hidden="1"/>
    </xf>
    <xf numFmtId="164" fontId="4" fillId="3" borderId="15" xfId="0" applyNumberFormat="1" applyFont="1" applyFill="1" applyBorder="1" applyAlignment="1" applyProtection="1">
      <alignment horizontal="center"/>
      <protection hidden="1"/>
    </xf>
    <xf numFmtId="167" fontId="18" fillId="5" borderId="12" xfId="1" applyNumberFormat="1" applyFont="1" applyFill="1" applyBorder="1" applyAlignment="1" applyProtection="1">
      <alignment vertical="top"/>
      <protection hidden="1"/>
    </xf>
    <xf numFmtId="167" fontId="18" fillId="5" borderId="0" xfId="1" applyNumberFormat="1" applyFont="1" applyFill="1" applyBorder="1" applyAlignment="1" applyProtection="1">
      <alignment vertical="top"/>
      <protection hidden="1"/>
    </xf>
    <xf numFmtId="167" fontId="18" fillId="5" borderId="17" xfId="1" applyNumberFormat="1" applyFont="1" applyFill="1" applyBorder="1" applyAlignment="1" applyProtection="1">
      <alignment vertical="top"/>
      <protection hidden="1"/>
    </xf>
    <xf numFmtId="167" fontId="18" fillId="5" borderId="14" xfId="1" applyNumberFormat="1" applyFont="1" applyFill="1" applyBorder="1" applyAlignment="1" applyProtection="1">
      <alignment vertical="top"/>
      <protection hidden="1"/>
    </xf>
    <xf numFmtId="164" fontId="35" fillId="3" borderId="12" xfId="0" applyNumberFormat="1" applyFont="1" applyFill="1" applyBorder="1" applyProtection="1">
      <protection hidden="1"/>
    </xf>
    <xf numFmtId="164" fontId="4" fillId="3" borderId="0" xfId="0" applyNumberFormat="1" applyFont="1" applyFill="1" applyBorder="1" applyAlignment="1" applyProtection="1">
      <alignment horizontal="right"/>
      <protection hidden="1"/>
    </xf>
    <xf numFmtId="49" fontId="4" fillId="3" borderId="0" xfId="0" applyNumberFormat="1" applyFont="1" applyFill="1" applyBorder="1" applyAlignment="1" applyProtection="1">
      <alignment horizontal="right"/>
      <protection hidden="1"/>
    </xf>
    <xf numFmtId="164" fontId="4" fillId="3" borderId="14" xfId="0" applyNumberFormat="1" applyFont="1" applyFill="1" applyBorder="1" applyAlignment="1" applyProtection="1">
      <alignment horizontal="right"/>
      <protection hidden="1"/>
    </xf>
    <xf numFmtId="164" fontId="11" fillId="0" borderId="0" xfId="3" applyNumberFormat="1" applyFont="1" applyFill="1" applyBorder="1" applyProtection="1">
      <protection hidden="1"/>
    </xf>
    <xf numFmtId="167" fontId="11" fillId="0" borderId="0" xfId="4" applyNumberFormat="1" applyFont="1" applyFill="1" applyBorder="1" applyProtection="1">
      <protection hidden="1"/>
    </xf>
    <xf numFmtId="166" fontId="11" fillId="0" borderId="0" xfId="4" applyNumberFormat="1" applyFont="1" applyFill="1" applyBorder="1" applyAlignment="1" applyProtection="1">
      <alignment horizontal="center"/>
      <protection hidden="1"/>
    </xf>
    <xf numFmtId="0" fontId="12" fillId="3" borderId="0" xfId="3" applyFont="1" applyFill="1" applyBorder="1" applyProtection="1">
      <protection hidden="1"/>
    </xf>
    <xf numFmtId="164" fontId="11" fillId="3" borderId="0" xfId="3" applyNumberFormat="1" applyFont="1" applyFill="1" applyBorder="1" applyProtection="1">
      <protection hidden="1"/>
    </xf>
    <xf numFmtId="167" fontId="11" fillId="3" borderId="0" xfId="4" applyNumberFormat="1" applyFont="1" applyFill="1" applyBorder="1" applyProtection="1">
      <protection hidden="1"/>
    </xf>
    <xf numFmtId="166" fontId="11" fillId="3" borderId="0" xfId="4" applyNumberFormat="1" applyFont="1" applyFill="1" applyBorder="1" applyAlignment="1" applyProtection="1">
      <alignment horizontal="center"/>
      <protection hidden="1"/>
    </xf>
    <xf numFmtId="1" fontId="7" fillId="3" borderId="0" xfId="0" applyNumberFormat="1" applyFont="1" applyFill="1" applyBorder="1" applyProtection="1">
      <protection hidden="1"/>
    </xf>
    <xf numFmtId="1" fontId="4" fillId="3" borderId="0" xfId="0" applyNumberFormat="1" applyFont="1" applyFill="1" applyAlignment="1" applyProtection="1">
      <alignment horizontal="left" vertical="top"/>
      <protection hidden="1"/>
    </xf>
    <xf numFmtId="1" fontId="19" fillId="0" borderId="0" xfId="0" applyNumberFormat="1" applyFont="1" applyAlignment="1" applyProtection="1">
      <alignment horizontal="center"/>
      <protection hidden="1"/>
    </xf>
    <xf numFmtId="1" fontId="19" fillId="3" borderId="0" xfId="0" applyNumberFormat="1" applyFont="1" applyFill="1" applyAlignment="1" applyProtection="1">
      <alignment horizontal="center"/>
      <protection hidden="1"/>
    </xf>
    <xf numFmtId="1" fontId="11" fillId="0" borderId="1" xfId="0" applyNumberFormat="1" applyFont="1" applyFill="1" applyBorder="1" applyAlignment="1" applyProtection="1">
      <alignment horizontal="center"/>
      <protection hidden="1"/>
    </xf>
    <xf numFmtId="1" fontId="11" fillId="0" borderId="0" xfId="0" applyNumberFormat="1" applyFont="1" applyFill="1" applyBorder="1" applyAlignment="1" applyProtection="1">
      <alignment horizontal="center"/>
      <protection hidden="1"/>
    </xf>
    <xf numFmtId="1" fontId="8" fillId="3" borderId="5" xfId="0" applyNumberFormat="1" applyFont="1" applyFill="1" applyBorder="1" applyAlignment="1" applyProtection="1">
      <alignment horizontal="center" vertical="center"/>
      <protection hidden="1"/>
    </xf>
    <xf numFmtId="1" fontId="19" fillId="0" borderId="0" xfId="0" applyNumberFormat="1" applyFont="1" applyBorder="1" applyAlignment="1" applyProtection="1">
      <alignment horizontal="center"/>
      <protection hidden="1"/>
    </xf>
    <xf numFmtId="1" fontId="8" fillId="3" borderId="5" xfId="0" quotePrefix="1" applyNumberFormat="1" applyFont="1" applyFill="1" applyBorder="1" applyAlignment="1" applyProtection="1">
      <alignment horizontal="center" vertical="center"/>
      <protection hidden="1"/>
    </xf>
    <xf numFmtId="1" fontId="19" fillId="0" borderId="0" xfId="0" quotePrefix="1" applyNumberFormat="1" applyFont="1" applyAlignment="1" applyProtection="1">
      <alignment horizontal="center"/>
      <protection hidden="1"/>
    </xf>
    <xf numFmtId="1" fontId="7" fillId="3" borderId="0" xfId="0" applyNumberFormat="1" applyFont="1" applyFill="1" applyBorder="1" applyAlignment="1" applyProtection="1">
      <alignment horizontal="left"/>
      <protection hidden="1"/>
    </xf>
    <xf numFmtId="1" fontId="8" fillId="3" borderId="0" xfId="0" applyNumberFormat="1" applyFont="1" applyFill="1" applyBorder="1" applyAlignment="1" applyProtection="1">
      <alignment horizontal="left"/>
      <protection hidden="1"/>
    </xf>
    <xf numFmtId="49" fontId="11" fillId="5" borderId="10" xfId="3" applyNumberFormat="1" applyFont="1" applyFill="1" applyBorder="1" applyAlignment="1" applyProtection="1">
      <protection locked="0"/>
    </xf>
    <xf numFmtId="49" fontId="11" fillId="5" borderId="4" xfId="3" applyNumberFormat="1" applyFont="1" applyFill="1" applyBorder="1" applyAlignment="1" applyProtection="1">
      <protection locked="0"/>
    </xf>
    <xf numFmtId="49" fontId="11" fillId="5" borderId="11" xfId="3" applyNumberFormat="1" applyFont="1" applyFill="1" applyBorder="1" applyAlignment="1" applyProtection="1">
      <protection locked="0"/>
    </xf>
    <xf numFmtId="49" fontId="11" fillId="5" borderId="12" xfId="3" applyNumberFormat="1" applyFont="1" applyFill="1" applyBorder="1" applyAlignment="1" applyProtection="1">
      <protection locked="0"/>
    </xf>
    <xf numFmtId="49" fontId="11" fillId="5" borderId="0" xfId="3" applyNumberFormat="1" applyFont="1" applyFill="1" applyBorder="1" applyAlignment="1" applyProtection="1">
      <protection locked="0"/>
    </xf>
    <xf numFmtId="49" fontId="11" fillId="5" borderId="13" xfId="3" applyNumberFormat="1" applyFont="1" applyFill="1" applyBorder="1" applyAlignment="1" applyProtection="1">
      <protection locked="0"/>
    </xf>
    <xf numFmtId="49" fontId="11" fillId="5" borderId="17" xfId="3" applyNumberFormat="1" applyFont="1" applyFill="1" applyBorder="1" applyAlignment="1" applyProtection="1">
      <protection locked="0"/>
    </xf>
    <xf numFmtId="49" fontId="11" fillId="5" borderId="14" xfId="3" applyNumberFormat="1" applyFont="1" applyFill="1" applyBorder="1" applyAlignment="1" applyProtection="1">
      <protection locked="0"/>
    </xf>
    <xf numFmtId="49" fontId="11" fillId="5" borderId="15" xfId="3" applyNumberFormat="1" applyFont="1" applyFill="1" applyBorder="1" applyAlignment="1" applyProtection="1">
      <protection locked="0"/>
    </xf>
    <xf numFmtId="0" fontId="18" fillId="0" borderId="5" xfId="0" applyFont="1" applyFill="1" applyBorder="1" applyAlignment="1" applyProtection="1">
      <alignment vertical="top" wrapText="1"/>
      <protection hidden="1"/>
    </xf>
    <xf numFmtId="49" fontId="18" fillId="0" borderId="5" xfId="0" applyNumberFormat="1" applyFont="1" applyFill="1" applyBorder="1" applyAlignment="1" applyProtection="1">
      <alignment vertical="top" wrapText="1"/>
      <protection hidden="1"/>
    </xf>
    <xf numFmtId="164" fontId="4" fillId="3" borderId="0" xfId="0" applyNumberFormat="1" applyFont="1" applyFill="1" applyBorder="1" applyAlignment="1" applyProtection="1">
      <alignment horizontal="left"/>
      <protection hidden="1"/>
    </xf>
    <xf numFmtId="0" fontId="3" fillId="0" borderId="12" xfId="0" applyFont="1" applyBorder="1" applyProtection="1">
      <protection hidden="1"/>
    </xf>
    <xf numFmtId="164" fontId="4" fillId="3" borderId="0" xfId="0" applyNumberFormat="1" applyFont="1" applyFill="1" applyBorder="1" applyAlignment="1" applyProtection="1">
      <protection hidden="1"/>
    </xf>
    <xf numFmtId="49" fontId="17" fillId="5" borderId="18" xfId="1" applyNumberFormat="1" applyFont="1" applyFill="1" applyBorder="1" applyAlignment="1" applyProtection="1">
      <alignment horizontal="left"/>
      <protection locked="0"/>
    </xf>
    <xf numFmtId="49" fontId="17" fillId="5" borderId="2" xfId="1" applyNumberFormat="1" applyFont="1" applyFill="1" applyBorder="1" applyAlignment="1" applyProtection="1">
      <alignment horizontal="left"/>
      <protection locked="0"/>
    </xf>
    <xf numFmtId="0" fontId="4" fillId="3" borderId="15" xfId="0" applyFont="1" applyFill="1" applyBorder="1" applyAlignment="1" applyProtection="1">
      <alignment horizontal="right"/>
      <protection hidden="1"/>
    </xf>
    <xf numFmtId="172" fontId="18" fillId="5" borderId="2" xfId="2" applyNumberFormat="1" applyFont="1" applyFill="1" applyBorder="1" applyAlignment="1" applyProtection="1">
      <protection locked="0"/>
    </xf>
    <xf numFmtId="3" fontId="18" fillId="0" borderId="2" xfId="1" applyNumberFormat="1" applyFont="1" applyFill="1" applyBorder="1" applyAlignment="1" applyProtection="1">
      <alignment horizontal="right"/>
      <protection hidden="1"/>
    </xf>
    <xf numFmtId="166" fontId="17" fillId="4" borderId="2" xfId="1" applyNumberFormat="1" applyFont="1" applyFill="1" applyBorder="1" applyAlignment="1" applyProtection="1">
      <alignment horizontal="right"/>
      <protection hidden="1"/>
    </xf>
    <xf numFmtId="0" fontId="4" fillId="3" borderId="19" xfId="0" applyFont="1" applyFill="1" applyBorder="1" applyAlignment="1" applyProtection="1">
      <alignment horizontal="right"/>
      <protection hidden="1"/>
    </xf>
    <xf numFmtId="0" fontId="4" fillId="3" borderId="6" xfId="0" applyFont="1" applyFill="1" applyBorder="1" applyAlignment="1" applyProtection="1">
      <alignment horizontal="right"/>
      <protection hidden="1"/>
    </xf>
    <xf numFmtId="0" fontId="23" fillId="4" borderId="2" xfId="0" applyFont="1" applyFill="1" applyBorder="1" applyAlignment="1" applyProtection="1">
      <alignment horizontal="right"/>
      <protection hidden="1"/>
    </xf>
    <xf numFmtId="168" fontId="23" fillId="4" borderId="2" xfId="1" applyNumberFormat="1" applyFont="1" applyFill="1" applyBorder="1" applyAlignment="1" applyProtection="1">
      <alignment horizontal="right"/>
      <protection hidden="1"/>
    </xf>
    <xf numFmtId="172" fontId="18" fillId="0" borderId="18" xfId="2" applyNumberFormat="1" applyFont="1" applyFill="1" applyBorder="1" applyAlignment="1" applyProtection="1">
      <alignment horizontal="right"/>
      <protection hidden="1"/>
    </xf>
    <xf numFmtId="164" fontId="4" fillId="7" borderId="2" xfId="0" applyNumberFormat="1" applyFont="1" applyFill="1" applyBorder="1" applyProtection="1">
      <protection hidden="1"/>
    </xf>
    <xf numFmtId="164" fontId="4" fillId="7" borderId="3" xfId="0" applyNumberFormat="1" applyFont="1" applyFill="1" applyBorder="1" applyProtection="1">
      <protection hidden="1"/>
    </xf>
    <xf numFmtId="0" fontId="37" fillId="3" borderId="10" xfId="0" applyFont="1" applyFill="1" applyBorder="1" applyAlignment="1" applyProtection="1">
      <alignment horizontal="left"/>
      <protection hidden="1"/>
    </xf>
    <xf numFmtId="1" fontId="4" fillId="3" borderId="14" xfId="0" applyNumberFormat="1" applyFont="1" applyFill="1" applyBorder="1" applyAlignment="1" applyProtection="1">
      <alignment horizontal="right" wrapText="1"/>
      <protection hidden="1"/>
    </xf>
    <xf numFmtId="1" fontId="4" fillId="3" borderId="15" xfId="0" applyNumberFormat="1" applyFont="1" applyFill="1" applyBorder="1" applyAlignment="1" applyProtection="1">
      <alignment horizontal="right" wrapText="1"/>
      <protection hidden="1"/>
    </xf>
    <xf numFmtId="164" fontId="27" fillId="3" borderId="19" xfId="0" applyNumberFormat="1" applyFont="1" applyFill="1" applyBorder="1" applyProtection="1">
      <protection hidden="1"/>
    </xf>
    <xf numFmtId="1" fontId="19" fillId="3" borderId="19" xfId="0" applyNumberFormat="1" applyFont="1" applyFill="1" applyBorder="1" applyProtection="1">
      <protection hidden="1"/>
    </xf>
    <xf numFmtId="1" fontId="4" fillId="3" borderId="19" xfId="0" applyNumberFormat="1" applyFont="1" applyFill="1" applyBorder="1" applyAlignment="1" applyProtection="1">
      <alignment horizontal="right" wrapText="1"/>
      <protection hidden="1"/>
    </xf>
    <xf numFmtId="1" fontId="4" fillId="3" borderId="6" xfId="0" applyNumberFormat="1" applyFont="1" applyFill="1" applyBorder="1" applyAlignment="1" applyProtection="1">
      <alignment horizontal="right" wrapText="1"/>
      <protection hidden="1"/>
    </xf>
    <xf numFmtId="0" fontId="18" fillId="3" borderId="4" xfId="0" applyFont="1" applyFill="1" applyBorder="1" applyProtection="1">
      <protection hidden="1"/>
    </xf>
    <xf numFmtId="0" fontId="18" fillId="3" borderId="11" xfId="0" applyFont="1" applyFill="1" applyBorder="1" applyProtection="1">
      <protection hidden="1"/>
    </xf>
    <xf numFmtId="0" fontId="23" fillId="0" borderId="5" xfId="0" applyFont="1" applyFill="1" applyBorder="1" applyProtection="1">
      <protection hidden="1"/>
    </xf>
    <xf numFmtId="0" fontId="18" fillId="0" borderId="6" xfId="0" applyFont="1" applyBorder="1" applyProtection="1">
      <protection hidden="1"/>
    </xf>
    <xf numFmtId="169" fontId="18" fillId="4" borderId="18" xfId="0" applyNumberFormat="1" applyFont="1" applyFill="1" applyBorder="1" applyAlignment="1" applyProtection="1">
      <alignment horizontal="center"/>
      <protection hidden="1"/>
    </xf>
    <xf numFmtId="0" fontId="18" fillId="3" borderId="15" xfId="0" applyFont="1" applyFill="1" applyBorder="1" applyProtection="1">
      <protection hidden="1"/>
    </xf>
    <xf numFmtId="0" fontId="18" fillId="0" borderId="5" xfId="0" applyFont="1" applyFill="1" applyBorder="1" applyProtection="1">
      <protection hidden="1"/>
    </xf>
    <xf numFmtId="169" fontId="18" fillId="4" borderId="2" xfId="0" applyNumberFormat="1" applyFont="1" applyFill="1" applyBorder="1" applyAlignment="1" applyProtection="1">
      <alignment horizontal="center"/>
      <protection hidden="1"/>
    </xf>
    <xf numFmtId="1" fontId="4" fillId="3" borderId="16" xfId="0" applyNumberFormat="1" applyFont="1" applyFill="1" applyBorder="1" applyAlignment="1" applyProtection="1">
      <alignment horizontal="right"/>
      <protection hidden="1"/>
    </xf>
    <xf numFmtId="0" fontId="18" fillId="0" borderId="20" xfId="0" applyFont="1" applyBorder="1" applyAlignment="1" applyProtection="1">
      <alignment horizontal="right"/>
      <protection hidden="1"/>
    </xf>
    <xf numFmtId="1" fontId="4" fillId="3" borderId="16" xfId="0" applyNumberFormat="1" applyFont="1" applyFill="1" applyBorder="1" applyAlignment="1" applyProtection="1">
      <alignment horizontal="right" wrapText="1"/>
      <protection hidden="1"/>
    </xf>
    <xf numFmtId="0" fontId="4" fillId="0" borderId="5" xfId="0" applyFont="1" applyFill="1" applyBorder="1" applyProtection="1">
      <protection hidden="1"/>
    </xf>
    <xf numFmtId="169" fontId="18" fillId="7" borderId="21" xfId="0" applyNumberFormat="1" applyFont="1" applyFill="1" applyBorder="1" applyAlignment="1" applyProtection="1">
      <alignment horizontal="center"/>
      <protection hidden="1"/>
    </xf>
    <xf numFmtId="1" fontId="4" fillId="3" borderId="18" xfId="0" applyNumberFormat="1" applyFont="1" applyFill="1" applyBorder="1" applyAlignment="1" applyProtection="1">
      <alignment horizontal="right" wrapText="1"/>
      <protection hidden="1"/>
    </xf>
    <xf numFmtId="0" fontId="4" fillId="0" borderId="0" xfId="0" applyFont="1" applyFill="1" applyBorder="1" applyProtection="1">
      <protection hidden="1"/>
    </xf>
    <xf numFmtId="0" fontId="18" fillId="0" borderId="0" xfId="0" applyFont="1" applyBorder="1" applyProtection="1">
      <protection hidden="1"/>
    </xf>
    <xf numFmtId="0" fontId="4" fillId="3" borderId="2" xfId="0" applyFont="1" applyFill="1" applyBorder="1" applyAlignment="1" applyProtection="1">
      <alignment horizontal="right"/>
      <protection hidden="1"/>
    </xf>
    <xf numFmtId="0" fontId="38" fillId="0" borderId="0" xfId="0" applyFont="1" applyBorder="1" applyProtection="1">
      <protection hidden="1"/>
    </xf>
    <xf numFmtId="1" fontId="4" fillId="3" borderId="14" xfId="0" applyNumberFormat="1" applyFont="1" applyFill="1" applyBorder="1" applyAlignment="1" applyProtection="1">
      <alignment horizontal="left"/>
      <protection hidden="1"/>
    </xf>
    <xf numFmtId="0" fontId="23" fillId="0" borderId="2" xfId="0" applyFont="1" applyFill="1" applyBorder="1" applyProtection="1">
      <protection hidden="1"/>
    </xf>
    <xf numFmtId="0" fontId="23" fillId="8" borderId="2" xfId="0" applyFont="1" applyFill="1" applyBorder="1" applyAlignment="1" applyProtection="1">
      <alignment horizontal="right"/>
      <protection locked="0"/>
    </xf>
    <xf numFmtId="173" fontId="23" fillId="8" borderId="2" xfId="0" applyNumberFormat="1" applyFont="1" applyFill="1" applyBorder="1" applyAlignment="1" applyProtection="1">
      <alignment horizontal="right"/>
      <protection locked="0"/>
    </xf>
    <xf numFmtId="0" fontId="23" fillId="4" borderId="2" xfId="0" applyFont="1" applyFill="1" applyBorder="1" applyProtection="1">
      <protection hidden="1"/>
    </xf>
    <xf numFmtId="174" fontId="23" fillId="8" borderId="2" xfId="0" applyNumberFormat="1" applyFont="1" applyFill="1" applyBorder="1" applyAlignment="1" applyProtection="1">
      <alignment horizontal="right"/>
      <protection locked="0"/>
    </xf>
    <xf numFmtId="0" fontId="4" fillId="0" borderId="0" xfId="0" applyFont="1" applyFill="1" applyBorder="1" applyAlignment="1" applyProtection="1">
      <alignment horizontal="center"/>
      <protection hidden="1"/>
    </xf>
    <xf numFmtId="9" fontId="4" fillId="0" borderId="0" xfId="6" applyFont="1" applyFill="1" applyBorder="1" applyAlignment="1" applyProtection="1">
      <alignment horizontal="center"/>
      <protection hidden="1"/>
    </xf>
    <xf numFmtId="0" fontId="39" fillId="0" borderId="0" xfId="0" applyFont="1" applyFill="1" applyBorder="1" applyProtection="1">
      <protection hidden="1"/>
    </xf>
    <xf numFmtId="0" fontId="23" fillId="0" borderId="2" xfId="0" applyFont="1" applyBorder="1" applyProtection="1">
      <protection hidden="1"/>
    </xf>
    <xf numFmtId="0" fontId="18" fillId="0" borderId="0" xfId="0" applyFont="1" applyFill="1" applyBorder="1" applyProtection="1">
      <protection hidden="1"/>
    </xf>
    <xf numFmtId="169" fontId="18" fillId="4" borderId="22" xfId="0" applyNumberFormat="1" applyFont="1" applyFill="1" applyBorder="1" applyAlignment="1" applyProtection="1">
      <alignment horizontal="center"/>
      <protection hidden="1"/>
    </xf>
    <xf numFmtId="0" fontId="23" fillId="0" borderId="2" xfId="0" applyFont="1" applyBorder="1" applyAlignment="1" applyProtection="1">
      <alignment horizontal="right"/>
      <protection hidden="1"/>
    </xf>
    <xf numFmtId="169" fontId="18" fillId="4" borderId="21" xfId="0" applyNumberFormat="1" applyFont="1" applyFill="1" applyBorder="1" applyAlignment="1" applyProtection="1">
      <alignment horizontal="center"/>
      <protection hidden="1"/>
    </xf>
    <xf numFmtId="0" fontId="23" fillId="0" borderId="20" xfId="0" applyFont="1" applyBorder="1" applyProtection="1">
      <protection hidden="1"/>
    </xf>
    <xf numFmtId="0" fontId="18" fillId="0" borderId="15" xfId="0" applyFont="1" applyBorder="1" applyProtection="1">
      <protection hidden="1"/>
    </xf>
    <xf numFmtId="169" fontId="18" fillId="7" borderId="23" xfId="0" applyNumberFormat="1" applyFont="1" applyFill="1" applyBorder="1" applyAlignment="1" applyProtection="1">
      <alignment horizontal="center"/>
      <protection hidden="1"/>
    </xf>
    <xf numFmtId="0" fontId="29" fillId="3" borderId="10" xfId="0" applyFont="1" applyFill="1" applyBorder="1" applyProtection="1">
      <protection hidden="1"/>
    </xf>
    <xf numFmtId="0" fontId="18" fillId="3" borderId="17" xfId="0" applyFont="1" applyFill="1" applyBorder="1" applyProtection="1">
      <protection hidden="1"/>
    </xf>
    <xf numFmtId="0" fontId="18" fillId="3" borderId="14" xfId="0" applyFont="1" applyFill="1" applyBorder="1" applyProtection="1">
      <protection hidden="1"/>
    </xf>
    <xf numFmtId="0" fontId="23" fillId="8" borderId="2" xfId="0" applyFont="1" applyFill="1" applyBorder="1" applyAlignment="1" applyProtection="1">
      <alignment horizontal="left"/>
      <protection locked="0"/>
    </xf>
    <xf numFmtId="169" fontId="18" fillId="4" borderId="24" xfId="0" applyNumberFormat="1" applyFont="1" applyFill="1" applyBorder="1" applyAlignment="1" applyProtection="1">
      <alignment horizontal="center"/>
      <protection hidden="1"/>
    </xf>
    <xf numFmtId="0" fontId="11" fillId="0" borderId="2" xfId="3" quotePrefix="1" applyFont="1" applyFill="1" applyBorder="1" applyAlignment="1" applyProtection="1">
      <alignment wrapText="1"/>
      <protection hidden="1"/>
    </xf>
    <xf numFmtId="164" fontId="11" fillId="5" borderId="2" xfId="3" applyNumberFormat="1" applyFont="1" applyFill="1" applyBorder="1" applyAlignment="1" applyProtection="1">
      <alignment horizontal="right" vertical="center"/>
      <protection locked="0"/>
    </xf>
    <xf numFmtId="168" fontId="18" fillId="0" borderId="2" xfId="1" applyNumberFormat="1" applyFont="1" applyFill="1" applyBorder="1" applyAlignment="1" applyProtection="1">
      <alignment horizontal="center" vertical="center"/>
      <protection hidden="1"/>
    </xf>
    <xf numFmtId="164" fontId="4" fillId="3" borderId="0" xfId="0" applyNumberFormat="1" applyFont="1" applyFill="1" applyBorder="1" applyAlignment="1" applyProtection="1">
      <alignment horizontal="right" vertical="center"/>
      <protection hidden="1"/>
    </xf>
    <xf numFmtId="164" fontId="11" fillId="6" borderId="2" xfId="3" applyNumberFormat="1" applyFont="1" applyFill="1" applyBorder="1" applyAlignment="1" applyProtection="1">
      <alignment horizontal="right" vertical="center"/>
      <protection hidden="1"/>
    </xf>
    <xf numFmtId="164" fontId="4" fillId="3" borderId="0" xfId="0" applyNumberFormat="1" applyFont="1" applyFill="1" applyBorder="1" applyAlignment="1" applyProtection="1">
      <alignment horizontal="left" wrapText="1"/>
      <protection hidden="1"/>
    </xf>
    <xf numFmtId="1" fontId="4" fillId="3" borderId="6" xfId="0" applyNumberFormat="1" applyFont="1" applyFill="1" applyBorder="1" applyAlignment="1" applyProtection="1">
      <alignment horizontal="right"/>
      <protection hidden="1"/>
    </xf>
    <xf numFmtId="175" fontId="4" fillId="0" borderId="0" xfId="0" applyNumberFormat="1" applyFont="1" applyProtection="1">
      <protection hidden="1"/>
    </xf>
    <xf numFmtId="0" fontId="12" fillId="0" borderId="0" xfId="3" applyFont="1" applyProtection="1">
      <protection hidden="1"/>
    </xf>
    <xf numFmtId="172" fontId="11" fillId="0" borderId="0" xfId="3" applyNumberFormat="1" applyFont="1" applyProtection="1">
      <protection hidden="1"/>
    </xf>
    <xf numFmtId="10" fontId="11" fillId="0" borderId="0" xfId="6" applyNumberFormat="1" applyFont="1" applyProtection="1">
      <protection hidden="1"/>
    </xf>
    <xf numFmtId="49" fontId="11" fillId="8" borderId="0" xfId="3" applyNumberFormat="1" applyFont="1" applyFill="1" applyBorder="1" applyAlignment="1" applyProtection="1">
      <protection locked="0"/>
    </xf>
    <xf numFmtId="0" fontId="5" fillId="3" borderId="19" xfId="0" applyFont="1" applyFill="1" applyBorder="1" applyProtection="1">
      <protection hidden="1"/>
    </xf>
    <xf numFmtId="0" fontId="11" fillId="0" borderId="5" xfId="3" quotePrefix="1" applyFont="1" applyFill="1" applyBorder="1" applyAlignment="1" applyProtection="1">
      <alignment wrapText="1"/>
      <protection hidden="1"/>
    </xf>
    <xf numFmtId="0" fontId="19" fillId="3" borderId="0" xfId="0" applyFont="1" applyFill="1" applyAlignment="1" applyProtection="1">
      <protection hidden="1"/>
    </xf>
    <xf numFmtId="0" fontId="5" fillId="3" borderId="0" xfId="0" applyFont="1" applyFill="1" applyAlignment="1" applyProtection="1">
      <alignment horizontal="left" vertical="center"/>
      <protection hidden="1"/>
    </xf>
    <xf numFmtId="1" fontId="22" fillId="0" borderId="0" xfId="0" applyNumberFormat="1" applyFont="1" applyBorder="1" applyAlignment="1" applyProtection="1">
      <alignment horizontal="center"/>
      <protection hidden="1"/>
    </xf>
    <xf numFmtId="1" fontId="11" fillId="0" borderId="0" xfId="0" applyNumberFormat="1" applyFont="1" applyFill="1" applyBorder="1" applyAlignment="1" applyProtection="1">
      <alignment horizontal="center" vertical="center"/>
      <protection hidden="1"/>
    </xf>
    <xf numFmtId="0" fontId="4" fillId="3" borderId="18" xfId="0" applyFont="1" applyFill="1" applyBorder="1" applyAlignment="1" applyProtection="1">
      <alignment horizontal="right"/>
      <protection hidden="1"/>
    </xf>
    <xf numFmtId="164" fontId="4" fillId="3" borderId="20" xfId="0" applyNumberFormat="1" applyFont="1" applyFill="1" applyBorder="1" applyAlignment="1" applyProtection="1">
      <alignment horizontal="right"/>
      <protection hidden="1"/>
    </xf>
    <xf numFmtId="164" fontId="18" fillId="3" borderId="0" xfId="0" applyNumberFormat="1" applyFont="1" applyFill="1" applyBorder="1" applyAlignment="1" applyProtection="1">
      <alignment horizontal="right"/>
      <protection hidden="1"/>
    </xf>
    <xf numFmtId="0" fontId="5" fillId="3" borderId="4" xfId="0" applyFont="1" applyFill="1" applyBorder="1" applyAlignment="1" applyProtection="1">
      <alignment horizontal="left" vertical="center"/>
      <protection hidden="1"/>
    </xf>
    <xf numFmtId="0" fontId="28" fillId="3" borderId="0" xfId="0" applyFont="1" applyFill="1" applyBorder="1" applyAlignment="1" applyProtection="1">
      <alignment horizontal="left"/>
      <protection hidden="1"/>
    </xf>
    <xf numFmtId="164" fontId="4" fillId="3" borderId="20" xfId="0" applyNumberFormat="1" applyFont="1" applyFill="1" applyBorder="1" applyAlignment="1" applyProtection="1">
      <protection hidden="1"/>
    </xf>
    <xf numFmtId="1" fontId="4" fillId="3" borderId="2" xfId="0" applyNumberFormat="1" applyFont="1" applyFill="1" applyBorder="1" applyAlignment="1" applyProtection="1">
      <alignment horizontal="right" wrapText="1"/>
      <protection hidden="1"/>
    </xf>
    <xf numFmtId="164" fontId="4" fillId="3" borderId="19" xfId="0" applyNumberFormat="1" applyFont="1" applyFill="1" applyBorder="1" applyAlignment="1" applyProtection="1">
      <alignment horizontal="right"/>
      <protection hidden="1"/>
    </xf>
    <xf numFmtId="0" fontId="36" fillId="0" borderId="0" xfId="3" applyFont="1" applyProtection="1">
      <protection hidden="1"/>
    </xf>
    <xf numFmtId="0" fontId="18" fillId="3" borderId="18" xfId="0" applyFont="1" applyFill="1" applyBorder="1" applyAlignment="1" applyProtection="1">
      <alignment horizontal="right"/>
      <protection hidden="1"/>
    </xf>
    <xf numFmtId="164" fontId="8" fillId="0" borderId="0" xfId="0" applyNumberFormat="1" applyFont="1" applyFill="1" applyBorder="1" applyProtection="1">
      <protection hidden="1"/>
    </xf>
    <xf numFmtId="164" fontId="8" fillId="0" borderId="13" xfId="0" applyNumberFormat="1" applyFont="1" applyFill="1" applyBorder="1" applyProtection="1">
      <protection hidden="1"/>
    </xf>
    <xf numFmtId="0" fontId="16" fillId="0" borderId="1" xfId="3" applyFont="1" applyFill="1" applyBorder="1" applyProtection="1">
      <protection hidden="1"/>
    </xf>
    <xf numFmtId="0" fontId="11" fillId="0" borderId="0" xfId="3" applyFont="1" applyFill="1" applyProtection="1">
      <protection hidden="1"/>
    </xf>
    <xf numFmtId="0" fontId="4" fillId="0" borderId="0" xfId="0" applyFont="1" applyBorder="1" applyProtection="1">
      <protection hidden="1"/>
    </xf>
    <xf numFmtId="171" fontId="31" fillId="0" borderId="18" xfId="1" applyNumberFormat="1" applyFont="1" applyFill="1" applyBorder="1" applyAlignment="1" applyProtection="1">
      <alignment horizontal="left"/>
      <protection hidden="1"/>
    </xf>
    <xf numFmtId="9" fontId="23" fillId="0" borderId="2" xfId="0" applyNumberFormat="1" applyFont="1" applyBorder="1" applyAlignment="1" applyProtection="1">
      <alignment horizontal="right"/>
      <protection hidden="1"/>
    </xf>
    <xf numFmtId="172" fontId="18" fillId="4" borderId="2" xfId="2" applyNumberFormat="1" applyFont="1" applyFill="1" applyBorder="1" applyAlignment="1" applyProtection="1">
      <alignment horizontal="right"/>
      <protection hidden="1"/>
    </xf>
    <xf numFmtId="164" fontId="4" fillId="3" borderId="13" xfId="0" applyNumberFormat="1" applyFont="1" applyFill="1" applyBorder="1" applyAlignment="1" applyProtection="1">
      <alignment horizontal="right"/>
      <protection hidden="1"/>
    </xf>
    <xf numFmtId="49" fontId="4" fillId="3" borderId="13" xfId="0" applyNumberFormat="1" applyFont="1" applyFill="1" applyBorder="1" applyAlignment="1" applyProtection="1">
      <alignment horizontal="right"/>
      <protection hidden="1"/>
    </xf>
    <xf numFmtId="164" fontId="4" fillId="3" borderId="15" xfId="0" applyNumberFormat="1" applyFont="1" applyFill="1" applyBorder="1" applyAlignment="1" applyProtection="1">
      <alignment horizontal="right"/>
      <protection hidden="1"/>
    </xf>
    <xf numFmtId="164" fontId="18" fillId="3" borderId="0" xfId="0" applyNumberFormat="1" applyFont="1" applyFill="1" applyBorder="1" applyAlignment="1" applyProtection="1">
      <alignment horizontal="left"/>
      <protection hidden="1"/>
    </xf>
    <xf numFmtId="44" fontId="18" fillId="5" borderId="2" xfId="2" applyFont="1" applyFill="1" applyBorder="1" applyAlignment="1" applyProtection="1">
      <alignment vertical="center"/>
      <protection locked="0"/>
    </xf>
    <xf numFmtId="0" fontId="40" fillId="0" borderId="0" xfId="0" applyFont="1" applyProtection="1">
      <protection hidden="1"/>
    </xf>
    <xf numFmtId="1" fontId="42" fillId="0" borderId="0" xfId="0" applyNumberFormat="1" applyFont="1" applyFill="1" applyBorder="1" applyProtection="1">
      <protection hidden="1"/>
    </xf>
    <xf numFmtId="0" fontId="41" fillId="0" borderId="0" xfId="0" applyFo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1" fontId="5" fillId="3" borderId="5" xfId="0" applyNumberFormat="1" applyFont="1" applyFill="1" applyBorder="1" applyAlignment="1" applyProtection="1">
      <alignment vertical="center"/>
      <protection hidden="1"/>
    </xf>
    <xf numFmtId="0" fontId="18" fillId="0" borderId="2" xfId="0" applyFont="1" applyBorder="1" applyAlignment="1" applyProtection="1">
      <alignment horizontal="right"/>
      <protection hidden="1"/>
    </xf>
    <xf numFmtId="164" fontId="4" fillId="3" borderId="17" xfId="0" applyNumberFormat="1" applyFont="1" applyFill="1" applyBorder="1" applyAlignment="1" applyProtection="1">
      <alignment horizontal="right"/>
      <protection hidden="1"/>
    </xf>
    <xf numFmtId="0" fontId="40" fillId="0" borderId="0" xfId="3" applyFont="1" applyProtection="1">
      <protection hidden="1"/>
    </xf>
    <xf numFmtId="0" fontId="43" fillId="0" borderId="0" xfId="3" applyFont="1" applyProtection="1"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0" fontId="4" fillId="0" borderId="2" xfId="0" applyFont="1" applyFill="1" applyBorder="1" applyAlignment="1" applyProtection="1">
      <alignment horizontal="right"/>
      <protection hidden="1"/>
    </xf>
    <xf numFmtId="0" fontId="4" fillId="3" borderId="13" xfId="0" applyFont="1" applyFill="1" applyBorder="1" applyAlignment="1" applyProtection="1">
      <alignment horizontal="right" vertical="center"/>
      <protection hidden="1"/>
    </xf>
    <xf numFmtId="0" fontId="4" fillId="3" borderId="5" xfId="0" applyFont="1" applyFill="1" applyBorder="1" applyAlignment="1" applyProtection="1">
      <alignment vertical="center"/>
      <protection hidden="1"/>
    </xf>
    <xf numFmtId="169" fontId="18" fillId="0" borderId="2" xfId="0" applyNumberFormat="1" applyFont="1" applyFill="1" applyBorder="1" applyProtection="1">
      <protection hidden="1"/>
    </xf>
    <xf numFmtId="169" fontId="18" fillId="0" borderId="2" xfId="2" applyNumberFormat="1" applyFont="1" applyFill="1" applyBorder="1" applyProtection="1">
      <protection hidden="1"/>
    </xf>
    <xf numFmtId="1" fontId="8" fillId="3" borderId="0" xfId="0" applyNumberFormat="1" applyFont="1" applyFill="1" applyBorder="1" applyProtection="1">
      <protection hidden="1"/>
    </xf>
    <xf numFmtId="164" fontId="11" fillId="6" borderId="3" xfId="3" applyNumberFormat="1" applyFont="1" applyFill="1" applyBorder="1" applyAlignment="1" applyProtection="1">
      <alignment horizontal="right" vertical="center"/>
      <protection hidden="1"/>
    </xf>
    <xf numFmtId="7" fontId="18" fillId="7" borderId="18" xfId="2" applyNumberFormat="1" applyFont="1" applyFill="1" applyBorder="1" applyAlignment="1" applyProtection="1">
      <alignment horizontal="center"/>
      <protection hidden="1"/>
    </xf>
    <xf numFmtId="7" fontId="18" fillId="7" borderId="18" xfId="2" applyNumberFormat="1" applyFont="1" applyFill="1" applyBorder="1" applyAlignment="1" applyProtection="1">
      <alignment horizontal="right"/>
      <protection hidden="1"/>
    </xf>
    <xf numFmtId="172" fontId="4" fillId="0" borderId="0" xfId="0" applyNumberFormat="1" applyFont="1" applyProtection="1">
      <protection hidden="1"/>
    </xf>
    <xf numFmtId="0" fontId="4" fillId="3" borderId="0" xfId="0" applyFont="1" applyFill="1" applyAlignment="1" applyProtection="1">
      <alignment horizontal="left" vertical="center"/>
      <protection hidden="1"/>
    </xf>
    <xf numFmtId="1" fontId="44" fillId="3" borderId="0" xfId="0" applyNumberFormat="1" applyFont="1" applyFill="1" applyAlignment="1" applyProtection="1">
      <alignment horizontal="left"/>
      <protection hidden="1"/>
    </xf>
    <xf numFmtId="0" fontId="44" fillId="0" borderId="0" xfId="3" applyFont="1" applyProtection="1">
      <protection hidden="1"/>
    </xf>
    <xf numFmtId="0" fontId="44" fillId="0" borderId="0" xfId="0" applyFont="1" applyProtection="1">
      <protection hidden="1"/>
    </xf>
    <xf numFmtId="0" fontId="18" fillId="3" borderId="6" xfId="0" applyFont="1" applyFill="1" applyBorder="1" applyAlignment="1" applyProtection="1">
      <alignment horizontal="right" vertical="center"/>
      <protection hidden="1"/>
    </xf>
    <xf numFmtId="0" fontId="8" fillId="6" borderId="7" xfId="0" applyFont="1" applyFill="1" applyBorder="1" applyProtection="1">
      <protection hidden="1"/>
    </xf>
    <xf numFmtId="166" fontId="17" fillId="0" borderId="2" xfId="1" applyNumberFormat="1" applyFont="1" applyFill="1" applyBorder="1" applyAlignment="1" applyProtection="1">
      <alignment horizontal="right"/>
      <protection hidden="1"/>
    </xf>
    <xf numFmtId="0" fontId="19" fillId="0" borderId="0" xfId="3" applyFont="1" applyFill="1" applyBorder="1" applyProtection="1">
      <protection hidden="1"/>
    </xf>
    <xf numFmtId="1" fontId="45" fillId="0" borderId="0" xfId="0" applyNumberFormat="1" applyFont="1" applyFill="1" applyBorder="1" applyAlignment="1" applyProtection="1">
      <alignment horizontal="right"/>
      <protection hidden="1"/>
    </xf>
    <xf numFmtId="176" fontId="46" fillId="0" borderId="0" xfId="0" applyNumberFormat="1" applyFont="1" applyFill="1" applyBorder="1" applyProtection="1">
      <protection hidden="1"/>
    </xf>
    <xf numFmtId="1" fontId="45" fillId="0" borderId="0" xfId="0" applyNumberFormat="1" applyFont="1" applyFill="1" applyBorder="1" applyProtection="1">
      <protection hidden="1"/>
    </xf>
    <xf numFmtId="172" fontId="11" fillId="0" borderId="0" xfId="0" applyNumberFormat="1" applyFont="1" applyFill="1" applyBorder="1" applyProtection="1">
      <protection hidden="1"/>
    </xf>
    <xf numFmtId="7" fontId="18" fillId="5" borderId="2" xfId="2" applyNumberFormat="1" applyFont="1" applyFill="1" applyBorder="1" applyAlignment="1" applyProtection="1">
      <protection locked="0"/>
    </xf>
    <xf numFmtId="9" fontId="19" fillId="0" borderId="1" xfId="6" applyFont="1" applyFill="1" applyBorder="1" applyProtection="1">
      <protection hidden="1"/>
    </xf>
    <xf numFmtId="164" fontId="18" fillId="4" borderId="2" xfId="0" applyNumberFormat="1" applyFont="1" applyFill="1" applyBorder="1" applyAlignment="1" applyProtection="1">
      <alignment horizontal="left" vertical="top" wrapText="1"/>
      <protection hidden="1"/>
    </xf>
    <xf numFmtId="0" fontId="18" fillId="4" borderId="18" xfId="0" applyFont="1" applyFill="1" applyBorder="1" applyAlignment="1" applyProtection="1">
      <alignment horizontal="right"/>
      <protection hidden="1"/>
    </xf>
    <xf numFmtId="0" fontId="9" fillId="0" borderId="2" xfId="0" applyFont="1" applyBorder="1" applyAlignment="1" applyProtection="1">
      <alignment horizontal="center" vertical="center"/>
      <protection hidden="1"/>
    </xf>
    <xf numFmtId="164" fontId="4" fillId="0" borderId="0" xfId="0" applyNumberFormat="1" applyFont="1" applyFill="1" applyBorder="1" applyAlignment="1" applyProtection="1">
      <alignment horizontal="center"/>
      <protection hidden="1"/>
    </xf>
    <xf numFmtId="164" fontId="4" fillId="6" borderId="3" xfId="0" applyNumberFormat="1" applyFont="1" applyFill="1" applyBorder="1" applyAlignment="1" applyProtection="1">
      <alignment vertical="center"/>
      <protection hidden="1"/>
    </xf>
    <xf numFmtId="0" fontId="11" fillId="0" borderId="0" xfId="3" applyFont="1" applyFill="1" applyBorder="1" applyProtection="1">
      <protection hidden="1"/>
    </xf>
    <xf numFmtId="1" fontId="23" fillId="3" borderId="0" xfId="0" applyNumberFormat="1" applyFont="1" applyFill="1" applyBorder="1" applyAlignment="1" applyProtection="1">
      <alignment horizontal="left"/>
      <protection hidden="1"/>
    </xf>
    <xf numFmtId="0" fontId="23" fillId="3" borderId="0" xfId="0" applyFont="1" applyFill="1" applyBorder="1" applyProtection="1">
      <protection hidden="1"/>
    </xf>
    <xf numFmtId="0" fontId="23" fillId="3" borderId="0" xfId="0" applyFont="1" applyFill="1" applyBorder="1" applyAlignment="1" applyProtection="1">
      <alignment vertical="center"/>
      <protection hidden="1"/>
    </xf>
    <xf numFmtId="164" fontId="4" fillId="3" borderId="12" xfId="0" applyNumberFormat="1" applyFont="1" applyFill="1" applyBorder="1" applyAlignment="1" applyProtection="1">
      <alignment horizontal="center"/>
      <protection hidden="1"/>
    </xf>
    <xf numFmtId="164" fontId="4" fillId="3" borderId="13" xfId="0" applyNumberFormat="1" applyFont="1" applyFill="1" applyBorder="1" applyAlignment="1" applyProtection="1">
      <alignment horizontal="center"/>
      <protection hidden="1"/>
    </xf>
    <xf numFmtId="1" fontId="19" fillId="0" borderId="19" xfId="0" applyNumberFormat="1" applyFont="1" applyFill="1" applyBorder="1" applyAlignment="1" applyProtection="1">
      <alignment horizontal="right"/>
      <protection hidden="1"/>
    </xf>
    <xf numFmtId="0" fontId="0" fillId="0" borderId="0" xfId="0" applyProtection="1">
      <protection hidden="1"/>
    </xf>
    <xf numFmtId="177" fontId="49" fillId="0" borderId="6" xfId="0" applyNumberFormat="1" applyFont="1" applyBorder="1" applyAlignment="1" applyProtection="1">
      <alignment horizontal="left" vertical="center"/>
      <protection hidden="1"/>
    </xf>
    <xf numFmtId="0" fontId="49" fillId="0" borderId="5" xfId="6" applyNumberFormat="1" applyFont="1" applyBorder="1" applyAlignment="1" applyProtection="1">
      <alignment vertical="center"/>
      <protection hidden="1"/>
    </xf>
    <xf numFmtId="0" fontId="25" fillId="0" borderId="2" xfId="0" applyFont="1" applyBorder="1" applyAlignment="1" applyProtection="1">
      <alignment horizontal="right" vertical="center"/>
      <protection hidden="1"/>
    </xf>
    <xf numFmtId="0" fontId="25" fillId="0" borderId="0" xfId="0" applyFont="1" applyAlignment="1" applyProtection="1">
      <alignment wrapText="1"/>
      <protection hidden="1"/>
    </xf>
    <xf numFmtId="1" fontId="51" fillId="0" borderId="1" xfId="0" applyNumberFormat="1" applyFont="1" applyFill="1" applyBorder="1" applyProtection="1">
      <protection hidden="1"/>
    </xf>
    <xf numFmtId="0" fontId="25" fillId="0" borderId="0" xfId="0" applyFont="1" applyAlignment="1" applyProtection="1">
      <alignment wrapText="1"/>
      <protection locked="0"/>
    </xf>
    <xf numFmtId="0" fontId="25" fillId="0" borderId="0" xfId="0" applyFont="1" applyProtection="1">
      <protection locked="0"/>
    </xf>
    <xf numFmtId="177" fontId="49" fillId="0" borderId="0" xfId="0" applyNumberFormat="1" applyFont="1" applyBorder="1" applyAlignment="1" applyProtection="1">
      <alignment horizontal="left" vertical="center"/>
      <protection hidden="1"/>
    </xf>
    <xf numFmtId="177" fontId="49" fillId="0" borderId="0" xfId="0" applyNumberFormat="1" applyFont="1" applyBorder="1" applyAlignment="1" applyProtection="1">
      <alignment horizontal="right" vertical="center"/>
      <protection hidden="1"/>
    </xf>
    <xf numFmtId="3" fontId="25" fillId="0" borderId="0" xfId="0" applyNumberFormat="1" applyFont="1" applyBorder="1" applyAlignment="1" applyProtection="1">
      <alignment horizontal="right" vertical="center"/>
      <protection hidden="1"/>
    </xf>
    <xf numFmtId="177" fontId="49" fillId="0" borderId="5" xfId="0" applyNumberFormat="1" applyFont="1" applyBorder="1" applyAlignment="1" applyProtection="1">
      <alignment horizontal="right" vertical="center"/>
      <protection hidden="1"/>
    </xf>
    <xf numFmtId="3" fontId="25" fillId="0" borderId="2" xfId="0" applyNumberFormat="1" applyFont="1" applyBorder="1" applyAlignment="1" applyProtection="1">
      <alignment horizontal="right" vertical="center"/>
      <protection hidden="1"/>
    </xf>
    <xf numFmtId="0" fontId="49" fillId="0" borderId="0" xfId="0" applyFont="1" applyProtection="1">
      <protection hidden="1"/>
    </xf>
    <xf numFmtId="0" fontId="50" fillId="3" borderId="4" xfId="0" applyFont="1" applyFill="1" applyBorder="1" applyAlignment="1" applyProtection="1">
      <alignment horizontal="right" vertical="center" wrapText="1"/>
      <protection hidden="1"/>
    </xf>
    <xf numFmtId="0" fontId="49" fillId="0" borderId="0" xfId="8" applyFont="1" applyBorder="1" applyAlignment="1" applyProtection="1">
      <alignment horizontal="left" vertical="center"/>
      <protection hidden="1"/>
    </xf>
    <xf numFmtId="0" fontId="52" fillId="0" borderId="0" xfId="0" applyFont="1" applyBorder="1" applyAlignment="1" applyProtection="1">
      <alignment horizontal="right" vertical="center"/>
      <protection hidden="1"/>
    </xf>
    <xf numFmtId="0" fontId="49" fillId="0" borderId="12" xfId="8" applyFont="1" applyBorder="1" applyAlignment="1" applyProtection="1">
      <alignment vertical="center"/>
      <protection hidden="1"/>
    </xf>
    <xf numFmtId="0" fontId="49" fillId="0" borderId="6" xfId="8" applyFont="1" applyBorder="1" applyAlignment="1" applyProtection="1">
      <alignment vertical="center"/>
      <protection hidden="1"/>
    </xf>
    <xf numFmtId="0" fontId="23" fillId="0" borderId="19" xfId="8" applyFont="1" applyBorder="1" applyAlignment="1" applyProtection="1">
      <alignment vertical="center"/>
      <protection hidden="1"/>
    </xf>
    <xf numFmtId="0" fontId="52" fillId="0" borderId="5" xfId="0" applyFont="1" applyBorder="1" applyAlignment="1" applyProtection="1">
      <alignment horizontal="right" vertical="center"/>
      <protection hidden="1"/>
    </xf>
    <xf numFmtId="178" fontId="53" fillId="0" borderId="2" xfId="0" applyNumberFormat="1" applyFont="1" applyFill="1" applyBorder="1" applyAlignment="1" applyProtection="1">
      <alignment horizontal="right" vertical="center"/>
      <protection hidden="1"/>
    </xf>
    <xf numFmtId="0" fontId="25" fillId="0" borderId="6" xfId="0" applyFont="1" applyBorder="1" applyAlignment="1" applyProtection="1">
      <alignment horizontal="right" vertical="center"/>
      <protection hidden="1"/>
    </xf>
    <xf numFmtId="0" fontId="25" fillId="0" borderId="5" xfId="0" applyFont="1" applyBorder="1" applyAlignment="1" applyProtection="1">
      <alignment horizontal="center" vertical="center"/>
      <protection hidden="1"/>
    </xf>
    <xf numFmtId="3" fontId="49" fillId="9" borderId="2" xfId="0" quotePrefix="1" applyNumberFormat="1" applyFont="1" applyFill="1" applyBorder="1" applyAlignment="1" applyProtection="1">
      <alignment horizontal="right" vertical="center" wrapText="1"/>
      <protection locked="0"/>
    </xf>
    <xf numFmtId="3" fontId="49" fillId="4" borderId="2" xfId="0" quotePrefix="1" applyNumberFormat="1" applyFont="1" applyFill="1" applyBorder="1" applyAlignment="1" applyProtection="1">
      <alignment horizontal="right" vertical="center" wrapText="1"/>
      <protection hidden="1"/>
    </xf>
    <xf numFmtId="0" fontId="50" fillId="3" borderId="6" xfId="0" applyFont="1" applyFill="1" applyBorder="1" applyAlignment="1" applyProtection="1">
      <alignment horizontal="right" vertical="center" wrapText="1"/>
      <protection hidden="1"/>
    </xf>
    <xf numFmtId="180" fontId="49" fillId="6" borderId="2" xfId="9" quotePrefix="1" applyNumberFormat="1" applyFont="1" applyFill="1" applyBorder="1" applyAlignment="1" applyProtection="1">
      <alignment horizontal="right" vertical="center" wrapText="1"/>
      <protection hidden="1"/>
    </xf>
    <xf numFmtId="179" fontId="19" fillId="0" borderId="0" xfId="9" applyFont="1" applyAlignment="1" applyProtection="1">
      <alignment horizontal="left"/>
      <protection hidden="1"/>
    </xf>
    <xf numFmtId="0" fontId="25" fillId="3" borderId="0" xfId="0" applyFont="1" applyFill="1" applyBorder="1" applyAlignment="1" applyProtection="1">
      <protection hidden="1"/>
    </xf>
    <xf numFmtId="0" fontId="54" fillId="4" borderId="0" xfId="0" applyFont="1" applyFill="1" applyBorder="1" applyProtection="1">
      <protection hidden="1"/>
    </xf>
    <xf numFmtId="0" fontId="54" fillId="4" borderId="0" xfId="0" applyFont="1" applyFill="1" applyBorder="1" applyProtection="1">
      <protection locked="0"/>
    </xf>
    <xf numFmtId="179" fontId="55" fillId="4" borderId="0" xfId="9" applyFont="1" applyFill="1" applyBorder="1" applyAlignment="1" applyProtection="1">
      <alignment horizontal="right" vertical="center"/>
      <protection locked="0"/>
    </xf>
    <xf numFmtId="0" fontId="55" fillId="4" borderId="0" xfId="0" applyFont="1" applyFill="1" applyBorder="1" applyAlignment="1" applyProtection="1">
      <alignment horizontal="right" vertical="center"/>
      <protection locked="0"/>
    </xf>
    <xf numFmtId="0" fontId="55" fillId="4" borderId="0" xfId="0" applyFont="1" applyFill="1" applyBorder="1" applyAlignment="1" applyProtection="1">
      <alignment horizontal="center" vertical="center"/>
      <protection locked="0"/>
    </xf>
    <xf numFmtId="179" fontId="55" fillId="4" borderId="0" xfId="9" applyFont="1" applyFill="1" applyBorder="1" applyAlignment="1" applyProtection="1">
      <alignment horizontal="center" vertical="center"/>
      <protection locked="0"/>
    </xf>
    <xf numFmtId="1" fontId="55" fillId="4" borderId="0" xfId="0" applyNumberFormat="1" applyFont="1" applyFill="1" applyBorder="1" applyAlignment="1" applyProtection="1">
      <alignment horizontal="center" vertical="center"/>
      <protection locked="0"/>
    </xf>
    <xf numFmtId="1" fontId="55" fillId="4" borderId="0" xfId="0" applyNumberFormat="1" applyFont="1" applyFill="1" applyBorder="1" applyAlignment="1" applyProtection="1">
      <alignment horizontal="right" vertical="center"/>
      <protection locked="0"/>
    </xf>
    <xf numFmtId="0" fontId="54" fillId="4" borderId="0" xfId="0" applyFont="1" applyFill="1" applyBorder="1" applyAlignment="1" applyProtection="1">
      <alignment horizontal="center" vertical="center"/>
      <protection locked="0"/>
    </xf>
    <xf numFmtId="181" fontId="55" fillId="4" borderId="0" xfId="9" applyNumberFormat="1" applyFont="1" applyFill="1" applyBorder="1" applyAlignment="1" applyProtection="1">
      <alignment horizontal="right" vertical="center"/>
      <protection locked="0"/>
    </xf>
    <xf numFmtId="1" fontId="55" fillId="4" borderId="0" xfId="10" applyNumberFormat="1" applyFont="1" applyFill="1" applyBorder="1" applyAlignment="1" applyProtection="1">
      <alignment horizontal="center" vertical="center"/>
      <protection locked="0"/>
    </xf>
    <xf numFmtId="0" fontId="56" fillId="4" borderId="0" xfId="0" applyFont="1" applyFill="1" applyBorder="1" applyAlignment="1" applyProtection="1">
      <alignment horizontal="left" vertical="center"/>
      <protection locked="0"/>
    </xf>
    <xf numFmtId="0" fontId="55" fillId="4" borderId="0" xfId="0" applyFont="1" applyFill="1" applyBorder="1" applyProtection="1">
      <protection locked="0"/>
    </xf>
    <xf numFmtId="0" fontId="55" fillId="4" borderId="0" xfId="0" applyFont="1" applyFill="1" applyBorder="1" applyProtection="1">
      <protection hidden="1"/>
    </xf>
    <xf numFmtId="182" fontId="55" fillId="4" borderId="0" xfId="10" applyFont="1" applyFill="1" applyBorder="1" applyAlignment="1" applyProtection="1">
      <alignment horizontal="right"/>
      <protection locked="0"/>
    </xf>
    <xf numFmtId="2" fontId="55" fillId="4" borderId="0" xfId="0" applyNumberFormat="1" applyFont="1" applyFill="1" applyBorder="1" applyProtection="1">
      <protection locked="0"/>
    </xf>
    <xf numFmtId="0" fontId="55" fillId="4" borderId="0" xfId="0" applyFont="1" applyFill="1" applyBorder="1" applyAlignment="1" applyProtection="1">
      <alignment wrapText="1"/>
      <protection locked="0"/>
    </xf>
    <xf numFmtId="182" fontId="55" fillId="4" borderId="0" xfId="10" applyNumberFormat="1" applyFont="1" applyFill="1" applyBorder="1" applyAlignment="1" applyProtection="1">
      <alignment vertical="center"/>
      <protection locked="0"/>
    </xf>
    <xf numFmtId="0" fontId="55" fillId="4" borderId="0" xfId="0" applyFont="1" applyFill="1" applyBorder="1" applyAlignment="1" applyProtection="1">
      <alignment vertical="center" wrapText="1"/>
      <protection locked="0"/>
    </xf>
    <xf numFmtId="0" fontId="55" fillId="4" borderId="0" xfId="0" applyFont="1" applyFill="1" applyBorder="1" applyAlignment="1" applyProtection="1">
      <alignment vertical="center"/>
      <protection locked="0"/>
    </xf>
    <xf numFmtId="182" fontId="56" fillId="4" borderId="0" xfId="10" applyNumberFormat="1" applyFont="1" applyFill="1" applyBorder="1" applyAlignment="1" applyProtection="1">
      <alignment vertical="center"/>
      <protection locked="0"/>
    </xf>
    <xf numFmtId="0" fontId="56" fillId="4" borderId="0" xfId="0" applyFont="1" applyFill="1" applyBorder="1" applyAlignment="1" applyProtection="1">
      <alignment horizontal="right" vertical="center"/>
      <protection locked="0"/>
    </xf>
    <xf numFmtId="0" fontId="56" fillId="4" borderId="0" xfId="0" applyFont="1" applyFill="1" applyBorder="1" applyAlignment="1" applyProtection="1">
      <alignment vertical="center"/>
      <protection locked="0"/>
    </xf>
    <xf numFmtId="178" fontId="57" fillId="4" borderId="0" xfId="0" applyNumberFormat="1" applyFont="1" applyFill="1" applyBorder="1" applyAlignment="1" applyProtection="1">
      <alignment horizontal="right" vertical="center"/>
      <protection locked="0"/>
    </xf>
    <xf numFmtId="177" fontId="57" fillId="4" borderId="0" xfId="0" applyNumberFormat="1" applyFont="1" applyFill="1" applyBorder="1" applyAlignment="1" applyProtection="1">
      <alignment horizontal="right" vertical="center"/>
      <protection locked="0"/>
    </xf>
    <xf numFmtId="180" fontId="57" fillId="4" borderId="0" xfId="9" applyNumberFormat="1" applyFont="1" applyFill="1" applyBorder="1" applyAlignment="1" applyProtection="1">
      <alignment horizontal="right" vertical="center"/>
      <protection locked="0"/>
    </xf>
    <xf numFmtId="0" fontId="57" fillId="4" borderId="0" xfId="0" applyFont="1" applyFill="1" applyBorder="1" applyAlignment="1" applyProtection="1">
      <alignment horizontal="center" vertical="center"/>
      <protection locked="0"/>
    </xf>
    <xf numFmtId="0" fontId="55" fillId="4" borderId="0" xfId="0" applyFont="1" applyFill="1" applyBorder="1" applyAlignment="1" applyProtection="1">
      <alignment vertical="center"/>
      <protection hidden="1"/>
    </xf>
    <xf numFmtId="0" fontId="58" fillId="4" borderId="0" xfId="0" applyFont="1" applyFill="1" applyBorder="1" applyAlignment="1" applyProtection="1">
      <alignment vertical="center"/>
      <protection hidden="1"/>
    </xf>
    <xf numFmtId="0" fontId="60" fillId="4" borderId="0" xfId="0" applyFont="1" applyFill="1" applyBorder="1" applyAlignment="1" applyProtection="1">
      <alignment vertical="center"/>
      <protection hidden="1"/>
    </xf>
    <xf numFmtId="1" fontId="57" fillId="4" borderId="0" xfId="0" applyNumberFormat="1" applyFont="1" applyFill="1" applyBorder="1" applyAlignment="1" applyProtection="1">
      <alignment horizontal="right" vertical="center"/>
      <protection hidden="1"/>
    </xf>
    <xf numFmtId="178" fontId="57" fillId="4" borderId="0" xfId="0" applyNumberFormat="1" applyFont="1" applyFill="1" applyBorder="1" applyAlignment="1" applyProtection="1">
      <alignment horizontal="right" vertical="center"/>
      <protection hidden="1"/>
    </xf>
    <xf numFmtId="177" fontId="55" fillId="4" borderId="0" xfId="0" applyNumberFormat="1" applyFont="1" applyFill="1" applyBorder="1" applyAlignment="1" applyProtection="1">
      <alignment horizontal="right" vertical="center" wrapText="1"/>
      <protection hidden="1"/>
    </xf>
    <xf numFmtId="179" fontId="55" fillId="4" borderId="0" xfId="9" applyNumberFormat="1" applyFont="1" applyFill="1" applyBorder="1" applyAlignment="1" applyProtection="1">
      <alignment horizontal="right" vertical="center" wrapText="1"/>
      <protection hidden="1"/>
    </xf>
    <xf numFmtId="0" fontId="55" fillId="4" borderId="0" xfId="0" applyFont="1" applyFill="1" applyBorder="1" applyAlignment="1" applyProtection="1">
      <alignment horizontal="center" vertical="center"/>
      <protection hidden="1"/>
    </xf>
    <xf numFmtId="0" fontId="56" fillId="4" borderId="0" xfId="0" applyFont="1" applyFill="1" applyBorder="1" applyAlignment="1" applyProtection="1">
      <alignment horizontal="left" vertical="center"/>
      <protection hidden="1"/>
    </xf>
    <xf numFmtId="0" fontId="55" fillId="4" borderId="0" xfId="0" applyFont="1" applyFill="1" applyBorder="1" applyAlignment="1" applyProtection="1">
      <alignment wrapText="1"/>
      <protection hidden="1"/>
    </xf>
    <xf numFmtId="0" fontId="17" fillId="3" borderId="0" xfId="0" applyFont="1" applyFill="1" applyBorder="1" applyAlignment="1" applyProtection="1">
      <alignment horizontal="left" vertical="center"/>
      <protection hidden="1"/>
    </xf>
    <xf numFmtId="0" fontId="11" fillId="0" borderId="18" xfId="3" quotePrefix="1" applyFont="1" applyFill="1" applyBorder="1" applyAlignment="1" applyProtection="1">
      <alignment vertical="center" wrapText="1"/>
      <protection hidden="1"/>
    </xf>
    <xf numFmtId="166" fontId="17" fillId="4" borderId="2" xfId="1" applyNumberFormat="1" applyFont="1" applyFill="1" applyBorder="1" applyAlignment="1" applyProtection="1">
      <alignment horizontal="left"/>
      <protection hidden="1"/>
    </xf>
    <xf numFmtId="172" fontId="18" fillId="0" borderId="2" xfId="2" applyNumberFormat="1" applyFont="1" applyFill="1" applyBorder="1" applyAlignment="1" applyProtection="1">
      <protection hidden="1"/>
    </xf>
    <xf numFmtId="7" fontId="18" fillId="0" borderId="2" xfId="2" applyNumberFormat="1" applyFont="1" applyFill="1" applyBorder="1" applyAlignment="1" applyProtection="1">
      <protection hidden="1"/>
    </xf>
    <xf numFmtId="0" fontId="38" fillId="0" borderId="0" xfId="0" applyFont="1" applyProtection="1">
      <protection hidden="1"/>
    </xf>
    <xf numFmtId="164" fontId="11" fillId="4" borderId="2" xfId="3" applyNumberFormat="1" applyFont="1" applyFill="1" applyBorder="1" applyAlignment="1" applyProtection="1">
      <alignment horizontal="right" vertical="center"/>
      <protection hidden="1"/>
    </xf>
    <xf numFmtId="164" fontId="62" fillId="3" borderId="0" xfId="0" applyNumberFormat="1" applyFont="1" applyFill="1" applyBorder="1" applyAlignment="1" applyProtection="1">
      <alignment horizontal="center"/>
      <protection hidden="1"/>
    </xf>
    <xf numFmtId="164" fontId="23" fillId="3" borderId="0" xfId="0" applyNumberFormat="1" applyFont="1" applyFill="1" applyBorder="1" applyAlignment="1" applyProtection="1">
      <alignment horizontal="left"/>
      <protection hidden="1"/>
    </xf>
    <xf numFmtId="164" fontId="23" fillId="3" borderId="0" xfId="0" applyNumberFormat="1" applyFont="1" applyFill="1" applyBorder="1" applyAlignment="1" applyProtection="1">
      <alignment horizontal="right"/>
      <protection hidden="1"/>
    </xf>
    <xf numFmtId="183" fontId="4" fillId="0" borderId="0" xfId="0" applyNumberFormat="1" applyFont="1" applyProtection="1">
      <protection hidden="1"/>
    </xf>
    <xf numFmtId="1" fontId="11" fillId="10" borderId="0" xfId="0" applyNumberFormat="1" applyFont="1" applyFill="1" applyBorder="1" applyProtection="1">
      <protection hidden="1"/>
    </xf>
    <xf numFmtId="1" fontId="19" fillId="10" borderId="0" xfId="0" applyNumberFormat="1" applyFont="1" applyFill="1" applyBorder="1" applyProtection="1">
      <protection hidden="1"/>
    </xf>
    <xf numFmtId="49" fontId="18" fillId="10" borderId="2" xfId="0" applyNumberFormat="1" applyFont="1" applyFill="1" applyBorder="1" applyAlignment="1" applyProtection="1">
      <alignment horizontal="center"/>
      <protection hidden="1"/>
    </xf>
    <xf numFmtId="0" fontId="18" fillId="10" borderId="2" xfId="0" applyFont="1" applyFill="1" applyBorder="1" applyAlignment="1" applyProtection="1">
      <alignment horizontal="right"/>
      <protection hidden="1"/>
    </xf>
    <xf numFmtId="166" fontId="18" fillId="10" borderId="2" xfId="1" applyNumberFormat="1" applyFont="1" applyFill="1" applyBorder="1" applyProtection="1">
      <protection hidden="1"/>
    </xf>
    <xf numFmtId="164" fontId="8" fillId="10" borderId="0" xfId="0" applyNumberFormat="1" applyFont="1" applyFill="1" applyBorder="1" applyProtection="1">
      <protection hidden="1"/>
    </xf>
    <xf numFmtId="0" fontId="17" fillId="5" borderId="2" xfId="0" applyFont="1" applyFill="1" applyBorder="1" applyAlignment="1" applyProtection="1">
      <alignment vertical="center"/>
      <protection locked="0"/>
    </xf>
    <xf numFmtId="164" fontId="11" fillId="4" borderId="5" xfId="0" applyNumberFormat="1" applyFont="1" applyFill="1" applyBorder="1" applyAlignment="1" applyProtection="1">
      <alignment horizontal="left" vertical="top" wrapText="1"/>
      <protection hidden="1"/>
    </xf>
    <xf numFmtId="164" fontId="11" fillId="4" borderId="19" xfId="0" applyNumberFormat="1" applyFont="1" applyFill="1" applyBorder="1" applyAlignment="1" applyProtection="1">
      <alignment horizontal="left" vertical="top" wrapText="1"/>
      <protection hidden="1"/>
    </xf>
    <xf numFmtId="164" fontId="11" fillId="4" borderId="6" xfId="0" applyNumberFormat="1" applyFont="1" applyFill="1" applyBorder="1" applyAlignment="1" applyProtection="1">
      <alignment horizontal="left" vertical="top" wrapText="1"/>
      <protection hidden="1"/>
    </xf>
    <xf numFmtId="164" fontId="18" fillId="4" borderId="5" xfId="0" applyNumberFormat="1" applyFont="1" applyFill="1" applyBorder="1" applyAlignment="1" applyProtection="1">
      <alignment horizontal="left" vertical="top" wrapText="1"/>
      <protection hidden="1"/>
    </xf>
    <xf numFmtId="164" fontId="18" fillId="4" borderId="19" xfId="0" applyNumberFormat="1" applyFont="1" applyFill="1" applyBorder="1" applyAlignment="1" applyProtection="1">
      <alignment horizontal="left" vertical="top" wrapText="1"/>
      <protection hidden="1"/>
    </xf>
    <xf numFmtId="164" fontId="18" fillId="4" borderId="6" xfId="0" applyNumberFormat="1" applyFont="1" applyFill="1" applyBorder="1" applyAlignment="1" applyProtection="1">
      <alignment horizontal="left" vertical="top" wrapText="1"/>
      <protection hidden="1"/>
    </xf>
    <xf numFmtId="167" fontId="17" fillId="5" borderId="5" xfId="1" applyNumberFormat="1" applyFont="1" applyFill="1" applyBorder="1" applyAlignment="1" applyProtection="1">
      <alignment horizontal="left"/>
      <protection locked="0"/>
    </xf>
    <xf numFmtId="167" fontId="17" fillId="5" borderId="19" xfId="1" applyNumberFormat="1" applyFont="1" applyFill="1" applyBorder="1" applyAlignment="1" applyProtection="1">
      <alignment horizontal="left"/>
      <protection locked="0"/>
    </xf>
    <xf numFmtId="167" fontId="17" fillId="5" borderId="6" xfId="1" applyNumberFormat="1" applyFont="1" applyFill="1" applyBorder="1" applyAlignment="1" applyProtection="1">
      <alignment horizontal="left"/>
      <protection locked="0"/>
    </xf>
    <xf numFmtId="164" fontId="4" fillId="3" borderId="12" xfId="0" applyNumberFormat="1" applyFont="1" applyFill="1" applyBorder="1" applyAlignment="1" applyProtection="1">
      <alignment horizontal="center"/>
      <protection hidden="1"/>
    </xf>
    <xf numFmtId="164" fontId="4" fillId="3" borderId="13" xfId="0" applyNumberFormat="1" applyFont="1" applyFill="1" applyBorder="1" applyAlignment="1" applyProtection="1">
      <alignment horizontal="center"/>
      <protection hidden="1"/>
    </xf>
    <xf numFmtId="0" fontId="23" fillId="8" borderId="5" xfId="0" applyFont="1" applyFill="1" applyBorder="1" applyAlignment="1" applyProtection="1">
      <alignment horizontal="left"/>
      <protection locked="0"/>
    </xf>
    <xf numFmtId="0" fontId="23" fillId="8" borderId="19" xfId="0" applyFont="1" applyFill="1" applyBorder="1" applyAlignment="1" applyProtection="1">
      <alignment horizontal="left"/>
      <protection locked="0"/>
    </xf>
    <xf numFmtId="0" fontId="23" fillId="8" borderId="6" xfId="0" applyFont="1" applyFill="1" applyBorder="1" applyAlignment="1" applyProtection="1">
      <alignment horizontal="left"/>
      <protection locked="0"/>
    </xf>
    <xf numFmtId="1" fontId="11" fillId="0" borderId="5" xfId="0" applyNumberFormat="1" applyFont="1" applyFill="1" applyBorder="1" applyAlignment="1" applyProtection="1">
      <alignment horizontal="center"/>
      <protection hidden="1"/>
    </xf>
    <xf numFmtId="1" fontId="11" fillId="0" borderId="6" xfId="0" applyNumberFormat="1" applyFont="1" applyFill="1" applyBorder="1" applyAlignment="1" applyProtection="1">
      <alignment horizontal="center"/>
      <protection hidden="1"/>
    </xf>
    <xf numFmtId="0" fontId="50" fillId="3" borderId="12" xfId="0" applyFont="1" applyFill="1" applyBorder="1" applyAlignment="1" applyProtection="1">
      <alignment horizontal="center" vertical="center"/>
      <protection hidden="1"/>
    </xf>
    <xf numFmtId="0" fontId="50" fillId="3" borderId="0" xfId="0" applyFont="1" applyFill="1" applyBorder="1" applyAlignment="1" applyProtection="1">
      <alignment horizontal="center" vertical="center"/>
      <protection hidden="1"/>
    </xf>
    <xf numFmtId="0" fontId="50" fillId="3" borderId="5" xfId="0" applyFont="1" applyFill="1" applyBorder="1" applyAlignment="1" applyProtection="1">
      <alignment horizontal="left" vertical="center" wrapText="1"/>
      <protection hidden="1"/>
    </xf>
    <xf numFmtId="0" fontId="50" fillId="3" borderId="6" xfId="0" applyFont="1" applyFill="1" applyBorder="1" applyAlignment="1" applyProtection="1">
      <alignment horizontal="left" vertical="center" wrapText="1"/>
      <protection hidden="1"/>
    </xf>
    <xf numFmtId="0" fontId="50" fillId="3" borderId="5" xfId="0" applyFont="1" applyFill="1" applyBorder="1" applyAlignment="1" applyProtection="1">
      <alignment horizontal="right" vertical="center" wrapText="1"/>
      <protection hidden="1"/>
    </xf>
    <xf numFmtId="0" fontId="50" fillId="3" borderId="6" xfId="0" applyFont="1" applyFill="1" applyBorder="1" applyAlignment="1" applyProtection="1">
      <alignment horizontal="right" vertical="center" wrapText="1"/>
      <protection hidden="1"/>
    </xf>
    <xf numFmtId="0" fontId="50" fillId="0" borderId="2" xfId="0" applyFont="1" applyFill="1" applyBorder="1" applyAlignment="1" applyProtection="1">
      <alignment horizontal="right" vertical="center"/>
      <protection hidden="1"/>
    </xf>
    <xf numFmtId="0" fontId="50" fillId="0" borderId="0" xfId="0" applyFont="1" applyFill="1" applyBorder="1" applyAlignment="1" applyProtection="1">
      <alignment horizontal="right" vertical="center"/>
      <protection hidden="1"/>
    </xf>
    <xf numFmtId="0" fontId="50" fillId="0" borderId="5" xfId="0" applyFont="1" applyBorder="1" applyAlignment="1" applyProtection="1">
      <alignment horizontal="right" vertical="center"/>
      <protection hidden="1"/>
    </xf>
    <xf numFmtId="0" fontId="50" fillId="0" borderId="6" xfId="0" applyFont="1" applyBorder="1" applyAlignment="1" applyProtection="1">
      <alignment horizontal="right" vertical="center"/>
      <protection hidden="1"/>
    </xf>
    <xf numFmtId="0" fontId="50" fillId="0" borderId="2" xfId="0" applyFont="1" applyBorder="1" applyAlignment="1" applyProtection="1">
      <alignment horizontal="right" vertical="center"/>
      <protection hidden="1"/>
    </xf>
    <xf numFmtId="0" fontId="25" fillId="0" borderId="5" xfId="0" applyFont="1" applyBorder="1" applyAlignment="1" applyProtection="1">
      <alignment horizontal="right" vertical="center"/>
      <protection hidden="1"/>
    </xf>
    <xf numFmtId="0" fontId="25" fillId="0" borderId="6" xfId="0" applyFont="1" applyBorder="1" applyAlignment="1" applyProtection="1">
      <alignment horizontal="right" vertical="center"/>
      <protection hidden="1"/>
    </xf>
    <xf numFmtId="0" fontId="61" fillId="4" borderId="0" xfId="0" applyFont="1" applyFill="1" applyBorder="1" applyAlignment="1" applyProtection="1">
      <alignment vertical="center"/>
      <protection hidden="1"/>
    </xf>
    <xf numFmtId="0" fontId="58" fillId="4" borderId="0" xfId="0" applyFont="1" applyFill="1" applyBorder="1" applyAlignment="1" applyProtection="1">
      <alignment horizontal="left" vertical="top" wrapText="1"/>
      <protection hidden="1"/>
    </xf>
  </cellXfs>
  <cellStyles count="11">
    <cellStyle name="Komma" xfId="1" builtinId="3"/>
    <cellStyle name="Komma 2" xfId="4"/>
    <cellStyle name="Komma 2 2" xfId="7"/>
    <cellStyle name="Komma 3" xfId="10"/>
    <cellStyle name="Procent" xfId="6" builtinId="5"/>
    <cellStyle name="Procent 2" xfId="5"/>
    <cellStyle name="Standaard" xfId="0" builtinId="0"/>
    <cellStyle name="Standaard 3" xfId="8"/>
    <cellStyle name="Standaard 4" xfId="3"/>
    <cellStyle name="Valuta" xfId="2" builtinId="4"/>
    <cellStyle name="Valuta 2" xfId="9"/>
  </cellStyles>
  <dxfs count="48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8000000000000001E-2"/>
          <c:y val="2.8406040868911714E-2"/>
          <c:w val="0.96"/>
          <c:h val="0.94"/>
        </c:manualLayout>
      </c:layout>
      <c:scatterChart>
        <c:scatterStyle val="lineMarker"/>
        <c:varyColors val="0"/>
        <c:ser>
          <c:idx val="26"/>
          <c:order val="0"/>
          <c:tx>
            <c:v>BPK = 1</c:v>
          </c:tx>
          <c:spPr>
            <a:ln w="44450" cap="rnd" cmpd="sng" algn="ctr">
              <a:solidFill>
                <a:srgbClr val="DCA848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DATA!$D$20:$Z$20</c:f>
              <c:numCache>
                <c:formatCode>_(* #,##0.00_);_(* \(#,##0.00\);_(* "-"??_);_(@_)</c:formatCode>
                <c:ptCount val="23"/>
                <c:pt idx="0">
                  <c:v>45.691342134898576</c:v>
                </c:pt>
                <c:pt idx="1">
                  <c:v>46.370200358212344</c:v>
                </c:pt>
                <c:pt idx="2">
                  <c:v>47.049058581526111</c:v>
                </c:pt>
                <c:pt idx="3">
                  <c:v>48.406775028153646</c:v>
                </c:pt>
                <c:pt idx="4">
                  <c:v>51.122207921408723</c:v>
                </c:pt>
                <c:pt idx="5">
                  <c:v>53.837640814663793</c:v>
                </c:pt>
                <c:pt idx="6">
                  <c:v>56.55307370791887</c:v>
                </c:pt>
                <c:pt idx="7">
                  <c:v>59.268506601173932</c:v>
                </c:pt>
                <c:pt idx="8">
                  <c:v>61.983939494428995</c:v>
                </c:pt>
                <c:pt idx="9">
                  <c:v>64.699372387684079</c:v>
                </c:pt>
                <c:pt idx="10">
                  <c:v>67.414805280939134</c:v>
                </c:pt>
                <c:pt idx="11">
                  <c:v>70.130238174194218</c:v>
                </c:pt>
                <c:pt idx="12">
                  <c:v>72.845671067449274</c:v>
                </c:pt>
                <c:pt idx="13">
                  <c:v>75.561103960704358</c:v>
                </c:pt>
                <c:pt idx="14">
                  <c:v>78.276536853959428</c:v>
                </c:pt>
                <c:pt idx="15">
                  <c:v>80.991969747214497</c:v>
                </c:pt>
                <c:pt idx="16">
                  <c:v>83.707402640469567</c:v>
                </c:pt>
                <c:pt idx="17">
                  <c:v>86.422835533724637</c:v>
                </c:pt>
                <c:pt idx="18">
                  <c:v>89.138268426979721</c:v>
                </c:pt>
                <c:pt idx="19">
                  <c:v>91.853701320234777</c:v>
                </c:pt>
                <c:pt idx="20">
                  <c:v>94.56913421348986</c:v>
                </c:pt>
                <c:pt idx="21">
                  <c:v>97.28456710674493</c:v>
                </c:pt>
                <c:pt idx="22">
                  <c:v>100</c:v>
                </c:pt>
              </c:numCache>
            </c:numRef>
          </c:xVal>
          <c:yVal>
            <c:numRef>
              <c:f>DATA!$D$19:$Z$19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125324.36515880883</c:v>
                </c:pt>
                <c:pt idx="2">
                  <c:v>176961.67963206285</c:v>
                </c:pt>
                <c:pt idx="3">
                  <c:v>249485.55936073081</c:v>
                </c:pt>
                <c:pt idx="4">
                  <c:v>350620.56059451716</c:v>
                </c:pt>
                <c:pt idx="5">
                  <c:v>426702.70627947751</c:v>
                </c:pt>
                <c:pt idx="6">
                  <c:v>489555.21694022056</c:v>
                </c:pt>
                <c:pt idx="7">
                  <c:v>543784.98524056619</c:v>
                </c:pt>
                <c:pt idx="8">
                  <c:v>591767.35189204116</c:v>
                </c:pt>
                <c:pt idx="9">
                  <c:v>634920.2912256741</c:v>
                </c:pt>
                <c:pt idx="10">
                  <c:v>674171.81972210214</c:v>
                </c:pt>
                <c:pt idx="11">
                  <c:v>710169.13313468231</c:v>
                </c:pt>
                <c:pt idx="12">
                  <c:v>743385.12337795773</c:v>
                </c:pt>
                <c:pt idx="13">
                  <c:v>774177.87007547368</c:v>
                </c:pt>
                <c:pt idx="14">
                  <c:v>802826.2553143563</c:v>
                </c:pt>
                <c:pt idx="15">
                  <c:v>829552.47379661701</c:v>
                </c:pt>
                <c:pt idx="16">
                  <c:v>854536.89574800793</c:v>
                </c:pt>
                <c:pt idx="17">
                  <c:v>877928.23992609803</c:v>
                </c:pt>
                <c:pt idx="18">
                  <c:v>899850.74961205153</c:v>
                </c:pt>
                <c:pt idx="19">
                  <c:v>920409.38584281341</c:v>
                </c:pt>
                <c:pt idx="20">
                  <c:v>939693.66943183111</c:v>
                </c:pt>
                <c:pt idx="21">
                  <c:v>957780.57823570073</c:v>
                </c:pt>
                <c:pt idx="22">
                  <c:v>974736.76886291069</c:v>
                </c:pt>
              </c:numCache>
            </c:numRef>
          </c:yVal>
          <c:smooth val="0"/>
        </c:ser>
        <c:ser>
          <c:idx val="27"/>
          <c:order val="1"/>
          <c:tx>
            <c:v>BPK = 0,9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DATA!$D$23:$Z$23</c:f>
              <c:numCache>
                <c:formatCode>_(* #,##0.00_);_(* \(#,##0.00\);_(* "-"??_);_(@_)</c:formatCode>
                <c:ptCount val="23"/>
                <c:pt idx="0">
                  <c:v>56.72220792140871</c:v>
                </c:pt>
                <c:pt idx="1">
                  <c:v>57.263180322391094</c:v>
                </c:pt>
                <c:pt idx="2">
                  <c:v>57.804152723373491</c:v>
                </c:pt>
                <c:pt idx="3">
                  <c:v>58.886097525338279</c:v>
                </c:pt>
                <c:pt idx="4">
                  <c:v>61.049987129267834</c:v>
                </c:pt>
                <c:pt idx="5">
                  <c:v>63.213876733197402</c:v>
                </c:pt>
                <c:pt idx="6">
                  <c:v>65.377766337126957</c:v>
                </c:pt>
                <c:pt idx="7">
                  <c:v>67.541655941056533</c:v>
                </c:pt>
                <c:pt idx="8">
                  <c:v>69.705545544986109</c:v>
                </c:pt>
                <c:pt idx="9">
                  <c:v>71.869435148915656</c:v>
                </c:pt>
                <c:pt idx="10">
                  <c:v>74.033324752845232</c:v>
                </c:pt>
                <c:pt idx="11">
                  <c:v>76.197214356774793</c:v>
                </c:pt>
                <c:pt idx="12">
                  <c:v>78.361103960704355</c:v>
                </c:pt>
                <c:pt idx="13">
                  <c:v>80.524993564633931</c:v>
                </c:pt>
                <c:pt idx="14">
                  <c:v>82.688883168563493</c:v>
                </c:pt>
                <c:pt idx="15">
                  <c:v>84.852772772493054</c:v>
                </c:pt>
                <c:pt idx="16">
                  <c:v>87.016662376422616</c:v>
                </c:pt>
                <c:pt idx="17">
                  <c:v>89.180551980352178</c:v>
                </c:pt>
                <c:pt idx="18">
                  <c:v>91.344441584281739</c:v>
                </c:pt>
                <c:pt idx="19">
                  <c:v>93.508331188211315</c:v>
                </c:pt>
                <c:pt idx="20">
                  <c:v>95.672220792140862</c:v>
                </c:pt>
                <c:pt idx="21">
                  <c:v>97.836110396070424</c:v>
                </c:pt>
                <c:pt idx="22">
                  <c:v>100</c:v>
                </c:pt>
              </c:numCache>
            </c:numRef>
          </c:xVal>
          <c:yVal>
            <c:numRef>
              <c:f>DATA!$D$22:$Z$22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106152.82543859222</c:v>
                </c:pt>
                <c:pt idx="2">
                  <c:v>149917.5588045523</c:v>
                </c:pt>
                <c:pt idx="3">
                  <c:v>211433.83797000482</c:v>
                </c:pt>
                <c:pt idx="4">
                  <c:v>297360.7430866175</c:v>
                </c:pt>
                <c:pt idx="5">
                  <c:v>362156.6388607244</c:v>
                </c:pt>
                <c:pt idx="6">
                  <c:v>415820.06500930293</c:v>
                </c:pt>
                <c:pt idx="7">
                  <c:v>462244.62972473528</c:v>
                </c:pt>
                <c:pt idx="8">
                  <c:v>503436.93230229657</c:v>
                </c:pt>
                <c:pt idx="9">
                  <c:v>540594.36526300223</c:v>
                </c:pt>
                <c:pt idx="10">
                  <c:v>574500.36253586703</c:v>
                </c:pt>
                <c:pt idx="11">
                  <c:v>605701.19795584783</c:v>
                </c:pt>
                <c:pt idx="12">
                  <c:v>634596.00669089321</c:v>
                </c:pt>
                <c:pt idx="13">
                  <c:v>661487.05056295695</c:v>
                </c:pt>
                <c:pt idx="14">
                  <c:v>686609.80204808037</c:v>
                </c:pt>
                <c:pt idx="15">
                  <c:v>710151.95439152361</c:v>
                </c:pt>
                <c:pt idx="16">
                  <c:v>732265.97096633527</c:v>
                </c:pt>
                <c:pt idx="17">
                  <c:v>753077.67328211991</c:v>
                </c:pt>
                <c:pt idx="18">
                  <c:v>772692.29814223305</c:v>
                </c:pt>
                <c:pt idx="19">
                  <c:v>791198.88085879665</c:v>
                </c:pt>
                <c:pt idx="20">
                  <c:v>808673.49801243725</c:v>
                </c:pt>
                <c:pt idx="21">
                  <c:v>825181.71305155742</c:v>
                </c:pt>
                <c:pt idx="22">
                  <c:v>840780.4520642159</c:v>
                </c:pt>
              </c:numCache>
            </c:numRef>
          </c:yVal>
          <c:smooth val="0"/>
        </c:ser>
        <c:ser>
          <c:idx val="28"/>
          <c:order val="2"/>
          <c:tx>
            <c:v>BPK = 0,8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DATA!$D$26:$Z$26</c:f>
              <c:numCache>
                <c:formatCode>_(* #,##0.00_);_(* \(#,##0.00\);_(* "-"??_);_(@_)</c:formatCode>
                <c:ptCount val="23"/>
                <c:pt idx="0">
                  <c:v>67.753073707918858</c:v>
                </c:pt>
                <c:pt idx="1">
                  <c:v>68.156160286569872</c:v>
                </c:pt>
                <c:pt idx="2">
                  <c:v>68.559246865220885</c:v>
                </c:pt>
                <c:pt idx="3">
                  <c:v>69.365420022522912</c:v>
                </c:pt>
                <c:pt idx="4">
                  <c:v>70.977766337126965</c:v>
                </c:pt>
                <c:pt idx="5">
                  <c:v>72.590112651731019</c:v>
                </c:pt>
                <c:pt idx="6">
                  <c:v>74.202458966335072</c:v>
                </c:pt>
                <c:pt idx="7">
                  <c:v>75.81480528093914</c:v>
                </c:pt>
                <c:pt idx="8">
                  <c:v>77.427151595543194</c:v>
                </c:pt>
                <c:pt idx="9">
                  <c:v>79.039497910147247</c:v>
                </c:pt>
                <c:pt idx="10">
                  <c:v>80.651844224751315</c:v>
                </c:pt>
                <c:pt idx="11">
                  <c:v>82.264190539355369</c:v>
                </c:pt>
                <c:pt idx="12">
                  <c:v>83.876536853959422</c:v>
                </c:pt>
                <c:pt idx="13">
                  <c:v>85.488883168563476</c:v>
                </c:pt>
                <c:pt idx="14">
                  <c:v>87.101229483167543</c:v>
                </c:pt>
                <c:pt idx="15">
                  <c:v>88.713575797771597</c:v>
                </c:pt>
                <c:pt idx="16">
                  <c:v>90.32592211237565</c:v>
                </c:pt>
                <c:pt idx="17">
                  <c:v>91.938268426979704</c:v>
                </c:pt>
                <c:pt idx="18">
                  <c:v>93.550614741583757</c:v>
                </c:pt>
                <c:pt idx="19">
                  <c:v>95.162961056187825</c:v>
                </c:pt>
                <c:pt idx="20">
                  <c:v>96.775307370791893</c:v>
                </c:pt>
                <c:pt idx="21">
                  <c:v>98.387653685395932</c:v>
                </c:pt>
                <c:pt idx="22">
                  <c:v>100</c:v>
                </c:pt>
              </c:numCache>
            </c:numRef>
          </c:xVal>
          <c:yVal>
            <c:numRef>
              <c:f>DATA!$D$25:$Z$25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86409.769093167459</c:v>
                </c:pt>
                <c:pt idx="2">
                  <c:v>122061.92206266569</c:v>
                </c:pt>
                <c:pt idx="3">
                  <c:v>172225.11822587298</c:v>
                </c:pt>
                <c:pt idx="4">
                  <c:v>242437.714777296</c:v>
                </c:pt>
                <c:pt idx="5">
                  <c:v>295539.61256583518</c:v>
                </c:pt>
                <c:pt idx="6">
                  <c:v>339653.26804742456</c:v>
                </c:pt>
                <c:pt idx="7">
                  <c:v>377939.26131804922</c:v>
                </c:pt>
                <c:pt idx="8">
                  <c:v>412025.35218912771</c:v>
                </c:pt>
                <c:pt idx="9">
                  <c:v>442882.33121013292</c:v>
                </c:pt>
                <c:pt idx="10">
                  <c:v>471145.08444880805</c:v>
                </c:pt>
                <c:pt idx="11">
                  <c:v>497256.15607353923</c:v>
                </c:pt>
                <c:pt idx="12">
                  <c:v>521538.82094854128</c:v>
                </c:pt>
                <c:pt idx="13">
                  <c:v>544237.8722675984</c:v>
                </c:pt>
                <c:pt idx="14">
                  <c:v>565544.0250899446</c:v>
                </c:pt>
                <c:pt idx="15">
                  <c:v>585609.33212348493</c:v>
                </c:pt>
                <c:pt idx="16">
                  <c:v>604557.35730854981</c:v>
                </c:pt>
                <c:pt idx="17">
                  <c:v>622490.13609236106</c:v>
                </c:pt>
                <c:pt idx="18">
                  <c:v>639493.0833396716</c:v>
                </c:pt>
                <c:pt idx="19">
                  <c:v>655638.54416658508</c:v>
                </c:pt>
                <c:pt idx="20">
                  <c:v>670988.42047019221</c:v>
                </c:pt>
                <c:pt idx="21">
                  <c:v>685596.15158188622</c:v>
                </c:pt>
                <c:pt idx="22">
                  <c:v>699508.23338493111</c:v>
                </c:pt>
              </c:numCache>
            </c:numRef>
          </c:yVal>
          <c:smooth val="0"/>
        </c:ser>
        <c:ser>
          <c:idx val="29"/>
          <c:order val="3"/>
          <c:tx>
            <c:v>BPK = 0,7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DATA!$D$29:$Z$29</c:f>
              <c:numCache>
                <c:formatCode>_(* #,##0.00_);_(* \(#,##0.00\);_(* "-"??_);_(@_)</c:formatCode>
                <c:ptCount val="23"/>
                <c:pt idx="0">
                  <c:v>78.783939494429006</c:v>
                </c:pt>
                <c:pt idx="1">
                  <c:v>79.049140250748636</c:v>
                </c:pt>
                <c:pt idx="2">
                  <c:v>79.314341007068293</c:v>
                </c:pt>
                <c:pt idx="3">
                  <c:v>79.844742519707566</c:v>
                </c:pt>
                <c:pt idx="4">
                  <c:v>80.905545544986111</c:v>
                </c:pt>
                <c:pt idx="5">
                  <c:v>81.966348570264671</c:v>
                </c:pt>
                <c:pt idx="6">
                  <c:v>83.027151595543202</c:v>
                </c:pt>
                <c:pt idx="7">
                  <c:v>84.087954620821762</c:v>
                </c:pt>
                <c:pt idx="8">
                  <c:v>85.148757646100307</c:v>
                </c:pt>
                <c:pt idx="9">
                  <c:v>86.209560671378853</c:v>
                </c:pt>
                <c:pt idx="10">
                  <c:v>87.270363696657398</c:v>
                </c:pt>
                <c:pt idx="11">
                  <c:v>88.331166721935958</c:v>
                </c:pt>
                <c:pt idx="12">
                  <c:v>89.391969747214517</c:v>
                </c:pt>
                <c:pt idx="13">
                  <c:v>90.452772772493049</c:v>
                </c:pt>
                <c:pt idx="14">
                  <c:v>91.513575797771608</c:v>
                </c:pt>
                <c:pt idx="15">
                  <c:v>92.574378823050154</c:v>
                </c:pt>
                <c:pt idx="16">
                  <c:v>93.635181848328713</c:v>
                </c:pt>
                <c:pt idx="17">
                  <c:v>94.695984873607259</c:v>
                </c:pt>
                <c:pt idx="18">
                  <c:v>95.756787898885804</c:v>
                </c:pt>
                <c:pt idx="19">
                  <c:v>96.81759092416435</c:v>
                </c:pt>
                <c:pt idx="20">
                  <c:v>97.878393949442895</c:v>
                </c:pt>
                <c:pt idx="21">
                  <c:v>98.93919697472144</c:v>
                </c:pt>
                <c:pt idx="22">
                  <c:v>100</c:v>
                </c:pt>
              </c:numCache>
            </c:numRef>
          </c:xVal>
          <c:yVal>
            <c:numRef>
              <c:f>DATA!$D$28:$Z$28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65581.049403563768</c:v>
                </c:pt>
                <c:pt idx="2">
                  <c:v>92665.803818604603</c:v>
                </c:pt>
                <c:pt idx="3">
                  <c:v>130823.21986981449</c:v>
                </c:pt>
                <c:pt idx="4">
                  <c:v>184371.03775769498</c:v>
                </c:pt>
                <c:pt idx="5">
                  <c:v>225019.76384360343</c:v>
                </c:pt>
                <c:pt idx="6">
                  <c:v>258917.66746641748</c:v>
                </c:pt>
                <c:pt idx="7">
                  <c:v>288454.62863664958</c:v>
                </c:pt>
                <c:pt idx="8">
                  <c:v>314860.34505348973</c:v>
                </c:pt>
                <c:pt idx="9">
                  <c:v>338867.6007560115</c:v>
                </c:pt>
                <c:pt idx="10">
                  <c:v>360955.28067436029</c:v>
                </c:pt>
                <c:pt idx="11">
                  <c:v>381456.98093089729</c:v>
                </c:pt>
                <c:pt idx="12">
                  <c:v>400616.26502772106</c:v>
                </c:pt>
                <c:pt idx="13">
                  <c:v>418617.49265677546</c:v>
                </c:pt>
                <c:pt idx="14">
                  <c:v>435604.25659234286</c:v>
                </c:pt>
                <c:pt idx="15">
                  <c:v>451691.02427890629</c:v>
                </c:pt>
                <c:pt idx="16">
                  <c:v>466970.81741424213</c:v>
                </c:pt>
                <c:pt idx="17">
                  <c:v>481520.46381079277</c:v>
                </c:pt>
                <c:pt idx="18">
                  <c:v>495404.29920443223</c:v>
                </c:pt>
                <c:pt idx="19">
                  <c:v>508676.84449122101</c:v>
                </c:pt>
                <c:pt idx="20">
                  <c:v>521384.78537687974</c:v>
                </c:pt>
                <c:pt idx="21">
                  <c:v>533568.4647475729</c:v>
                </c:pt>
                <c:pt idx="22">
                  <c:v>545263.02696341614</c:v>
                </c:pt>
              </c:numCache>
            </c:numRef>
          </c:yVal>
          <c:smooth val="0"/>
        </c:ser>
        <c:ser>
          <c:idx val="13"/>
          <c:order val="4"/>
          <c:tx>
            <c:v>min</c:v>
          </c:tx>
          <c:spPr>
            <a:ln w="44450" cap="rnd" cmpd="sng" algn="ctr">
              <a:solidFill>
                <a:srgbClr val="4F81B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DATA!$C$41:$D$41</c:f>
              <c:numCache>
                <c:formatCode>General</c:formatCode>
                <c:ptCount val="2"/>
                <c:pt idx="0">
                  <c:v>60</c:v>
                </c:pt>
                <c:pt idx="1">
                  <c:v>60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1600000.0000000005</c:v>
                </c:pt>
              </c:numCache>
            </c:numRef>
          </c:yVal>
          <c:smooth val="0"/>
        </c:ser>
        <c:ser>
          <c:idx val="14"/>
          <c:order val="5"/>
          <c:tx>
            <c:v>max</c:v>
          </c:tx>
          <c:spPr>
            <a:ln w="44450" cap="rnd" cmpd="sng" algn="ctr">
              <a:solidFill>
                <a:srgbClr val="1F497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DATA!$C$40:$D$40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1600000.0000000005</c:v>
                </c:pt>
              </c:numCache>
            </c:numRef>
          </c:yVal>
          <c:smooth val="0"/>
          <c:extLst/>
        </c:ser>
        <c:ser>
          <c:idx val="15"/>
          <c:order val="6"/>
          <c:tx>
            <c:strRef>
              <c:f>DATA!$B$38</c:f>
              <c:strCache>
                <c:ptCount val="1"/>
                <c:pt idx="0">
                  <c:v>Referentie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0183826159556043"/>
                  <c:y val="-3.4827755226200276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DATA!$D$38</c:f>
              <c:numCache>
                <c:formatCode>0</c:formatCode>
                <c:ptCount val="1"/>
                <c:pt idx="0">
                  <c:v>78</c:v>
                </c:pt>
              </c:numCache>
            </c:numRef>
          </c:xVal>
          <c:yVal>
            <c:numRef>
              <c:f>DATA!$C$38</c:f>
              <c:numCache>
                <c:formatCode>_ "€"\ * #,##0_ ;_ "€"\ * \-#,##0_ ;_ "€"\ * "-"??_ ;_ @_ </c:formatCode>
                <c:ptCount val="1"/>
                <c:pt idx="0">
                  <c:v>800000</c:v>
                </c:pt>
              </c:numCache>
            </c:numRef>
          </c:yVal>
          <c:smooth val="0"/>
        </c:ser>
        <c:ser>
          <c:idx val="16"/>
          <c:order val="7"/>
          <c:tx>
            <c:strRef>
              <c:f>DATA!$B$39</c:f>
              <c:strCache>
                <c:ptCount val="1"/>
                <c:pt idx="0">
                  <c:v>Referentie (Qmax)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53887880429271E-2"/>
                  <c:y val="-1.52072969974591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b="1" i="1"/>
                  </a:pPr>
                  <a:endParaRPr lang="nl-NL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46139006003851"/>
                      <c:h val="8.3605145167969491E-2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DATA!$D$39</c:f>
              <c:numCache>
                <c:formatCode>0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DATA!$C$39</c:f>
              <c:numCache>
                <c:formatCode>_ "€"\ * #,##0_ ;_ "€"\ * \-#,##0_ ;_ "€"\ * "-"??_ ;_ @_ </c:formatCode>
                <c:ptCount val="1"/>
                <c:pt idx="0">
                  <c:v>974736.76886291069</c:v>
                </c:pt>
              </c:numCache>
            </c:numRef>
          </c:yVal>
          <c:smooth val="0"/>
        </c:ser>
        <c:ser>
          <c:idx val="1"/>
          <c:order val="8"/>
          <c:tx>
            <c:strRef>
              <c:f>DATA!$B$7</c:f>
              <c:strCache>
                <c:ptCount val="1"/>
                <c:pt idx="0">
                  <c:v>Uw inschrijving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76E176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7"/>
                  <c:y val="-0.0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DATA!$F$7</c:f>
              <c:numCache>
                <c:formatCode>0</c:formatCode>
                <c:ptCount val="1"/>
                <c:pt idx="0">
                  <c:v>60</c:v>
                </c:pt>
              </c:numCache>
            </c:numRef>
          </c:xVal>
          <c:yVal>
            <c:numRef>
              <c:f>DATA!$C$7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</c:ser>
        <c:ser>
          <c:idx val="3"/>
          <c:order val="9"/>
          <c:tx>
            <c:strRef>
              <c:f>DATA!$G$41</c:f>
              <c:strCache>
                <c:ptCount val="1"/>
                <c:pt idx="0">
                  <c:v>150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5936535433070869E-2"/>
                  <c:y val="5.533795275590536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DATA!$C$41</c:f>
              <c:numCache>
                <c:formatCode>General</c:formatCode>
                <c:ptCount val="1"/>
                <c:pt idx="0">
                  <c:v>60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/>
        </c:ser>
        <c:ser>
          <c:idx val="5"/>
          <c:order val="10"/>
          <c:tx>
            <c:strRef>
              <c:f>DATA!$G$40</c:f>
              <c:strCache>
                <c:ptCount val="1"/>
                <c:pt idx="0">
                  <c:v>250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4000000000000002E-2"/>
                  <c:y val="5.275407589940747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DATA!$C$40</c:f>
              <c:numCache>
                <c:formatCode>General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</c:ser>
        <c:ser>
          <c:idx val="4"/>
          <c:order val="11"/>
          <c:tx>
            <c:v>Vergelijkingswaarde x1000</c:v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100"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1"/>
              <c:pt idx="0">
                <c:v>0</c:v>
              </c:pt>
            </c:numLit>
          </c:xVal>
          <c:yVal>
            <c:numRef>
              <c:f>DATA!$D$43</c:f>
              <c:numCache>
                <c:formatCode>_ "€"\ * #,##0_ ;_ "€"\ * \-#,##0_ ;_ "€"\ * "-"??_ ;_ @_ </c:formatCode>
                <c:ptCount val="1"/>
                <c:pt idx="0">
                  <c:v>1600000.0000000005</c:v>
                </c:pt>
              </c:numCache>
            </c:numRef>
          </c:yVal>
          <c:smooth val="0"/>
        </c:ser>
        <c:ser>
          <c:idx val="0"/>
          <c:order val="12"/>
          <c:tx>
            <c:v>QKnockOut</c:v>
          </c:tx>
          <c:spPr>
            <a:ln w="44450" cap="rnd" cmpd="sng" algn="ctr">
              <a:solidFill>
                <a:srgbClr val="C0504D"/>
              </a:solidFill>
              <a:prstDash val="sys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DATA!$G$44:$H$44</c:f>
              <c:numCache>
                <c:formatCode>0</c:formatCode>
                <c:ptCount val="2"/>
                <c:pt idx="0">
                  <c:v>-4</c:v>
                </c:pt>
                <c:pt idx="1">
                  <c:v>-4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1600000.0000000005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416736"/>
        <c:axId val="86413208"/>
        <c:extLst/>
      </c:scatterChart>
      <c:valAx>
        <c:axId val="86416736"/>
        <c:scaling>
          <c:orientation val="minMax"/>
          <c:max val="120"/>
          <c:min val="0"/>
        </c:scaling>
        <c:delete val="0"/>
        <c:axPos val="b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86413208"/>
        <c:crosses val="autoZero"/>
        <c:crossBetween val="midCat"/>
        <c:majorUnit val="10"/>
      </c:valAx>
      <c:valAx>
        <c:axId val="86413208"/>
        <c:scaling>
          <c:orientation val="minMax"/>
          <c:max val="1600000.0000000005"/>
          <c:min val="0"/>
        </c:scaling>
        <c:delete val="0"/>
        <c:axPos val="l"/>
        <c:numFmt formatCode="&quot;€&quot;\ 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86416736"/>
        <c:crosses val="autoZero"/>
        <c:crossBetween val="midCat"/>
        <c:majorUnit val="80000"/>
        <c:dispUnits>
          <c:builtInUnit val="thousands"/>
          <c:dispUnitsLbl/>
        </c:dispUnits>
      </c:valAx>
      <c:spPr>
        <a:solidFill>
          <a:srgbClr val="8FCAE7"/>
        </a:solidFill>
        <a:ln w="9525">
          <a:noFill/>
        </a:ln>
      </c:spPr>
    </c:plotArea>
    <c:plotVisOnly val="1"/>
    <c:dispBlanksAs val="gap"/>
    <c:showDLblsOverMax val="0"/>
  </c:chart>
  <c:spPr>
    <a:solidFill>
      <a:srgbClr val="8FCAE7"/>
    </a:solidFill>
    <a:ln>
      <a:solidFill>
        <a:schemeClr val="tx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245745</xdr:colOff>
      <xdr:row>4</xdr:row>
      <xdr:rowOff>95250</xdr:rowOff>
    </xdr:from>
    <xdr:ext cx="1076325" cy="801902"/>
    <xdr:pic>
      <xdr:nvPicPr>
        <xdr:cNvPr id="2" name="Afbeelding 1"/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6715125" y="1009650"/>
          <a:ext cx="1076325" cy="801902"/>
        </a:xfrm>
        <a:prstGeom prst="rect">
          <a:avLst/>
        </a:prstGeom>
      </xdr:spPr>
    </xdr:pic>
    <xdr:clientData/>
  </xdr:oneCellAnchor>
  <xdr:oneCellAnchor>
    <xdr:from>
      <xdr:col>2</xdr:col>
      <xdr:colOff>2743200</xdr:colOff>
      <xdr:row>6</xdr:row>
      <xdr:rowOff>86672</xdr:rowOff>
    </xdr:from>
    <xdr:ext cx="1600200" cy="231463"/>
    <xdr:pic>
      <xdr:nvPicPr>
        <xdr:cNvPr id="3" name="Afbeelding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9675" b="22940"/>
        <a:stretch/>
      </xdr:blipFill>
      <xdr:spPr>
        <a:xfrm>
          <a:off x="3505200" y="1321112"/>
          <a:ext cx="1600200" cy="23146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127635</xdr:colOff>
      <xdr:row>4</xdr:row>
      <xdr:rowOff>6596</xdr:rowOff>
    </xdr:from>
    <xdr:to>
      <xdr:col>4</xdr:col>
      <xdr:colOff>403861</xdr:colOff>
      <xdr:row>6</xdr:row>
      <xdr:rowOff>93272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14675" y="1096256"/>
          <a:ext cx="1693545" cy="406715"/>
        </a:xfrm>
        <a:prstGeom prst="rect">
          <a:avLst/>
        </a:prstGeom>
      </xdr:spPr>
    </xdr:pic>
    <xdr:clientData/>
  </xdr:twoCellAnchor>
  <xdr:twoCellAnchor editAs="oneCell">
    <xdr:from>
      <xdr:col>6</xdr:col>
      <xdr:colOff>716280</xdr:colOff>
      <xdr:row>1</xdr:row>
      <xdr:rowOff>226695</xdr:rowOff>
    </xdr:from>
    <xdr:to>
      <xdr:col>6</xdr:col>
      <xdr:colOff>1789219</xdr:colOff>
      <xdr:row>5</xdr:row>
      <xdr:rowOff>113139</xdr:rowOff>
    </xdr:to>
    <xdr:pic>
      <xdr:nvPicPr>
        <xdr:cNvPr id="3" name="Afbeelding 2"/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7239000" y="561975"/>
          <a:ext cx="1076325" cy="7923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168647</xdr:colOff>
      <xdr:row>2</xdr:row>
      <xdr:rowOff>65554</xdr:rowOff>
    </xdr:from>
    <xdr:ext cx="1076325" cy="801902"/>
    <xdr:pic>
      <xdr:nvPicPr>
        <xdr:cNvPr id="2" name="Afbeelding 1"/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11329706" y="755836"/>
          <a:ext cx="1076325" cy="801902"/>
        </a:xfrm>
        <a:prstGeom prst="rect">
          <a:avLst/>
        </a:prstGeom>
      </xdr:spPr>
    </xdr:pic>
    <xdr:clientData/>
  </xdr:oneCellAnchor>
  <xdr:oneCellAnchor>
    <xdr:from>
      <xdr:col>4</xdr:col>
      <xdr:colOff>104775</xdr:colOff>
      <xdr:row>3</xdr:row>
      <xdr:rowOff>200025</xdr:rowOff>
    </xdr:from>
    <xdr:ext cx="2304762" cy="580952"/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86375" y="1114425"/>
          <a:ext cx="2304762" cy="580952"/>
        </a:xfrm>
        <a:prstGeom prst="rect">
          <a:avLst/>
        </a:prstGeom>
      </xdr:spPr>
    </xdr:pic>
    <xdr:clientData/>
  </xdr:oneCellAnchor>
  <xdr:twoCellAnchor>
    <xdr:from>
      <xdr:col>11</xdr:col>
      <xdr:colOff>98612</xdr:colOff>
      <xdr:row>81</xdr:row>
      <xdr:rowOff>89648</xdr:rowOff>
    </xdr:from>
    <xdr:to>
      <xdr:col>11</xdr:col>
      <xdr:colOff>105103</xdr:colOff>
      <xdr:row>98</xdr:row>
      <xdr:rowOff>120869</xdr:rowOff>
    </xdr:to>
    <xdr:cxnSp macro="">
      <xdr:nvCxnSpPr>
        <xdr:cNvPr id="5" name="Rechte verbindingslijn met pijl 4"/>
        <xdr:cNvCxnSpPr/>
      </xdr:nvCxnSpPr>
      <xdr:spPr>
        <a:xfrm flipH="1" flipV="1">
          <a:off x="13499302" y="15729041"/>
          <a:ext cx="6491" cy="280595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80683</xdr:colOff>
      <xdr:row>98</xdr:row>
      <xdr:rowOff>107576</xdr:rowOff>
    </xdr:from>
    <xdr:to>
      <xdr:col>11</xdr:col>
      <xdr:colOff>98612</xdr:colOff>
      <xdr:row>98</xdr:row>
      <xdr:rowOff>116541</xdr:rowOff>
    </xdr:to>
    <xdr:cxnSp macro="">
      <xdr:nvCxnSpPr>
        <xdr:cNvPr id="8" name="Rechte verbindingslijn 7"/>
        <xdr:cNvCxnSpPr/>
      </xdr:nvCxnSpPr>
      <xdr:spPr>
        <a:xfrm>
          <a:off x="11869271" y="18745200"/>
          <a:ext cx="1613647" cy="896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59268</xdr:colOff>
      <xdr:row>91</xdr:row>
      <xdr:rowOff>101600</xdr:rowOff>
    </xdr:from>
    <xdr:to>
      <xdr:col>4</xdr:col>
      <xdr:colOff>372534</xdr:colOff>
      <xdr:row>91</xdr:row>
      <xdr:rowOff>101600</xdr:rowOff>
    </xdr:to>
    <xdr:cxnSp macro="">
      <xdr:nvCxnSpPr>
        <xdr:cNvPr id="6" name="Rechte verbindingslijn met pijl 5"/>
        <xdr:cNvCxnSpPr/>
      </xdr:nvCxnSpPr>
      <xdr:spPr>
        <a:xfrm flipH="1">
          <a:off x="4834468" y="18398067"/>
          <a:ext cx="313266" cy="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116354</xdr:colOff>
      <xdr:row>2</xdr:row>
      <xdr:rowOff>70535</xdr:rowOff>
    </xdr:from>
    <xdr:ext cx="1076325" cy="801902"/>
    <xdr:pic>
      <xdr:nvPicPr>
        <xdr:cNvPr id="2" name="Afbeelding 1"/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10420287" y="502335"/>
          <a:ext cx="1076325" cy="801902"/>
        </a:xfrm>
        <a:prstGeom prst="rect">
          <a:avLst/>
        </a:prstGeom>
      </xdr:spPr>
    </xdr:pic>
    <xdr:clientData/>
  </xdr:oneCellAnchor>
  <xdr:oneCellAnchor>
    <xdr:from>
      <xdr:col>6</xdr:col>
      <xdr:colOff>492249</xdr:colOff>
      <xdr:row>4</xdr:row>
      <xdr:rowOff>32346</xdr:rowOff>
    </xdr:from>
    <xdr:ext cx="1795743" cy="452646"/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68316" y="921346"/>
          <a:ext cx="1795743" cy="45264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173127</xdr:colOff>
      <xdr:row>2</xdr:row>
      <xdr:rowOff>93681</xdr:rowOff>
    </xdr:from>
    <xdr:ext cx="1076325" cy="801902"/>
    <xdr:pic>
      <xdr:nvPicPr>
        <xdr:cNvPr id="2" name="Afbeelding 1"/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10925794" y="525481"/>
          <a:ext cx="1076325" cy="801902"/>
        </a:xfrm>
        <a:prstGeom prst="rect">
          <a:avLst/>
        </a:prstGeom>
      </xdr:spPr>
    </xdr:pic>
    <xdr:clientData/>
  </xdr:oneCellAnchor>
  <xdr:oneCellAnchor>
    <xdr:from>
      <xdr:col>8</xdr:col>
      <xdr:colOff>197273</xdr:colOff>
      <xdr:row>4</xdr:row>
      <xdr:rowOff>42332</xdr:rowOff>
    </xdr:from>
    <xdr:ext cx="1908409" cy="481045"/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01473" y="956732"/>
          <a:ext cx="1908409" cy="48104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784860</xdr:colOff>
      <xdr:row>3</xdr:row>
      <xdr:rowOff>228601</xdr:rowOff>
    </xdr:from>
    <xdr:to>
      <xdr:col>6</xdr:col>
      <xdr:colOff>96931</xdr:colOff>
      <xdr:row>6</xdr:row>
      <xdr:rowOff>142167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6127" y="855134"/>
          <a:ext cx="1869004" cy="461360"/>
        </a:xfrm>
        <a:prstGeom prst="rect">
          <a:avLst/>
        </a:prstGeom>
      </xdr:spPr>
    </xdr:pic>
    <xdr:clientData/>
  </xdr:twoCellAnchor>
  <xdr:twoCellAnchor editAs="oneCell">
    <xdr:from>
      <xdr:col>6</xdr:col>
      <xdr:colOff>1074420</xdr:colOff>
      <xdr:row>1</xdr:row>
      <xdr:rowOff>215265</xdr:rowOff>
    </xdr:from>
    <xdr:to>
      <xdr:col>7</xdr:col>
      <xdr:colOff>855345</xdr:colOff>
      <xdr:row>5</xdr:row>
      <xdr:rowOff>145947</xdr:rowOff>
    </xdr:to>
    <xdr:pic>
      <xdr:nvPicPr>
        <xdr:cNvPr id="3" name="Afbeelding 2"/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7680960" y="344805"/>
          <a:ext cx="1076325" cy="79428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309669</xdr:colOff>
      <xdr:row>3</xdr:row>
      <xdr:rowOff>179996</xdr:rowOff>
    </xdr:from>
    <xdr:to>
      <xdr:col>5</xdr:col>
      <xdr:colOff>658507</xdr:colOff>
      <xdr:row>6</xdr:row>
      <xdr:rowOff>105125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27202" y="814996"/>
          <a:ext cx="1881305" cy="458529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</xdr:row>
      <xdr:rowOff>219075</xdr:rowOff>
    </xdr:from>
    <xdr:to>
      <xdr:col>7</xdr:col>
      <xdr:colOff>1076325</xdr:colOff>
      <xdr:row>5</xdr:row>
      <xdr:rowOff>156319</xdr:rowOff>
    </xdr:to>
    <xdr:pic>
      <xdr:nvPicPr>
        <xdr:cNvPr id="3" name="Afbeelding 2"/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9037320" y="554355"/>
          <a:ext cx="1076325" cy="79237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2988</xdr:colOff>
      <xdr:row>9</xdr:row>
      <xdr:rowOff>5976</xdr:rowOff>
    </xdr:from>
    <xdr:to>
      <xdr:col>1</xdr:col>
      <xdr:colOff>6352988</xdr:colOff>
      <xdr:row>27</xdr:row>
      <xdr:rowOff>251012</xdr:rowOff>
    </xdr:to>
    <xdr:graphicFrame macro="">
      <xdr:nvGraphicFramePr>
        <xdr:cNvPr id="3" name="Grafiek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862853</xdr:colOff>
      <xdr:row>11</xdr:row>
      <xdr:rowOff>11206</xdr:rowOff>
    </xdr:from>
    <xdr:ext cx="1501589" cy="1864659"/>
    <xdr:pic>
      <xdr:nvPicPr>
        <xdr:cNvPr id="4" name="Afbeelding 3"/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313" y="1657126"/>
          <a:ext cx="1501589" cy="1864659"/>
        </a:xfrm>
        <a:prstGeom prst="rect">
          <a:avLst/>
        </a:prstGeom>
      </xdr:spPr>
    </xdr:pic>
    <xdr:clientData/>
  </xdr:oneCellAnchor>
  <xdr:twoCellAnchor editAs="oneCell">
    <xdr:from>
      <xdr:col>4</xdr:col>
      <xdr:colOff>2404533</xdr:colOff>
      <xdr:row>3</xdr:row>
      <xdr:rowOff>164121</xdr:rowOff>
    </xdr:from>
    <xdr:to>
      <xdr:col>5</xdr:col>
      <xdr:colOff>543572</xdr:colOff>
      <xdr:row>5</xdr:row>
      <xdr:rowOff>156984</xdr:rowOff>
    </xdr:to>
    <xdr:pic>
      <xdr:nvPicPr>
        <xdr:cNvPr id="5" name="Afbeelding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474200" y="858388"/>
          <a:ext cx="1881305" cy="458529"/>
        </a:xfrm>
        <a:prstGeom prst="rect">
          <a:avLst/>
        </a:prstGeom>
      </xdr:spPr>
    </xdr:pic>
    <xdr:clientData/>
  </xdr:twoCellAnchor>
  <xdr:twoCellAnchor editAs="oneCell">
    <xdr:from>
      <xdr:col>5</xdr:col>
      <xdr:colOff>1163532</xdr:colOff>
      <xdr:row>1</xdr:row>
      <xdr:rowOff>262467</xdr:rowOff>
    </xdr:from>
    <xdr:to>
      <xdr:col>7</xdr:col>
      <xdr:colOff>46990</xdr:colOff>
      <xdr:row>5</xdr:row>
      <xdr:rowOff>47311</xdr:rowOff>
    </xdr:to>
    <xdr:pic>
      <xdr:nvPicPr>
        <xdr:cNvPr id="6" name="Afbeelding 5"/>
        <xdr:cNvPicPr>
          <a:picLocks noChangeAspect="1"/>
        </xdr:cNvPicPr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11975465" y="414867"/>
          <a:ext cx="1076325" cy="792377"/>
        </a:xfrm>
        <a:prstGeom prst="rect">
          <a:avLst/>
        </a:prstGeom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0.8518</cdr:x>
      <cdr:y>0.90326</cdr:y>
    </cdr:from>
    <cdr:to>
      <cdr:x>0.99625</cdr:x>
      <cdr:y>0.98466</cdr:y>
    </cdr:to>
    <cdr:sp macro="" textlink="">
      <cdr:nvSpPr>
        <cdr:cNvPr id="4" name="Rechthoek 3"/>
        <cdr:cNvSpPr/>
      </cdr:nvSpPr>
      <cdr:spPr>
        <a:xfrm xmlns:a="http://schemas.openxmlformats.org/drawingml/2006/main">
          <a:off x="5408915" y="5690152"/>
          <a:ext cx="917258" cy="512786"/>
        </a:xfrm>
        <a:prstGeom xmlns:a="http://schemas.openxmlformats.org/drawingml/2006/main" prst="rect">
          <a:avLst/>
        </a:prstGeom>
        <a:solidFill xmlns:a="http://schemas.openxmlformats.org/drawingml/2006/main">
          <a:srgbClr val="8FCAE7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nl-NL" sz="1100" b="1">
              <a:solidFill>
                <a:schemeClr val="tx1"/>
              </a:solidFill>
            </a:rPr>
            <a:t>Kwaliteit </a:t>
          </a:r>
          <a:r>
            <a:rPr lang="nl-NL" sz="1100" b="1" baseline="0">
              <a:solidFill>
                <a:schemeClr val="tx1"/>
              </a:solidFill>
            </a:rPr>
            <a:t>in procenten en punten</a:t>
          </a:r>
          <a:endParaRPr lang="nl-NL" sz="1100" b="1">
            <a:solidFill>
              <a:schemeClr val="tx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ijn%20Documenten\AANBESTEDINGEN\IUC%2019-015%20FMIS\Gunningssystematiek\UITGANGSPUNTEN%20-%20IUC19-015%20def%20-%20FMI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Superformule"/>
      <sheetName val="Info BD"/>
      <sheetName val="Evaluatie"/>
      <sheetName val="TBV Onderzoek"/>
      <sheetName val="BPK-Grafiek"/>
      <sheetName val="HULP-velden"/>
      <sheetName val="DATA"/>
      <sheetName val="HULP-data"/>
    </sheetNames>
    <sheetDataSet>
      <sheetData sheetId="0"/>
      <sheetData sheetId="1"/>
      <sheetData sheetId="2"/>
      <sheetData sheetId="3"/>
      <sheetData sheetId="4"/>
      <sheetData sheetId="5"/>
      <sheetData sheetId="6">
        <row r="20">
          <cell r="L20">
            <v>1.2820512820512822</v>
          </cell>
        </row>
        <row r="80">
          <cell r="J80">
            <v>0.6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N36"/>
  <sheetViews>
    <sheetView showGridLines="0" tabSelected="1" zoomScaleNormal="100" workbookViewId="0">
      <selection activeCell="C9" sqref="C9"/>
    </sheetView>
  </sheetViews>
  <sheetFormatPr defaultColWidth="0" defaultRowHeight="0" customHeight="1" zeroHeight="1" x14ac:dyDescent="0.2"/>
  <cols>
    <col min="1" max="1" width="2.77734375" style="36" customWidth="1"/>
    <col min="2" max="2" width="7.44140625" style="178" bestFit="1" customWidth="1"/>
    <col min="3" max="3" width="63.44140625" style="36" customWidth="1"/>
    <col min="4" max="4" width="18.109375" style="36" bestFit="1" customWidth="1"/>
    <col min="5" max="5" width="1.77734375" style="36" customWidth="1"/>
    <col min="6" max="6" width="21.44140625" style="36" customWidth="1"/>
    <col min="7" max="7" width="2.77734375" style="36" customWidth="1"/>
    <col min="8" max="8" width="18.109375" style="36" hidden="1" customWidth="1"/>
    <col min="9" max="9" width="13.109375" style="36" hidden="1" customWidth="1"/>
    <col min="10" max="14" width="37.5546875" style="36" hidden="1" customWidth="1"/>
    <col min="15" max="16384" width="19.5546875" style="36" hidden="1"/>
  </cols>
  <sheetData>
    <row r="1" spans="2:10" ht="12" customHeight="1" x14ac:dyDescent="0.2"/>
    <row r="2" spans="2:10" ht="22.2" x14ac:dyDescent="0.35">
      <c r="B2" s="186" t="s">
        <v>0</v>
      </c>
      <c r="C2" s="37"/>
      <c r="D2" s="37"/>
      <c r="E2" s="37"/>
      <c r="F2" s="37"/>
    </row>
    <row r="3" spans="2:10" ht="22.2" x14ac:dyDescent="0.35">
      <c r="B3" s="187" t="s">
        <v>113</v>
      </c>
      <c r="C3" s="37"/>
      <c r="D3" s="38"/>
      <c r="E3" s="38"/>
      <c r="F3" s="37"/>
    </row>
    <row r="4" spans="2:10" ht="16.2" customHeight="1" x14ac:dyDescent="0.3">
      <c r="B4" s="325" t="s">
        <v>8</v>
      </c>
      <c r="C4" s="37"/>
      <c r="D4" s="37"/>
      <c r="E4" s="37"/>
      <c r="F4" s="37"/>
    </row>
    <row r="5" spans="2:10" ht="12.6" customHeight="1" x14ac:dyDescent="0.2">
      <c r="B5" s="177" t="s">
        <v>7</v>
      </c>
      <c r="C5" s="37"/>
      <c r="D5" s="37"/>
      <c r="E5" s="37"/>
      <c r="F5" s="37"/>
    </row>
    <row r="6" spans="2:10" ht="12.6" customHeight="1" x14ac:dyDescent="0.2">
      <c r="B6" s="344" t="s">
        <v>142</v>
      </c>
      <c r="C6" s="37"/>
      <c r="D6" s="37"/>
      <c r="E6" s="37"/>
      <c r="F6" s="37"/>
    </row>
    <row r="7" spans="2:10" ht="12.6" x14ac:dyDescent="0.2">
      <c r="B7" s="133"/>
      <c r="C7" s="37"/>
      <c r="D7" s="37"/>
      <c r="E7" s="37"/>
      <c r="F7" s="37"/>
    </row>
    <row r="8" spans="2:10" ht="16.2" x14ac:dyDescent="0.2">
      <c r="B8" s="179"/>
      <c r="C8" s="277" t="s">
        <v>9</v>
      </c>
      <c r="D8" s="276"/>
      <c r="E8" s="276"/>
      <c r="F8" s="37"/>
      <c r="H8" s="39"/>
      <c r="J8" s="40"/>
    </row>
    <row r="9" spans="2:10" ht="18" customHeight="1" x14ac:dyDescent="0.2">
      <c r="B9" s="179"/>
      <c r="C9" s="434"/>
      <c r="D9" s="42"/>
      <c r="E9" s="417"/>
      <c r="F9" s="37"/>
      <c r="H9" s="39"/>
      <c r="J9" s="40"/>
    </row>
    <row r="10" spans="2:10" ht="12.6" x14ac:dyDescent="0.2">
      <c r="B10" s="179"/>
      <c r="C10" s="41"/>
      <c r="D10" s="42"/>
      <c r="E10" s="42"/>
      <c r="F10" s="42"/>
      <c r="H10" s="39"/>
      <c r="J10" s="40"/>
    </row>
    <row r="11" spans="2:10" ht="13.2" thickBot="1" x14ac:dyDescent="0.25">
      <c r="B11" s="180"/>
      <c r="C11" s="43"/>
      <c r="D11" s="44"/>
      <c r="E11" s="44"/>
      <c r="F11" s="45"/>
    </row>
    <row r="12" spans="2:10" ht="12.6" x14ac:dyDescent="0.2">
      <c r="B12" s="181"/>
      <c r="C12" s="46"/>
      <c r="D12" s="47"/>
      <c r="E12" s="47"/>
      <c r="F12" s="48"/>
    </row>
    <row r="13" spans="2:10" ht="24.9" customHeight="1" x14ac:dyDescent="0.2">
      <c r="B13" s="182">
        <v>1</v>
      </c>
      <c r="C13" s="49" t="str">
        <f>+'1. Realisatie'!C4</f>
        <v>Realisatie</v>
      </c>
      <c r="D13" s="50"/>
      <c r="E13" s="47"/>
      <c r="F13" s="51">
        <f>SUM(D14:D16)</f>
        <v>0</v>
      </c>
    </row>
    <row r="14" spans="2:10" s="53" customFormat="1" ht="15" customHeight="1" x14ac:dyDescent="0.2">
      <c r="B14" s="278" t="s">
        <v>10</v>
      </c>
      <c r="C14" s="54" t="str">
        <f>+'1. Realisatie'!C10 &amp; " " &amp; '1. Realisatie'!C3</f>
        <v>Realisatie FMIS Oplossing</v>
      </c>
      <c r="D14" s="55">
        <f>+'1. Realisatie'!H14</f>
        <v>0</v>
      </c>
      <c r="E14" s="47"/>
      <c r="F14" s="52"/>
    </row>
    <row r="15" spans="2:10" s="53" customFormat="1" ht="15" customHeight="1" x14ac:dyDescent="0.2">
      <c r="B15" s="278" t="s">
        <v>82</v>
      </c>
      <c r="C15" s="54" t="str">
        <f>+'1. Realisatie'!C29</f>
        <v>Verplichte koppelingen</v>
      </c>
      <c r="D15" s="55">
        <f>'1. Realisatie'!H39</f>
        <v>0</v>
      </c>
      <c r="E15" s="47"/>
      <c r="F15" s="52"/>
    </row>
    <row r="16" spans="2:10" s="53" customFormat="1" ht="15" customHeight="1" x14ac:dyDescent="0.2">
      <c r="B16" s="278" t="s">
        <v>84</v>
      </c>
      <c r="C16" s="54" t="str">
        <f>'1. Realisatie'!C42</f>
        <v>Opleiding beheerders</v>
      </c>
      <c r="D16" s="55">
        <f>'1. Realisatie'!H47</f>
        <v>0</v>
      </c>
      <c r="E16" s="47"/>
      <c r="F16" s="52"/>
    </row>
    <row r="17" spans="2:6" s="53" customFormat="1" ht="15" customHeight="1" x14ac:dyDescent="0.2">
      <c r="B17" s="183"/>
      <c r="C17" s="46"/>
      <c r="D17" s="46"/>
      <c r="E17" s="47"/>
      <c r="F17" s="52"/>
    </row>
    <row r="18" spans="2:6" ht="25.2" customHeight="1" x14ac:dyDescent="0.3">
      <c r="B18" s="182">
        <v>2</v>
      </c>
      <c r="C18" s="49" t="str">
        <f>+'2. Gebruiksrecht'!C4</f>
        <v>Gebruiksrecht</v>
      </c>
      <c r="D18" s="328" t="s">
        <v>165</v>
      </c>
      <c r="E18" s="56"/>
      <c r="F18" s="51">
        <f>+'2. Gebruiksrecht'!H26</f>
        <v>0</v>
      </c>
    </row>
    <row r="19" spans="2:6" ht="15" customHeight="1" x14ac:dyDescent="0.2">
      <c r="B19" s="278" t="s">
        <v>11</v>
      </c>
      <c r="C19" s="54" t="str">
        <f>+'2. Gebruiksrecht'!C37</f>
        <v>Vergoeding Gebruiksrecht o.b.v. Actieve gebruikers</v>
      </c>
      <c r="D19" s="55">
        <f>+'2. Gebruiksrecht'!D68</f>
        <v>0</v>
      </c>
    </row>
    <row r="20" spans="2:6" ht="15" customHeight="1" x14ac:dyDescent="0.2">
      <c r="B20" s="278" t="s">
        <v>12</v>
      </c>
      <c r="C20" s="54" t="str">
        <f>+'2. Gebruiksrecht'!C71</f>
        <v>Vergoeding Gebruiksrecht o.b.v. enterprise licenties</v>
      </c>
      <c r="D20" s="55">
        <f>+'2. Gebruiksrecht'!D86</f>
        <v>0</v>
      </c>
    </row>
    <row r="21" spans="2:6" ht="15" customHeight="1" x14ac:dyDescent="0.2">
      <c r="C21" s="46"/>
      <c r="D21" s="46"/>
      <c r="E21" s="58"/>
      <c r="F21" s="59"/>
    </row>
    <row r="22" spans="2:6" ht="25.2" customHeight="1" x14ac:dyDescent="0.3">
      <c r="B22" s="182">
        <v>3</v>
      </c>
      <c r="C22" s="49" t="str">
        <f>+'3. Onderhoud &amp; Support'!C4</f>
        <v>Onderhoud &amp; Support</v>
      </c>
      <c r="D22" s="60"/>
      <c r="E22" s="56"/>
      <c r="F22" s="51">
        <f>+'3. Onderhoud &amp; Support'!D14</f>
        <v>0</v>
      </c>
    </row>
    <row r="23" spans="2:6" ht="15" customHeight="1" x14ac:dyDescent="0.2">
      <c r="C23" s="57"/>
      <c r="D23" s="57"/>
      <c r="E23" s="58"/>
      <c r="F23" s="61"/>
    </row>
    <row r="24" spans="2:6" ht="25.2" customHeight="1" x14ac:dyDescent="0.3">
      <c r="B24" s="184">
        <v>4</v>
      </c>
      <c r="C24" s="49" t="str">
        <f>+'4. TCO-Platformkosten'!C4</f>
        <v>Platformkosten</v>
      </c>
      <c r="D24" s="60"/>
      <c r="E24" s="56"/>
      <c r="F24" s="51">
        <f>+'4. TCO-Platformkosten'!E36</f>
        <v>0</v>
      </c>
    </row>
    <row r="25" spans="2:6" ht="12" customHeight="1" x14ac:dyDescent="0.2">
      <c r="B25" s="185" t="s">
        <v>1</v>
      </c>
      <c r="C25" s="57"/>
      <c r="D25" s="58"/>
      <c r="E25" s="58"/>
      <c r="F25" s="61"/>
    </row>
    <row r="26" spans="2:6" ht="25.2" customHeight="1" x14ac:dyDescent="0.3">
      <c r="B26" s="184">
        <v>5</v>
      </c>
      <c r="C26" s="49" t="str">
        <f>+'5. Opleiding-Training'!C4</f>
        <v>Opleidingen</v>
      </c>
      <c r="D26" s="60"/>
      <c r="E26" s="56"/>
      <c r="F26" s="51">
        <f>+'5. Opleiding-Training'!H15</f>
        <v>0</v>
      </c>
    </row>
    <row r="27" spans="2:6" ht="15" customHeight="1" x14ac:dyDescent="0.3">
      <c r="C27" s="54"/>
      <c r="D27" s="55"/>
      <c r="E27" s="56"/>
      <c r="F27" s="56"/>
    </row>
    <row r="28" spans="2:6" ht="25.2" customHeight="1" x14ac:dyDescent="0.3">
      <c r="B28" s="184">
        <v>6</v>
      </c>
      <c r="C28" s="49" t="str">
        <f>+'6. Additionele Diensten'!C4</f>
        <v>Additionele Diensten</v>
      </c>
      <c r="D28" s="60"/>
      <c r="E28" s="56"/>
      <c r="F28" s="51">
        <f>SUM(D29:D32)</f>
        <v>0</v>
      </c>
    </row>
    <row r="29" spans="2:6" ht="15" customHeight="1" x14ac:dyDescent="0.3">
      <c r="B29" s="278" t="s">
        <v>107</v>
      </c>
      <c r="C29" s="54" t="str">
        <f>+'6. Additionele Diensten'!C9</f>
        <v>Werkzaamheden in het kader van wijzigingen</v>
      </c>
      <c r="D29" s="55">
        <f>+'6. Additionele Diensten'!H12</f>
        <v>0</v>
      </c>
      <c r="E29" s="56"/>
      <c r="F29" s="56"/>
    </row>
    <row r="30" spans="2:6" ht="12.6" x14ac:dyDescent="0.2">
      <c r="B30" s="278" t="s">
        <v>108</v>
      </c>
      <c r="C30" s="54" t="str">
        <f>+'6. Additionele Diensten'!C15</f>
        <v>Ondersteuningen bij beheersdiensten</v>
      </c>
      <c r="D30" s="55">
        <f>+'6. Additionele Diensten'!H18</f>
        <v>0</v>
      </c>
      <c r="E30" s="58"/>
      <c r="F30" s="61"/>
    </row>
    <row r="31" spans="2:6" ht="12.6" x14ac:dyDescent="0.2">
      <c r="B31" s="278" t="s">
        <v>163</v>
      </c>
      <c r="C31" s="54" t="str">
        <f>+'6. Additionele Diensten'!C20</f>
        <v>Aanvullend Service Window</v>
      </c>
      <c r="D31" s="55">
        <f>+'6. Additionele Diensten'!H23</f>
        <v>0</v>
      </c>
      <c r="E31" s="58"/>
      <c r="F31" s="61"/>
    </row>
    <row r="32" spans="2:6" ht="13.2" thickBot="1" x14ac:dyDescent="0.25">
      <c r="C32" s="43"/>
      <c r="D32" s="44"/>
      <c r="E32" s="44"/>
      <c r="F32" s="45"/>
    </row>
    <row r="33" spans="3:6" ht="13.2" thickBot="1" x14ac:dyDescent="0.25">
      <c r="C33" s="57"/>
      <c r="D33" s="57"/>
      <c r="E33" s="57"/>
      <c r="F33" s="62"/>
    </row>
    <row r="34" spans="3:6" ht="24.9" customHeight="1" thickBot="1" x14ac:dyDescent="0.35">
      <c r="C34" s="329" t="s">
        <v>240</v>
      </c>
      <c r="D34" s="63"/>
      <c r="E34" s="63"/>
      <c r="F34" s="64">
        <f>SUM(F13:F28)</f>
        <v>0</v>
      </c>
    </row>
    <row r="35" spans="3:6" ht="13.2" thickBot="1" x14ac:dyDescent="0.25">
      <c r="C35" s="43"/>
      <c r="D35" s="44"/>
      <c r="E35" s="44"/>
      <c r="F35" s="45"/>
    </row>
    <row r="36" spans="3:6" ht="12.6" x14ac:dyDescent="0.2">
      <c r="C36" s="46"/>
      <c r="D36" s="47"/>
      <c r="E36" s="47"/>
      <c r="F36" s="48"/>
    </row>
  </sheetData>
  <sheetProtection algorithmName="SHA-512" hashValue="Lz8TnPXPipp4m/fzR9wqYsNMEoMw6I4ATcOEBCgevjxtTMxacVbWeg/o25OolKgaQhJgGfQ3D6syQwy2QfV0nQ==" saltValue="kJE871uQqQAp+QOzulIsuA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>
    <pageSetUpPr fitToPage="1"/>
  </sheetPr>
  <dimension ref="A1:I178"/>
  <sheetViews>
    <sheetView showGridLines="0" showZeros="0" zoomScale="90" zoomScaleNormal="90" workbookViewId="0">
      <selection activeCell="D15" sqref="D15"/>
    </sheetView>
  </sheetViews>
  <sheetFormatPr defaultColWidth="0" defaultRowHeight="0" customHeight="1" zeroHeight="1" x14ac:dyDescent="0.2"/>
  <cols>
    <col min="1" max="1" width="2.77734375" style="20" customWidth="1"/>
    <col min="2" max="2" width="4.6640625" style="20" bestFit="1" customWidth="1"/>
    <col min="3" max="3" width="36.21875" style="20" customWidth="1"/>
    <col min="4" max="4" width="20.6640625" style="20" customWidth="1"/>
    <col min="5" max="5" width="13.109375" style="34" customWidth="1"/>
    <col min="6" max="6" width="17.77734375" style="34" customWidth="1"/>
    <col min="7" max="7" width="27" style="20" customWidth="1"/>
    <col min="8" max="8" width="18.44140625" style="20" customWidth="1"/>
    <col min="9" max="9" width="2.77734375" style="20" customWidth="1"/>
    <col min="10" max="16384" width="8.88671875" style="20" hidden="1"/>
  </cols>
  <sheetData>
    <row r="1" spans="1:9" s="2" customFormat="1" ht="12" customHeight="1" x14ac:dyDescent="0.2">
      <c r="A1" s="1"/>
      <c r="B1" s="1"/>
      <c r="C1" s="1"/>
      <c r="D1" s="1"/>
      <c r="E1" s="1"/>
      <c r="F1" s="1"/>
      <c r="G1" s="1"/>
    </row>
    <row r="2" spans="1:9" s="11" customFormat="1" ht="22.2" x14ac:dyDescent="0.35">
      <c r="A2" s="7"/>
      <c r="B2" s="1"/>
      <c r="C2" s="8" t="s">
        <v>0</v>
      </c>
      <c r="D2" s="8"/>
      <c r="E2" s="9"/>
      <c r="F2" s="8"/>
      <c r="G2" s="8"/>
      <c r="H2" s="8"/>
      <c r="I2" s="2"/>
    </row>
    <row r="3" spans="1:9" s="2" customFormat="1" ht="16.2" customHeight="1" x14ac:dyDescent="0.3">
      <c r="A3" s="1"/>
      <c r="B3" s="1"/>
      <c r="C3" s="12" t="s">
        <v>113</v>
      </c>
      <c r="D3" s="13"/>
      <c r="E3" s="13"/>
      <c r="F3" s="13"/>
      <c r="G3" s="13"/>
      <c r="H3" s="13"/>
    </row>
    <row r="4" spans="1:9" s="2" customFormat="1" ht="20.399999999999999" customHeight="1" x14ac:dyDescent="0.3">
      <c r="A4" s="1"/>
      <c r="B4" s="1"/>
      <c r="C4" s="15" t="s">
        <v>71</v>
      </c>
      <c r="D4" s="13"/>
      <c r="E4" s="13"/>
      <c r="F4" s="13"/>
      <c r="G4" s="13"/>
      <c r="H4" s="13"/>
    </row>
    <row r="5" spans="1:9" s="2" customFormat="1" ht="12.6" customHeight="1" x14ac:dyDescent="0.2">
      <c r="A5" s="1"/>
      <c r="B5" s="1"/>
      <c r="C5" s="35" t="s">
        <v>7</v>
      </c>
      <c r="D5" s="13"/>
      <c r="E5" s="13"/>
      <c r="F5" s="13"/>
      <c r="G5" s="13"/>
      <c r="H5" s="13"/>
    </row>
    <row r="6" spans="1:9" s="2" customFormat="1" ht="12.6" x14ac:dyDescent="0.2">
      <c r="A6" s="1"/>
      <c r="B6" s="1"/>
      <c r="C6" s="345" t="s">
        <v>142</v>
      </c>
      <c r="D6" s="13"/>
      <c r="E6" s="13"/>
      <c r="F6" s="13"/>
      <c r="G6" s="13"/>
      <c r="H6" s="13"/>
    </row>
    <row r="7" spans="1:9" s="2" customFormat="1" ht="12.6" x14ac:dyDescent="0.2">
      <c r="A7" s="1"/>
      <c r="B7" s="1"/>
      <c r="C7" s="3"/>
      <c r="D7" s="18"/>
      <c r="E7" s="19"/>
      <c r="F7" s="14"/>
      <c r="G7" s="14"/>
      <c r="H7" s="19"/>
    </row>
    <row r="8" spans="1:9" ht="13.2" thickBot="1" x14ac:dyDescent="0.25">
      <c r="B8" s="1"/>
      <c r="C8" s="21"/>
      <c r="D8" s="21"/>
      <c r="E8" s="22"/>
      <c r="F8" s="23"/>
      <c r="G8" s="23"/>
      <c r="H8" s="24"/>
      <c r="I8" s="2"/>
    </row>
    <row r="9" spans="1:9" ht="12.6" x14ac:dyDescent="0.2">
      <c r="B9" s="25"/>
      <c r="C9" s="25"/>
      <c r="D9" s="26"/>
      <c r="E9" s="26"/>
      <c r="F9" s="26"/>
      <c r="G9" s="26"/>
      <c r="H9" s="27"/>
      <c r="I9" s="2"/>
    </row>
    <row r="10" spans="1:9" ht="17.399999999999999" x14ac:dyDescent="0.3">
      <c r="B10" s="290" t="s">
        <v>10</v>
      </c>
      <c r="C10" s="29" t="s">
        <v>71</v>
      </c>
      <c r="D10" s="30"/>
      <c r="E10" s="30"/>
      <c r="F10" s="30"/>
      <c r="G10" s="30"/>
      <c r="H10" s="30"/>
      <c r="I10" s="2"/>
    </row>
    <row r="11" spans="1:9" ht="12.6" x14ac:dyDescent="0.2">
      <c r="B11" s="293"/>
      <c r="C11" s="30" t="s">
        <v>1</v>
      </c>
      <c r="D11" s="30"/>
      <c r="E11" s="30"/>
      <c r="F11" s="30"/>
      <c r="G11" s="30"/>
      <c r="H11" s="30"/>
      <c r="I11" s="2"/>
    </row>
    <row r="12" spans="1:9" ht="12.6" x14ac:dyDescent="0.2">
      <c r="B12" s="293"/>
      <c r="C12" s="30"/>
      <c r="D12" s="30"/>
      <c r="E12" s="30"/>
      <c r="F12" s="30"/>
      <c r="G12" s="30"/>
      <c r="H12" s="30"/>
      <c r="I12" s="2"/>
    </row>
    <row r="13" spans="1:9" ht="12.6" x14ac:dyDescent="0.2">
      <c r="B13" s="293"/>
      <c r="C13" s="30" t="s">
        <v>5</v>
      </c>
      <c r="D13" s="32" t="s">
        <v>112</v>
      </c>
      <c r="E13" s="166" t="s">
        <v>1</v>
      </c>
      <c r="F13" s="166"/>
      <c r="G13" s="166"/>
      <c r="H13" s="33"/>
      <c r="I13" s="2"/>
    </row>
    <row r="14" spans="1:9" ht="25.2" x14ac:dyDescent="0.2">
      <c r="C14" s="275" t="s">
        <v>117</v>
      </c>
      <c r="D14" s="263">
        <v>0</v>
      </c>
      <c r="E14" s="265" t="s">
        <v>1</v>
      </c>
      <c r="F14" s="265"/>
      <c r="G14" s="315" t="s">
        <v>47</v>
      </c>
      <c r="H14" s="266">
        <f>+D14</f>
        <v>0</v>
      </c>
      <c r="I14" s="2"/>
    </row>
    <row r="15" spans="1:9" ht="12.6" x14ac:dyDescent="0.2">
      <c r="C15" s="25"/>
      <c r="D15" s="25"/>
      <c r="E15" s="169"/>
      <c r="F15" s="170"/>
      <c r="G15" s="170"/>
      <c r="H15" s="170"/>
      <c r="I15" s="2"/>
    </row>
    <row r="16" spans="1:9" ht="12.6" x14ac:dyDescent="0.2">
      <c r="C16" s="30" t="s">
        <v>122</v>
      </c>
      <c r="D16" s="172"/>
      <c r="E16" s="173"/>
      <c r="F16" s="174"/>
      <c r="G16" s="174"/>
      <c r="H16" s="175"/>
      <c r="I16" s="2"/>
    </row>
    <row r="17" spans="2:9" ht="12.6" x14ac:dyDescent="0.2">
      <c r="C17" s="188"/>
      <c r="D17" s="189"/>
      <c r="E17" s="189"/>
      <c r="F17" s="189"/>
      <c r="G17" s="189"/>
      <c r="H17" s="190"/>
    </row>
    <row r="18" spans="2:9" ht="12.6" x14ac:dyDescent="0.2">
      <c r="C18" s="191"/>
      <c r="D18" s="192"/>
      <c r="E18" s="192"/>
      <c r="F18" s="192"/>
      <c r="G18" s="192"/>
      <c r="H18" s="193"/>
    </row>
    <row r="19" spans="2:9" ht="12.6" x14ac:dyDescent="0.2">
      <c r="C19" s="191"/>
      <c r="D19" s="192"/>
      <c r="E19" s="192"/>
      <c r="F19" s="192"/>
      <c r="G19" s="192"/>
      <c r="H19" s="193"/>
    </row>
    <row r="20" spans="2:9" ht="12.6" x14ac:dyDescent="0.2">
      <c r="C20" s="191"/>
      <c r="D20" s="192"/>
      <c r="E20" s="192"/>
      <c r="F20" s="192"/>
      <c r="G20" s="192"/>
      <c r="H20" s="193"/>
    </row>
    <row r="21" spans="2:9" ht="12.6" x14ac:dyDescent="0.2">
      <c r="C21" s="191"/>
      <c r="D21" s="192"/>
      <c r="E21" s="192"/>
      <c r="F21" s="192"/>
      <c r="G21" s="192"/>
      <c r="H21" s="193"/>
    </row>
    <row r="22" spans="2:9" ht="12.6" x14ac:dyDescent="0.2">
      <c r="C22" s="191"/>
      <c r="D22" s="192"/>
      <c r="E22" s="192"/>
      <c r="F22" s="192"/>
      <c r="G22" s="192"/>
      <c r="H22" s="193"/>
    </row>
    <row r="23" spans="2:9" ht="12.6" x14ac:dyDescent="0.2">
      <c r="C23" s="191"/>
      <c r="D23" s="192"/>
      <c r="E23" s="192"/>
      <c r="F23" s="192"/>
      <c r="G23" s="192"/>
      <c r="H23" s="193"/>
    </row>
    <row r="24" spans="2:9" ht="12.6" x14ac:dyDescent="0.2">
      <c r="C24" s="191"/>
      <c r="D24" s="192"/>
      <c r="E24" s="273"/>
      <c r="F24" s="192"/>
      <c r="G24" s="192"/>
      <c r="H24" s="193"/>
    </row>
    <row r="25" spans="2:9" ht="12.6" x14ac:dyDescent="0.2">
      <c r="C25" s="191"/>
      <c r="D25" s="192"/>
      <c r="E25" s="192"/>
      <c r="F25" s="192"/>
      <c r="G25" s="192"/>
      <c r="H25" s="193"/>
    </row>
    <row r="26" spans="2:9" ht="12.6" x14ac:dyDescent="0.2">
      <c r="C26" s="194"/>
      <c r="D26" s="195"/>
      <c r="E26" s="195"/>
      <c r="F26" s="195"/>
      <c r="G26" s="195"/>
      <c r="H26" s="196"/>
    </row>
    <row r="27" spans="2:9" ht="13.2" thickBot="1" x14ac:dyDescent="0.25">
      <c r="C27" s="21"/>
      <c r="D27" s="21"/>
      <c r="E27" s="22"/>
      <c r="F27" s="23"/>
      <c r="G27" s="24"/>
      <c r="H27" s="24"/>
    </row>
    <row r="28" spans="2:9" ht="12.75" customHeight="1" x14ac:dyDescent="0.2">
      <c r="C28" s="25"/>
      <c r="D28" s="25"/>
      <c r="E28" s="169"/>
      <c r="F28" s="170"/>
      <c r="G28" s="171"/>
      <c r="H28" s="171"/>
    </row>
    <row r="29" spans="2:9" ht="17.399999999999999" x14ac:dyDescent="0.3">
      <c r="B29" s="290" t="s">
        <v>82</v>
      </c>
      <c r="C29" s="29" t="s">
        <v>116</v>
      </c>
      <c r="D29" s="30"/>
      <c r="E29" s="30"/>
      <c r="F29" s="30"/>
      <c r="G29" s="30"/>
      <c r="H29" s="30"/>
    </row>
    <row r="30" spans="2:9" ht="25.2" x14ac:dyDescent="0.2">
      <c r="B30" s="341" t="s">
        <v>83</v>
      </c>
      <c r="C30" s="199" t="s">
        <v>49</v>
      </c>
      <c r="D30" s="199" t="s">
        <v>50</v>
      </c>
      <c r="E30" s="199"/>
      <c r="F30" s="199"/>
      <c r="G30" s="267" t="s">
        <v>73</v>
      </c>
      <c r="H30" s="32" t="s">
        <v>118</v>
      </c>
    </row>
    <row r="31" spans="2:9" ht="12.75" customHeight="1" x14ac:dyDescent="0.2">
      <c r="B31" s="340">
        <v>1</v>
      </c>
      <c r="C31" s="197" t="s">
        <v>72</v>
      </c>
      <c r="D31" s="438" t="s">
        <v>103</v>
      </c>
      <c r="E31" s="439"/>
      <c r="F31" s="440"/>
      <c r="G31" s="338" t="s">
        <v>51</v>
      </c>
      <c r="H31" s="302"/>
    </row>
    <row r="32" spans="2:9" ht="12.75" customHeight="1" x14ac:dyDescent="0.2">
      <c r="B32" s="340">
        <v>2</v>
      </c>
      <c r="C32" s="197" t="s">
        <v>144</v>
      </c>
      <c r="D32" s="438" t="s">
        <v>145</v>
      </c>
      <c r="E32" s="439"/>
      <c r="F32" s="440"/>
      <c r="G32" s="338" t="s">
        <v>104</v>
      </c>
      <c r="H32" s="302"/>
      <c r="I32" s="200"/>
    </row>
    <row r="33" spans="2:9" ht="12.75" customHeight="1" x14ac:dyDescent="0.2">
      <c r="B33" s="340">
        <v>3</v>
      </c>
      <c r="C33" s="197" t="s">
        <v>74</v>
      </c>
      <c r="D33" s="438" t="s">
        <v>145</v>
      </c>
      <c r="E33" s="439"/>
      <c r="F33" s="440"/>
      <c r="G33" s="338" t="s">
        <v>104</v>
      </c>
      <c r="H33" s="302"/>
      <c r="I33" s="200"/>
    </row>
    <row r="34" spans="2:9" ht="12.75" customHeight="1" x14ac:dyDescent="0.2">
      <c r="B34" s="340">
        <v>4</v>
      </c>
      <c r="C34" s="197" t="s">
        <v>146</v>
      </c>
      <c r="D34" s="438" t="s">
        <v>147</v>
      </c>
      <c r="E34" s="439"/>
      <c r="F34" s="440"/>
      <c r="G34" s="338" t="s">
        <v>104</v>
      </c>
      <c r="H34" s="302"/>
      <c r="I34" s="200"/>
    </row>
    <row r="35" spans="2:9" ht="12.75" customHeight="1" x14ac:dyDescent="0.2">
      <c r="B35" s="340">
        <v>5</v>
      </c>
      <c r="C35" s="197" t="s">
        <v>148</v>
      </c>
      <c r="D35" s="435" t="s">
        <v>149</v>
      </c>
      <c r="E35" s="436"/>
      <c r="F35" s="437"/>
      <c r="G35" s="338" t="s">
        <v>104</v>
      </c>
      <c r="H35" s="302"/>
      <c r="I35" s="200"/>
    </row>
    <row r="36" spans="2:9" ht="12.75" customHeight="1" x14ac:dyDescent="0.2">
      <c r="B36" s="340">
        <v>6</v>
      </c>
      <c r="C36" s="197" t="s">
        <v>150</v>
      </c>
      <c r="D36" s="435" t="s">
        <v>151</v>
      </c>
      <c r="E36" s="436"/>
      <c r="F36" s="437"/>
      <c r="G36" s="338" t="s">
        <v>75</v>
      </c>
      <c r="H36" s="302"/>
      <c r="I36" s="200"/>
    </row>
    <row r="37" spans="2:9" ht="12.75" customHeight="1" x14ac:dyDescent="0.2">
      <c r="B37" s="340">
        <v>7</v>
      </c>
      <c r="C37" s="197" t="s">
        <v>76</v>
      </c>
      <c r="D37" s="438" t="s">
        <v>152</v>
      </c>
      <c r="E37" s="439"/>
      <c r="F37" s="440"/>
      <c r="G37" s="338" t="s">
        <v>105</v>
      </c>
      <c r="H37" s="302"/>
      <c r="I37" s="200"/>
    </row>
    <row r="38" spans="2:9" ht="12.75" customHeight="1" x14ac:dyDescent="0.2">
      <c r="B38" s="340">
        <v>8</v>
      </c>
      <c r="C38" s="198" t="s">
        <v>153</v>
      </c>
      <c r="D38" s="435" t="s">
        <v>154</v>
      </c>
      <c r="E38" s="436"/>
      <c r="F38" s="437"/>
      <c r="G38" s="338" t="s">
        <v>104</v>
      </c>
      <c r="H38" s="302"/>
      <c r="I38" s="200"/>
    </row>
    <row r="39" spans="2:9" ht="25.05" customHeight="1" thickBot="1" x14ac:dyDescent="0.35">
      <c r="B39" s="69"/>
      <c r="C39" s="316" t="s">
        <v>47</v>
      </c>
      <c r="D39" s="274"/>
      <c r="E39" s="274"/>
      <c r="F39" s="274"/>
      <c r="G39" s="287" t="s">
        <v>1</v>
      </c>
      <c r="H39" s="342">
        <f>SUM(H31:H38)</f>
        <v>0</v>
      </c>
      <c r="I39" s="200"/>
    </row>
    <row r="40" spans="2:9" ht="12.75" customHeight="1" thickTop="1" thickBot="1" x14ac:dyDescent="0.25">
      <c r="B40" s="21"/>
      <c r="C40" s="21"/>
      <c r="D40" s="292"/>
      <c r="E40" s="21"/>
      <c r="F40" s="22"/>
      <c r="G40" s="22"/>
      <c r="H40" s="22"/>
    </row>
    <row r="41" spans="2:9" ht="12.75" customHeight="1" thickBot="1" x14ac:dyDescent="0.25">
      <c r="B41" s="46"/>
      <c r="C41" s="43"/>
      <c r="D41" s="43"/>
      <c r="E41" s="44"/>
      <c r="F41" s="44"/>
      <c r="G41" s="45"/>
      <c r="H41" s="44"/>
    </row>
    <row r="42" spans="2:9" ht="17.399999999999999" x14ac:dyDescent="0.3">
      <c r="B42" s="291" t="s">
        <v>84</v>
      </c>
      <c r="C42" s="135" t="s">
        <v>119</v>
      </c>
      <c r="D42" s="137"/>
      <c r="E42" s="138"/>
      <c r="F42" s="138"/>
      <c r="G42" s="138" t="s">
        <v>1</v>
      </c>
      <c r="H42" s="139" t="s">
        <v>1</v>
      </c>
    </row>
    <row r="43" spans="2:9" ht="12.75" customHeight="1" x14ac:dyDescent="0.2">
      <c r="C43" s="165"/>
      <c r="D43" s="30"/>
      <c r="E43" s="30"/>
      <c r="F43" s="30"/>
      <c r="G43" s="30"/>
      <c r="H43" s="141"/>
    </row>
    <row r="44" spans="2:9" ht="12.75" customHeight="1" x14ac:dyDescent="0.2">
      <c r="C44" s="140" t="s">
        <v>120</v>
      </c>
      <c r="D44" s="31">
        <v>5</v>
      </c>
      <c r="E44" s="30"/>
      <c r="F44" s="30"/>
      <c r="G44" s="30"/>
      <c r="H44" s="141"/>
    </row>
    <row r="45" spans="2:9" ht="45" customHeight="1" x14ac:dyDescent="0.2">
      <c r="C45" s="142" t="s">
        <v>3</v>
      </c>
      <c r="D45" s="110" t="s">
        <v>96</v>
      </c>
      <c r="E45" s="168" t="s">
        <v>4</v>
      </c>
      <c r="F45" s="110" t="s">
        <v>95</v>
      </c>
      <c r="G45" s="110" t="s">
        <v>106</v>
      </c>
      <c r="H45" s="136" t="s">
        <v>89</v>
      </c>
    </row>
    <row r="46" spans="2:9" ht="25.2" x14ac:dyDescent="0.2">
      <c r="C46" s="418" t="s">
        <v>155</v>
      </c>
      <c r="D46" s="143"/>
      <c r="E46" s="144"/>
      <c r="F46" s="145">
        <f>+D46*(1-E46)</f>
        <v>0</v>
      </c>
      <c r="G46" s="146">
        <f>+$D$44</f>
        <v>5</v>
      </c>
      <c r="H46" s="147">
        <f>+F46*G46</f>
        <v>0</v>
      </c>
    </row>
    <row r="47" spans="2:9" ht="25.05" customHeight="1" thickBot="1" x14ac:dyDescent="0.35">
      <c r="C47" s="316" t="s">
        <v>47</v>
      </c>
      <c r="D47" s="274"/>
      <c r="E47" s="274"/>
      <c r="F47" s="274"/>
      <c r="G47" s="287" t="s">
        <v>1</v>
      </c>
      <c r="H47" s="342">
        <f>SUM(H46:H46)</f>
        <v>0</v>
      </c>
    </row>
    <row r="48" spans="2:9" ht="12.75" customHeight="1" thickTop="1" x14ac:dyDescent="0.2">
      <c r="B48" s="25"/>
      <c r="C48" s="25"/>
      <c r="D48" s="343" t="s">
        <v>121</v>
      </c>
      <c r="E48" s="25"/>
      <c r="F48" s="169"/>
      <c r="G48" s="169"/>
      <c r="H48" s="169"/>
    </row>
    <row r="49" spans="2:8" ht="12.75" customHeight="1" thickBot="1" x14ac:dyDescent="0.25">
      <c r="B49" s="21"/>
      <c r="C49" s="21"/>
      <c r="D49" s="292"/>
      <c r="E49" s="21"/>
      <c r="F49" s="22"/>
      <c r="G49" s="22"/>
      <c r="H49" s="22"/>
    </row>
    <row r="50" spans="2:8" ht="12.75" customHeight="1" x14ac:dyDescent="0.2"/>
    <row r="51" spans="2:8" ht="12.75" hidden="1" customHeight="1" x14ac:dyDescent="0.2"/>
    <row r="52" spans="2:8" ht="12.75" hidden="1" customHeight="1" x14ac:dyDescent="0.2"/>
    <row r="53" spans="2:8" ht="12.75" hidden="1" customHeight="1" x14ac:dyDescent="0.2"/>
    <row r="54" spans="2:8" ht="12.75" hidden="1" customHeight="1" x14ac:dyDescent="0.2"/>
    <row r="55" spans="2:8" ht="12.75" hidden="1" customHeight="1" x14ac:dyDescent="0.2">
      <c r="C55" s="270"/>
    </row>
    <row r="56" spans="2:8" ht="12.75" hidden="1" customHeight="1" x14ac:dyDescent="0.2"/>
    <row r="57" spans="2:8" ht="12.75" hidden="1" customHeight="1" x14ac:dyDescent="0.2"/>
    <row r="58" spans="2:8" ht="12.75" hidden="1" customHeight="1" x14ac:dyDescent="0.2"/>
    <row r="59" spans="2:8" ht="12.75" hidden="1" customHeight="1" x14ac:dyDescent="0.2"/>
    <row r="60" spans="2:8" ht="12.75" hidden="1" customHeight="1" x14ac:dyDescent="0.2">
      <c r="C60" s="20" t="s">
        <v>1</v>
      </c>
    </row>
    <row r="61" spans="2:8" ht="12.75" hidden="1" customHeight="1" x14ac:dyDescent="0.2"/>
    <row r="62" spans="2:8" ht="12.75" hidden="1" customHeight="1" x14ac:dyDescent="0.2"/>
    <row r="63" spans="2:8" ht="12.75" hidden="1" customHeight="1" x14ac:dyDescent="0.2"/>
    <row r="64" spans="2:8" ht="12.75" hidden="1" customHeight="1" x14ac:dyDescent="0.2"/>
    <row r="65" ht="12.75" hidden="1" customHeight="1" x14ac:dyDescent="0.2"/>
    <row r="66" ht="12.75" hidden="1" customHeight="1" x14ac:dyDescent="0.2"/>
    <row r="67" ht="12.75" hidden="1" customHeight="1" x14ac:dyDescent="0.2"/>
    <row r="68" ht="12.75" hidden="1" customHeight="1" x14ac:dyDescent="0.2"/>
    <row r="69" ht="12.75" hidden="1" customHeight="1" x14ac:dyDescent="0.2"/>
    <row r="70" ht="12.75" hidden="1" customHeight="1" x14ac:dyDescent="0.2"/>
    <row r="71" ht="12.75" hidden="1" customHeight="1" x14ac:dyDescent="0.2"/>
    <row r="72" ht="12.75" hidden="1" customHeight="1" x14ac:dyDescent="0.2"/>
    <row r="73" ht="12.75" hidden="1" customHeight="1" x14ac:dyDescent="0.2"/>
    <row r="74" ht="12.75" hidden="1" customHeight="1" x14ac:dyDescent="0.2"/>
    <row r="75" ht="12.75" hidden="1" customHeight="1" x14ac:dyDescent="0.2"/>
    <row r="76" ht="12.75" hidden="1" customHeight="1" x14ac:dyDescent="0.2"/>
    <row r="77" ht="12.75" hidden="1" customHeight="1" x14ac:dyDescent="0.2"/>
    <row r="78" ht="12.75" hidden="1" customHeight="1" x14ac:dyDescent="0.2"/>
    <row r="79" ht="12.75" hidden="1" customHeight="1" x14ac:dyDescent="0.2"/>
    <row r="80" ht="12.75" hidden="1" customHeight="1" x14ac:dyDescent="0.2"/>
    <row r="81" ht="12.75" hidden="1" customHeight="1" x14ac:dyDescent="0.2"/>
    <row r="82" ht="12.75" hidden="1" customHeight="1" x14ac:dyDescent="0.2"/>
    <row r="83" ht="12.75" hidden="1" customHeight="1" x14ac:dyDescent="0.2"/>
    <row r="84" ht="12.75" hidden="1" customHeight="1" x14ac:dyDescent="0.2"/>
    <row r="85" ht="12.75" hidden="1" customHeight="1" x14ac:dyDescent="0.2"/>
    <row r="86" ht="12.75" hidden="1" customHeight="1" x14ac:dyDescent="0.2"/>
    <row r="87" ht="12.75" hidden="1" customHeight="1" x14ac:dyDescent="0.2"/>
    <row r="88" ht="12.75" hidden="1" customHeight="1" x14ac:dyDescent="0.2"/>
    <row r="89" ht="12.75" hidden="1" customHeight="1" x14ac:dyDescent="0.2"/>
    <row r="90" ht="12.75" hidden="1" customHeight="1" x14ac:dyDescent="0.2"/>
    <row r="91" ht="12.75" hidden="1" customHeight="1" x14ac:dyDescent="0.2"/>
    <row r="92" ht="12.75" hidden="1" customHeight="1" x14ac:dyDescent="0.2"/>
    <row r="93" ht="12.75" hidden="1" customHeight="1" x14ac:dyDescent="0.2"/>
    <row r="94" ht="12.75" hidden="1" customHeight="1" x14ac:dyDescent="0.2"/>
    <row r="95" ht="12.75" hidden="1" customHeight="1" x14ac:dyDescent="0.2"/>
    <row r="96" ht="12.75" hidden="1" customHeight="1" x14ac:dyDescent="0.2"/>
    <row r="97" ht="12.75" hidden="1" customHeight="1" x14ac:dyDescent="0.2"/>
    <row r="98" ht="12.75" hidden="1" customHeight="1" x14ac:dyDescent="0.2"/>
    <row r="99" ht="12.75" hidden="1" customHeight="1" x14ac:dyDescent="0.2"/>
    <row r="100" ht="12.75" hidden="1" customHeight="1" x14ac:dyDescent="0.2"/>
    <row r="101" ht="12.75" hidden="1" customHeight="1" x14ac:dyDescent="0.2"/>
    <row r="102" ht="12.75" hidden="1" customHeight="1" x14ac:dyDescent="0.2"/>
    <row r="103" ht="12.75" hidden="1" customHeight="1" x14ac:dyDescent="0.2"/>
    <row r="104" ht="12.75" hidden="1" customHeight="1" x14ac:dyDescent="0.2"/>
    <row r="105" ht="12.75" hidden="1" customHeight="1" x14ac:dyDescent="0.2"/>
    <row r="106" ht="12.75" hidden="1" customHeight="1" x14ac:dyDescent="0.2"/>
    <row r="107" ht="12.75" hidden="1" customHeight="1" x14ac:dyDescent="0.2"/>
    <row r="108" ht="12.75" hidden="1" customHeight="1" x14ac:dyDescent="0.2"/>
    <row r="109" ht="12.75" hidden="1" customHeight="1" x14ac:dyDescent="0.2"/>
    <row r="110" ht="12.75" hidden="1" customHeight="1" x14ac:dyDescent="0.2"/>
    <row r="111" ht="12.75" hidden="1" customHeight="1" x14ac:dyDescent="0.2"/>
    <row r="112" ht="12.75" hidden="1" customHeight="1" x14ac:dyDescent="0.2"/>
    <row r="113" ht="12.75" hidden="1" customHeight="1" x14ac:dyDescent="0.2"/>
    <row r="114" ht="12.75" hidden="1" customHeight="1" x14ac:dyDescent="0.2"/>
    <row r="115" ht="12.75" hidden="1" customHeight="1" x14ac:dyDescent="0.2"/>
    <row r="116" ht="12.75" hidden="1" customHeight="1" x14ac:dyDescent="0.2"/>
    <row r="117" ht="12.75" hidden="1" customHeight="1" x14ac:dyDescent="0.2"/>
    <row r="118" ht="12.75" hidden="1" customHeight="1" x14ac:dyDescent="0.2"/>
    <row r="119" ht="12.75" hidden="1" customHeight="1" x14ac:dyDescent="0.2"/>
    <row r="120" ht="12.75" hidden="1" customHeight="1" x14ac:dyDescent="0.2"/>
    <row r="121" ht="12.75" hidden="1" customHeight="1" x14ac:dyDescent="0.2"/>
    <row r="122" ht="12.75" hidden="1" customHeight="1" x14ac:dyDescent="0.2"/>
    <row r="123" ht="12.75" hidden="1" customHeight="1" x14ac:dyDescent="0.2"/>
    <row r="124" ht="12.75" hidden="1" customHeight="1" x14ac:dyDescent="0.2"/>
    <row r="125" ht="12.75" hidden="1" customHeight="1" x14ac:dyDescent="0.2"/>
    <row r="126" ht="12.75" hidden="1" customHeight="1" x14ac:dyDescent="0.2"/>
    <row r="127" ht="12.75" hidden="1" customHeight="1" x14ac:dyDescent="0.2"/>
    <row r="128" ht="12.75" hidden="1" customHeight="1" x14ac:dyDescent="0.2"/>
    <row r="129" ht="12.75" hidden="1" customHeight="1" x14ac:dyDescent="0.2"/>
    <row r="130" ht="12.75" hidden="1" customHeight="1" x14ac:dyDescent="0.2"/>
    <row r="131" ht="12.75" hidden="1" customHeight="1" x14ac:dyDescent="0.2"/>
    <row r="132" ht="12.75" hidden="1" customHeight="1" x14ac:dyDescent="0.2"/>
    <row r="133" ht="12.75" hidden="1" customHeight="1" x14ac:dyDescent="0.2"/>
    <row r="134" ht="12.75" hidden="1" customHeight="1" x14ac:dyDescent="0.2"/>
    <row r="135" ht="12.75" hidden="1" customHeight="1" x14ac:dyDescent="0.2"/>
    <row r="136" ht="12.75" hidden="1" customHeight="1" x14ac:dyDescent="0.2"/>
    <row r="137" ht="12.75" hidden="1" customHeight="1" x14ac:dyDescent="0.2"/>
    <row r="138" ht="12.75" hidden="1" customHeight="1" x14ac:dyDescent="0.2"/>
    <row r="139" ht="12.75" hidden="1" customHeight="1" x14ac:dyDescent="0.2"/>
    <row r="140" ht="12.75" hidden="1" customHeight="1" x14ac:dyDescent="0.2"/>
    <row r="141" ht="12.75" hidden="1" customHeight="1" x14ac:dyDescent="0.2"/>
    <row r="142" ht="12.75" hidden="1" customHeight="1" x14ac:dyDescent="0.2"/>
    <row r="143" ht="12.75" hidden="1" customHeight="1" x14ac:dyDescent="0.2"/>
    <row r="144" ht="12.75" hidden="1" customHeight="1" x14ac:dyDescent="0.2"/>
    <row r="145" ht="12.75" hidden="1" customHeight="1" x14ac:dyDescent="0.2"/>
    <row r="146" ht="12.75" hidden="1" customHeight="1" x14ac:dyDescent="0.2"/>
    <row r="147" ht="12.75" hidden="1" customHeight="1" x14ac:dyDescent="0.2"/>
    <row r="148" ht="12.75" hidden="1" customHeight="1" x14ac:dyDescent="0.2"/>
    <row r="149" ht="12.75" hidden="1" customHeight="1" x14ac:dyDescent="0.2"/>
    <row r="150" ht="12.75" hidden="1" customHeight="1" x14ac:dyDescent="0.2"/>
    <row r="151" ht="12.75" hidden="1" customHeight="1" x14ac:dyDescent="0.2"/>
    <row r="152" ht="12.75" hidden="1" customHeight="1" x14ac:dyDescent="0.2"/>
    <row r="153" ht="12.75" hidden="1" customHeight="1" x14ac:dyDescent="0.2"/>
    <row r="154" ht="12.75" hidden="1" customHeight="1" x14ac:dyDescent="0.2"/>
    <row r="155" ht="12.75" hidden="1" customHeight="1" x14ac:dyDescent="0.2"/>
    <row r="156" ht="12.75" hidden="1" customHeight="1" x14ac:dyDescent="0.2"/>
    <row r="157" ht="12.75" hidden="1" customHeight="1" x14ac:dyDescent="0.2"/>
    <row r="158" ht="12.75" hidden="1" customHeight="1" x14ac:dyDescent="0.2"/>
    <row r="159" ht="12.75" hidden="1" customHeight="1" x14ac:dyDescent="0.2"/>
    <row r="160" ht="12.75" hidden="1" customHeight="1" x14ac:dyDescent="0.2"/>
    <row r="161" ht="12.75" hidden="1" customHeight="1" x14ac:dyDescent="0.2"/>
    <row r="162" ht="12.75" hidden="1" customHeight="1" x14ac:dyDescent="0.2"/>
    <row r="163" ht="12.75" hidden="1" customHeight="1" x14ac:dyDescent="0.2"/>
    <row r="164" ht="12.75" hidden="1" customHeight="1" x14ac:dyDescent="0.2"/>
    <row r="165" ht="12.75" hidden="1" customHeight="1" x14ac:dyDescent="0.2"/>
    <row r="166" ht="12.75" hidden="1" customHeight="1" x14ac:dyDescent="0.2"/>
    <row r="167" ht="12.75" hidden="1" customHeight="1" x14ac:dyDescent="0.2"/>
    <row r="168" ht="12.75" hidden="1" customHeight="1" x14ac:dyDescent="0.2"/>
    <row r="169" ht="12.75" hidden="1" customHeight="1" x14ac:dyDescent="0.2"/>
    <row r="170" ht="12.75" hidden="1" customHeight="1" x14ac:dyDescent="0.2"/>
    <row r="171" ht="12.75" hidden="1" customHeight="1" x14ac:dyDescent="0.2"/>
    <row r="172" ht="12.75" hidden="1" customHeight="1" x14ac:dyDescent="0.2"/>
    <row r="173" ht="12.75" hidden="1" customHeight="1" x14ac:dyDescent="0.2"/>
    <row r="174" ht="12.75" hidden="1" customHeight="1" x14ac:dyDescent="0.2"/>
    <row r="175" ht="12.75" hidden="1" customHeight="1" x14ac:dyDescent="0.2"/>
    <row r="176" ht="12.75" hidden="1" customHeight="1" x14ac:dyDescent="0.2"/>
    <row r="177" ht="12.75" hidden="1" customHeight="1" x14ac:dyDescent="0.2"/>
    <row r="178" ht="12.75" hidden="1" customHeight="1" x14ac:dyDescent="0.2"/>
  </sheetData>
  <sheetProtection algorithmName="SHA-512" hashValue="WGVZ+VyugQkBHN0xEsuWmXuT+XI6g8Rik1fC4w9FvWdlrnCmkoxOu5idbwgIXVNYwrVGw8hzJaUo/tn4ouKZ7Q==" saltValue="IYsm5kkPNppQgdxk9mg2Mw==" spinCount="100000" sheet="1" objects="1" scenarios="1"/>
  <mergeCells count="8">
    <mergeCell ref="D36:F36"/>
    <mergeCell ref="D37:F37"/>
    <mergeCell ref="D38:F38"/>
    <mergeCell ref="D31:F31"/>
    <mergeCell ref="D32:F32"/>
    <mergeCell ref="D33:F33"/>
    <mergeCell ref="D34:F34"/>
    <mergeCell ref="D35:F35"/>
  </mergeCells>
  <pageMargins left="0.75" right="0.75" top="0.51" bottom="0.46" header="0.5" footer="0.5"/>
  <pageSetup paperSize="9" scale="9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1"/>
  <dimension ref="A1:Z961"/>
  <sheetViews>
    <sheetView showGridLines="0" topLeftCell="A20" zoomScale="85" zoomScaleNormal="85" workbookViewId="0">
      <selection activeCell="D44" sqref="D44"/>
    </sheetView>
  </sheetViews>
  <sheetFormatPr defaultColWidth="0" defaultRowHeight="0" customHeight="1" zeroHeight="1" x14ac:dyDescent="0.25"/>
  <cols>
    <col min="1" max="1" width="2.77734375" style="65" customWidth="1"/>
    <col min="2" max="2" width="6.21875" style="65" bestFit="1" customWidth="1"/>
    <col min="3" max="3" width="40" style="66" customWidth="1"/>
    <col min="4" max="4" width="20.6640625" style="65" customWidth="1"/>
    <col min="5" max="5" width="20.6640625" style="67" customWidth="1"/>
    <col min="6" max="6" width="20.6640625" style="68" customWidth="1"/>
    <col min="7" max="9" width="20.6640625" style="67" customWidth="1"/>
    <col min="10" max="10" width="2.6640625" style="67" customWidth="1"/>
    <col min="11" max="11" width="26.44140625" style="67" customWidth="1"/>
    <col min="12" max="12" width="2.77734375" style="93" customWidth="1"/>
    <col min="13" max="15" width="8.88671875" style="93" hidden="1" customWidth="1"/>
    <col min="16" max="16384" width="8.88671875" style="65" hidden="1"/>
  </cols>
  <sheetData>
    <row r="1" spans="2:26" ht="12" customHeight="1" x14ac:dyDescent="0.3">
      <c r="B1" s="69"/>
      <c r="L1" s="103"/>
      <c r="M1" s="103"/>
      <c r="N1" s="103"/>
      <c r="O1" s="103"/>
      <c r="P1" s="103"/>
      <c r="Q1" s="103"/>
      <c r="R1" s="103"/>
      <c r="S1" s="103"/>
      <c r="T1" s="103"/>
      <c r="U1" s="103"/>
    </row>
    <row r="2" spans="2:26" s="70" customFormat="1" ht="22.2" x14ac:dyDescent="0.35">
      <c r="C2" s="176" t="str">
        <f>+Samenvatting!B2</f>
        <v>Europese aanbesteding</v>
      </c>
      <c r="D2" s="8"/>
      <c r="E2" s="9"/>
      <c r="F2" s="10"/>
      <c r="G2" s="8"/>
      <c r="H2" s="8"/>
      <c r="I2" s="105"/>
      <c r="J2" s="105"/>
      <c r="K2" s="105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Y2" s="107"/>
    </row>
    <row r="3" spans="2:26" s="69" customFormat="1" ht="16.2" customHeight="1" x14ac:dyDescent="0.3">
      <c r="B3" s="327"/>
      <c r="C3" s="12" t="str">
        <f>+Samenvatting!B3</f>
        <v>FMIS Oplossing</v>
      </c>
      <c r="D3" s="13"/>
      <c r="E3" s="13"/>
      <c r="F3" s="14"/>
      <c r="G3" s="13"/>
      <c r="H3" s="13"/>
      <c r="I3" s="13"/>
      <c r="J3" s="13"/>
      <c r="K3" s="1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Y3" s="108"/>
    </row>
    <row r="4" spans="2:26" s="69" customFormat="1" ht="19.8" x14ac:dyDescent="0.3">
      <c r="C4" s="15" t="s">
        <v>52</v>
      </c>
      <c r="D4" s="13"/>
      <c r="E4" s="13"/>
      <c r="F4" s="14"/>
      <c r="G4" s="13"/>
      <c r="H4" s="13"/>
      <c r="I4" s="13"/>
      <c r="J4" s="13"/>
      <c r="K4" s="1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Y4" s="108"/>
    </row>
    <row r="5" spans="2:26" s="69" customFormat="1" ht="12.6" customHeight="1" x14ac:dyDescent="0.3">
      <c r="C5" s="16" t="str">
        <f>+Samenvatting!B5</f>
        <v>IUC19-015</v>
      </c>
      <c r="D5" s="13"/>
      <c r="E5" s="13"/>
      <c r="F5" s="14"/>
      <c r="G5" s="13"/>
      <c r="H5" s="13"/>
      <c r="I5" s="13"/>
      <c r="J5" s="13"/>
      <c r="K5" s="1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Y5" s="108"/>
    </row>
    <row r="6" spans="2:26" s="69" customFormat="1" ht="16.2" x14ac:dyDescent="0.3">
      <c r="C6" s="345" t="s">
        <v>142</v>
      </c>
      <c r="D6" s="13"/>
      <c r="E6" s="13"/>
      <c r="F6" s="14"/>
      <c r="G6" s="13"/>
      <c r="H6" s="13"/>
      <c r="I6" s="13"/>
      <c r="J6" s="13"/>
      <c r="K6" s="1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Y6" s="108"/>
    </row>
    <row r="7" spans="2:26" s="69" customFormat="1" ht="16.2" x14ac:dyDescent="0.3">
      <c r="C7" s="3"/>
      <c r="D7" s="18"/>
      <c r="E7" s="19"/>
      <c r="F7" s="19"/>
      <c r="G7" s="14"/>
      <c r="H7" s="19"/>
      <c r="I7" s="14"/>
      <c r="J7" s="14"/>
      <c r="K7" s="14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</row>
    <row r="8" spans="2:26" s="69" customFormat="1" ht="16.2" x14ac:dyDescent="0.3">
      <c r="C8" s="148"/>
      <c r="D8" s="111"/>
      <c r="E8" s="111"/>
      <c r="F8" s="149"/>
      <c r="G8" s="47"/>
      <c r="H8" s="149"/>
      <c r="I8" s="149"/>
      <c r="J8" s="149"/>
      <c r="K8" s="149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</row>
    <row r="9" spans="2:26" s="69" customFormat="1" ht="16.2" x14ac:dyDescent="0.3">
      <c r="C9" s="94" t="s">
        <v>157</v>
      </c>
      <c r="D9" s="95"/>
      <c r="E9" s="95"/>
      <c r="F9" s="95"/>
      <c r="G9" s="95"/>
      <c r="H9" s="96"/>
      <c r="I9" s="97"/>
      <c r="J9" s="150"/>
      <c r="K9" s="150"/>
      <c r="L9" s="103"/>
      <c r="M9" s="103"/>
      <c r="N9" s="103"/>
      <c r="O9" s="103"/>
      <c r="P9" s="103"/>
      <c r="Q9" s="103"/>
      <c r="R9" s="103"/>
      <c r="S9" s="103"/>
      <c r="T9" s="103"/>
    </row>
    <row r="10" spans="2:26" s="69" customFormat="1" ht="16.2" x14ac:dyDescent="0.3">
      <c r="C10" s="98" t="s">
        <v>123</v>
      </c>
      <c r="D10" s="99" t="s">
        <v>20</v>
      </c>
      <c r="E10" s="99" t="s">
        <v>21</v>
      </c>
      <c r="F10" s="201" t="s">
        <v>22</v>
      </c>
      <c r="G10" s="201"/>
      <c r="H10" s="201"/>
      <c r="I10" s="100"/>
      <c r="J10" s="150"/>
      <c r="K10" s="150"/>
      <c r="L10" s="103"/>
      <c r="M10" s="103"/>
      <c r="N10" s="103"/>
      <c r="O10" s="103"/>
      <c r="P10" s="103"/>
      <c r="Q10" s="103"/>
      <c r="R10" s="103"/>
    </row>
    <row r="11" spans="2:26" s="69" customFormat="1" ht="16.2" x14ac:dyDescent="0.3">
      <c r="C11" s="101"/>
      <c r="D11" s="202"/>
      <c r="E11" s="129"/>
      <c r="F11" s="441"/>
      <c r="G11" s="442"/>
      <c r="H11" s="442"/>
      <c r="I11" s="443"/>
      <c r="J11" s="150"/>
      <c r="K11" s="150"/>
      <c r="L11" s="103"/>
      <c r="M11" s="103"/>
      <c r="N11" s="103"/>
      <c r="O11" s="103"/>
      <c r="P11" s="103"/>
      <c r="Q11" s="103"/>
      <c r="R11" s="103"/>
    </row>
    <row r="12" spans="2:26" s="69" customFormat="1" ht="16.2" x14ac:dyDescent="0.3">
      <c r="C12" s="101"/>
      <c r="D12" s="202"/>
      <c r="E12" s="129"/>
      <c r="F12" s="441"/>
      <c r="G12" s="442"/>
      <c r="H12" s="442"/>
      <c r="I12" s="443"/>
      <c r="J12" s="150"/>
      <c r="K12" s="150"/>
      <c r="L12" s="103"/>
      <c r="M12" s="103"/>
      <c r="N12" s="103"/>
      <c r="O12" s="103"/>
      <c r="P12" s="103"/>
      <c r="Q12" s="103"/>
      <c r="R12" s="103"/>
    </row>
    <row r="13" spans="2:26" s="69" customFormat="1" ht="16.2" x14ac:dyDescent="0.3">
      <c r="C13" s="151"/>
      <c r="D13" s="203"/>
      <c r="E13" s="152"/>
      <c r="F13" s="441"/>
      <c r="G13" s="442"/>
      <c r="H13" s="442"/>
      <c r="I13" s="443"/>
      <c r="J13" s="150"/>
      <c r="K13" s="150"/>
      <c r="L13" s="103"/>
      <c r="M13" s="103"/>
      <c r="N13" s="103"/>
      <c r="O13" s="103"/>
      <c r="P13" s="103"/>
      <c r="Q13" s="103"/>
      <c r="R13" s="103"/>
    </row>
    <row r="14" spans="2:26" s="69" customFormat="1" ht="16.2" x14ac:dyDescent="0.3">
      <c r="C14" s="151"/>
      <c r="D14" s="203"/>
      <c r="E14" s="152"/>
      <c r="F14" s="441"/>
      <c r="G14" s="442"/>
      <c r="H14" s="442"/>
      <c r="I14" s="443"/>
      <c r="J14" s="150"/>
      <c r="K14" s="150"/>
      <c r="L14" s="103"/>
      <c r="M14" s="103"/>
      <c r="N14" s="103"/>
      <c r="O14" s="103"/>
      <c r="P14" s="103"/>
      <c r="Q14" s="103"/>
      <c r="R14" s="103"/>
    </row>
    <row r="15" spans="2:26" s="69" customFormat="1" ht="16.8" thickBot="1" x14ac:dyDescent="0.35">
      <c r="C15" s="43"/>
      <c r="D15" s="44"/>
      <c r="E15" s="44"/>
      <c r="F15" s="45"/>
      <c r="G15" s="44"/>
      <c r="H15" s="44"/>
      <c r="I15" s="44"/>
      <c r="J15" s="44"/>
      <c r="K15" s="44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</row>
    <row r="16" spans="2:26" s="69" customFormat="1" ht="16.2" x14ac:dyDescent="0.3">
      <c r="C16" s="46"/>
      <c r="D16" s="47"/>
      <c r="E16" s="47"/>
      <c r="F16" s="48"/>
      <c r="G16" s="47"/>
      <c r="H16" s="47"/>
      <c r="I16" s="47"/>
      <c r="J16" s="47"/>
      <c r="K16" s="47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</row>
    <row r="17" spans="2:25" s="69" customFormat="1" ht="16.2" x14ac:dyDescent="0.3">
      <c r="C17" s="46" t="s">
        <v>109</v>
      </c>
      <c r="D17" s="47"/>
      <c r="E17" s="47"/>
      <c r="F17" s="48"/>
      <c r="G17" s="47"/>
      <c r="H17" s="47"/>
      <c r="I17" s="47"/>
      <c r="J17" s="47"/>
      <c r="K17" s="47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</row>
    <row r="18" spans="2:25" s="69" customFormat="1" ht="16.2" x14ac:dyDescent="0.3">
      <c r="B18" s="279" t="s">
        <v>11</v>
      </c>
      <c r="C18" s="428" t="s">
        <v>239</v>
      </c>
      <c r="D18" s="429"/>
      <c r="E18" s="47"/>
      <c r="F18" s="48"/>
      <c r="G18" s="47"/>
      <c r="H18" s="47"/>
      <c r="I18" s="47"/>
      <c r="J18" s="47"/>
      <c r="K18" s="47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</row>
    <row r="19" spans="2:25" s="69" customFormat="1" ht="16.2" x14ac:dyDescent="0.3">
      <c r="B19" s="279" t="s">
        <v>12</v>
      </c>
      <c r="C19" s="46" t="s">
        <v>124</v>
      </c>
      <c r="D19" s="47"/>
      <c r="E19" s="47"/>
      <c r="F19" s="48"/>
      <c r="G19" s="47"/>
      <c r="H19" s="47"/>
      <c r="I19" s="47"/>
      <c r="J19" s="47"/>
      <c r="K19" s="47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</row>
    <row r="20" spans="2:25" s="69" customFormat="1" ht="16.2" x14ac:dyDescent="0.3">
      <c r="B20" s="46"/>
      <c r="C20" s="46" t="s">
        <v>125</v>
      </c>
      <c r="D20" s="47"/>
      <c r="E20" s="47"/>
      <c r="F20" s="48"/>
      <c r="G20" s="47"/>
      <c r="H20" s="47"/>
      <c r="I20" s="47"/>
      <c r="J20" s="47"/>
      <c r="K20" s="47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</row>
    <row r="21" spans="2:25" s="69" customFormat="1" ht="16.2" x14ac:dyDescent="0.3">
      <c r="B21" s="46"/>
      <c r="C21" s="46" t="s">
        <v>126</v>
      </c>
      <c r="D21" s="47"/>
      <c r="E21" s="47"/>
      <c r="F21" s="48"/>
      <c r="G21" s="47"/>
      <c r="H21" s="47"/>
      <c r="I21" s="47"/>
      <c r="J21" s="47"/>
      <c r="K21" s="47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</row>
    <row r="22" spans="2:25" s="69" customFormat="1" ht="16.2" x14ac:dyDescent="0.3">
      <c r="B22" s="46"/>
      <c r="C22" s="46"/>
      <c r="D22" s="47"/>
      <c r="E22" s="47"/>
      <c r="F22" s="48"/>
      <c r="G22" s="47"/>
      <c r="H22" s="47"/>
      <c r="I22" s="47"/>
      <c r="J22" s="47"/>
      <c r="K22" s="47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</row>
    <row r="23" spans="2:25" s="69" customFormat="1" ht="16.2" x14ac:dyDescent="0.3">
      <c r="B23" s="279" t="s">
        <v>11</v>
      </c>
      <c r="C23" s="428" t="str">
        <f>+C37</f>
        <v>Vergoeding Gebruiksrecht o.b.v. Actieve gebruikers</v>
      </c>
      <c r="D23" s="429"/>
      <c r="E23" s="335">
        <f>+D68</f>
        <v>0</v>
      </c>
      <c r="F23" s="332">
        <f>IF(E23&lt;=0,1,0)</f>
        <v>1</v>
      </c>
      <c r="G23" s="47"/>
      <c r="H23" s="333">
        <f>IF(F25=0,MIN(E23:E24),0)</f>
        <v>0</v>
      </c>
      <c r="I23" s="47"/>
      <c r="J23" s="47"/>
      <c r="K23" s="47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</row>
    <row r="24" spans="2:25" s="69" customFormat="1" ht="16.2" x14ac:dyDescent="0.3">
      <c r="B24" s="279" t="s">
        <v>12</v>
      </c>
      <c r="C24" s="46">
        <f>+C38</f>
        <v>0</v>
      </c>
      <c r="D24" s="47"/>
      <c r="E24" s="335">
        <f>+D86</f>
        <v>0</v>
      </c>
      <c r="F24" s="332">
        <f>IF(E24&lt;=0,1,0)</f>
        <v>1</v>
      </c>
      <c r="G24" s="47"/>
      <c r="H24" s="334">
        <f>IF(F25=1,MAX(E23:E24),0)</f>
        <v>0</v>
      </c>
      <c r="I24" s="47"/>
      <c r="J24" s="47"/>
      <c r="K24" s="47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</row>
    <row r="25" spans="2:25" s="69" customFormat="1" ht="16.2" x14ac:dyDescent="0.3">
      <c r="C25" s="46"/>
      <c r="D25" s="47"/>
      <c r="E25" s="47"/>
      <c r="F25" s="332">
        <f>SUM(F23:F24)</f>
        <v>2</v>
      </c>
      <c r="G25" s="47"/>
      <c r="H25" s="334">
        <f>IF(F25=0,0,0)</f>
        <v>0</v>
      </c>
      <c r="I25" s="47"/>
      <c r="J25" s="47"/>
      <c r="K25" s="47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</row>
    <row r="26" spans="2:25" s="69" customFormat="1" ht="16.8" thickBot="1" x14ac:dyDescent="0.35">
      <c r="C26" s="316" t="s">
        <v>47</v>
      </c>
      <c r="D26" s="274"/>
      <c r="E26" s="274"/>
      <c r="F26" s="274"/>
      <c r="G26" s="287" t="s">
        <v>1</v>
      </c>
      <c r="H26" s="113">
        <f>SUM(H23:H25)</f>
        <v>0</v>
      </c>
      <c r="I26" s="47"/>
      <c r="J26" s="47"/>
      <c r="K26" s="47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</row>
    <row r="27" spans="2:25" s="69" customFormat="1" ht="17.399999999999999" thickTop="1" thickBot="1" x14ac:dyDescent="0.35">
      <c r="C27" s="43"/>
      <c r="D27" s="44"/>
      <c r="E27" s="44"/>
      <c r="F27" s="45"/>
      <c r="G27" s="44"/>
      <c r="H27" s="44"/>
      <c r="I27" s="44"/>
      <c r="J27" s="44"/>
      <c r="K27" s="44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</row>
    <row r="28" spans="2:25" s="69" customFormat="1" ht="16.2" x14ac:dyDescent="0.3">
      <c r="C28" s="46"/>
      <c r="D28" s="47"/>
      <c r="E28" s="47"/>
      <c r="F28" s="48"/>
      <c r="G28" s="47"/>
      <c r="H28" s="47"/>
      <c r="I28" s="47"/>
      <c r="J28" s="47"/>
      <c r="K28" s="47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</row>
    <row r="29" spans="2:25" s="69" customFormat="1" ht="16.2" x14ac:dyDescent="0.3">
      <c r="C29" s="72" t="s">
        <v>14</v>
      </c>
      <c r="D29" s="73"/>
      <c r="E29" s="73"/>
      <c r="F29" s="73"/>
      <c r="G29" s="73"/>
      <c r="H29" s="73"/>
      <c r="I29" s="74"/>
      <c r="J29" s="47"/>
      <c r="K29" s="281" t="s">
        <v>234</v>
      </c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</row>
    <row r="30" spans="2:25" s="69" customFormat="1" ht="16.2" x14ac:dyDescent="0.3">
      <c r="C30" s="78" t="s">
        <v>1</v>
      </c>
      <c r="D30" s="76"/>
      <c r="E30" s="76"/>
      <c r="F30" s="76"/>
      <c r="G30" s="76"/>
      <c r="H30" s="76"/>
      <c r="I30" s="77"/>
      <c r="J30" s="47"/>
      <c r="K30" s="230" t="s">
        <v>236</v>
      </c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</row>
    <row r="31" spans="2:25" s="69" customFormat="1" ht="16.2" x14ac:dyDescent="0.3">
      <c r="C31" s="78"/>
      <c r="D31" s="76" t="s">
        <v>15</v>
      </c>
      <c r="E31" s="76" t="s">
        <v>15</v>
      </c>
      <c r="F31" s="76" t="s">
        <v>15</v>
      </c>
      <c r="G31" s="76" t="s">
        <v>15</v>
      </c>
      <c r="H31" s="76" t="s">
        <v>15</v>
      </c>
      <c r="I31" s="77" t="s">
        <v>15</v>
      </c>
      <c r="J31" s="47"/>
      <c r="K31" s="230" t="s">
        <v>140</v>
      </c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</row>
    <row r="32" spans="2:25" s="69" customFormat="1" ht="16.2" x14ac:dyDescent="0.3">
      <c r="C32" s="80"/>
      <c r="D32" s="81" t="s">
        <v>89</v>
      </c>
      <c r="E32" s="81" t="s">
        <v>90</v>
      </c>
      <c r="F32" s="81" t="s">
        <v>91</v>
      </c>
      <c r="G32" s="81" t="s">
        <v>92</v>
      </c>
      <c r="H32" s="81" t="s">
        <v>93</v>
      </c>
      <c r="I32" s="204" t="s">
        <v>94</v>
      </c>
      <c r="J32" s="47"/>
      <c r="K32" s="280" t="s">
        <v>235</v>
      </c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</row>
    <row r="33" spans="2:25" s="69" customFormat="1" ht="16.2" x14ac:dyDescent="0.3">
      <c r="C33" s="82" t="s">
        <v>114</v>
      </c>
      <c r="D33" s="83">
        <v>3000</v>
      </c>
      <c r="E33" s="83">
        <f>(+D33+F33)/2</f>
        <v>24000</v>
      </c>
      <c r="F33" s="83">
        <v>45000</v>
      </c>
      <c r="G33" s="83">
        <v>50000</v>
      </c>
      <c r="H33" s="83">
        <v>55000</v>
      </c>
      <c r="I33" s="83">
        <v>55000</v>
      </c>
      <c r="J33" s="47"/>
      <c r="K33" s="432">
        <v>120000</v>
      </c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</row>
    <row r="34" spans="2:25" s="69" customFormat="1" ht="16.2" x14ac:dyDescent="0.3">
      <c r="C34" s="289" t="s">
        <v>115</v>
      </c>
      <c r="D34" s="419">
        <f>D33/3*2</f>
        <v>2000</v>
      </c>
      <c r="E34" s="419">
        <v>16000</v>
      </c>
      <c r="F34" s="419">
        <f>F33/3*2</f>
        <v>30000</v>
      </c>
      <c r="G34" s="419">
        <v>34000</v>
      </c>
      <c r="H34" s="419">
        <v>37000</v>
      </c>
      <c r="I34" s="419">
        <v>37000</v>
      </c>
      <c r="J34" s="47"/>
      <c r="K34" s="419">
        <v>75000</v>
      </c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</row>
    <row r="35" spans="2:25" s="69" customFormat="1" ht="16.8" thickBot="1" x14ac:dyDescent="0.35">
      <c r="C35" s="43"/>
      <c r="D35" s="337"/>
      <c r="E35" s="337"/>
      <c r="F35" s="337"/>
      <c r="G35" s="337"/>
      <c r="H35" s="337"/>
      <c r="I35" s="337"/>
      <c r="J35" s="44"/>
      <c r="K35" s="44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</row>
    <row r="36" spans="2:25" s="69" customFormat="1" ht="16.2" x14ac:dyDescent="0.3">
      <c r="C36" s="46"/>
      <c r="D36" s="47"/>
      <c r="E36" s="47"/>
      <c r="F36" s="48"/>
      <c r="G36" s="47"/>
      <c r="H36" s="47"/>
      <c r="I36" s="47"/>
      <c r="J36" s="47"/>
      <c r="K36" s="47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</row>
    <row r="37" spans="2:25" s="69" customFormat="1" ht="24.6" x14ac:dyDescent="0.4">
      <c r="B37" s="28" t="s">
        <v>11</v>
      </c>
      <c r="C37" s="307" t="str">
        <f>+C18</f>
        <v>Vergoeding Gebruiksrecht o.b.v. Actieve gebruikers</v>
      </c>
      <c r="D37" s="114"/>
      <c r="E37" s="218"/>
      <c r="F37" s="114"/>
      <c r="G37" s="114"/>
      <c r="H37" s="114"/>
      <c r="I37" s="114"/>
      <c r="J37" s="84"/>
      <c r="K37" s="427"/>
      <c r="L37" s="103"/>
      <c r="M37" s="103"/>
      <c r="N37" s="103"/>
      <c r="O37" s="103"/>
      <c r="P37" s="103"/>
      <c r="Q37" s="103"/>
      <c r="R37" s="103"/>
      <c r="S37" s="103"/>
      <c r="T37" s="103"/>
      <c r="U37" s="103"/>
    </row>
    <row r="38" spans="2:25" s="69" customFormat="1" ht="16.2" x14ac:dyDescent="0.3">
      <c r="C38" s="84"/>
      <c r="D38" s="84"/>
      <c r="E38" s="84"/>
      <c r="F38" s="84"/>
      <c r="G38" s="84"/>
      <c r="H38" s="84"/>
      <c r="I38" s="84"/>
      <c r="J38" s="84"/>
      <c r="K38" s="84"/>
      <c r="L38" s="103"/>
      <c r="M38" s="103"/>
      <c r="N38" s="103"/>
    </row>
    <row r="39" spans="2:25" s="69" customFormat="1" ht="16.2" x14ac:dyDescent="0.3">
      <c r="C39" s="215"/>
      <c r="D39" s="116"/>
      <c r="E39" s="117"/>
      <c r="F39" s="117"/>
      <c r="G39" s="117" t="s">
        <v>1</v>
      </c>
      <c r="H39" s="117"/>
      <c r="I39" s="117"/>
      <c r="J39" s="84"/>
      <c r="K39" s="84"/>
      <c r="L39" s="103"/>
      <c r="M39" s="103"/>
      <c r="N39" s="103"/>
      <c r="O39" s="103"/>
    </row>
    <row r="40" spans="2:25" s="69" customFormat="1" ht="16.2" x14ac:dyDescent="0.3">
      <c r="C40" s="119" t="s">
        <v>1</v>
      </c>
      <c r="D40" s="166"/>
      <c r="E40" s="121"/>
      <c r="F40" s="121"/>
      <c r="G40" s="121"/>
      <c r="H40" s="121"/>
      <c r="I40" s="121"/>
      <c r="J40" s="84"/>
      <c r="K40" s="84"/>
      <c r="L40" s="103"/>
      <c r="M40" s="103"/>
      <c r="N40" s="103"/>
      <c r="O40" s="103"/>
    </row>
    <row r="41" spans="2:25" s="69" customFormat="1" ht="16.2" x14ac:dyDescent="0.3">
      <c r="C41" s="119" t="s">
        <v>1</v>
      </c>
      <c r="D41" s="120" t="s">
        <v>56</v>
      </c>
      <c r="E41" s="121"/>
      <c r="F41" s="121"/>
      <c r="G41" s="121"/>
      <c r="H41" s="121"/>
      <c r="I41" s="121"/>
      <c r="J41" s="84"/>
      <c r="K41" s="84"/>
      <c r="L41" s="103"/>
      <c r="M41" s="103"/>
      <c r="N41" s="103"/>
      <c r="O41" s="103"/>
    </row>
    <row r="42" spans="2:25" s="69" customFormat="1" ht="16.2" x14ac:dyDescent="0.3">
      <c r="C42" s="119" t="s">
        <v>53</v>
      </c>
      <c r="D42" s="81" t="s">
        <v>128</v>
      </c>
      <c r="E42" s="121"/>
      <c r="F42" s="121"/>
      <c r="G42" s="121"/>
      <c r="H42" s="121"/>
      <c r="I42" s="121"/>
      <c r="J42" s="84"/>
      <c r="K42" s="84"/>
      <c r="L42" s="103"/>
      <c r="M42" s="103"/>
      <c r="N42" s="103"/>
      <c r="O42" s="103"/>
    </row>
    <row r="43" spans="2:25" s="69" customFormat="1" ht="16.2" x14ac:dyDescent="0.3">
      <c r="C43" s="430" t="s">
        <v>238</v>
      </c>
      <c r="D43" s="205">
        <v>0</v>
      </c>
      <c r="E43" s="121"/>
      <c r="F43" s="121"/>
      <c r="G43" s="121"/>
      <c r="H43" s="121"/>
      <c r="I43" s="121"/>
      <c r="J43" s="84"/>
      <c r="K43" s="84"/>
      <c r="L43" s="103"/>
      <c r="M43" s="103"/>
      <c r="N43" s="103"/>
      <c r="O43" s="103"/>
    </row>
    <row r="44" spans="2:25" s="69" customFormat="1" ht="16.2" x14ac:dyDescent="0.3">
      <c r="C44" s="347"/>
      <c r="D44" s="121"/>
      <c r="E44" s="121"/>
      <c r="F44" s="121"/>
      <c r="G44" s="121"/>
      <c r="H44" s="121"/>
      <c r="I44" s="121"/>
      <c r="J44" s="84"/>
      <c r="K44" s="84"/>
      <c r="L44" s="103"/>
      <c r="M44" s="103"/>
      <c r="N44" s="103"/>
      <c r="O44" s="103"/>
    </row>
    <row r="45" spans="2:25" s="69" customFormat="1" ht="16.2" x14ac:dyDescent="0.3">
      <c r="C45" s="123"/>
      <c r="D45" s="121"/>
      <c r="E45" s="121"/>
      <c r="F45" s="166" t="s">
        <v>52</v>
      </c>
      <c r="G45" s="166" t="s">
        <v>1</v>
      </c>
      <c r="H45" s="166" t="s">
        <v>1</v>
      </c>
      <c r="I45" s="166"/>
      <c r="J45" s="84"/>
      <c r="K45" s="84"/>
      <c r="L45" s="103"/>
      <c r="M45" s="103"/>
      <c r="N45" s="103"/>
      <c r="O45" s="103"/>
      <c r="P45" s="103"/>
    </row>
    <row r="46" spans="2:25" s="69" customFormat="1" ht="16.2" x14ac:dyDescent="0.3">
      <c r="C46" s="79"/>
      <c r="D46" s="444" t="s">
        <v>130</v>
      </c>
      <c r="E46" s="445"/>
      <c r="F46" s="166" t="s">
        <v>100</v>
      </c>
      <c r="G46" s="166" t="s">
        <v>1</v>
      </c>
      <c r="H46" s="167" t="s">
        <v>52</v>
      </c>
      <c r="I46" s="167" t="s">
        <v>1</v>
      </c>
      <c r="J46" s="84"/>
      <c r="K46" s="84"/>
      <c r="L46" s="103"/>
      <c r="M46" s="103"/>
      <c r="N46" s="103"/>
      <c r="O46" s="103"/>
      <c r="P46" s="103"/>
    </row>
    <row r="47" spans="2:25" s="69" customFormat="1" ht="16.2" x14ac:dyDescent="0.3">
      <c r="C47" s="125" t="s">
        <v>55</v>
      </c>
      <c r="D47" s="309" t="s">
        <v>28</v>
      </c>
      <c r="E47" s="300" t="s">
        <v>29</v>
      </c>
      <c r="F47" s="168" t="s">
        <v>128</v>
      </c>
      <c r="G47" s="168" t="s">
        <v>4</v>
      </c>
      <c r="H47" s="168" t="s">
        <v>111</v>
      </c>
      <c r="I47" s="168" t="s">
        <v>1</v>
      </c>
      <c r="J47" s="84"/>
      <c r="K47" s="84"/>
      <c r="L47" s="103"/>
      <c r="M47" s="103"/>
      <c r="N47" s="103"/>
      <c r="O47" s="103"/>
      <c r="P47" s="103"/>
    </row>
    <row r="48" spans="2:25" s="69" customFormat="1" ht="16.2" x14ac:dyDescent="0.3">
      <c r="C48" s="126" t="s">
        <v>30</v>
      </c>
      <c r="D48" s="206">
        <v>1</v>
      </c>
      <c r="E48" s="207">
        <v>5000</v>
      </c>
      <c r="F48" s="212">
        <f>+$D$43</f>
        <v>0</v>
      </c>
      <c r="G48" s="155"/>
      <c r="H48" s="322">
        <f>+F48*(1-G48)</f>
        <v>0</v>
      </c>
      <c r="I48" s="295" t="s">
        <v>129</v>
      </c>
      <c r="J48" s="84"/>
      <c r="K48" s="84"/>
      <c r="L48" s="103"/>
      <c r="M48" s="103"/>
      <c r="N48" s="103"/>
      <c r="O48" s="103"/>
      <c r="P48" s="103"/>
    </row>
    <row r="49" spans="3:16" s="69" customFormat="1" ht="16.2" x14ac:dyDescent="0.3">
      <c r="C49" s="126" t="s">
        <v>31</v>
      </c>
      <c r="D49" s="206">
        <f t="shared" ref="D49:D55" si="0">+E48+1</f>
        <v>5001</v>
      </c>
      <c r="E49" s="330">
        <v>10000</v>
      </c>
      <c r="F49" s="212">
        <f t="shared" ref="F49:F58" si="1">+$D$43</f>
        <v>0</v>
      </c>
      <c r="G49" s="155"/>
      <c r="H49" s="322">
        <f t="shared" ref="H49:H58" si="2">+F49*(1-G49)</f>
        <v>0</v>
      </c>
      <c r="I49" s="295" t="s">
        <v>129</v>
      </c>
      <c r="J49" s="84"/>
      <c r="K49" s="84"/>
      <c r="L49" s="103"/>
      <c r="M49" s="103"/>
      <c r="N49" s="103"/>
      <c r="O49" s="103"/>
      <c r="P49" s="103"/>
    </row>
    <row r="50" spans="3:16" s="69" customFormat="1" ht="16.2" x14ac:dyDescent="0.3">
      <c r="C50" s="126" t="s">
        <v>32</v>
      </c>
      <c r="D50" s="206">
        <f t="shared" si="0"/>
        <v>10001</v>
      </c>
      <c r="E50" s="330">
        <v>15000</v>
      </c>
      <c r="F50" s="212">
        <f t="shared" si="1"/>
        <v>0</v>
      </c>
      <c r="G50" s="155"/>
      <c r="H50" s="322">
        <f t="shared" si="2"/>
        <v>0</v>
      </c>
      <c r="I50" s="295" t="s">
        <v>129</v>
      </c>
      <c r="J50" s="84"/>
      <c r="K50" s="84"/>
      <c r="L50" s="103"/>
      <c r="M50" s="103"/>
      <c r="N50" s="103"/>
      <c r="O50" s="103"/>
      <c r="P50" s="103"/>
    </row>
    <row r="51" spans="3:16" s="69" customFormat="1" ht="16.2" x14ac:dyDescent="0.3">
      <c r="C51" s="126" t="s">
        <v>33</v>
      </c>
      <c r="D51" s="206">
        <f t="shared" si="0"/>
        <v>15001</v>
      </c>
      <c r="E51" s="330">
        <v>20000</v>
      </c>
      <c r="F51" s="212">
        <f t="shared" si="1"/>
        <v>0</v>
      </c>
      <c r="G51" s="155"/>
      <c r="H51" s="322">
        <f t="shared" si="2"/>
        <v>0</v>
      </c>
      <c r="I51" s="295" t="s">
        <v>129</v>
      </c>
      <c r="J51" s="84"/>
      <c r="K51" s="84"/>
      <c r="L51" s="103"/>
      <c r="M51" s="103"/>
      <c r="N51" s="103"/>
      <c r="O51" s="103"/>
      <c r="P51" s="103"/>
    </row>
    <row r="52" spans="3:16" s="69" customFormat="1" ht="16.2" x14ac:dyDescent="0.3">
      <c r="C52" s="126" t="s">
        <v>34</v>
      </c>
      <c r="D52" s="206">
        <f t="shared" si="0"/>
        <v>20001</v>
      </c>
      <c r="E52" s="330">
        <v>25000</v>
      </c>
      <c r="F52" s="212">
        <f t="shared" si="1"/>
        <v>0</v>
      </c>
      <c r="G52" s="155"/>
      <c r="H52" s="322">
        <f t="shared" si="2"/>
        <v>0</v>
      </c>
      <c r="I52" s="295" t="s">
        <v>129</v>
      </c>
      <c r="J52" s="84"/>
      <c r="K52" s="84"/>
      <c r="L52" s="103"/>
      <c r="M52" s="103"/>
      <c r="N52" s="103"/>
      <c r="O52" s="103"/>
      <c r="P52" s="103"/>
    </row>
    <row r="53" spans="3:16" s="69" customFormat="1" ht="16.2" x14ac:dyDescent="0.3">
      <c r="C53" s="126" t="s">
        <v>35</v>
      </c>
      <c r="D53" s="206">
        <f t="shared" si="0"/>
        <v>25001</v>
      </c>
      <c r="E53" s="330">
        <v>30000</v>
      </c>
      <c r="F53" s="212">
        <f t="shared" si="1"/>
        <v>0</v>
      </c>
      <c r="G53" s="155"/>
      <c r="H53" s="322">
        <f t="shared" si="2"/>
        <v>0</v>
      </c>
      <c r="I53" s="295" t="s">
        <v>129</v>
      </c>
      <c r="J53" s="84"/>
      <c r="K53" s="84"/>
      <c r="L53" s="103"/>
      <c r="M53" s="103"/>
      <c r="N53" s="103"/>
      <c r="O53" s="103"/>
      <c r="P53" s="103"/>
    </row>
    <row r="54" spans="3:16" s="69" customFormat="1" ht="16.2" x14ac:dyDescent="0.3">
      <c r="C54" s="126" t="s">
        <v>36</v>
      </c>
      <c r="D54" s="206">
        <f t="shared" si="0"/>
        <v>30001</v>
      </c>
      <c r="E54" s="330">
        <v>35000</v>
      </c>
      <c r="F54" s="212">
        <f t="shared" si="1"/>
        <v>0</v>
      </c>
      <c r="G54" s="155"/>
      <c r="H54" s="322">
        <f t="shared" si="2"/>
        <v>0</v>
      </c>
      <c r="I54" s="295" t="s">
        <v>129</v>
      </c>
      <c r="J54" s="84"/>
      <c r="K54" s="84"/>
      <c r="L54" s="103"/>
      <c r="M54" s="103"/>
      <c r="N54" s="103"/>
      <c r="O54" s="103"/>
      <c r="P54" s="103"/>
    </row>
    <row r="55" spans="3:16" s="69" customFormat="1" ht="16.2" x14ac:dyDescent="0.3">
      <c r="C55" s="126" t="s">
        <v>37</v>
      </c>
      <c r="D55" s="206">
        <f t="shared" si="0"/>
        <v>35001</v>
      </c>
      <c r="E55" s="330">
        <v>40000</v>
      </c>
      <c r="F55" s="212">
        <f t="shared" si="1"/>
        <v>0</v>
      </c>
      <c r="G55" s="155"/>
      <c r="H55" s="322">
        <f t="shared" si="2"/>
        <v>0</v>
      </c>
      <c r="I55" s="295" t="s">
        <v>129</v>
      </c>
      <c r="J55" s="84"/>
      <c r="K55" s="84"/>
      <c r="L55" s="103"/>
      <c r="M55" s="103"/>
      <c r="N55" s="103"/>
      <c r="O55" s="103"/>
      <c r="P55" s="103"/>
    </row>
    <row r="56" spans="3:16" s="69" customFormat="1" ht="16.2" x14ac:dyDescent="0.3">
      <c r="C56" s="126" t="s">
        <v>48</v>
      </c>
      <c r="D56" s="206">
        <f t="shared" ref="D56" si="3">+E55+1</f>
        <v>40001</v>
      </c>
      <c r="E56" s="330">
        <v>55000</v>
      </c>
      <c r="F56" s="212">
        <f t="shared" si="1"/>
        <v>0</v>
      </c>
      <c r="G56" s="155"/>
      <c r="H56" s="322">
        <f t="shared" si="2"/>
        <v>0</v>
      </c>
      <c r="I56" s="295" t="s">
        <v>129</v>
      </c>
      <c r="J56" s="84"/>
      <c r="K56" s="84"/>
      <c r="L56" s="103"/>
      <c r="M56" s="103"/>
      <c r="N56" s="103"/>
      <c r="O56" s="103"/>
      <c r="P56" s="103"/>
    </row>
    <row r="57" spans="3:16" s="69" customFormat="1" ht="16.2" x14ac:dyDescent="0.3">
      <c r="C57" s="126" t="s">
        <v>78</v>
      </c>
      <c r="D57" s="206">
        <f t="shared" ref="D57" si="4">+E56+1</f>
        <v>55001</v>
      </c>
      <c r="E57" s="330">
        <v>60000</v>
      </c>
      <c r="F57" s="212">
        <f t="shared" si="1"/>
        <v>0</v>
      </c>
      <c r="G57" s="155"/>
      <c r="H57" s="322">
        <f t="shared" si="2"/>
        <v>0</v>
      </c>
      <c r="I57" s="295" t="s">
        <v>129</v>
      </c>
      <c r="J57" s="84"/>
      <c r="K57" s="84"/>
      <c r="L57" s="103"/>
      <c r="M57" s="103"/>
      <c r="N57" s="103"/>
      <c r="O57" s="103"/>
      <c r="P57" s="103"/>
    </row>
    <row r="58" spans="3:16" s="69" customFormat="1" ht="16.2" x14ac:dyDescent="0.3">
      <c r="C58" s="126" t="s">
        <v>79</v>
      </c>
      <c r="D58" s="206">
        <f>+E57+1</f>
        <v>60001</v>
      </c>
      <c r="E58" s="207">
        <v>80000</v>
      </c>
      <c r="F58" s="212">
        <f t="shared" si="1"/>
        <v>0</v>
      </c>
      <c r="G58" s="155"/>
      <c r="H58" s="322">
        <f t="shared" si="2"/>
        <v>0</v>
      </c>
      <c r="I58" s="295" t="s">
        <v>129</v>
      </c>
      <c r="J58" s="84"/>
      <c r="K58" s="84"/>
      <c r="L58" s="103"/>
      <c r="M58" s="103"/>
      <c r="N58" s="103"/>
      <c r="O58" s="103"/>
      <c r="P58" s="103"/>
    </row>
    <row r="59" spans="3:16" s="69" customFormat="1" ht="16.2" x14ac:dyDescent="0.3">
      <c r="C59" s="84"/>
      <c r="D59" s="84"/>
      <c r="E59" s="349"/>
      <c r="F59" s="84"/>
      <c r="G59" s="84"/>
      <c r="H59" s="84"/>
      <c r="I59" s="84"/>
      <c r="J59" s="84"/>
      <c r="K59" s="84"/>
      <c r="L59" s="103"/>
      <c r="M59" s="103"/>
      <c r="N59" s="103"/>
    </row>
    <row r="60" spans="3:16" s="69" customFormat="1" ht="15" customHeight="1" x14ac:dyDescent="0.3">
      <c r="C60" s="127" t="s">
        <v>52</v>
      </c>
      <c r="D60" s="208" t="str">
        <f t="shared" ref="D60:I60" si="5">+D32</f>
        <v>Jaar 1</v>
      </c>
      <c r="E60" s="81" t="str">
        <f t="shared" si="5"/>
        <v>Jaar 2</v>
      </c>
      <c r="F60" s="208" t="str">
        <f t="shared" si="5"/>
        <v>Jaar 3</v>
      </c>
      <c r="G60" s="208" t="str">
        <f t="shared" si="5"/>
        <v>Jaar 4</v>
      </c>
      <c r="H60" s="209" t="str">
        <f t="shared" si="5"/>
        <v>Jaar 5</v>
      </c>
      <c r="I60" s="209" t="str">
        <f t="shared" si="5"/>
        <v>Jaar 6</v>
      </c>
      <c r="J60" s="84"/>
      <c r="K60" s="238" t="s">
        <v>80</v>
      </c>
      <c r="L60" s="103"/>
      <c r="M60" s="103"/>
    </row>
    <row r="61" spans="3:16" s="69" customFormat="1" ht="16.2" x14ac:dyDescent="0.3">
      <c r="C61" s="210" t="s">
        <v>131</v>
      </c>
      <c r="D61" s="211">
        <f t="shared" ref="D61:I61" si="6">D34</f>
        <v>2000</v>
      </c>
      <c r="E61" s="211">
        <f t="shared" si="6"/>
        <v>16000</v>
      </c>
      <c r="F61" s="211">
        <f t="shared" si="6"/>
        <v>30000</v>
      </c>
      <c r="G61" s="211">
        <f t="shared" si="6"/>
        <v>34000</v>
      </c>
      <c r="H61" s="211">
        <f t="shared" si="6"/>
        <v>37000</v>
      </c>
      <c r="I61" s="211">
        <f t="shared" si="6"/>
        <v>37000</v>
      </c>
      <c r="J61" s="84"/>
      <c r="K61" s="211">
        <v>75000</v>
      </c>
      <c r="L61" s="103"/>
      <c r="M61" s="103"/>
    </row>
    <row r="62" spans="3:16" s="69" customFormat="1" ht="16.2" x14ac:dyDescent="0.3">
      <c r="C62" s="431" t="s">
        <v>237</v>
      </c>
      <c r="D62" s="297">
        <f t="shared" ref="D62:H62" si="7">VLOOKUP(D61,$D$48:$H$58,5,TRUE)</f>
        <v>0</v>
      </c>
      <c r="E62" s="297">
        <f t="shared" si="7"/>
        <v>0</v>
      </c>
      <c r="F62" s="297">
        <f t="shared" si="7"/>
        <v>0</v>
      </c>
      <c r="G62" s="297">
        <f t="shared" si="7"/>
        <v>0</v>
      </c>
      <c r="H62" s="297">
        <f t="shared" si="7"/>
        <v>0</v>
      </c>
      <c r="I62" s="297">
        <f t="shared" ref="I62:K62" si="8">VLOOKUP(I61,$D$48:$H$58,5,TRUE)</f>
        <v>0</v>
      </c>
      <c r="J62" s="323"/>
      <c r="K62" s="297">
        <f t="shared" si="8"/>
        <v>0</v>
      </c>
      <c r="L62" s="103"/>
      <c r="M62" s="103"/>
    </row>
    <row r="63" spans="3:16" s="69" customFormat="1" ht="16.2" x14ac:dyDescent="0.3">
      <c r="C63" s="84"/>
      <c r="D63" s="84"/>
      <c r="E63" s="84"/>
      <c r="F63" s="84"/>
      <c r="G63" s="84"/>
      <c r="H63" s="84"/>
      <c r="I63" s="84"/>
      <c r="J63" s="84"/>
      <c r="K63" s="252" t="s">
        <v>132</v>
      </c>
      <c r="L63" s="103"/>
      <c r="M63" s="103"/>
    </row>
    <row r="64" spans="3:16" s="69" customFormat="1" ht="16.2" x14ac:dyDescent="0.3">
      <c r="C64" s="84"/>
      <c r="D64" s="84"/>
      <c r="E64" s="84"/>
      <c r="F64" s="84"/>
      <c r="G64" s="84"/>
      <c r="H64" s="84"/>
      <c r="I64" s="84"/>
      <c r="J64" s="84"/>
      <c r="K64" s="296">
        <v>0.5</v>
      </c>
      <c r="L64" s="103"/>
      <c r="M64" s="103"/>
    </row>
    <row r="65" spans="2:13" s="69" customFormat="1" ht="16.2" x14ac:dyDescent="0.3">
      <c r="C65" s="84"/>
      <c r="D65" s="84"/>
      <c r="E65" s="84"/>
      <c r="F65" s="84"/>
      <c r="G65" s="84"/>
      <c r="H65" s="84"/>
      <c r="I65" s="84"/>
      <c r="J65" s="84"/>
      <c r="K65" s="84"/>
      <c r="L65" s="103"/>
      <c r="M65" s="103"/>
    </row>
    <row r="66" spans="2:13" s="69" customFormat="1" ht="16.2" x14ac:dyDescent="0.3">
      <c r="C66" s="102" t="s">
        <v>133</v>
      </c>
      <c r="D66" s="213">
        <f t="shared" ref="D66:I66" si="9">+D61*D62</f>
        <v>0</v>
      </c>
      <c r="E66" s="213">
        <f t="shared" si="9"/>
        <v>0</v>
      </c>
      <c r="F66" s="213">
        <f t="shared" si="9"/>
        <v>0</v>
      </c>
      <c r="G66" s="213">
        <f t="shared" si="9"/>
        <v>0</v>
      </c>
      <c r="H66" s="213">
        <f t="shared" si="9"/>
        <v>0</v>
      </c>
      <c r="I66" s="213">
        <f t="shared" si="9"/>
        <v>0</v>
      </c>
      <c r="J66" s="84"/>
      <c r="K66" s="213">
        <f>+K61*K62*K64</f>
        <v>0</v>
      </c>
      <c r="L66" s="103"/>
      <c r="M66" s="103"/>
    </row>
    <row r="67" spans="2:13" s="69" customFormat="1" ht="16.2" x14ac:dyDescent="0.3">
      <c r="L67" s="103"/>
      <c r="M67" s="103"/>
    </row>
    <row r="68" spans="2:13" s="69" customFormat="1" ht="16.8" thickBot="1" x14ac:dyDescent="0.35">
      <c r="C68" s="314" t="s">
        <v>47</v>
      </c>
      <c r="D68" s="113">
        <f>SUM(D66:K66)</f>
        <v>0</v>
      </c>
      <c r="E68" s="84"/>
      <c r="F68" s="323"/>
      <c r="G68" s="84"/>
      <c r="H68" s="84"/>
      <c r="I68" s="84"/>
      <c r="J68" s="84"/>
      <c r="K68" s="84"/>
      <c r="L68" s="103"/>
      <c r="M68" s="103"/>
    </row>
    <row r="69" spans="2:13" s="69" customFormat="1" ht="17.399999999999999" thickTop="1" thickBot="1" x14ac:dyDescent="0.35">
      <c r="B69" s="43"/>
      <c r="C69" s="44"/>
      <c r="D69" s="44"/>
      <c r="E69" s="45"/>
      <c r="F69" s="44"/>
      <c r="G69" s="44"/>
      <c r="H69" s="44"/>
      <c r="I69" s="44"/>
      <c r="J69" s="44"/>
      <c r="K69" s="44"/>
      <c r="L69" s="103"/>
    </row>
    <row r="70" spans="2:13" s="69" customFormat="1" ht="16.2" x14ac:dyDescent="0.3">
      <c r="B70" s="46"/>
      <c r="C70" s="47"/>
      <c r="D70" s="47"/>
      <c r="E70" s="48"/>
      <c r="F70" s="47"/>
      <c r="G70" s="47"/>
      <c r="H70" s="47"/>
      <c r="I70" s="47"/>
      <c r="J70" s="47"/>
      <c r="K70" s="47"/>
      <c r="L70" s="103"/>
    </row>
    <row r="71" spans="2:13" ht="24.6" x14ac:dyDescent="0.4">
      <c r="B71" s="28" t="s">
        <v>12</v>
      </c>
      <c r="C71" s="307" t="str">
        <f>+C19</f>
        <v>Vergoeding Gebruiksrecht o.b.v. enterprise licenties</v>
      </c>
      <c r="D71" s="114"/>
      <c r="E71" s="114"/>
      <c r="F71" s="114"/>
      <c r="G71" s="114"/>
      <c r="H71" s="114"/>
      <c r="I71" s="112"/>
    </row>
    <row r="72" spans="2:13" ht="14.25" customHeight="1" x14ac:dyDescent="0.25">
      <c r="B72" s="69"/>
      <c r="C72" s="84"/>
      <c r="D72" s="84"/>
      <c r="E72" s="84"/>
      <c r="F72" s="84"/>
      <c r="G72" s="84"/>
      <c r="H72" s="84"/>
      <c r="I72" s="84"/>
    </row>
    <row r="73" spans="2:13" ht="14.25" customHeight="1" x14ac:dyDescent="0.3">
      <c r="B73" s="69"/>
      <c r="C73" s="115"/>
      <c r="D73" s="116" t="s">
        <v>1</v>
      </c>
      <c r="E73" s="117"/>
      <c r="F73" s="117"/>
      <c r="G73" s="117"/>
      <c r="H73" s="117"/>
      <c r="I73" s="118"/>
    </row>
    <row r="74" spans="2:13" ht="14.25" customHeight="1" x14ac:dyDescent="0.25">
      <c r="B74" s="69"/>
      <c r="C74" s="119" t="s">
        <v>1</v>
      </c>
      <c r="D74" s="120" t="s">
        <v>1</v>
      </c>
      <c r="E74" s="121"/>
      <c r="F74" s="121"/>
      <c r="G74" s="121"/>
      <c r="H74" s="121"/>
      <c r="I74" s="348"/>
    </row>
    <row r="75" spans="2:13" ht="14.25" customHeight="1" x14ac:dyDescent="0.25">
      <c r="B75" s="69"/>
      <c r="C75" s="119" t="s">
        <v>1</v>
      </c>
      <c r="D75" s="120" t="s">
        <v>77</v>
      </c>
      <c r="E75" s="121"/>
      <c r="F75" s="121"/>
      <c r="G75" s="121"/>
      <c r="H75" s="121"/>
      <c r="I75" s="348"/>
    </row>
    <row r="76" spans="2:13" ht="14.25" customHeight="1" x14ac:dyDescent="0.25">
      <c r="B76" s="69"/>
      <c r="C76" s="119" t="s">
        <v>53</v>
      </c>
      <c r="D76" s="81" t="s">
        <v>52</v>
      </c>
      <c r="E76" s="121"/>
      <c r="F76" s="121"/>
      <c r="G76" s="121"/>
      <c r="H76" s="121"/>
      <c r="I76" s="348"/>
    </row>
    <row r="77" spans="2:13" ht="14.25" customHeight="1" x14ac:dyDescent="0.25">
      <c r="B77" s="69"/>
      <c r="C77" s="158" t="s">
        <v>229</v>
      </c>
      <c r="D77" s="122">
        <v>0</v>
      </c>
      <c r="E77" s="121"/>
      <c r="F77" s="121"/>
      <c r="G77" s="121"/>
      <c r="H77" s="121"/>
      <c r="I77" s="348"/>
    </row>
    <row r="78" spans="2:13" ht="14.25" customHeight="1" x14ac:dyDescent="0.25">
      <c r="B78" s="69"/>
      <c r="C78" s="159"/>
      <c r="D78" s="154"/>
      <c r="E78" s="154"/>
      <c r="F78" s="154"/>
      <c r="G78" s="154"/>
      <c r="H78" s="154"/>
      <c r="I78" s="160"/>
    </row>
    <row r="79" spans="2:13" ht="14.25" customHeight="1" x14ac:dyDescent="0.25">
      <c r="B79" s="69"/>
      <c r="C79" s="84"/>
      <c r="D79" s="84"/>
      <c r="E79" s="84"/>
      <c r="F79" s="84"/>
      <c r="G79" s="84"/>
      <c r="H79" s="84"/>
      <c r="I79" s="84"/>
    </row>
    <row r="80" spans="2:13" ht="14.25" customHeight="1" x14ac:dyDescent="0.3">
      <c r="B80" s="69"/>
      <c r="C80" s="127" t="s">
        <v>52</v>
      </c>
      <c r="D80" s="157" t="str">
        <f t="shared" ref="D80:I80" si="10">+D32</f>
        <v>Jaar 1</v>
      </c>
      <c r="E80" s="157" t="str">
        <f t="shared" si="10"/>
        <v>Jaar 2</v>
      </c>
      <c r="F80" s="157" t="str">
        <f t="shared" si="10"/>
        <v>Jaar 3</v>
      </c>
      <c r="G80" s="157" t="str">
        <f t="shared" si="10"/>
        <v>Jaar 4</v>
      </c>
      <c r="H80" s="157" t="str">
        <f t="shared" si="10"/>
        <v>Jaar 5</v>
      </c>
      <c r="I80" s="268" t="str">
        <f t="shared" si="10"/>
        <v>Jaar 6</v>
      </c>
      <c r="K80" s="238" t="s">
        <v>80</v>
      </c>
    </row>
    <row r="81" spans="2:11" ht="14.25" customHeight="1" x14ac:dyDescent="0.25">
      <c r="B81" s="69"/>
      <c r="C81" s="339" t="s">
        <v>134</v>
      </c>
      <c r="D81" s="419">
        <f t="shared" ref="D81:I81" si="11">+D34</f>
        <v>2000</v>
      </c>
      <c r="E81" s="419">
        <f t="shared" si="11"/>
        <v>16000</v>
      </c>
      <c r="F81" s="419">
        <f t="shared" si="11"/>
        <v>30000</v>
      </c>
      <c r="G81" s="419">
        <f t="shared" si="11"/>
        <v>34000</v>
      </c>
      <c r="H81" s="419">
        <f t="shared" si="11"/>
        <v>37000</v>
      </c>
      <c r="I81" s="419">
        <f t="shared" si="11"/>
        <v>37000</v>
      </c>
      <c r="K81" s="211">
        <f>+K61</f>
        <v>75000</v>
      </c>
    </row>
    <row r="82" spans="2:11" ht="14.25" customHeight="1" thickBot="1" x14ac:dyDescent="0.3">
      <c r="B82" s="69"/>
      <c r="C82" s="128" t="s">
        <v>133</v>
      </c>
      <c r="D82" s="214">
        <f>+D77</f>
        <v>0</v>
      </c>
      <c r="E82" s="214">
        <f>+D82</f>
        <v>0</v>
      </c>
      <c r="F82" s="214">
        <f>+E82</f>
        <v>0</v>
      </c>
      <c r="G82" s="214">
        <f>+F82</f>
        <v>0</v>
      </c>
      <c r="H82" s="214">
        <f>+G82</f>
        <v>0</v>
      </c>
      <c r="I82" s="214">
        <f>+H82</f>
        <v>0</v>
      </c>
      <c r="K82" s="297">
        <f>+H99</f>
        <v>0</v>
      </c>
    </row>
    <row r="83" spans="2:11" ht="14.25" customHeight="1" thickTop="1" x14ac:dyDescent="0.25">
      <c r="B83" s="69"/>
      <c r="E83" s="84"/>
      <c r="F83" s="84"/>
      <c r="G83" s="84"/>
      <c r="H83" s="84"/>
      <c r="I83" s="84"/>
      <c r="K83" s="252" t="s">
        <v>97</v>
      </c>
    </row>
    <row r="84" spans="2:11" ht="14.25" customHeight="1" thickBot="1" x14ac:dyDescent="0.3">
      <c r="B84" s="69"/>
      <c r="C84" s="308" t="s">
        <v>135</v>
      </c>
      <c r="D84" s="214">
        <f>SUM(D82:I82)</f>
        <v>0</v>
      </c>
      <c r="E84" s="84"/>
      <c r="F84" s="84"/>
      <c r="G84" s="84"/>
      <c r="H84" s="84"/>
      <c r="I84" s="84"/>
      <c r="K84" s="296">
        <v>0.5</v>
      </c>
    </row>
    <row r="85" spans="2:11" ht="14.25" customHeight="1" thickTop="1" thickBot="1" x14ac:dyDescent="0.3">
      <c r="B85" s="69"/>
      <c r="C85" s="308" t="s">
        <v>136</v>
      </c>
      <c r="D85" s="214">
        <f>+K85</f>
        <v>0</v>
      </c>
      <c r="E85" s="84"/>
      <c r="F85" s="84"/>
      <c r="G85" s="84"/>
      <c r="H85" s="84"/>
      <c r="I85" s="84"/>
      <c r="K85" s="214">
        <f>+K81*K82*K84</f>
        <v>0</v>
      </c>
    </row>
    <row r="86" spans="2:11" ht="14.25" customHeight="1" thickTop="1" thickBot="1" x14ac:dyDescent="0.3">
      <c r="B86" s="69"/>
      <c r="C86" s="314" t="s">
        <v>47</v>
      </c>
      <c r="D86" s="113">
        <f>+D84+D85</f>
        <v>0</v>
      </c>
      <c r="E86" s="84"/>
      <c r="F86" s="84"/>
      <c r="G86" s="84"/>
      <c r="H86" s="84"/>
      <c r="I86" s="84"/>
    </row>
    <row r="87" spans="2:11" ht="14.25" customHeight="1" thickTop="1" x14ac:dyDescent="0.25">
      <c r="B87" s="69"/>
      <c r="C87" s="294"/>
      <c r="D87" s="84"/>
      <c r="E87" s="84"/>
      <c r="F87" s="84"/>
      <c r="G87" s="84"/>
      <c r="H87" s="84"/>
      <c r="I87" s="84"/>
    </row>
    <row r="88" spans="2:11" ht="14.25" customHeight="1" x14ac:dyDescent="0.3">
      <c r="B88" s="69"/>
      <c r="C88" s="215"/>
      <c r="D88" s="116"/>
      <c r="E88" s="117"/>
      <c r="F88" s="117"/>
      <c r="G88" s="117" t="s">
        <v>1</v>
      </c>
      <c r="H88" s="117"/>
      <c r="I88" s="118"/>
    </row>
    <row r="89" spans="2:11" ht="14.25" customHeight="1" x14ac:dyDescent="0.25">
      <c r="B89" s="69"/>
      <c r="C89" s="119" t="s">
        <v>1</v>
      </c>
      <c r="D89" s="166" t="s">
        <v>56</v>
      </c>
      <c r="E89" s="424"/>
      <c r="F89" s="425" t="s">
        <v>223</v>
      </c>
      <c r="G89" s="121"/>
      <c r="H89" s="121"/>
      <c r="I89" s="348"/>
    </row>
    <row r="90" spans="2:11" ht="14.25" customHeight="1" x14ac:dyDescent="0.25">
      <c r="B90" s="69"/>
      <c r="C90" s="119" t="s">
        <v>1</v>
      </c>
      <c r="D90" s="120" t="s">
        <v>128</v>
      </c>
      <c r="E90" s="426" t="s">
        <v>52</v>
      </c>
      <c r="F90" s="425" t="s">
        <v>224</v>
      </c>
      <c r="G90" s="121"/>
      <c r="H90" s="121"/>
      <c r="I90" s="348"/>
    </row>
    <row r="91" spans="2:11" ht="14.25" customHeight="1" x14ac:dyDescent="0.25">
      <c r="B91" s="69"/>
      <c r="C91" s="119" t="s">
        <v>53</v>
      </c>
      <c r="D91" s="81" t="s">
        <v>137</v>
      </c>
      <c r="E91" s="426" t="s">
        <v>225</v>
      </c>
      <c r="F91" s="425" t="s">
        <v>225</v>
      </c>
      <c r="G91" s="121"/>
      <c r="H91" s="121"/>
      <c r="I91" s="348"/>
    </row>
    <row r="92" spans="2:11" ht="14.25" customHeight="1" x14ac:dyDescent="0.25">
      <c r="B92" s="69"/>
      <c r="C92" s="153" t="s">
        <v>228</v>
      </c>
      <c r="D92" s="420">
        <f>+D84/SUM(D81:I81)</f>
        <v>0</v>
      </c>
      <c r="E92" s="282">
        <f>+D84</f>
        <v>0</v>
      </c>
      <c r="F92" s="301" t="str">
        <f>"/ "&amp;SUM(D81:I81)</f>
        <v>/ 156000</v>
      </c>
      <c r="G92" s="121"/>
      <c r="H92" s="121"/>
      <c r="I92" s="348"/>
    </row>
    <row r="93" spans="2:11" ht="14.25" customHeight="1" x14ac:dyDescent="0.25">
      <c r="B93" s="69"/>
      <c r="C93" s="347"/>
      <c r="D93" s="121"/>
      <c r="E93" s="121"/>
      <c r="F93" s="121"/>
      <c r="G93" s="121"/>
      <c r="H93" s="121"/>
      <c r="I93" s="348"/>
    </row>
    <row r="94" spans="2:11" ht="14.25" customHeight="1" x14ac:dyDescent="0.25">
      <c r="B94" s="69"/>
      <c r="C94" s="123"/>
      <c r="D94" s="121"/>
      <c r="E94" s="121"/>
      <c r="F94" s="166"/>
      <c r="G94" s="166" t="s">
        <v>1</v>
      </c>
      <c r="H94" s="166" t="s">
        <v>52</v>
      </c>
      <c r="I94" s="298"/>
    </row>
    <row r="95" spans="2:11" ht="14.25" customHeight="1" x14ac:dyDescent="0.25">
      <c r="B95" s="69"/>
      <c r="C95" s="79"/>
      <c r="D95" s="124"/>
      <c r="E95" s="124"/>
      <c r="F95" s="166" t="s">
        <v>52</v>
      </c>
      <c r="G95" s="166" t="s">
        <v>1</v>
      </c>
      <c r="H95" s="167" t="s">
        <v>54</v>
      </c>
      <c r="I95" s="299" t="s">
        <v>1</v>
      </c>
    </row>
    <row r="96" spans="2:11" ht="14.25" customHeight="1" x14ac:dyDescent="0.25">
      <c r="B96" s="69"/>
      <c r="C96" s="125" t="s">
        <v>55</v>
      </c>
      <c r="D96" s="168" t="s">
        <v>28</v>
      </c>
      <c r="E96" s="168" t="s">
        <v>29</v>
      </c>
      <c r="F96" s="168" t="s">
        <v>25</v>
      </c>
      <c r="G96" s="168" t="s">
        <v>4</v>
      </c>
      <c r="H96" s="168" t="s">
        <v>27</v>
      </c>
      <c r="I96" s="300" t="s">
        <v>1</v>
      </c>
      <c r="K96" s="65"/>
    </row>
    <row r="97" spans="2:11" ht="14.25" customHeight="1" x14ac:dyDescent="0.25">
      <c r="B97" s="69"/>
      <c r="C97" s="126" t="s">
        <v>98</v>
      </c>
      <c r="D97" s="206">
        <v>40001</v>
      </c>
      <c r="E97" s="330">
        <v>55000</v>
      </c>
      <c r="F97" s="212">
        <f>+D92</f>
        <v>0</v>
      </c>
      <c r="G97" s="155"/>
      <c r="H97" s="321">
        <f>+F97*(1-G97)</f>
        <v>0</v>
      </c>
      <c r="I97" s="156" t="s">
        <v>138</v>
      </c>
    </row>
    <row r="98" spans="2:11" ht="14.25" customHeight="1" x14ac:dyDescent="0.25">
      <c r="B98" s="69"/>
      <c r="C98" s="126" t="s">
        <v>99</v>
      </c>
      <c r="D98" s="206">
        <f t="shared" ref="D98" si="12">+E97+1</f>
        <v>55001</v>
      </c>
      <c r="E98" s="330">
        <v>60000</v>
      </c>
      <c r="F98" s="212">
        <f>+F97</f>
        <v>0</v>
      </c>
      <c r="G98" s="155"/>
      <c r="H98" s="321">
        <f t="shared" ref="H98:H99" si="13">+F98*(1-G98)</f>
        <v>0</v>
      </c>
      <c r="I98" s="156" t="s">
        <v>138</v>
      </c>
    </row>
    <row r="99" spans="2:11" ht="14.25" customHeight="1" x14ac:dyDescent="0.25">
      <c r="B99" s="69"/>
      <c r="C99" s="126" t="s">
        <v>233</v>
      </c>
      <c r="D99" s="206">
        <f>+E98+1</f>
        <v>60001</v>
      </c>
      <c r="E99" s="207">
        <v>80000</v>
      </c>
      <c r="F99" s="212">
        <f>+F97</f>
        <v>0</v>
      </c>
      <c r="G99" s="155"/>
      <c r="H99" s="321">
        <f t="shared" si="13"/>
        <v>0</v>
      </c>
      <c r="I99" s="156" t="s">
        <v>138</v>
      </c>
    </row>
    <row r="100" spans="2:11" ht="14.25" customHeight="1" thickBot="1" x14ac:dyDescent="0.3">
      <c r="B100" s="43"/>
      <c r="C100" s="43"/>
      <c r="D100" s="44"/>
      <c r="E100" s="45"/>
      <c r="F100" s="45"/>
      <c r="G100" s="44"/>
      <c r="H100" s="44"/>
      <c r="I100" s="44"/>
      <c r="J100" s="43"/>
      <c r="K100" s="43"/>
    </row>
    <row r="101" spans="2:11" ht="14.25" customHeight="1" x14ac:dyDescent="0.25">
      <c r="B101" s="84"/>
      <c r="C101" s="84"/>
      <c r="D101" s="84"/>
      <c r="E101" s="84"/>
      <c r="F101" s="84"/>
      <c r="G101" s="84"/>
      <c r="H101" s="84"/>
      <c r="I101" s="84"/>
      <c r="J101" s="84"/>
      <c r="K101" s="84"/>
    </row>
    <row r="102" spans="2:11" ht="14.25" customHeight="1" x14ac:dyDescent="0.25">
      <c r="B102" s="69"/>
      <c r="C102" s="65"/>
      <c r="E102" s="65"/>
      <c r="F102" s="65"/>
      <c r="G102" s="65"/>
      <c r="H102" s="65"/>
      <c r="I102" s="65"/>
    </row>
    <row r="103" spans="2:11" ht="14.25" customHeight="1" x14ac:dyDescent="0.25">
      <c r="B103" s="69"/>
      <c r="C103" s="65"/>
      <c r="E103" s="65"/>
      <c r="F103" s="65"/>
      <c r="G103" s="65"/>
      <c r="H103" s="65"/>
      <c r="I103" s="65"/>
    </row>
    <row r="104" spans="2:11" ht="14.25" customHeight="1" x14ac:dyDescent="0.25">
      <c r="B104" s="69"/>
      <c r="C104" s="84"/>
      <c r="D104" s="84"/>
      <c r="E104" s="84"/>
      <c r="F104" s="84"/>
      <c r="G104" s="84"/>
      <c r="H104" s="84"/>
      <c r="I104" s="84"/>
    </row>
    <row r="105" spans="2:11" ht="14.25" customHeight="1" x14ac:dyDescent="0.25">
      <c r="B105" s="69"/>
      <c r="C105" s="84" t="s">
        <v>1</v>
      </c>
      <c r="D105" s="84"/>
      <c r="E105" s="84"/>
      <c r="F105" s="84"/>
      <c r="G105" s="84"/>
      <c r="H105" s="84"/>
      <c r="I105" s="84"/>
    </row>
    <row r="106" spans="2:11" ht="14.25" customHeight="1" x14ac:dyDescent="0.25">
      <c r="B106" s="69"/>
      <c r="C106" s="84"/>
      <c r="D106" s="84"/>
      <c r="E106" s="84"/>
      <c r="F106" s="84"/>
      <c r="G106" s="84"/>
      <c r="H106" s="84"/>
      <c r="I106" s="269" t="s">
        <v>1</v>
      </c>
    </row>
    <row r="107" spans="2:11" ht="14.25" customHeight="1" x14ac:dyDescent="0.25">
      <c r="B107" s="69"/>
      <c r="C107" s="84"/>
      <c r="D107" s="84"/>
      <c r="E107" s="84"/>
      <c r="F107" s="84"/>
      <c r="G107" s="84"/>
      <c r="H107" s="84"/>
      <c r="I107" s="84"/>
    </row>
    <row r="108" spans="2:11" ht="14.25" customHeight="1" x14ac:dyDescent="0.25">
      <c r="B108" s="69"/>
      <c r="C108" s="84"/>
      <c r="D108" s="84"/>
      <c r="E108" s="84"/>
      <c r="F108" s="84"/>
      <c r="G108" s="84"/>
      <c r="H108" s="84"/>
      <c r="I108" s="84"/>
    </row>
    <row r="109" spans="2:11" ht="14.25" customHeight="1" x14ac:dyDescent="0.25">
      <c r="B109" s="69"/>
      <c r="C109" s="84"/>
      <c r="D109" s="84"/>
      <c r="E109" s="84"/>
      <c r="F109" s="84"/>
      <c r="G109" s="84"/>
      <c r="H109" s="84"/>
      <c r="I109" s="84"/>
    </row>
    <row r="110" spans="2:11" ht="14.25" customHeight="1" x14ac:dyDescent="0.25">
      <c r="B110" s="69"/>
      <c r="C110" s="84"/>
      <c r="D110" s="84"/>
      <c r="E110" s="84"/>
      <c r="F110" s="84"/>
      <c r="G110" s="84"/>
      <c r="H110" s="84"/>
      <c r="I110" s="84"/>
    </row>
    <row r="111" spans="2:11" ht="14.25" customHeight="1" x14ac:dyDescent="0.25">
      <c r="B111" s="69"/>
      <c r="C111" s="84"/>
      <c r="D111" s="84"/>
      <c r="E111" s="84"/>
      <c r="F111" s="84"/>
      <c r="G111" s="84"/>
      <c r="H111" s="84"/>
      <c r="I111" s="84"/>
    </row>
    <row r="112" spans="2:11" ht="14.25" customHeight="1" x14ac:dyDescent="0.25">
      <c r="B112" s="69"/>
      <c r="C112" s="84"/>
      <c r="D112" s="84"/>
      <c r="E112" s="84"/>
      <c r="F112" s="84"/>
      <c r="G112" s="84"/>
      <c r="H112" s="84"/>
      <c r="I112" s="84"/>
    </row>
    <row r="113" spans="2:9" ht="14.25" customHeight="1" x14ac:dyDescent="0.25">
      <c r="B113" s="69"/>
      <c r="C113" s="84"/>
      <c r="D113" s="84"/>
      <c r="E113" s="84"/>
      <c r="F113" s="84"/>
      <c r="G113" s="84"/>
      <c r="H113" s="84"/>
      <c r="I113" s="84"/>
    </row>
    <row r="114" spans="2:9" ht="14.25" customHeight="1" x14ac:dyDescent="0.25">
      <c r="B114" s="69"/>
      <c r="C114" s="84"/>
      <c r="D114" s="84"/>
      <c r="E114" s="84"/>
      <c r="F114" s="84"/>
      <c r="G114" s="84"/>
      <c r="H114" s="84"/>
      <c r="I114" s="84"/>
    </row>
    <row r="115" spans="2:9" ht="14.25" customHeight="1" x14ac:dyDescent="0.25">
      <c r="B115" s="69"/>
      <c r="C115" s="84"/>
      <c r="D115" s="84"/>
      <c r="E115" s="84"/>
      <c r="F115" s="84"/>
      <c r="G115" s="84"/>
      <c r="H115" s="84"/>
      <c r="I115" s="84"/>
    </row>
    <row r="116" spans="2:9" ht="14.25" customHeight="1" x14ac:dyDescent="0.25">
      <c r="B116" s="69"/>
      <c r="C116" s="84"/>
      <c r="D116" s="84"/>
      <c r="E116" s="84"/>
      <c r="F116" s="84"/>
      <c r="G116" s="84"/>
      <c r="H116" s="84"/>
      <c r="I116" s="84"/>
    </row>
    <row r="117" spans="2:9" ht="14.25" customHeight="1" x14ac:dyDescent="0.25">
      <c r="B117" s="69"/>
      <c r="C117" s="84"/>
      <c r="D117" s="84"/>
      <c r="E117" s="84"/>
      <c r="F117" s="84"/>
      <c r="G117" s="84"/>
      <c r="H117" s="84"/>
      <c r="I117" s="84"/>
    </row>
    <row r="118" spans="2:9" ht="14.25" customHeight="1" x14ac:dyDescent="0.25">
      <c r="B118" s="69"/>
      <c r="C118" s="84"/>
      <c r="D118" s="84"/>
      <c r="E118" s="84"/>
      <c r="F118" s="84"/>
      <c r="G118" s="84"/>
      <c r="H118" s="84"/>
      <c r="I118" s="84"/>
    </row>
    <row r="119" spans="2:9" ht="14.25" customHeight="1" x14ac:dyDescent="0.25">
      <c r="B119" s="69"/>
      <c r="C119" s="84"/>
      <c r="D119" s="84"/>
      <c r="E119" s="84"/>
      <c r="F119" s="84"/>
      <c r="G119" s="84"/>
      <c r="H119" s="84"/>
      <c r="I119" s="84"/>
    </row>
    <row r="120" spans="2:9" ht="14.25" customHeight="1" x14ac:dyDescent="0.25">
      <c r="B120" s="69"/>
      <c r="C120" s="84"/>
      <c r="D120" s="84"/>
      <c r="E120" s="84"/>
      <c r="F120" s="84"/>
      <c r="G120" s="84"/>
      <c r="H120" s="84"/>
      <c r="I120" s="84"/>
    </row>
    <row r="121" spans="2:9" ht="14.25" customHeight="1" x14ac:dyDescent="0.25">
      <c r="B121" s="69"/>
      <c r="C121" s="84"/>
      <c r="D121" s="84"/>
      <c r="E121" s="84"/>
      <c r="F121" s="84"/>
      <c r="G121" s="84"/>
      <c r="H121" s="84"/>
      <c r="I121" s="84"/>
    </row>
    <row r="122" spans="2:9" ht="14.25" customHeight="1" x14ac:dyDescent="0.25">
      <c r="B122" s="69"/>
      <c r="C122" s="84"/>
      <c r="D122" s="84"/>
      <c r="E122" s="84"/>
      <c r="F122" s="84"/>
      <c r="G122" s="84"/>
      <c r="H122" s="84"/>
      <c r="I122" s="84"/>
    </row>
    <row r="123" spans="2:9" ht="14.25" customHeight="1" x14ac:dyDescent="0.25">
      <c r="B123" s="69"/>
      <c r="C123" s="84"/>
      <c r="D123" s="84"/>
      <c r="E123" s="84"/>
      <c r="F123" s="84"/>
      <c r="G123" s="84"/>
      <c r="H123" s="84"/>
      <c r="I123" s="84"/>
    </row>
    <row r="124" spans="2:9" ht="14.25" customHeight="1" x14ac:dyDescent="0.25">
      <c r="B124" s="69"/>
      <c r="C124" s="84"/>
      <c r="D124" s="84"/>
      <c r="E124" s="84"/>
      <c r="F124" s="84"/>
      <c r="G124" s="84"/>
      <c r="H124" s="84"/>
      <c r="I124" s="84"/>
    </row>
    <row r="125" spans="2:9" ht="14.25" customHeight="1" x14ac:dyDescent="0.25">
      <c r="B125" s="69"/>
      <c r="C125" s="84"/>
      <c r="D125" s="84"/>
      <c r="E125" s="84"/>
      <c r="F125" s="84"/>
      <c r="G125" s="84"/>
      <c r="H125" s="84"/>
      <c r="I125" s="84"/>
    </row>
    <row r="126" spans="2:9" ht="14.25" customHeight="1" x14ac:dyDescent="0.25">
      <c r="B126" s="69"/>
      <c r="C126" s="84"/>
      <c r="D126" s="84"/>
      <c r="E126" s="84"/>
      <c r="F126" s="84"/>
      <c r="G126" s="84"/>
      <c r="H126" s="84"/>
      <c r="I126" s="84"/>
    </row>
    <row r="127" spans="2:9" ht="14.25" customHeight="1" x14ac:dyDescent="0.25">
      <c r="B127" s="69"/>
      <c r="C127" s="84"/>
      <c r="D127" s="84"/>
      <c r="E127" s="84"/>
      <c r="F127" s="84"/>
      <c r="G127" s="84"/>
      <c r="H127" s="84"/>
      <c r="I127" s="84"/>
    </row>
    <row r="128" spans="2:9" ht="14.25" customHeight="1" x14ac:dyDescent="0.25">
      <c r="B128" s="69"/>
      <c r="C128" s="84"/>
      <c r="D128" s="84"/>
      <c r="E128" s="84"/>
      <c r="F128" s="84"/>
      <c r="G128" s="84"/>
      <c r="H128" s="84"/>
      <c r="I128" s="84"/>
    </row>
    <row r="129" spans="2:9" ht="14.25" customHeight="1" x14ac:dyDescent="0.25">
      <c r="B129" s="69"/>
      <c r="C129" s="84"/>
      <c r="D129" s="84"/>
      <c r="E129" s="84"/>
      <c r="F129" s="84"/>
      <c r="G129" s="84"/>
      <c r="H129" s="84"/>
      <c r="I129" s="84"/>
    </row>
    <row r="130" spans="2:9" ht="14.25" customHeight="1" x14ac:dyDescent="0.25">
      <c r="B130" s="69"/>
      <c r="C130" s="84"/>
      <c r="D130" s="84"/>
      <c r="E130" s="84"/>
      <c r="F130" s="84"/>
      <c r="G130" s="84"/>
      <c r="H130" s="84"/>
      <c r="I130" s="84"/>
    </row>
    <row r="131" spans="2:9" ht="14.25" customHeight="1" x14ac:dyDescent="0.25">
      <c r="B131" s="69"/>
      <c r="C131" s="84"/>
      <c r="D131" s="84"/>
      <c r="E131" s="84"/>
      <c r="F131" s="84"/>
      <c r="G131" s="84"/>
      <c r="H131" s="84"/>
      <c r="I131" s="84"/>
    </row>
    <row r="132" spans="2:9" ht="14.25" customHeight="1" x14ac:dyDescent="0.25">
      <c r="B132" s="69"/>
      <c r="C132" s="84"/>
      <c r="D132" s="84"/>
      <c r="E132" s="84"/>
      <c r="F132" s="84"/>
      <c r="G132" s="84"/>
      <c r="H132" s="84"/>
      <c r="I132" s="84"/>
    </row>
    <row r="133" spans="2:9" ht="14.25" customHeight="1" x14ac:dyDescent="0.25">
      <c r="B133" s="69"/>
      <c r="C133" s="84"/>
      <c r="D133" s="84"/>
      <c r="E133" s="84"/>
      <c r="F133" s="84"/>
      <c r="G133" s="84"/>
      <c r="H133" s="84"/>
      <c r="I133" s="84"/>
    </row>
    <row r="134" spans="2:9" ht="14.25" customHeight="1" x14ac:dyDescent="0.25">
      <c r="B134" s="69"/>
      <c r="C134" s="84"/>
      <c r="D134" s="84"/>
      <c r="E134" s="84"/>
      <c r="F134" s="84"/>
      <c r="G134" s="84"/>
      <c r="H134" s="84"/>
      <c r="I134" s="84"/>
    </row>
    <row r="135" spans="2:9" ht="14.25" customHeight="1" x14ac:dyDescent="0.25">
      <c r="B135" s="69"/>
      <c r="C135" s="84"/>
      <c r="D135" s="84"/>
      <c r="E135" s="84"/>
      <c r="F135" s="84"/>
      <c r="G135" s="84"/>
      <c r="H135" s="84"/>
      <c r="I135" s="84"/>
    </row>
    <row r="136" spans="2:9" ht="14.25" customHeight="1" x14ac:dyDescent="0.25">
      <c r="B136" s="69"/>
      <c r="C136" s="84"/>
      <c r="D136" s="84"/>
      <c r="E136" s="84"/>
      <c r="F136" s="84"/>
      <c r="G136" s="84"/>
      <c r="H136" s="84"/>
      <c r="I136" s="84"/>
    </row>
    <row r="137" spans="2:9" ht="14.25" customHeight="1" x14ac:dyDescent="0.25">
      <c r="B137" s="69"/>
      <c r="C137" s="84"/>
      <c r="D137" s="84"/>
      <c r="E137" s="84"/>
      <c r="F137" s="84"/>
      <c r="G137" s="84"/>
      <c r="H137" s="84"/>
      <c r="I137" s="84"/>
    </row>
    <row r="138" spans="2:9" ht="14.25" customHeight="1" x14ac:dyDescent="0.25">
      <c r="B138" s="69"/>
      <c r="C138" s="84"/>
      <c r="D138" s="84"/>
      <c r="E138" s="84"/>
      <c r="F138" s="84"/>
      <c r="G138" s="84"/>
      <c r="H138" s="84"/>
      <c r="I138" s="84"/>
    </row>
    <row r="139" spans="2:9" ht="14.25" customHeight="1" x14ac:dyDescent="0.25">
      <c r="B139" s="69"/>
      <c r="C139" s="84"/>
      <c r="D139" s="84"/>
      <c r="E139" s="84"/>
      <c r="F139" s="84"/>
      <c r="G139" s="84"/>
      <c r="H139" s="84"/>
      <c r="I139" s="84"/>
    </row>
    <row r="140" spans="2:9" ht="14.25" customHeight="1" x14ac:dyDescent="0.25">
      <c r="B140" s="69"/>
      <c r="C140" s="84"/>
      <c r="D140" s="84"/>
      <c r="E140" s="84"/>
      <c r="F140" s="84"/>
      <c r="G140" s="84"/>
      <c r="H140" s="84"/>
      <c r="I140" s="84"/>
    </row>
    <row r="141" spans="2:9" ht="14.25" customHeight="1" x14ac:dyDescent="0.25">
      <c r="B141" s="69"/>
      <c r="C141" s="84"/>
      <c r="D141" s="84"/>
      <c r="E141" s="84"/>
      <c r="F141" s="84"/>
      <c r="G141" s="84"/>
      <c r="H141" s="84"/>
      <c r="I141" s="84"/>
    </row>
    <row r="142" spans="2:9" ht="14.25" customHeight="1" x14ac:dyDescent="0.25">
      <c r="B142" s="69"/>
      <c r="C142" s="84"/>
      <c r="D142" s="84"/>
      <c r="E142" s="84"/>
      <c r="F142" s="84"/>
      <c r="G142" s="84"/>
      <c r="H142" s="84"/>
      <c r="I142" s="84"/>
    </row>
    <row r="143" spans="2:9" ht="14.25" customHeight="1" x14ac:dyDescent="0.25">
      <c r="B143" s="69"/>
      <c r="C143" s="84"/>
      <c r="D143" s="84"/>
      <c r="E143" s="84"/>
      <c r="F143" s="84"/>
      <c r="G143" s="84"/>
      <c r="H143" s="84"/>
      <c r="I143" s="84"/>
    </row>
    <row r="144" spans="2:9" ht="14.25" customHeight="1" x14ac:dyDescent="0.25">
      <c r="B144" s="69"/>
      <c r="C144" s="84"/>
      <c r="D144" s="84"/>
      <c r="E144" s="84"/>
      <c r="F144" s="84"/>
      <c r="G144" s="84"/>
      <c r="H144" s="84"/>
      <c r="I144" s="84"/>
    </row>
    <row r="145" spans="2:9" ht="14.25" customHeight="1" x14ac:dyDescent="0.25">
      <c r="B145" s="69"/>
      <c r="C145" s="84"/>
      <c r="D145" s="84"/>
      <c r="E145" s="84"/>
      <c r="F145" s="84"/>
      <c r="G145" s="84"/>
      <c r="H145" s="84"/>
      <c r="I145" s="84"/>
    </row>
    <row r="146" spans="2:9" ht="14.25" customHeight="1" x14ac:dyDescent="0.25">
      <c r="B146" s="69"/>
      <c r="C146" s="84"/>
      <c r="D146" s="84"/>
      <c r="E146" s="84"/>
      <c r="F146" s="84"/>
      <c r="G146" s="84"/>
      <c r="H146" s="84"/>
      <c r="I146" s="84"/>
    </row>
    <row r="147" spans="2:9" ht="14.25" customHeight="1" x14ac:dyDescent="0.25">
      <c r="B147" s="69"/>
      <c r="C147" s="84"/>
      <c r="D147" s="84"/>
      <c r="E147" s="84"/>
      <c r="F147" s="84"/>
      <c r="G147" s="84"/>
      <c r="H147" s="84"/>
      <c r="I147" s="84"/>
    </row>
    <row r="148" spans="2:9" ht="14.25" customHeight="1" x14ac:dyDescent="0.25">
      <c r="B148" s="69"/>
      <c r="C148" s="84"/>
      <c r="D148" s="84"/>
      <c r="E148" s="84"/>
      <c r="F148" s="84"/>
      <c r="G148" s="84"/>
      <c r="H148" s="84"/>
      <c r="I148" s="84"/>
    </row>
    <row r="149" spans="2:9" ht="14.25" customHeight="1" x14ac:dyDescent="0.25">
      <c r="B149" s="69"/>
      <c r="C149" s="84"/>
      <c r="D149" s="84"/>
      <c r="E149" s="84"/>
      <c r="F149" s="84"/>
      <c r="G149" s="84"/>
      <c r="H149" s="84"/>
      <c r="I149" s="84"/>
    </row>
    <row r="150" spans="2:9" ht="14.25" customHeight="1" x14ac:dyDescent="0.25">
      <c r="B150" s="69"/>
      <c r="C150" s="84"/>
      <c r="D150" s="84"/>
      <c r="E150" s="84"/>
      <c r="F150" s="84"/>
      <c r="G150" s="84"/>
      <c r="H150" s="84"/>
      <c r="I150" s="84"/>
    </row>
    <row r="151" spans="2:9" ht="14.25" customHeight="1" x14ac:dyDescent="0.25">
      <c r="B151" s="69"/>
      <c r="C151" s="84"/>
      <c r="D151" s="84"/>
      <c r="E151" s="84"/>
      <c r="F151" s="84"/>
      <c r="G151" s="84"/>
      <c r="H151" s="84"/>
      <c r="I151" s="84"/>
    </row>
    <row r="152" spans="2:9" ht="14.25" customHeight="1" x14ac:dyDescent="0.25">
      <c r="B152" s="69"/>
      <c r="C152" s="84"/>
      <c r="D152" s="84"/>
      <c r="E152" s="84"/>
      <c r="F152" s="84"/>
      <c r="G152" s="84"/>
      <c r="H152" s="84"/>
      <c r="I152" s="84"/>
    </row>
    <row r="153" spans="2:9" ht="14.25" customHeight="1" x14ac:dyDescent="0.25">
      <c r="B153" s="69"/>
      <c r="C153" s="84"/>
      <c r="D153" s="84"/>
      <c r="E153" s="84"/>
      <c r="F153" s="84"/>
      <c r="G153" s="84"/>
      <c r="H153" s="84"/>
      <c r="I153" s="84"/>
    </row>
    <row r="154" spans="2:9" ht="14.25" customHeight="1" x14ac:dyDescent="0.25">
      <c r="B154" s="69"/>
      <c r="C154" s="84"/>
      <c r="D154" s="84"/>
      <c r="E154" s="84"/>
      <c r="F154" s="84"/>
      <c r="G154" s="84"/>
      <c r="H154" s="84"/>
      <c r="I154" s="84"/>
    </row>
    <row r="155" spans="2:9" ht="14.25" customHeight="1" x14ac:dyDescent="0.25">
      <c r="B155" s="69"/>
      <c r="C155" s="84"/>
      <c r="D155" s="84"/>
      <c r="E155" s="84"/>
      <c r="F155" s="84"/>
      <c r="G155" s="84"/>
      <c r="H155" s="84"/>
      <c r="I155" s="84"/>
    </row>
    <row r="156" spans="2:9" ht="14.25" customHeight="1" x14ac:dyDescent="0.25">
      <c r="B156" s="69"/>
      <c r="C156" s="84"/>
      <c r="D156" s="84"/>
      <c r="E156" s="84"/>
      <c r="F156" s="84"/>
      <c r="G156" s="84"/>
      <c r="H156" s="84"/>
      <c r="I156" s="84"/>
    </row>
    <row r="157" spans="2:9" ht="14.25" customHeight="1" x14ac:dyDescent="0.25">
      <c r="B157" s="69"/>
      <c r="C157" s="84"/>
      <c r="D157" s="84"/>
      <c r="E157" s="84"/>
      <c r="F157" s="84"/>
      <c r="G157" s="84"/>
      <c r="H157" s="84"/>
      <c r="I157" s="84"/>
    </row>
    <row r="158" spans="2:9" ht="14.25" customHeight="1" x14ac:dyDescent="0.25">
      <c r="B158" s="69"/>
      <c r="C158" s="84"/>
      <c r="D158" s="84"/>
      <c r="E158" s="84"/>
      <c r="F158" s="84"/>
      <c r="G158" s="84"/>
      <c r="H158" s="84"/>
      <c r="I158" s="84"/>
    </row>
    <row r="159" spans="2:9" ht="14.25" customHeight="1" x14ac:dyDescent="0.25">
      <c r="B159" s="69"/>
      <c r="C159" s="84"/>
      <c r="D159" s="84"/>
      <c r="E159" s="84"/>
      <c r="F159" s="84"/>
      <c r="G159" s="84"/>
      <c r="H159" s="84"/>
      <c r="I159" s="84"/>
    </row>
    <row r="160" spans="2:9" ht="14.25" customHeight="1" x14ac:dyDescent="0.25">
      <c r="B160" s="69"/>
      <c r="C160" s="84"/>
      <c r="D160" s="84"/>
      <c r="E160" s="84"/>
      <c r="F160" s="84"/>
      <c r="G160" s="84"/>
      <c r="H160" s="84"/>
      <c r="I160" s="84"/>
    </row>
    <row r="161" spans="2:9" ht="14.25" customHeight="1" x14ac:dyDescent="0.25">
      <c r="B161" s="69"/>
      <c r="C161" s="84"/>
      <c r="D161" s="84"/>
      <c r="E161" s="84"/>
      <c r="F161" s="84"/>
      <c r="G161" s="84"/>
      <c r="H161" s="84"/>
      <c r="I161" s="84"/>
    </row>
    <row r="162" spans="2:9" ht="14.25" customHeight="1" x14ac:dyDescent="0.25">
      <c r="B162" s="69"/>
      <c r="C162" s="84"/>
      <c r="D162" s="84"/>
      <c r="E162" s="84"/>
      <c r="F162" s="84"/>
      <c r="G162" s="84"/>
      <c r="H162" s="84"/>
      <c r="I162" s="84"/>
    </row>
    <row r="163" spans="2:9" ht="14.25" customHeight="1" x14ac:dyDescent="0.25">
      <c r="B163" s="69"/>
      <c r="C163" s="84"/>
      <c r="D163" s="84"/>
      <c r="E163" s="84"/>
      <c r="F163" s="84"/>
      <c r="G163" s="84"/>
      <c r="H163" s="84"/>
      <c r="I163" s="84"/>
    </row>
    <row r="164" spans="2:9" ht="14.25" customHeight="1" x14ac:dyDescent="0.25">
      <c r="B164" s="69"/>
      <c r="C164" s="84"/>
      <c r="D164" s="84"/>
      <c r="E164" s="84"/>
      <c r="F164" s="84"/>
      <c r="G164" s="84"/>
      <c r="H164" s="84"/>
      <c r="I164" s="84"/>
    </row>
    <row r="165" spans="2:9" ht="14.25" customHeight="1" x14ac:dyDescent="0.25">
      <c r="B165" s="69"/>
      <c r="C165" s="84"/>
      <c r="D165" s="84"/>
      <c r="E165" s="84"/>
      <c r="F165" s="84"/>
      <c r="G165" s="84"/>
      <c r="H165" s="84"/>
      <c r="I165" s="84"/>
    </row>
    <row r="166" spans="2:9" ht="14.25" customHeight="1" x14ac:dyDescent="0.25">
      <c r="B166" s="69"/>
      <c r="C166" s="84"/>
      <c r="D166" s="84"/>
      <c r="E166" s="84"/>
      <c r="F166" s="84"/>
      <c r="G166" s="84"/>
      <c r="H166" s="84"/>
      <c r="I166" s="84"/>
    </row>
    <row r="167" spans="2:9" ht="14.25" customHeight="1" x14ac:dyDescent="0.25">
      <c r="B167" s="69"/>
      <c r="C167" s="84"/>
      <c r="D167" s="84"/>
      <c r="E167" s="84"/>
      <c r="F167" s="84"/>
      <c r="G167" s="84"/>
      <c r="H167" s="84"/>
      <c r="I167" s="84"/>
    </row>
    <row r="168" spans="2:9" ht="14.25" customHeight="1" x14ac:dyDescent="0.25">
      <c r="B168" s="69"/>
      <c r="C168" s="84"/>
      <c r="D168" s="84"/>
      <c r="E168" s="84"/>
      <c r="F168" s="84"/>
      <c r="G168" s="84"/>
      <c r="H168" s="84"/>
      <c r="I168" s="84"/>
    </row>
    <row r="169" spans="2:9" ht="14.25" customHeight="1" x14ac:dyDescent="0.25">
      <c r="B169" s="69"/>
      <c r="C169" s="84"/>
      <c r="D169" s="84"/>
      <c r="E169" s="84"/>
      <c r="F169" s="84"/>
      <c r="G169" s="84"/>
      <c r="H169" s="84"/>
      <c r="I169" s="84"/>
    </row>
    <row r="170" spans="2:9" ht="14.25" customHeight="1" x14ac:dyDescent="0.25">
      <c r="B170" s="69"/>
      <c r="C170" s="84"/>
      <c r="D170" s="84"/>
      <c r="E170" s="84"/>
      <c r="F170" s="84"/>
      <c r="G170" s="84"/>
      <c r="H170" s="84"/>
      <c r="I170" s="84"/>
    </row>
    <row r="171" spans="2:9" ht="14.25" customHeight="1" x14ac:dyDescent="0.25">
      <c r="B171" s="69"/>
      <c r="C171" s="84"/>
      <c r="D171" s="84"/>
      <c r="E171" s="84"/>
      <c r="F171" s="84"/>
      <c r="G171" s="84"/>
      <c r="H171" s="84"/>
      <c r="I171" s="84"/>
    </row>
    <row r="172" spans="2:9" ht="14.25" customHeight="1" x14ac:dyDescent="0.25">
      <c r="B172" s="69"/>
      <c r="C172" s="84"/>
      <c r="D172" s="84"/>
      <c r="E172" s="84"/>
      <c r="F172" s="84"/>
      <c r="G172" s="84"/>
      <c r="H172" s="84"/>
      <c r="I172" s="84"/>
    </row>
    <row r="173" spans="2:9" ht="14.25" customHeight="1" x14ac:dyDescent="0.25">
      <c r="B173" s="69"/>
      <c r="C173" s="84"/>
      <c r="D173" s="84"/>
      <c r="E173" s="84"/>
      <c r="F173" s="84"/>
      <c r="G173" s="84"/>
      <c r="H173" s="84"/>
      <c r="I173" s="84"/>
    </row>
    <row r="174" spans="2:9" ht="14.25" customHeight="1" x14ac:dyDescent="0.25">
      <c r="B174" s="69"/>
      <c r="C174" s="84"/>
      <c r="D174" s="84"/>
      <c r="E174" s="84"/>
      <c r="F174" s="84"/>
      <c r="G174" s="84"/>
      <c r="H174" s="84"/>
      <c r="I174" s="84"/>
    </row>
    <row r="175" spans="2:9" ht="14.25" customHeight="1" x14ac:dyDescent="0.25">
      <c r="B175" s="69"/>
      <c r="C175" s="84"/>
      <c r="D175" s="84"/>
      <c r="E175" s="84"/>
      <c r="F175" s="84"/>
      <c r="G175" s="84"/>
      <c r="H175" s="84"/>
      <c r="I175" s="84"/>
    </row>
    <row r="176" spans="2:9" ht="14.25" customHeight="1" x14ac:dyDescent="0.25">
      <c r="B176" s="69"/>
      <c r="C176" s="84"/>
      <c r="D176" s="84"/>
      <c r="E176" s="84"/>
      <c r="F176" s="84"/>
      <c r="G176" s="84"/>
      <c r="H176" s="84"/>
      <c r="I176" s="84"/>
    </row>
    <row r="177" spans="2:9" ht="14.25" customHeight="1" x14ac:dyDescent="0.25">
      <c r="B177" s="69"/>
      <c r="C177" s="84"/>
      <c r="D177" s="84"/>
      <c r="E177" s="84"/>
      <c r="F177" s="84"/>
      <c r="G177" s="84"/>
      <c r="H177" s="84"/>
      <c r="I177" s="84"/>
    </row>
    <row r="178" spans="2:9" ht="14.25" customHeight="1" x14ac:dyDescent="0.25">
      <c r="B178" s="69"/>
      <c r="C178" s="84"/>
      <c r="D178" s="84"/>
      <c r="E178" s="84"/>
      <c r="F178" s="84"/>
      <c r="G178" s="84"/>
      <c r="H178" s="84"/>
      <c r="I178" s="84"/>
    </row>
    <row r="179" spans="2:9" ht="14.25" customHeight="1" x14ac:dyDescent="0.25">
      <c r="B179" s="69"/>
      <c r="C179" s="84"/>
      <c r="D179" s="84"/>
      <c r="E179" s="84"/>
      <c r="F179" s="84"/>
      <c r="G179" s="84"/>
      <c r="H179" s="84"/>
      <c r="I179" s="84"/>
    </row>
    <row r="180" spans="2:9" ht="14.25" customHeight="1" x14ac:dyDescent="0.25">
      <c r="B180" s="69"/>
      <c r="C180" s="84"/>
      <c r="D180" s="84"/>
      <c r="E180" s="84"/>
      <c r="F180" s="84"/>
      <c r="G180" s="84"/>
      <c r="H180" s="84"/>
      <c r="I180" s="84"/>
    </row>
    <row r="181" spans="2:9" ht="14.25" customHeight="1" x14ac:dyDescent="0.25">
      <c r="B181" s="69"/>
      <c r="C181" s="84"/>
      <c r="D181" s="84"/>
      <c r="E181" s="84"/>
      <c r="F181" s="84"/>
      <c r="G181" s="84"/>
      <c r="H181" s="84"/>
      <c r="I181" s="84"/>
    </row>
    <row r="182" spans="2:9" ht="14.25" customHeight="1" x14ac:dyDescent="0.25">
      <c r="B182" s="69"/>
      <c r="C182" s="84"/>
      <c r="D182" s="84"/>
      <c r="E182" s="84"/>
      <c r="F182" s="84"/>
      <c r="G182" s="84"/>
      <c r="H182" s="84"/>
      <c r="I182" s="84"/>
    </row>
    <row r="183" spans="2:9" ht="14.25" customHeight="1" x14ac:dyDescent="0.25">
      <c r="B183" s="69"/>
      <c r="C183" s="84"/>
      <c r="D183" s="84"/>
      <c r="E183" s="84"/>
      <c r="F183" s="84"/>
      <c r="G183" s="84"/>
      <c r="H183" s="84"/>
      <c r="I183" s="84"/>
    </row>
    <row r="184" spans="2:9" ht="14.25" customHeight="1" x14ac:dyDescent="0.25">
      <c r="B184" s="69"/>
      <c r="C184" s="84"/>
      <c r="D184" s="84"/>
      <c r="E184" s="84"/>
      <c r="F184" s="84"/>
      <c r="G184" s="84"/>
      <c r="H184" s="84"/>
      <c r="I184" s="84"/>
    </row>
    <row r="185" spans="2:9" ht="14.25" customHeight="1" x14ac:dyDescent="0.25">
      <c r="B185" s="69"/>
      <c r="C185" s="84"/>
      <c r="D185" s="84"/>
      <c r="E185" s="84"/>
      <c r="F185" s="84"/>
      <c r="G185" s="84"/>
      <c r="H185" s="84"/>
      <c r="I185" s="84"/>
    </row>
    <row r="186" spans="2:9" ht="14.25" customHeight="1" x14ac:dyDescent="0.25">
      <c r="B186" s="69"/>
      <c r="C186" s="84"/>
      <c r="D186" s="84"/>
      <c r="E186" s="84"/>
      <c r="F186" s="84"/>
      <c r="G186" s="84"/>
      <c r="H186" s="84"/>
      <c r="I186" s="84"/>
    </row>
    <row r="187" spans="2:9" ht="14.25" customHeight="1" x14ac:dyDescent="0.25">
      <c r="B187" s="69"/>
      <c r="C187" s="84"/>
      <c r="D187" s="84"/>
      <c r="E187" s="84"/>
      <c r="F187" s="84"/>
      <c r="G187" s="84"/>
      <c r="H187" s="84"/>
      <c r="I187" s="84"/>
    </row>
    <row r="188" spans="2:9" ht="14.25" customHeight="1" x14ac:dyDescent="0.25">
      <c r="B188" s="69"/>
      <c r="C188" s="84"/>
      <c r="D188" s="84"/>
      <c r="E188" s="84"/>
      <c r="F188" s="84"/>
      <c r="G188" s="84"/>
      <c r="H188" s="84"/>
      <c r="I188" s="84"/>
    </row>
    <row r="189" spans="2:9" ht="14.25" customHeight="1" x14ac:dyDescent="0.25">
      <c r="B189" s="69"/>
      <c r="C189" s="84"/>
      <c r="D189" s="84"/>
      <c r="E189" s="84"/>
      <c r="F189" s="84"/>
      <c r="G189" s="84"/>
      <c r="H189" s="84"/>
      <c r="I189" s="84"/>
    </row>
    <row r="190" spans="2:9" ht="14.25" customHeight="1" x14ac:dyDescent="0.25">
      <c r="B190" s="69"/>
      <c r="C190" s="84"/>
      <c r="D190" s="84"/>
      <c r="E190" s="84"/>
      <c r="F190" s="84"/>
      <c r="G190" s="84"/>
      <c r="H190" s="84"/>
      <c r="I190" s="84"/>
    </row>
    <row r="191" spans="2:9" ht="14.25" customHeight="1" x14ac:dyDescent="0.25">
      <c r="B191" s="69"/>
      <c r="C191" s="84"/>
      <c r="D191" s="84"/>
      <c r="E191" s="84"/>
      <c r="F191" s="84"/>
      <c r="G191" s="84"/>
      <c r="H191" s="84"/>
      <c r="I191" s="84"/>
    </row>
    <row r="192" spans="2:9" ht="14.25" customHeight="1" x14ac:dyDescent="0.25">
      <c r="B192" s="69"/>
      <c r="C192" s="84"/>
      <c r="D192" s="84"/>
      <c r="E192" s="84"/>
      <c r="F192" s="84"/>
      <c r="G192" s="84"/>
      <c r="H192" s="84"/>
      <c r="I192" s="84"/>
    </row>
    <row r="193" spans="2:9" ht="14.25" customHeight="1" x14ac:dyDescent="0.25">
      <c r="B193" s="69"/>
      <c r="C193" s="84"/>
      <c r="D193" s="84"/>
      <c r="E193" s="84"/>
      <c r="F193" s="84"/>
      <c r="G193" s="84"/>
      <c r="H193" s="84"/>
      <c r="I193" s="84"/>
    </row>
    <row r="194" spans="2:9" ht="14.25" customHeight="1" x14ac:dyDescent="0.25">
      <c r="B194" s="69"/>
      <c r="C194" s="84"/>
      <c r="D194" s="84"/>
      <c r="E194" s="84"/>
      <c r="F194" s="84"/>
      <c r="G194" s="84"/>
      <c r="H194" s="84"/>
      <c r="I194" s="84"/>
    </row>
    <row r="195" spans="2:9" ht="14.25" customHeight="1" x14ac:dyDescent="0.25">
      <c r="B195" s="69"/>
      <c r="C195" s="84"/>
      <c r="D195" s="84"/>
      <c r="E195" s="84"/>
      <c r="F195" s="84"/>
      <c r="G195" s="84"/>
      <c r="H195" s="84"/>
      <c r="I195" s="84"/>
    </row>
    <row r="196" spans="2:9" ht="14.25" customHeight="1" x14ac:dyDescent="0.25">
      <c r="B196" s="69"/>
      <c r="C196" s="84"/>
      <c r="D196" s="84"/>
      <c r="E196" s="84"/>
      <c r="F196" s="84"/>
      <c r="G196" s="84"/>
      <c r="H196" s="84"/>
      <c r="I196" s="84"/>
    </row>
    <row r="197" spans="2:9" ht="14.25" customHeight="1" x14ac:dyDescent="0.25">
      <c r="B197" s="69"/>
      <c r="C197" s="84"/>
      <c r="D197" s="84"/>
      <c r="E197" s="84"/>
      <c r="F197" s="84"/>
      <c r="G197" s="84"/>
      <c r="H197" s="84"/>
      <c r="I197" s="84"/>
    </row>
    <row r="198" spans="2:9" ht="14.25" customHeight="1" x14ac:dyDescent="0.25">
      <c r="B198" s="69"/>
      <c r="C198" s="84"/>
      <c r="D198" s="84"/>
      <c r="E198" s="84"/>
      <c r="F198" s="84"/>
      <c r="G198" s="84"/>
      <c r="H198" s="84"/>
      <c r="I198" s="84"/>
    </row>
    <row r="199" spans="2:9" ht="14.25" customHeight="1" x14ac:dyDescent="0.25">
      <c r="B199" s="69"/>
      <c r="C199" s="84"/>
      <c r="D199" s="84"/>
      <c r="E199" s="84"/>
      <c r="F199" s="84"/>
      <c r="G199" s="84"/>
      <c r="H199" s="84"/>
      <c r="I199" s="84"/>
    </row>
    <row r="200" spans="2:9" ht="14.25" customHeight="1" x14ac:dyDescent="0.25">
      <c r="B200" s="69"/>
      <c r="C200" s="84"/>
      <c r="D200" s="84"/>
      <c r="E200" s="84"/>
      <c r="F200" s="84"/>
      <c r="G200" s="84"/>
      <c r="H200" s="84"/>
      <c r="I200" s="84"/>
    </row>
    <row r="201" spans="2:9" ht="14.25" customHeight="1" x14ac:dyDescent="0.25">
      <c r="B201" s="69"/>
      <c r="C201" s="84"/>
      <c r="D201" s="84"/>
      <c r="E201" s="84"/>
      <c r="F201" s="84"/>
      <c r="G201" s="84"/>
      <c r="H201" s="84"/>
      <c r="I201" s="84"/>
    </row>
    <row r="202" spans="2:9" ht="14.25" customHeight="1" x14ac:dyDescent="0.25">
      <c r="B202" s="69"/>
      <c r="C202" s="84"/>
      <c r="D202" s="84"/>
      <c r="E202" s="84"/>
      <c r="F202" s="84"/>
      <c r="G202" s="84"/>
      <c r="H202" s="84"/>
      <c r="I202" s="84"/>
    </row>
    <row r="203" spans="2:9" ht="14.25" customHeight="1" x14ac:dyDescent="0.25">
      <c r="B203" s="69"/>
      <c r="C203" s="84"/>
      <c r="D203" s="84"/>
      <c r="E203" s="84"/>
      <c r="F203" s="84"/>
      <c r="G203" s="84"/>
      <c r="H203" s="84"/>
      <c r="I203" s="84"/>
    </row>
    <row r="204" spans="2:9" ht="14.25" customHeight="1" x14ac:dyDescent="0.25">
      <c r="B204" s="69"/>
      <c r="C204" s="84"/>
      <c r="D204" s="84"/>
      <c r="E204" s="84"/>
      <c r="F204" s="84"/>
      <c r="G204" s="84"/>
      <c r="H204" s="84"/>
      <c r="I204" s="84"/>
    </row>
    <row r="205" spans="2:9" ht="14.25" customHeight="1" x14ac:dyDescent="0.25">
      <c r="B205" s="69"/>
      <c r="C205" s="84"/>
      <c r="D205" s="84"/>
      <c r="E205" s="84"/>
      <c r="F205" s="84"/>
      <c r="G205" s="84"/>
      <c r="H205" s="84"/>
      <c r="I205" s="84"/>
    </row>
    <row r="206" spans="2:9" ht="14.25" customHeight="1" x14ac:dyDescent="0.25">
      <c r="B206" s="69"/>
      <c r="C206" s="84"/>
      <c r="D206" s="84"/>
      <c r="E206" s="84"/>
      <c r="F206" s="84"/>
      <c r="G206" s="84"/>
      <c r="H206" s="84"/>
      <c r="I206" s="84"/>
    </row>
    <row r="207" spans="2:9" ht="14.25" customHeight="1" x14ac:dyDescent="0.25">
      <c r="B207" s="69"/>
      <c r="C207" s="84"/>
      <c r="D207" s="84"/>
      <c r="E207" s="84"/>
      <c r="F207" s="84"/>
      <c r="G207" s="84"/>
      <c r="H207" s="84"/>
      <c r="I207" s="84"/>
    </row>
    <row r="208" spans="2:9" ht="14.25" customHeight="1" x14ac:dyDescent="0.25">
      <c r="B208" s="69"/>
      <c r="C208" s="84"/>
      <c r="D208" s="84"/>
      <c r="E208" s="84"/>
      <c r="F208" s="84"/>
      <c r="G208" s="84"/>
      <c r="H208" s="84"/>
      <c r="I208" s="84"/>
    </row>
    <row r="209" spans="2:9" ht="14.25" customHeight="1" x14ac:dyDescent="0.25">
      <c r="B209" s="69"/>
      <c r="C209" s="84"/>
      <c r="D209" s="84"/>
      <c r="E209" s="84"/>
      <c r="F209" s="84"/>
      <c r="G209" s="84"/>
      <c r="H209" s="84"/>
      <c r="I209" s="84"/>
    </row>
    <row r="210" spans="2:9" ht="14.25" customHeight="1" x14ac:dyDescent="0.25">
      <c r="B210" s="69"/>
      <c r="C210" s="84"/>
      <c r="D210" s="84"/>
      <c r="E210" s="84"/>
      <c r="F210" s="84"/>
      <c r="G210" s="84"/>
      <c r="H210" s="84"/>
      <c r="I210" s="84"/>
    </row>
    <row r="211" spans="2:9" ht="14.25" customHeight="1" x14ac:dyDescent="0.25">
      <c r="B211" s="69"/>
      <c r="C211" s="84"/>
      <c r="D211" s="84"/>
      <c r="E211" s="84"/>
      <c r="F211" s="84"/>
      <c r="G211" s="84"/>
      <c r="H211" s="84"/>
      <c r="I211" s="84"/>
    </row>
    <row r="212" spans="2:9" ht="14.25" customHeight="1" x14ac:dyDescent="0.25">
      <c r="B212" s="69"/>
      <c r="C212" s="84"/>
      <c r="D212" s="84"/>
      <c r="E212" s="84"/>
      <c r="F212" s="84"/>
      <c r="G212" s="84"/>
      <c r="H212" s="84"/>
      <c r="I212" s="84"/>
    </row>
    <row r="213" spans="2:9" ht="14.25" customHeight="1" x14ac:dyDescent="0.25">
      <c r="B213" s="69"/>
      <c r="C213" s="84"/>
      <c r="D213" s="84"/>
      <c r="E213" s="84"/>
      <c r="F213" s="84"/>
      <c r="G213" s="84"/>
      <c r="H213" s="84"/>
      <c r="I213" s="84"/>
    </row>
    <row r="214" spans="2:9" ht="14.25" customHeight="1" x14ac:dyDescent="0.25">
      <c r="B214" s="69"/>
      <c r="C214" s="84"/>
      <c r="D214" s="84"/>
      <c r="E214" s="84"/>
      <c r="F214" s="84"/>
      <c r="G214" s="84"/>
      <c r="H214" s="84"/>
      <c r="I214" s="84"/>
    </row>
    <row r="215" spans="2:9" ht="14.25" customHeight="1" x14ac:dyDescent="0.25">
      <c r="B215" s="69"/>
      <c r="C215" s="84"/>
      <c r="D215" s="84"/>
      <c r="E215" s="84"/>
      <c r="F215" s="84"/>
      <c r="G215" s="84"/>
      <c r="H215" s="84"/>
      <c r="I215" s="84"/>
    </row>
    <row r="216" spans="2:9" ht="14.25" customHeight="1" x14ac:dyDescent="0.25">
      <c r="B216" s="69"/>
      <c r="C216" s="84"/>
      <c r="D216" s="84"/>
      <c r="E216" s="84"/>
      <c r="F216" s="84"/>
      <c r="G216" s="84"/>
      <c r="H216" s="84"/>
      <c r="I216" s="84"/>
    </row>
    <row r="217" spans="2:9" ht="14.25" customHeight="1" x14ac:dyDescent="0.25">
      <c r="B217" s="69"/>
      <c r="C217" s="84"/>
      <c r="D217" s="84"/>
      <c r="E217" s="84"/>
      <c r="F217" s="84"/>
      <c r="G217" s="84"/>
      <c r="H217" s="84"/>
      <c r="I217" s="84"/>
    </row>
    <row r="218" spans="2:9" ht="14.25" customHeight="1" x14ac:dyDescent="0.25">
      <c r="B218" s="69"/>
      <c r="C218" s="84"/>
      <c r="D218" s="84"/>
      <c r="E218" s="84"/>
      <c r="F218" s="84"/>
      <c r="G218" s="84"/>
      <c r="H218" s="84"/>
      <c r="I218" s="84"/>
    </row>
    <row r="219" spans="2:9" ht="14.25" customHeight="1" x14ac:dyDescent="0.25">
      <c r="B219" s="69"/>
      <c r="C219" s="84"/>
      <c r="D219" s="84"/>
      <c r="E219" s="84"/>
      <c r="F219" s="84"/>
      <c r="G219" s="84"/>
      <c r="H219" s="84"/>
      <c r="I219" s="84"/>
    </row>
    <row r="220" spans="2:9" ht="14.25" customHeight="1" x14ac:dyDescent="0.25">
      <c r="B220" s="69"/>
      <c r="C220" s="84"/>
      <c r="D220" s="84"/>
      <c r="E220" s="84"/>
      <c r="F220" s="84"/>
      <c r="G220" s="84"/>
      <c r="H220" s="84"/>
      <c r="I220" s="84"/>
    </row>
    <row r="221" spans="2:9" ht="14.25" customHeight="1" x14ac:dyDescent="0.25">
      <c r="B221" s="69"/>
      <c r="C221" s="84"/>
      <c r="D221" s="84"/>
      <c r="E221" s="84"/>
      <c r="F221" s="84"/>
      <c r="G221" s="84"/>
      <c r="H221" s="84"/>
      <c r="I221" s="84"/>
    </row>
    <row r="222" spans="2:9" ht="14.25" customHeight="1" x14ac:dyDescent="0.25">
      <c r="B222" s="69"/>
      <c r="C222" s="84"/>
      <c r="D222" s="84"/>
      <c r="E222" s="84"/>
      <c r="F222" s="84"/>
      <c r="G222" s="84"/>
      <c r="H222" s="84"/>
      <c r="I222" s="84"/>
    </row>
    <row r="223" spans="2:9" ht="14.25" customHeight="1" x14ac:dyDescent="0.25">
      <c r="B223" s="69"/>
      <c r="C223" s="84"/>
      <c r="D223" s="84"/>
      <c r="E223" s="84"/>
      <c r="F223" s="84"/>
      <c r="G223" s="84"/>
      <c r="H223" s="84"/>
      <c r="I223" s="84"/>
    </row>
    <row r="224" spans="2:9" ht="14.25" customHeight="1" x14ac:dyDescent="0.25">
      <c r="B224" s="69"/>
      <c r="C224" s="84"/>
      <c r="D224" s="84"/>
      <c r="E224" s="84"/>
      <c r="F224" s="84"/>
      <c r="G224" s="84"/>
      <c r="H224" s="84"/>
      <c r="I224" s="84"/>
    </row>
    <row r="225" spans="2:9" ht="14.25" customHeight="1" x14ac:dyDescent="0.25">
      <c r="B225" s="69"/>
      <c r="C225" s="84"/>
      <c r="D225" s="84"/>
      <c r="E225" s="84"/>
      <c r="F225" s="84"/>
      <c r="G225" s="84"/>
      <c r="H225" s="84"/>
      <c r="I225" s="84"/>
    </row>
    <row r="226" spans="2:9" ht="14.25" customHeight="1" x14ac:dyDescent="0.25">
      <c r="B226" s="69"/>
      <c r="C226" s="84"/>
      <c r="D226" s="84"/>
      <c r="E226" s="84"/>
      <c r="F226" s="84"/>
      <c r="G226" s="84"/>
      <c r="H226" s="84"/>
      <c r="I226" s="84"/>
    </row>
    <row r="227" spans="2:9" ht="14.25" customHeight="1" x14ac:dyDescent="0.25">
      <c r="B227" s="69"/>
      <c r="C227" s="84"/>
      <c r="D227" s="84"/>
      <c r="E227" s="84"/>
      <c r="F227" s="84"/>
      <c r="G227" s="84"/>
      <c r="H227" s="84"/>
      <c r="I227" s="84"/>
    </row>
    <row r="228" spans="2:9" ht="14.25" customHeight="1" x14ac:dyDescent="0.25">
      <c r="B228" s="69"/>
      <c r="C228" s="84"/>
      <c r="D228" s="84"/>
      <c r="E228" s="84"/>
      <c r="F228" s="84"/>
      <c r="G228" s="84"/>
      <c r="H228" s="84"/>
      <c r="I228" s="84"/>
    </row>
    <row r="229" spans="2:9" ht="14.25" customHeight="1" x14ac:dyDescent="0.25">
      <c r="B229" s="69"/>
      <c r="C229" s="84"/>
      <c r="D229" s="84"/>
      <c r="E229" s="84"/>
      <c r="F229" s="84"/>
      <c r="G229" s="84"/>
      <c r="H229" s="84"/>
      <c r="I229" s="84"/>
    </row>
    <row r="230" spans="2:9" ht="14.25" customHeight="1" x14ac:dyDescent="0.25">
      <c r="B230" s="69"/>
      <c r="C230" s="84"/>
      <c r="D230" s="84"/>
      <c r="E230" s="84"/>
      <c r="F230" s="84"/>
      <c r="G230" s="84"/>
      <c r="H230" s="84"/>
      <c r="I230" s="84"/>
    </row>
    <row r="231" spans="2:9" ht="14.25" customHeight="1" x14ac:dyDescent="0.25">
      <c r="B231" s="69"/>
      <c r="C231" s="84"/>
      <c r="D231" s="84"/>
      <c r="E231" s="84"/>
      <c r="F231" s="84"/>
      <c r="G231" s="84"/>
      <c r="H231" s="84"/>
      <c r="I231" s="84"/>
    </row>
    <row r="232" spans="2:9" ht="14.25" customHeight="1" x14ac:dyDescent="0.25">
      <c r="B232" s="69"/>
      <c r="C232" s="84"/>
      <c r="D232" s="84"/>
      <c r="E232" s="84"/>
      <c r="F232" s="84"/>
      <c r="G232" s="84"/>
      <c r="H232" s="84"/>
      <c r="I232" s="84"/>
    </row>
    <row r="233" spans="2:9" ht="14.25" customHeight="1" x14ac:dyDescent="0.25">
      <c r="B233" s="69"/>
      <c r="C233" s="84"/>
      <c r="D233" s="84"/>
      <c r="E233" s="84"/>
      <c r="F233" s="84"/>
      <c r="G233" s="84"/>
      <c r="H233" s="84"/>
      <c r="I233" s="84"/>
    </row>
    <row r="234" spans="2:9" ht="14.25" customHeight="1" x14ac:dyDescent="0.25">
      <c r="B234" s="69"/>
      <c r="C234" s="84"/>
      <c r="D234" s="84"/>
      <c r="E234" s="84"/>
      <c r="F234" s="84"/>
      <c r="G234" s="84"/>
      <c r="H234" s="84"/>
      <c r="I234" s="84"/>
    </row>
    <row r="235" spans="2:9" ht="14.25" customHeight="1" x14ac:dyDescent="0.25">
      <c r="B235" s="69"/>
      <c r="C235" s="84"/>
      <c r="D235" s="84"/>
      <c r="E235" s="84"/>
      <c r="F235" s="84"/>
      <c r="G235" s="84"/>
      <c r="H235" s="84"/>
      <c r="I235" s="84"/>
    </row>
    <row r="236" spans="2:9" ht="14.25" customHeight="1" x14ac:dyDescent="0.25">
      <c r="B236" s="69"/>
      <c r="C236" s="84"/>
      <c r="D236" s="84"/>
      <c r="E236" s="84"/>
      <c r="F236" s="84"/>
      <c r="G236" s="84"/>
      <c r="H236" s="84"/>
      <c r="I236" s="84"/>
    </row>
    <row r="237" spans="2:9" ht="14.25" customHeight="1" x14ac:dyDescent="0.25">
      <c r="B237" s="69"/>
      <c r="C237" s="84"/>
      <c r="D237" s="84"/>
      <c r="E237" s="84"/>
      <c r="F237" s="84"/>
      <c r="G237" s="84"/>
      <c r="H237" s="84"/>
      <c r="I237" s="84"/>
    </row>
    <row r="238" spans="2:9" ht="14.25" customHeight="1" x14ac:dyDescent="0.25">
      <c r="B238" s="69"/>
      <c r="C238" s="84"/>
      <c r="D238" s="84"/>
      <c r="E238" s="84"/>
      <c r="F238" s="84"/>
      <c r="G238" s="84"/>
      <c r="H238" s="84"/>
      <c r="I238" s="84"/>
    </row>
    <row r="239" spans="2:9" ht="14.25" customHeight="1" x14ac:dyDescent="0.25">
      <c r="B239" s="69"/>
      <c r="C239" s="84"/>
      <c r="D239" s="84"/>
      <c r="E239" s="84"/>
      <c r="F239" s="84"/>
      <c r="G239" s="84"/>
      <c r="H239" s="84"/>
      <c r="I239" s="84"/>
    </row>
    <row r="240" spans="2:9" ht="14.25" customHeight="1" x14ac:dyDescent="0.25">
      <c r="B240" s="69"/>
      <c r="C240" s="84"/>
      <c r="D240" s="84"/>
      <c r="E240" s="84"/>
      <c r="F240" s="84"/>
      <c r="G240" s="84"/>
      <c r="H240" s="84"/>
      <c r="I240" s="84"/>
    </row>
    <row r="241" spans="2:9" ht="14.25" customHeight="1" x14ac:dyDescent="0.25">
      <c r="B241" s="69"/>
      <c r="C241" s="84"/>
      <c r="D241" s="84"/>
      <c r="E241" s="84"/>
      <c r="F241" s="84"/>
      <c r="G241" s="84"/>
      <c r="H241" s="84"/>
      <c r="I241" s="84"/>
    </row>
    <row r="242" spans="2:9" ht="14.25" customHeight="1" x14ac:dyDescent="0.25">
      <c r="B242" s="69"/>
      <c r="C242" s="84"/>
      <c r="D242" s="84"/>
      <c r="E242" s="84"/>
      <c r="F242" s="84"/>
      <c r="G242" s="84"/>
      <c r="H242" s="84"/>
      <c r="I242" s="84"/>
    </row>
    <row r="243" spans="2:9" ht="14.25" customHeight="1" x14ac:dyDescent="0.25">
      <c r="B243" s="69"/>
      <c r="C243" s="84"/>
      <c r="D243" s="84"/>
      <c r="E243" s="84"/>
      <c r="F243" s="84"/>
      <c r="G243" s="84"/>
      <c r="H243" s="84"/>
      <c r="I243" s="84"/>
    </row>
    <row r="244" spans="2:9" ht="14.25" customHeight="1" x14ac:dyDescent="0.25">
      <c r="B244" s="69"/>
      <c r="C244" s="84"/>
      <c r="D244" s="84"/>
      <c r="E244" s="84"/>
      <c r="F244" s="84"/>
      <c r="G244" s="84"/>
      <c r="H244" s="84"/>
      <c r="I244" s="84"/>
    </row>
    <row r="245" spans="2:9" ht="14.25" customHeight="1" x14ac:dyDescent="0.25">
      <c r="B245" s="69"/>
      <c r="C245" s="84"/>
      <c r="D245" s="84"/>
      <c r="E245" s="84"/>
      <c r="F245" s="84"/>
      <c r="G245" s="84"/>
      <c r="H245" s="84"/>
      <c r="I245" s="84"/>
    </row>
    <row r="246" spans="2:9" ht="14.25" customHeight="1" x14ac:dyDescent="0.25">
      <c r="B246" s="69"/>
      <c r="C246" s="84"/>
      <c r="D246" s="84"/>
      <c r="E246" s="84"/>
      <c r="F246" s="84"/>
      <c r="G246" s="84"/>
      <c r="H246" s="84"/>
      <c r="I246" s="84"/>
    </row>
    <row r="247" spans="2:9" ht="14.25" customHeight="1" x14ac:dyDescent="0.25">
      <c r="B247" s="69"/>
      <c r="C247" s="84"/>
      <c r="D247" s="84"/>
      <c r="E247" s="84"/>
      <c r="F247" s="84"/>
      <c r="G247" s="84"/>
      <c r="H247" s="84"/>
      <c r="I247" s="84"/>
    </row>
    <row r="248" spans="2:9" ht="14.25" customHeight="1" x14ac:dyDescent="0.25">
      <c r="B248" s="69"/>
      <c r="C248" s="84"/>
      <c r="D248" s="84"/>
      <c r="E248" s="84"/>
      <c r="F248" s="84"/>
      <c r="G248" s="84"/>
      <c r="H248" s="84"/>
      <c r="I248" s="84"/>
    </row>
    <row r="249" spans="2:9" ht="14.25" customHeight="1" x14ac:dyDescent="0.25">
      <c r="B249" s="69"/>
      <c r="C249" s="84"/>
      <c r="D249" s="84"/>
      <c r="E249" s="84"/>
      <c r="F249" s="84"/>
      <c r="G249" s="84"/>
      <c r="H249" s="84"/>
      <c r="I249" s="84"/>
    </row>
    <row r="250" spans="2:9" ht="14.25" customHeight="1" x14ac:dyDescent="0.25">
      <c r="B250" s="69"/>
      <c r="C250" s="84"/>
      <c r="D250" s="84"/>
      <c r="E250" s="84"/>
      <c r="F250" s="84"/>
      <c r="G250" s="84"/>
      <c r="H250" s="84"/>
      <c r="I250" s="84"/>
    </row>
    <row r="251" spans="2:9" ht="14.25" customHeight="1" x14ac:dyDescent="0.25">
      <c r="B251" s="69"/>
      <c r="C251" s="84"/>
      <c r="D251" s="84"/>
      <c r="E251" s="84"/>
      <c r="F251" s="84"/>
      <c r="G251" s="84"/>
      <c r="H251" s="84"/>
      <c r="I251" s="84"/>
    </row>
    <row r="252" spans="2:9" ht="14.25" customHeight="1" x14ac:dyDescent="0.25">
      <c r="B252" s="69"/>
      <c r="C252" s="84"/>
      <c r="D252" s="84"/>
      <c r="E252" s="84"/>
      <c r="F252" s="84"/>
      <c r="G252" s="84"/>
      <c r="H252" s="84"/>
      <c r="I252" s="84"/>
    </row>
    <row r="253" spans="2:9" ht="14.25" customHeight="1" x14ac:dyDescent="0.25">
      <c r="B253" s="69"/>
      <c r="C253" s="84"/>
      <c r="D253" s="84"/>
      <c r="E253" s="84"/>
      <c r="F253" s="84"/>
      <c r="G253" s="84"/>
      <c r="H253" s="84"/>
      <c r="I253" s="84"/>
    </row>
    <row r="254" spans="2:9" ht="14.25" customHeight="1" x14ac:dyDescent="0.25">
      <c r="B254" s="69"/>
      <c r="C254" s="84"/>
      <c r="D254" s="84"/>
      <c r="E254" s="84"/>
      <c r="F254" s="84"/>
      <c r="G254" s="84"/>
      <c r="H254" s="84"/>
      <c r="I254" s="84"/>
    </row>
    <row r="255" spans="2:9" ht="14.25" customHeight="1" x14ac:dyDescent="0.25">
      <c r="B255" s="69"/>
      <c r="C255" s="84"/>
      <c r="D255" s="84"/>
      <c r="E255" s="84"/>
      <c r="F255" s="84"/>
      <c r="G255" s="84"/>
      <c r="H255" s="84"/>
      <c r="I255" s="84"/>
    </row>
    <row r="256" spans="2:9" ht="14.25" customHeight="1" x14ac:dyDescent="0.25">
      <c r="B256" s="69"/>
      <c r="C256" s="84"/>
      <c r="D256" s="84"/>
      <c r="E256" s="84"/>
      <c r="F256" s="84"/>
      <c r="G256" s="84"/>
      <c r="H256" s="84"/>
      <c r="I256" s="84"/>
    </row>
    <row r="257" spans="2:9" ht="14.25" customHeight="1" x14ac:dyDescent="0.25">
      <c r="B257" s="69"/>
      <c r="C257" s="84"/>
      <c r="D257" s="84"/>
      <c r="E257" s="84"/>
      <c r="F257" s="84"/>
      <c r="G257" s="84"/>
      <c r="H257" s="84"/>
      <c r="I257" s="84"/>
    </row>
    <row r="258" spans="2:9" ht="14.25" customHeight="1" x14ac:dyDescent="0.25">
      <c r="B258" s="69"/>
      <c r="C258" s="84"/>
      <c r="D258" s="84"/>
      <c r="E258" s="84"/>
      <c r="F258" s="84"/>
      <c r="G258" s="84"/>
      <c r="H258" s="84"/>
      <c r="I258" s="84"/>
    </row>
    <row r="259" spans="2:9" ht="14.25" customHeight="1" x14ac:dyDescent="0.25">
      <c r="B259" s="69"/>
      <c r="C259" s="84"/>
      <c r="D259" s="84"/>
      <c r="E259" s="84"/>
      <c r="F259" s="84"/>
      <c r="G259" s="84"/>
      <c r="H259" s="84"/>
      <c r="I259" s="84"/>
    </row>
    <row r="260" spans="2:9" ht="14.25" customHeight="1" x14ac:dyDescent="0.25">
      <c r="B260" s="69"/>
      <c r="C260" s="84"/>
      <c r="D260" s="84"/>
      <c r="E260" s="84"/>
      <c r="F260" s="84"/>
      <c r="G260" s="84"/>
      <c r="H260" s="84"/>
      <c r="I260" s="84"/>
    </row>
    <row r="261" spans="2:9" ht="14.25" customHeight="1" x14ac:dyDescent="0.25">
      <c r="B261" s="69"/>
      <c r="C261" s="84"/>
      <c r="D261" s="84"/>
      <c r="E261" s="84"/>
      <c r="F261" s="84"/>
      <c r="G261" s="84"/>
      <c r="H261" s="84"/>
      <c r="I261" s="84"/>
    </row>
    <row r="262" spans="2:9" ht="14.25" customHeight="1" x14ac:dyDescent="0.25">
      <c r="B262" s="69"/>
      <c r="C262" s="84"/>
      <c r="D262" s="84"/>
      <c r="E262" s="84"/>
      <c r="F262" s="84"/>
      <c r="G262" s="84"/>
      <c r="H262" s="84"/>
      <c r="I262" s="84"/>
    </row>
    <row r="263" spans="2:9" ht="14.25" customHeight="1" x14ac:dyDescent="0.25">
      <c r="B263" s="69"/>
      <c r="C263" s="84"/>
      <c r="D263" s="84"/>
      <c r="E263" s="84"/>
      <c r="F263" s="84"/>
      <c r="G263" s="84"/>
      <c r="H263" s="84"/>
      <c r="I263" s="84"/>
    </row>
    <row r="264" spans="2:9" ht="14.25" customHeight="1" x14ac:dyDescent="0.25">
      <c r="B264" s="69"/>
      <c r="C264" s="84"/>
      <c r="D264" s="84"/>
      <c r="E264" s="84"/>
      <c r="F264" s="84"/>
      <c r="G264" s="84"/>
      <c r="H264" s="84"/>
      <c r="I264" s="84"/>
    </row>
    <row r="265" spans="2:9" ht="14.25" customHeight="1" x14ac:dyDescent="0.25">
      <c r="B265" s="69"/>
      <c r="C265" s="84"/>
      <c r="D265" s="84"/>
      <c r="E265" s="84"/>
      <c r="F265" s="84"/>
      <c r="G265" s="84"/>
      <c r="H265" s="84"/>
      <c r="I265" s="84"/>
    </row>
    <row r="266" spans="2:9" ht="14.25" customHeight="1" x14ac:dyDescent="0.25">
      <c r="B266" s="69"/>
      <c r="C266" s="84"/>
      <c r="D266" s="84"/>
      <c r="E266" s="84"/>
      <c r="F266" s="84"/>
      <c r="G266" s="84"/>
      <c r="H266" s="84"/>
      <c r="I266" s="84"/>
    </row>
    <row r="267" spans="2:9" ht="14.25" customHeight="1" x14ac:dyDescent="0.25">
      <c r="B267" s="69"/>
      <c r="C267" s="84"/>
      <c r="D267" s="84"/>
      <c r="E267" s="84"/>
      <c r="F267" s="84"/>
      <c r="G267" s="84"/>
      <c r="H267" s="84"/>
      <c r="I267" s="84"/>
    </row>
    <row r="268" spans="2:9" ht="14.25" customHeight="1" x14ac:dyDescent="0.25">
      <c r="B268" s="69"/>
      <c r="C268" s="84"/>
      <c r="D268" s="84"/>
      <c r="E268" s="84"/>
      <c r="F268" s="84"/>
      <c r="G268" s="84"/>
      <c r="H268" s="84"/>
      <c r="I268" s="84"/>
    </row>
    <row r="269" spans="2:9" ht="14.25" customHeight="1" x14ac:dyDescent="0.25">
      <c r="B269" s="69"/>
      <c r="C269" s="84"/>
      <c r="D269" s="84"/>
      <c r="E269" s="84"/>
      <c r="F269" s="84"/>
      <c r="G269" s="84"/>
      <c r="H269" s="84"/>
      <c r="I269" s="84"/>
    </row>
    <row r="270" spans="2:9" ht="14.25" customHeight="1" x14ac:dyDescent="0.25">
      <c r="B270" s="69"/>
      <c r="C270" s="84"/>
      <c r="D270" s="84"/>
      <c r="E270" s="84"/>
      <c r="F270" s="84"/>
      <c r="G270" s="84"/>
      <c r="H270" s="84"/>
      <c r="I270" s="84"/>
    </row>
    <row r="271" spans="2:9" ht="14.25" customHeight="1" x14ac:dyDescent="0.25">
      <c r="B271" s="69"/>
      <c r="C271" s="84"/>
      <c r="D271" s="84"/>
      <c r="E271" s="84"/>
      <c r="F271" s="84"/>
      <c r="G271" s="84"/>
      <c r="H271" s="84"/>
      <c r="I271" s="84"/>
    </row>
    <row r="272" spans="2:9" ht="14.25" customHeight="1" x14ac:dyDescent="0.25">
      <c r="B272" s="69"/>
      <c r="C272" s="84"/>
      <c r="D272" s="84"/>
      <c r="E272" s="84"/>
      <c r="F272" s="84"/>
      <c r="G272" s="84"/>
      <c r="H272" s="84"/>
      <c r="I272" s="84"/>
    </row>
    <row r="273" spans="2:9" ht="14.25" customHeight="1" x14ac:dyDescent="0.25">
      <c r="B273" s="69"/>
      <c r="C273" s="84"/>
      <c r="D273" s="84"/>
      <c r="E273" s="84"/>
      <c r="F273" s="84"/>
      <c r="G273" s="84"/>
      <c r="H273" s="84"/>
      <c r="I273" s="84"/>
    </row>
    <row r="274" spans="2:9" ht="14.25" customHeight="1" x14ac:dyDescent="0.25">
      <c r="B274" s="69"/>
      <c r="C274" s="84"/>
      <c r="D274" s="84"/>
      <c r="E274" s="84"/>
      <c r="F274" s="84"/>
      <c r="G274" s="84"/>
      <c r="H274" s="84"/>
      <c r="I274" s="84"/>
    </row>
    <row r="275" spans="2:9" ht="14.25" customHeight="1" x14ac:dyDescent="0.25">
      <c r="B275" s="69"/>
      <c r="C275" s="84"/>
      <c r="D275" s="84"/>
      <c r="E275" s="84"/>
      <c r="F275" s="84"/>
      <c r="G275" s="84"/>
      <c r="H275" s="84"/>
      <c r="I275" s="84"/>
    </row>
    <row r="276" spans="2:9" ht="14.25" customHeight="1" x14ac:dyDescent="0.25">
      <c r="B276" s="69"/>
      <c r="C276" s="84"/>
      <c r="D276" s="84"/>
      <c r="E276" s="84"/>
      <c r="F276" s="84"/>
      <c r="G276" s="84"/>
      <c r="H276" s="84"/>
      <c r="I276" s="84"/>
    </row>
    <row r="277" spans="2:9" ht="14.25" customHeight="1" x14ac:dyDescent="0.25">
      <c r="B277" s="69"/>
      <c r="C277" s="84"/>
      <c r="D277" s="84"/>
      <c r="E277" s="84"/>
      <c r="F277" s="84"/>
      <c r="G277" s="84"/>
      <c r="H277" s="84"/>
      <c r="I277" s="84"/>
    </row>
    <row r="278" spans="2:9" ht="14.25" customHeight="1" x14ac:dyDescent="0.25">
      <c r="B278" s="69"/>
      <c r="C278" s="84"/>
      <c r="D278" s="84"/>
      <c r="E278" s="84"/>
      <c r="F278" s="84"/>
      <c r="G278" s="84"/>
      <c r="H278" s="84"/>
      <c r="I278" s="84"/>
    </row>
    <row r="279" spans="2:9" ht="14.25" customHeight="1" x14ac:dyDescent="0.25">
      <c r="B279" s="69"/>
      <c r="C279" s="84"/>
      <c r="D279" s="84"/>
      <c r="E279" s="84"/>
      <c r="F279" s="84"/>
      <c r="G279" s="84"/>
      <c r="H279" s="84"/>
      <c r="I279" s="84"/>
    </row>
    <row r="280" spans="2:9" ht="14.25" customHeight="1" x14ac:dyDescent="0.25">
      <c r="B280" s="69"/>
      <c r="C280" s="84"/>
      <c r="D280" s="84"/>
      <c r="E280" s="84"/>
      <c r="F280" s="84"/>
      <c r="G280" s="84"/>
      <c r="H280" s="84"/>
      <c r="I280" s="84"/>
    </row>
    <row r="281" spans="2:9" ht="14.25" customHeight="1" x14ac:dyDescent="0.25">
      <c r="B281" s="69"/>
      <c r="C281" s="84"/>
      <c r="D281" s="84"/>
      <c r="E281" s="84"/>
      <c r="F281" s="84"/>
      <c r="G281" s="84"/>
      <c r="H281" s="84"/>
      <c r="I281" s="84"/>
    </row>
    <row r="282" spans="2:9" ht="14.25" customHeight="1" x14ac:dyDescent="0.25">
      <c r="B282" s="69"/>
      <c r="C282" s="84"/>
      <c r="D282" s="84"/>
      <c r="E282" s="84"/>
      <c r="F282" s="84"/>
      <c r="G282" s="84"/>
      <c r="H282" s="84"/>
      <c r="I282" s="84"/>
    </row>
    <row r="283" spans="2:9" ht="14.25" customHeight="1" x14ac:dyDescent="0.25">
      <c r="B283" s="69"/>
      <c r="C283" s="84"/>
      <c r="D283" s="84"/>
      <c r="E283" s="84"/>
      <c r="F283" s="84"/>
      <c r="G283" s="84"/>
      <c r="H283" s="84"/>
      <c r="I283" s="84"/>
    </row>
    <row r="284" spans="2:9" ht="14.25" customHeight="1" x14ac:dyDescent="0.25">
      <c r="B284" s="69"/>
      <c r="C284" s="84"/>
      <c r="D284" s="84"/>
      <c r="E284" s="84"/>
      <c r="F284" s="84"/>
      <c r="G284" s="84"/>
      <c r="H284" s="84"/>
      <c r="I284" s="84"/>
    </row>
    <row r="285" spans="2:9" ht="14.25" customHeight="1" x14ac:dyDescent="0.25">
      <c r="B285" s="69"/>
      <c r="C285" s="84"/>
      <c r="D285" s="84"/>
      <c r="E285" s="84"/>
      <c r="F285" s="84"/>
      <c r="G285" s="84"/>
      <c r="H285" s="84"/>
      <c r="I285" s="84"/>
    </row>
    <row r="286" spans="2:9" ht="14.25" customHeight="1" x14ac:dyDescent="0.25">
      <c r="B286" s="69"/>
      <c r="C286" s="84"/>
      <c r="D286" s="84"/>
      <c r="E286" s="84"/>
      <c r="F286" s="84"/>
      <c r="G286" s="84"/>
      <c r="H286" s="84"/>
      <c r="I286" s="84"/>
    </row>
    <row r="287" spans="2:9" ht="14.25" customHeight="1" x14ac:dyDescent="0.25">
      <c r="B287" s="69"/>
      <c r="C287" s="84"/>
      <c r="D287" s="84"/>
      <c r="E287" s="84"/>
      <c r="F287" s="84"/>
      <c r="G287" s="84"/>
      <c r="H287" s="84"/>
      <c r="I287" s="84"/>
    </row>
    <row r="288" spans="2:9" ht="14.25" customHeight="1" x14ac:dyDescent="0.25">
      <c r="B288" s="69"/>
      <c r="C288" s="84"/>
      <c r="D288" s="84"/>
      <c r="E288" s="84"/>
      <c r="F288" s="84"/>
      <c r="G288" s="84"/>
      <c r="H288" s="84"/>
      <c r="I288" s="84"/>
    </row>
    <row r="289" spans="2:9" ht="14.25" customHeight="1" x14ac:dyDescent="0.25">
      <c r="B289" s="69"/>
      <c r="C289" s="84"/>
      <c r="D289" s="84"/>
      <c r="E289" s="84"/>
      <c r="F289" s="84"/>
      <c r="G289" s="84"/>
      <c r="H289" s="84"/>
      <c r="I289" s="84"/>
    </row>
    <row r="290" spans="2:9" ht="14.25" customHeight="1" x14ac:dyDescent="0.25">
      <c r="B290" s="69"/>
      <c r="C290" s="84"/>
      <c r="D290" s="84"/>
      <c r="E290" s="84"/>
      <c r="F290" s="84"/>
      <c r="G290" s="84"/>
      <c r="H290" s="84"/>
      <c r="I290" s="84"/>
    </row>
    <row r="291" spans="2:9" ht="14.25" customHeight="1" x14ac:dyDescent="0.25">
      <c r="B291" s="69"/>
      <c r="C291" s="84"/>
      <c r="D291" s="84"/>
      <c r="E291" s="84"/>
      <c r="F291" s="84"/>
      <c r="G291" s="84"/>
      <c r="H291" s="84"/>
      <c r="I291" s="84"/>
    </row>
    <row r="292" spans="2:9" ht="14.25" customHeight="1" x14ac:dyDescent="0.25">
      <c r="B292" s="69"/>
      <c r="C292" s="84"/>
      <c r="D292" s="84"/>
      <c r="E292" s="84"/>
      <c r="F292" s="84"/>
      <c r="G292" s="84"/>
      <c r="H292" s="84"/>
      <c r="I292" s="84"/>
    </row>
    <row r="293" spans="2:9" ht="14.25" customHeight="1" x14ac:dyDescent="0.25">
      <c r="B293" s="69"/>
      <c r="C293" s="84"/>
      <c r="D293" s="84"/>
      <c r="E293" s="84"/>
      <c r="F293" s="84"/>
      <c r="G293" s="84"/>
      <c r="H293" s="84"/>
      <c r="I293" s="84"/>
    </row>
    <row r="294" spans="2:9" ht="14.25" customHeight="1" x14ac:dyDescent="0.25">
      <c r="B294" s="69"/>
      <c r="C294" s="84"/>
      <c r="D294" s="84"/>
      <c r="E294" s="84"/>
      <c r="F294" s="84"/>
      <c r="G294" s="84"/>
      <c r="H294" s="84"/>
      <c r="I294" s="84"/>
    </row>
    <row r="295" spans="2:9" ht="14.25" customHeight="1" x14ac:dyDescent="0.25">
      <c r="B295" s="69"/>
      <c r="C295" s="84"/>
      <c r="D295" s="84"/>
      <c r="E295" s="84"/>
      <c r="F295" s="84"/>
      <c r="G295" s="84"/>
      <c r="H295" s="84"/>
      <c r="I295" s="84"/>
    </row>
    <row r="296" spans="2:9" ht="14.25" customHeight="1" x14ac:dyDescent="0.25">
      <c r="B296" s="69"/>
      <c r="C296" s="84"/>
      <c r="D296" s="84"/>
      <c r="E296" s="84"/>
      <c r="F296" s="84"/>
      <c r="G296" s="84"/>
      <c r="H296" s="84"/>
      <c r="I296" s="84"/>
    </row>
    <row r="297" spans="2:9" ht="14.25" customHeight="1" x14ac:dyDescent="0.25">
      <c r="B297" s="69"/>
      <c r="C297" s="84"/>
      <c r="D297" s="84"/>
      <c r="E297" s="84"/>
      <c r="F297" s="84"/>
      <c r="G297" s="84"/>
      <c r="H297" s="84"/>
      <c r="I297" s="84"/>
    </row>
    <row r="298" spans="2:9" ht="14.25" customHeight="1" x14ac:dyDescent="0.25">
      <c r="B298" s="69"/>
      <c r="C298" s="84"/>
      <c r="D298" s="84"/>
      <c r="E298" s="84"/>
      <c r="F298" s="84"/>
      <c r="G298" s="84"/>
      <c r="H298" s="84"/>
      <c r="I298" s="84"/>
    </row>
    <row r="299" spans="2:9" ht="14.25" customHeight="1" x14ac:dyDescent="0.25">
      <c r="B299" s="69"/>
      <c r="C299" s="84"/>
      <c r="D299" s="84"/>
      <c r="E299" s="84"/>
      <c r="F299" s="84"/>
      <c r="G299" s="84"/>
      <c r="H299" s="84"/>
      <c r="I299" s="84"/>
    </row>
    <row r="300" spans="2:9" ht="14.25" customHeight="1" x14ac:dyDescent="0.25">
      <c r="B300" s="69"/>
      <c r="C300" s="84"/>
      <c r="D300" s="84"/>
      <c r="E300" s="84"/>
      <c r="F300" s="84"/>
      <c r="G300" s="84"/>
      <c r="H300" s="84"/>
      <c r="I300" s="84"/>
    </row>
    <row r="301" spans="2:9" ht="14.25" customHeight="1" x14ac:dyDescent="0.25">
      <c r="B301" s="69"/>
      <c r="C301" s="84"/>
      <c r="D301" s="84"/>
      <c r="E301" s="84"/>
      <c r="F301" s="84"/>
      <c r="G301" s="84"/>
      <c r="H301" s="84"/>
      <c r="I301" s="84"/>
    </row>
    <row r="302" spans="2:9" ht="14.25" customHeight="1" x14ac:dyDescent="0.25">
      <c r="B302" s="69"/>
      <c r="C302" s="84"/>
      <c r="D302" s="84"/>
      <c r="E302" s="84"/>
      <c r="F302" s="84"/>
      <c r="G302" s="84"/>
      <c r="H302" s="84"/>
      <c r="I302" s="84"/>
    </row>
    <row r="303" spans="2:9" ht="14.25" customHeight="1" x14ac:dyDescent="0.25">
      <c r="B303" s="69"/>
      <c r="C303" s="84"/>
      <c r="D303" s="84"/>
      <c r="E303" s="84"/>
      <c r="F303" s="84"/>
      <c r="G303" s="84"/>
      <c r="H303" s="84"/>
      <c r="I303" s="84"/>
    </row>
    <row r="304" spans="2:9" ht="14.25" customHeight="1" x14ac:dyDescent="0.25">
      <c r="B304" s="69"/>
      <c r="C304" s="84"/>
      <c r="D304" s="84"/>
      <c r="E304" s="84"/>
      <c r="F304" s="84"/>
      <c r="G304" s="84"/>
      <c r="H304" s="84"/>
      <c r="I304" s="84"/>
    </row>
    <row r="305" spans="2:9" ht="14.25" customHeight="1" x14ac:dyDescent="0.25">
      <c r="B305" s="69"/>
      <c r="C305" s="84"/>
      <c r="D305" s="84"/>
      <c r="E305" s="84"/>
      <c r="F305" s="84"/>
      <c r="G305" s="84"/>
      <c r="H305" s="84"/>
      <c r="I305" s="84"/>
    </row>
    <row r="306" spans="2:9" ht="14.25" customHeight="1" x14ac:dyDescent="0.25">
      <c r="B306" s="69"/>
      <c r="C306" s="84"/>
      <c r="D306" s="84"/>
      <c r="E306" s="84"/>
      <c r="F306" s="84"/>
      <c r="G306" s="84"/>
      <c r="H306" s="84"/>
      <c r="I306" s="84"/>
    </row>
    <row r="307" spans="2:9" ht="14.25" customHeight="1" x14ac:dyDescent="0.25">
      <c r="B307" s="69"/>
      <c r="C307" s="84"/>
      <c r="D307" s="84"/>
      <c r="E307" s="84"/>
      <c r="F307" s="84"/>
      <c r="G307" s="84"/>
      <c r="H307" s="84"/>
      <c r="I307" s="84"/>
    </row>
    <row r="308" spans="2:9" ht="14.25" customHeight="1" x14ac:dyDescent="0.25">
      <c r="B308" s="69"/>
      <c r="C308" s="84"/>
      <c r="D308" s="84"/>
      <c r="E308" s="84"/>
      <c r="F308" s="84"/>
      <c r="G308" s="84"/>
      <c r="H308" s="84"/>
      <c r="I308" s="84"/>
    </row>
    <row r="309" spans="2:9" ht="14.25" customHeight="1" x14ac:dyDescent="0.25">
      <c r="B309" s="69"/>
      <c r="C309" s="84"/>
      <c r="D309" s="84"/>
      <c r="E309" s="84"/>
      <c r="F309" s="84"/>
      <c r="G309" s="84"/>
      <c r="H309" s="84"/>
      <c r="I309" s="84"/>
    </row>
    <row r="310" spans="2:9" ht="14.25" customHeight="1" x14ac:dyDescent="0.25">
      <c r="B310" s="69"/>
      <c r="C310" s="84"/>
      <c r="D310" s="84"/>
      <c r="E310" s="84"/>
      <c r="F310" s="84"/>
      <c r="G310" s="84"/>
      <c r="H310" s="84"/>
      <c r="I310" s="84"/>
    </row>
    <row r="311" spans="2:9" ht="14.25" customHeight="1" x14ac:dyDescent="0.25">
      <c r="B311" s="69"/>
      <c r="C311" s="84"/>
      <c r="D311" s="84"/>
      <c r="E311" s="84"/>
      <c r="F311" s="84"/>
      <c r="G311" s="84"/>
      <c r="H311" s="84"/>
      <c r="I311" s="84"/>
    </row>
    <row r="312" spans="2:9" ht="14.25" customHeight="1" x14ac:dyDescent="0.25">
      <c r="B312" s="69"/>
      <c r="C312" s="84"/>
      <c r="D312" s="84"/>
      <c r="E312" s="84"/>
      <c r="F312" s="84"/>
      <c r="G312" s="84"/>
      <c r="H312" s="84"/>
      <c r="I312" s="84"/>
    </row>
    <row r="313" spans="2:9" ht="14.25" customHeight="1" x14ac:dyDescent="0.25">
      <c r="B313" s="69"/>
      <c r="C313" s="84"/>
      <c r="D313" s="84"/>
      <c r="E313" s="84"/>
      <c r="F313" s="84"/>
      <c r="G313" s="84"/>
      <c r="H313" s="84"/>
      <c r="I313" s="84"/>
    </row>
    <row r="314" spans="2:9" ht="14.25" customHeight="1" x14ac:dyDescent="0.25">
      <c r="B314" s="69"/>
      <c r="C314" s="84"/>
      <c r="D314" s="84"/>
      <c r="E314" s="84"/>
      <c r="F314" s="84"/>
      <c r="G314" s="84"/>
      <c r="H314" s="84"/>
      <c r="I314" s="84"/>
    </row>
    <row r="315" spans="2:9" ht="14.25" customHeight="1" x14ac:dyDescent="0.25">
      <c r="B315" s="69"/>
      <c r="C315" s="84"/>
      <c r="D315" s="84"/>
      <c r="E315" s="84"/>
      <c r="F315" s="84"/>
      <c r="G315" s="84"/>
      <c r="H315" s="84"/>
      <c r="I315" s="84"/>
    </row>
    <row r="316" spans="2:9" ht="14.25" customHeight="1" x14ac:dyDescent="0.25">
      <c r="B316" s="69"/>
      <c r="C316" s="84"/>
      <c r="D316" s="84"/>
      <c r="E316" s="84"/>
      <c r="F316" s="84"/>
      <c r="G316" s="84"/>
      <c r="H316" s="84"/>
      <c r="I316" s="84"/>
    </row>
    <row r="317" spans="2:9" ht="14.25" customHeight="1" x14ac:dyDescent="0.25">
      <c r="B317" s="69"/>
      <c r="C317" s="84"/>
      <c r="D317" s="84"/>
      <c r="E317" s="84"/>
      <c r="F317" s="84"/>
      <c r="G317" s="84"/>
      <c r="H317" s="84"/>
      <c r="I317" s="84"/>
    </row>
    <row r="318" spans="2:9" ht="14.25" customHeight="1" x14ac:dyDescent="0.25">
      <c r="B318" s="69"/>
      <c r="C318" s="84"/>
      <c r="D318" s="84"/>
      <c r="E318" s="84"/>
      <c r="F318" s="84"/>
      <c r="G318" s="84"/>
      <c r="H318" s="84"/>
      <c r="I318" s="84"/>
    </row>
    <row r="319" spans="2:9" ht="14.25" customHeight="1" x14ac:dyDescent="0.25">
      <c r="B319" s="69"/>
      <c r="C319" s="84"/>
      <c r="D319" s="84"/>
      <c r="E319" s="84"/>
      <c r="F319" s="84"/>
      <c r="G319" s="84"/>
      <c r="H319" s="84"/>
      <c r="I319" s="84"/>
    </row>
    <row r="320" spans="2:9" ht="14.25" customHeight="1" x14ac:dyDescent="0.25">
      <c r="B320" s="69"/>
      <c r="C320" s="84"/>
      <c r="D320" s="84"/>
      <c r="E320" s="84"/>
      <c r="F320" s="84"/>
      <c r="G320" s="84"/>
      <c r="H320" s="84"/>
      <c r="I320" s="84"/>
    </row>
    <row r="321" spans="2:9" ht="14.25" customHeight="1" x14ac:dyDescent="0.25">
      <c r="B321" s="69"/>
      <c r="C321" s="84"/>
      <c r="D321" s="84"/>
      <c r="E321" s="84"/>
      <c r="F321" s="84"/>
      <c r="G321" s="84"/>
      <c r="H321" s="84"/>
      <c r="I321" s="84"/>
    </row>
    <row r="322" spans="2:9" ht="14.25" customHeight="1" x14ac:dyDescent="0.25">
      <c r="B322" s="69"/>
      <c r="C322" s="84"/>
      <c r="D322" s="84"/>
      <c r="E322" s="84"/>
      <c r="F322" s="84"/>
      <c r="G322" s="84"/>
      <c r="H322" s="84"/>
      <c r="I322" s="84"/>
    </row>
    <row r="323" spans="2:9" ht="14.25" customHeight="1" x14ac:dyDescent="0.25">
      <c r="B323" s="69"/>
      <c r="C323" s="84"/>
      <c r="D323" s="84"/>
      <c r="E323" s="84"/>
      <c r="F323" s="84"/>
      <c r="G323" s="84"/>
      <c r="H323" s="84"/>
      <c r="I323" s="84"/>
    </row>
    <row r="324" spans="2:9" ht="14.25" customHeight="1" x14ac:dyDescent="0.25">
      <c r="B324" s="69"/>
      <c r="C324" s="84"/>
      <c r="D324" s="84"/>
      <c r="E324" s="84"/>
      <c r="F324" s="84"/>
      <c r="G324" s="84"/>
      <c r="H324" s="84"/>
      <c r="I324" s="84"/>
    </row>
    <row r="325" spans="2:9" ht="14.25" customHeight="1" x14ac:dyDescent="0.25">
      <c r="B325" s="69"/>
      <c r="C325" s="84"/>
      <c r="D325" s="84"/>
      <c r="E325" s="84"/>
      <c r="F325" s="84"/>
      <c r="G325" s="84"/>
      <c r="H325" s="84"/>
      <c r="I325" s="84"/>
    </row>
    <row r="326" spans="2:9" ht="14.25" customHeight="1" x14ac:dyDescent="0.25">
      <c r="B326" s="69"/>
      <c r="C326" s="84"/>
      <c r="D326" s="84"/>
      <c r="E326" s="84"/>
      <c r="F326" s="84"/>
      <c r="G326" s="84"/>
      <c r="H326" s="84"/>
      <c r="I326" s="84"/>
    </row>
    <row r="327" spans="2:9" ht="14.25" customHeight="1" x14ac:dyDescent="0.25">
      <c r="B327" s="69"/>
      <c r="C327" s="84"/>
      <c r="D327" s="84"/>
      <c r="E327" s="84"/>
      <c r="F327" s="84"/>
      <c r="G327" s="84"/>
      <c r="H327" s="84"/>
      <c r="I327" s="84"/>
    </row>
    <row r="328" spans="2:9" ht="14.25" customHeight="1" x14ac:dyDescent="0.25">
      <c r="B328" s="69"/>
      <c r="C328" s="84"/>
      <c r="D328" s="84"/>
      <c r="E328" s="84"/>
      <c r="F328" s="84"/>
      <c r="G328" s="84"/>
      <c r="H328" s="84"/>
      <c r="I328" s="84"/>
    </row>
    <row r="329" spans="2:9" ht="14.25" customHeight="1" x14ac:dyDescent="0.25">
      <c r="B329" s="69"/>
      <c r="C329" s="84"/>
      <c r="D329" s="84"/>
      <c r="E329" s="84"/>
      <c r="F329" s="84"/>
      <c r="G329" s="84"/>
      <c r="H329" s="84"/>
      <c r="I329" s="84"/>
    </row>
    <row r="330" spans="2:9" ht="14.25" customHeight="1" x14ac:dyDescent="0.25">
      <c r="B330" s="69"/>
      <c r="C330" s="84"/>
      <c r="D330" s="84"/>
      <c r="E330" s="84"/>
      <c r="F330" s="84"/>
      <c r="G330" s="84"/>
      <c r="H330" s="84"/>
      <c r="I330" s="84"/>
    </row>
    <row r="331" spans="2:9" ht="14.25" customHeight="1" x14ac:dyDescent="0.25">
      <c r="B331" s="69"/>
      <c r="C331" s="84"/>
      <c r="D331" s="84"/>
      <c r="E331" s="84"/>
      <c r="F331" s="84"/>
      <c r="G331" s="84"/>
      <c r="H331" s="84"/>
      <c r="I331" s="84"/>
    </row>
    <row r="332" spans="2:9" ht="14.25" customHeight="1" x14ac:dyDescent="0.25">
      <c r="B332" s="69"/>
      <c r="C332" s="84"/>
      <c r="D332" s="84"/>
      <c r="E332" s="84"/>
      <c r="F332" s="84"/>
      <c r="G332" s="84"/>
      <c r="H332" s="84"/>
      <c r="I332" s="84"/>
    </row>
    <row r="333" spans="2:9" ht="14.25" customHeight="1" x14ac:dyDescent="0.25">
      <c r="B333" s="69"/>
      <c r="C333" s="84"/>
      <c r="D333" s="84"/>
      <c r="E333" s="84"/>
      <c r="F333" s="84"/>
      <c r="G333" s="84"/>
      <c r="H333" s="84"/>
      <c r="I333" s="84"/>
    </row>
    <row r="334" spans="2:9" ht="14.25" customHeight="1" x14ac:dyDescent="0.25">
      <c r="B334" s="69"/>
      <c r="C334" s="84"/>
      <c r="D334" s="84"/>
      <c r="E334" s="84"/>
      <c r="F334" s="84"/>
      <c r="G334" s="84"/>
      <c r="H334" s="84"/>
      <c r="I334" s="84"/>
    </row>
    <row r="335" spans="2:9" ht="14.25" customHeight="1" x14ac:dyDescent="0.25">
      <c r="B335" s="69"/>
      <c r="C335" s="84"/>
      <c r="D335" s="84"/>
      <c r="E335" s="84"/>
      <c r="F335" s="84"/>
      <c r="G335" s="84"/>
      <c r="H335" s="84"/>
      <c r="I335" s="84"/>
    </row>
    <row r="336" spans="2:9" ht="14.25" customHeight="1" x14ac:dyDescent="0.25">
      <c r="B336" s="69"/>
      <c r="C336" s="84"/>
      <c r="D336" s="84"/>
      <c r="E336" s="84"/>
      <c r="F336" s="84"/>
      <c r="G336" s="84"/>
      <c r="H336" s="84"/>
      <c r="I336" s="84"/>
    </row>
    <row r="337" spans="2:9" ht="14.25" customHeight="1" x14ac:dyDescent="0.25">
      <c r="B337" s="69"/>
      <c r="C337" s="84"/>
      <c r="D337" s="84"/>
      <c r="E337" s="84"/>
      <c r="F337" s="84"/>
      <c r="G337" s="84"/>
      <c r="H337" s="84"/>
      <c r="I337" s="84"/>
    </row>
    <row r="338" spans="2:9" ht="14.25" customHeight="1" x14ac:dyDescent="0.25">
      <c r="B338" s="69"/>
      <c r="C338" s="84"/>
      <c r="D338" s="84"/>
      <c r="E338" s="84"/>
      <c r="F338" s="84"/>
      <c r="G338" s="84"/>
      <c r="H338" s="84"/>
      <c r="I338" s="84"/>
    </row>
    <row r="339" spans="2:9" ht="14.25" customHeight="1" x14ac:dyDescent="0.25">
      <c r="B339" s="69"/>
      <c r="C339" s="84"/>
      <c r="D339" s="84"/>
      <c r="E339" s="84"/>
      <c r="F339" s="84"/>
      <c r="G339" s="84"/>
      <c r="H339" s="84"/>
      <c r="I339" s="84"/>
    </row>
    <row r="340" spans="2:9" ht="14.25" customHeight="1" x14ac:dyDescent="0.25">
      <c r="B340" s="69"/>
      <c r="C340" s="84"/>
      <c r="D340" s="84"/>
      <c r="E340" s="84"/>
      <c r="F340" s="84"/>
      <c r="G340" s="84"/>
      <c r="H340" s="84"/>
      <c r="I340" s="84"/>
    </row>
    <row r="341" spans="2:9" ht="14.25" customHeight="1" x14ac:dyDescent="0.25">
      <c r="B341" s="69"/>
      <c r="C341" s="84"/>
      <c r="D341" s="84"/>
      <c r="E341" s="84"/>
      <c r="F341" s="84"/>
      <c r="G341" s="84"/>
      <c r="H341" s="84"/>
      <c r="I341" s="84"/>
    </row>
    <row r="342" spans="2:9" ht="14.25" customHeight="1" x14ac:dyDescent="0.25">
      <c r="B342" s="69"/>
      <c r="C342" s="84"/>
      <c r="D342" s="84"/>
      <c r="E342" s="84"/>
      <c r="F342" s="84"/>
      <c r="G342" s="84"/>
      <c r="H342" s="84"/>
      <c r="I342" s="84"/>
    </row>
    <row r="343" spans="2:9" ht="14.25" customHeight="1" x14ac:dyDescent="0.25">
      <c r="B343" s="69"/>
      <c r="C343" s="84"/>
      <c r="D343" s="84"/>
      <c r="E343" s="84"/>
      <c r="F343" s="84"/>
      <c r="G343" s="84"/>
      <c r="H343" s="84"/>
      <c r="I343" s="84"/>
    </row>
    <row r="344" spans="2:9" ht="14.25" customHeight="1" x14ac:dyDescent="0.25">
      <c r="B344" s="69"/>
      <c r="C344" s="84"/>
      <c r="D344" s="84"/>
      <c r="E344" s="84"/>
      <c r="F344" s="84"/>
      <c r="G344" s="84"/>
      <c r="H344" s="84"/>
      <c r="I344" s="84"/>
    </row>
    <row r="345" spans="2:9" ht="14.25" customHeight="1" x14ac:dyDescent="0.25">
      <c r="B345" s="69"/>
      <c r="C345" s="84"/>
      <c r="D345" s="84"/>
      <c r="E345" s="84"/>
      <c r="F345" s="84"/>
      <c r="G345" s="84"/>
      <c r="H345" s="84"/>
      <c r="I345" s="84"/>
    </row>
    <row r="346" spans="2:9" ht="14.25" customHeight="1" x14ac:dyDescent="0.25">
      <c r="B346" s="69"/>
      <c r="C346" s="84"/>
      <c r="D346" s="84"/>
      <c r="E346" s="84"/>
      <c r="F346" s="84"/>
      <c r="G346" s="84"/>
      <c r="H346" s="84"/>
      <c r="I346" s="84"/>
    </row>
    <row r="347" spans="2:9" ht="14.25" customHeight="1" x14ac:dyDescent="0.25">
      <c r="B347" s="69"/>
      <c r="C347" s="84"/>
      <c r="D347" s="84"/>
      <c r="E347" s="84"/>
      <c r="F347" s="84"/>
      <c r="G347" s="84"/>
      <c r="H347" s="84"/>
      <c r="I347" s="84"/>
    </row>
    <row r="348" spans="2:9" ht="14.25" customHeight="1" x14ac:dyDescent="0.25">
      <c r="B348" s="69"/>
      <c r="C348" s="84"/>
      <c r="D348" s="84"/>
      <c r="E348" s="84"/>
      <c r="F348" s="84"/>
      <c r="G348" s="84"/>
      <c r="H348" s="84"/>
      <c r="I348" s="84"/>
    </row>
    <row r="349" spans="2:9" ht="14.25" customHeight="1" x14ac:dyDescent="0.25">
      <c r="B349" s="69"/>
      <c r="C349" s="84"/>
      <c r="D349" s="84"/>
      <c r="E349" s="84"/>
      <c r="F349" s="84"/>
      <c r="G349" s="84"/>
      <c r="H349" s="84"/>
      <c r="I349" s="84"/>
    </row>
    <row r="350" spans="2:9" ht="14.25" customHeight="1" x14ac:dyDescent="0.25">
      <c r="B350" s="69"/>
      <c r="C350" s="84"/>
      <c r="D350" s="84"/>
      <c r="E350" s="84"/>
      <c r="F350" s="84"/>
      <c r="G350" s="84"/>
      <c r="H350" s="84"/>
      <c r="I350" s="84"/>
    </row>
    <row r="351" spans="2:9" ht="14.25" customHeight="1" x14ac:dyDescent="0.25">
      <c r="B351" s="69"/>
      <c r="C351" s="84"/>
      <c r="D351" s="84"/>
      <c r="E351" s="84"/>
      <c r="F351" s="84"/>
      <c r="G351" s="84"/>
      <c r="H351" s="84"/>
      <c r="I351" s="84"/>
    </row>
    <row r="352" spans="2:9" ht="14.25" customHeight="1" x14ac:dyDescent="0.25">
      <c r="B352" s="69"/>
      <c r="C352" s="84"/>
      <c r="D352" s="84"/>
      <c r="E352" s="84"/>
      <c r="F352" s="84"/>
      <c r="G352" s="84"/>
      <c r="H352" s="84"/>
      <c r="I352" s="84"/>
    </row>
    <row r="353" spans="2:9" ht="14.25" customHeight="1" x14ac:dyDescent="0.25">
      <c r="B353" s="69"/>
      <c r="C353" s="84"/>
      <c r="D353" s="84"/>
      <c r="E353" s="84"/>
      <c r="F353" s="84"/>
      <c r="G353" s="84"/>
      <c r="H353" s="84"/>
      <c r="I353" s="84"/>
    </row>
    <row r="354" spans="2:9" ht="14.25" customHeight="1" x14ac:dyDescent="0.25">
      <c r="B354" s="69"/>
      <c r="C354" s="84"/>
      <c r="D354" s="84"/>
      <c r="E354" s="84"/>
      <c r="F354" s="84"/>
      <c r="G354" s="84"/>
      <c r="H354" s="84"/>
      <c r="I354" s="84"/>
    </row>
    <row r="355" spans="2:9" ht="14.25" customHeight="1" x14ac:dyDescent="0.25">
      <c r="B355" s="69"/>
      <c r="C355" s="84"/>
      <c r="D355" s="84"/>
      <c r="E355" s="84"/>
      <c r="F355" s="84"/>
      <c r="G355" s="84"/>
      <c r="H355" s="84"/>
      <c r="I355" s="84"/>
    </row>
    <row r="356" spans="2:9" ht="14.25" customHeight="1" x14ac:dyDescent="0.25">
      <c r="B356" s="69"/>
      <c r="C356" s="84"/>
      <c r="D356" s="84"/>
      <c r="E356" s="84"/>
      <c r="F356" s="84"/>
      <c r="G356" s="84"/>
      <c r="H356" s="84"/>
      <c r="I356" s="84"/>
    </row>
    <row r="357" spans="2:9" ht="14.25" customHeight="1" x14ac:dyDescent="0.25">
      <c r="B357" s="69"/>
      <c r="C357" s="84"/>
      <c r="D357" s="84"/>
      <c r="E357" s="84"/>
      <c r="F357" s="84"/>
      <c r="G357" s="84"/>
      <c r="H357" s="84"/>
      <c r="I357" s="84"/>
    </row>
    <row r="358" spans="2:9" ht="14.25" customHeight="1" x14ac:dyDescent="0.25">
      <c r="B358" s="69"/>
      <c r="C358" s="84"/>
      <c r="D358" s="84"/>
      <c r="E358" s="84"/>
      <c r="F358" s="84"/>
      <c r="G358" s="84"/>
      <c r="H358" s="84"/>
      <c r="I358" s="84"/>
    </row>
    <row r="359" spans="2:9" ht="14.25" customHeight="1" x14ac:dyDescent="0.25">
      <c r="B359" s="69"/>
      <c r="C359" s="85"/>
      <c r="D359" s="47"/>
      <c r="E359" s="47"/>
      <c r="F359" s="48"/>
      <c r="G359" s="47"/>
      <c r="H359" s="47"/>
      <c r="I359" s="47"/>
    </row>
    <row r="360" spans="2:9" ht="14.25" customHeight="1" x14ac:dyDescent="0.3">
      <c r="B360" s="69"/>
      <c r="C360" s="86" t="s">
        <v>17</v>
      </c>
      <c r="D360" s="87"/>
      <c r="E360" s="88"/>
      <c r="F360" s="88"/>
      <c r="G360" s="88"/>
      <c r="H360" s="88"/>
      <c r="I360" s="88"/>
    </row>
    <row r="361" spans="2:9" ht="14.25" customHeight="1" x14ac:dyDescent="0.25">
      <c r="B361" s="69"/>
      <c r="C361" s="89" t="s">
        <v>18</v>
      </c>
      <c r="D361" s="90"/>
      <c r="E361" s="91"/>
      <c r="F361" s="92"/>
      <c r="G361" s="154"/>
      <c r="H361" s="154"/>
      <c r="I361" s="154"/>
    </row>
    <row r="362" spans="2:9" ht="14.25" customHeight="1" x14ac:dyDescent="0.25">
      <c r="B362" s="69"/>
      <c r="C362" s="161"/>
      <c r="D362" s="162"/>
      <c r="E362" s="162"/>
      <c r="F362" s="162"/>
      <c r="G362" s="162"/>
      <c r="H362" s="162"/>
      <c r="I362" s="162"/>
    </row>
    <row r="363" spans="2:9" ht="14.25" customHeight="1" x14ac:dyDescent="0.25">
      <c r="B363" s="69"/>
      <c r="C363" s="161"/>
      <c r="D363" s="162"/>
      <c r="E363" s="162"/>
      <c r="F363" s="162"/>
      <c r="G363" s="162"/>
      <c r="H363" s="162"/>
      <c r="I363" s="162"/>
    </row>
    <row r="364" spans="2:9" ht="14.25" customHeight="1" x14ac:dyDescent="0.25">
      <c r="B364" s="69"/>
      <c r="C364" s="161"/>
      <c r="D364" s="162"/>
      <c r="E364" s="162"/>
      <c r="F364" s="162"/>
      <c r="G364" s="162"/>
      <c r="H364" s="162"/>
      <c r="I364" s="162"/>
    </row>
    <row r="365" spans="2:9" ht="14.25" customHeight="1" x14ac:dyDescent="0.25">
      <c r="B365" s="69"/>
      <c r="C365" s="161"/>
      <c r="D365" s="162"/>
      <c r="E365" s="162"/>
      <c r="F365" s="162"/>
      <c r="G365" s="162"/>
      <c r="H365" s="162"/>
      <c r="I365" s="162"/>
    </row>
    <row r="366" spans="2:9" ht="14.25" customHeight="1" x14ac:dyDescent="0.25">
      <c r="B366" s="69"/>
      <c r="C366" s="161"/>
      <c r="D366" s="162"/>
      <c r="E366" s="162"/>
      <c r="F366" s="162"/>
      <c r="G366" s="162"/>
      <c r="H366" s="162"/>
      <c r="I366" s="162"/>
    </row>
    <row r="367" spans="2:9" ht="14.25" customHeight="1" x14ac:dyDescent="0.25">
      <c r="B367" s="69"/>
      <c r="C367" s="161"/>
      <c r="D367" s="162"/>
      <c r="E367" s="162"/>
      <c r="F367" s="162"/>
      <c r="G367" s="162"/>
      <c r="H367" s="162"/>
      <c r="I367" s="162"/>
    </row>
    <row r="368" spans="2:9" ht="14.25" customHeight="1" x14ac:dyDescent="0.25">
      <c r="B368" s="69"/>
      <c r="C368" s="161"/>
      <c r="D368" s="162"/>
      <c r="E368" s="162"/>
      <c r="F368" s="162"/>
      <c r="G368" s="162"/>
      <c r="H368" s="162"/>
      <c r="I368" s="162"/>
    </row>
    <row r="369" spans="2:9" ht="14.25" customHeight="1" x14ac:dyDescent="0.25">
      <c r="B369" s="69"/>
      <c r="C369" s="161"/>
      <c r="D369" s="162"/>
      <c r="E369" s="162"/>
      <c r="F369" s="162"/>
      <c r="G369" s="162"/>
      <c r="H369" s="162"/>
      <c r="I369" s="162"/>
    </row>
    <row r="370" spans="2:9" ht="14.25" customHeight="1" x14ac:dyDescent="0.25">
      <c r="B370" s="69"/>
      <c r="C370" s="161"/>
      <c r="D370" s="162"/>
      <c r="E370" s="162"/>
      <c r="F370" s="162"/>
      <c r="G370" s="162"/>
      <c r="H370" s="162"/>
      <c r="I370" s="162"/>
    </row>
    <row r="371" spans="2:9" ht="14.25" customHeight="1" x14ac:dyDescent="0.25">
      <c r="B371" s="69"/>
      <c r="C371" s="161"/>
      <c r="D371" s="162"/>
      <c r="E371" s="162"/>
      <c r="F371" s="162"/>
      <c r="G371" s="162"/>
      <c r="H371" s="162"/>
      <c r="I371" s="162"/>
    </row>
    <row r="372" spans="2:9" ht="14.25" customHeight="1" x14ac:dyDescent="0.25">
      <c r="B372" s="69"/>
      <c r="C372" s="161"/>
      <c r="D372" s="162"/>
      <c r="E372" s="162"/>
      <c r="F372" s="162"/>
      <c r="G372" s="162"/>
      <c r="H372" s="162"/>
      <c r="I372" s="162"/>
    </row>
    <row r="373" spans="2:9" ht="14.25" customHeight="1" x14ac:dyDescent="0.25">
      <c r="B373" s="69"/>
      <c r="C373" s="161"/>
      <c r="D373" s="162"/>
      <c r="E373" s="162"/>
      <c r="F373" s="162"/>
      <c r="G373" s="162"/>
      <c r="H373" s="162"/>
      <c r="I373" s="162"/>
    </row>
    <row r="374" spans="2:9" ht="14.25" customHeight="1" x14ac:dyDescent="0.25">
      <c r="B374" s="69"/>
      <c r="C374" s="161"/>
      <c r="D374" s="162"/>
      <c r="E374" s="162"/>
      <c r="F374" s="162"/>
      <c r="G374" s="162"/>
      <c r="H374" s="162"/>
      <c r="I374" s="162"/>
    </row>
    <row r="375" spans="2:9" ht="14.25" customHeight="1" x14ac:dyDescent="0.25">
      <c r="B375" s="69"/>
      <c r="C375" s="161"/>
      <c r="D375" s="162"/>
      <c r="E375" s="162"/>
      <c r="F375" s="162"/>
      <c r="G375" s="162"/>
      <c r="H375" s="162"/>
      <c r="I375" s="162"/>
    </row>
    <row r="376" spans="2:9" ht="14.25" customHeight="1" x14ac:dyDescent="0.25">
      <c r="B376" s="69"/>
      <c r="C376" s="161"/>
      <c r="D376" s="162"/>
      <c r="E376" s="162"/>
      <c r="F376" s="162"/>
      <c r="G376" s="162"/>
      <c r="H376" s="162"/>
      <c r="I376" s="162"/>
    </row>
    <row r="377" spans="2:9" ht="14.25" customHeight="1" x14ac:dyDescent="0.25">
      <c r="B377" s="69"/>
      <c r="C377" s="161"/>
      <c r="D377" s="162"/>
      <c r="E377" s="162"/>
      <c r="F377" s="162"/>
      <c r="G377" s="162"/>
      <c r="H377" s="162"/>
      <c r="I377" s="162"/>
    </row>
    <row r="378" spans="2:9" ht="14.25" customHeight="1" x14ac:dyDescent="0.25">
      <c r="B378" s="69"/>
      <c r="C378" s="161"/>
      <c r="D378" s="162"/>
      <c r="E378" s="162"/>
      <c r="F378" s="162"/>
      <c r="G378" s="162"/>
      <c r="H378" s="162"/>
      <c r="I378" s="162"/>
    </row>
    <row r="379" spans="2:9" ht="14.25" customHeight="1" x14ac:dyDescent="0.25">
      <c r="B379" s="69"/>
      <c r="C379" s="161"/>
      <c r="D379" s="162"/>
      <c r="E379" s="162"/>
      <c r="F379" s="162"/>
      <c r="G379" s="162"/>
      <c r="H379" s="162"/>
      <c r="I379" s="162"/>
    </row>
    <row r="380" spans="2:9" ht="14.25" customHeight="1" x14ac:dyDescent="0.25">
      <c r="B380" s="69"/>
      <c r="C380" s="161"/>
      <c r="D380" s="162"/>
      <c r="E380" s="162"/>
      <c r="F380" s="162"/>
      <c r="G380" s="162"/>
      <c r="H380" s="162"/>
      <c r="I380" s="162"/>
    </row>
    <row r="381" spans="2:9" ht="14.25" customHeight="1" x14ac:dyDescent="0.25">
      <c r="B381" s="69"/>
      <c r="C381" s="161"/>
      <c r="D381" s="162"/>
      <c r="E381" s="162"/>
      <c r="F381" s="162"/>
      <c r="G381" s="162"/>
      <c r="H381" s="162"/>
      <c r="I381" s="162"/>
    </row>
    <row r="382" spans="2:9" ht="14.25" customHeight="1" x14ac:dyDescent="0.25">
      <c r="B382" s="69"/>
      <c r="C382" s="161"/>
      <c r="D382" s="162"/>
      <c r="E382" s="162"/>
      <c r="F382" s="162"/>
      <c r="G382" s="162"/>
      <c r="H382" s="162"/>
      <c r="I382" s="162"/>
    </row>
    <row r="383" spans="2:9" ht="14.25" customHeight="1" x14ac:dyDescent="0.25">
      <c r="B383" s="69"/>
      <c r="C383" s="163"/>
      <c r="D383" s="164"/>
      <c r="E383" s="164"/>
      <c r="F383" s="164"/>
      <c r="G383" s="164"/>
      <c r="H383" s="164"/>
      <c r="I383" s="164"/>
    </row>
    <row r="384" spans="2:9" ht="14.25" customHeight="1" thickBot="1" x14ac:dyDescent="0.3">
      <c r="C384" s="43"/>
      <c r="D384" s="44"/>
      <c r="E384" s="44"/>
      <c r="F384" s="45"/>
      <c r="G384" s="44"/>
      <c r="H384" s="44"/>
      <c r="I384" s="44"/>
    </row>
    <row r="385" spans="3:9" ht="14.25" customHeight="1" x14ac:dyDescent="0.25">
      <c r="C385" s="46"/>
      <c r="D385" s="47"/>
      <c r="E385" s="47"/>
      <c r="F385" s="48"/>
      <c r="G385" s="47"/>
      <c r="H385" s="47"/>
      <c r="I385" s="47"/>
    </row>
    <row r="386" spans="3:9" ht="14.25" customHeight="1" x14ac:dyDescent="0.25"/>
    <row r="387" spans="3:9" ht="14.25" customHeight="1" x14ac:dyDescent="0.25"/>
    <row r="388" spans="3:9" ht="14.25" customHeight="1" x14ac:dyDescent="0.25"/>
    <row r="389" spans="3:9" ht="14.25" customHeight="1" x14ac:dyDescent="0.25"/>
    <row r="390" spans="3:9" ht="14.25" customHeight="1" x14ac:dyDescent="0.25"/>
    <row r="391" spans="3:9" ht="14.25" customHeight="1" x14ac:dyDescent="0.25"/>
    <row r="392" spans="3:9" ht="14.25" customHeight="1" x14ac:dyDescent="0.25"/>
    <row r="393" spans="3:9" ht="14.25" customHeight="1" x14ac:dyDescent="0.25"/>
    <row r="394" spans="3:9" ht="14.25" customHeight="1" x14ac:dyDescent="0.25"/>
    <row r="395" spans="3:9" ht="14.25" customHeight="1" x14ac:dyDescent="0.25"/>
    <row r="396" spans="3:9" ht="14.25" customHeight="1" x14ac:dyDescent="0.25"/>
    <row r="397" spans="3:9" ht="14.25" customHeight="1" x14ac:dyDescent="0.25"/>
    <row r="398" spans="3:9" ht="14.25" customHeight="1" x14ac:dyDescent="0.25"/>
    <row r="399" spans="3:9" ht="14.25" customHeight="1" x14ac:dyDescent="0.25"/>
    <row r="400" spans="3:9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60" ht="0" hidden="1" customHeight="1" x14ac:dyDescent="0.25"/>
    <row r="961" ht="0" hidden="1" customHeight="1" x14ac:dyDescent="0.25"/>
  </sheetData>
  <sheetProtection algorithmName="SHA-512" hashValue="9YQsOakdS+U9yu4K0V0ddbY5TxGWEnBFgK3LK2IOunyjusPYdfcKzY32YksMjxkc4U7+eFeYlcqSb9p5T+Adhw==" saltValue="m1sKI4h1jlpjJYPryQbDZg==" spinCount="100000" sheet="1" objects="1" scenarios="1"/>
  <mergeCells count="5">
    <mergeCell ref="F11:I11"/>
    <mergeCell ref="F12:I12"/>
    <mergeCell ref="F13:I13"/>
    <mergeCell ref="F14:I14"/>
    <mergeCell ref="D46:E46"/>
  </mergeCells>
  <conditionalFormatting sqref="E48:E54">
    <cfRule type="expression" dxfId="47" priority="74">
      <formula>E47="&gt;"</formula>
    </cfRule>
  </conditionalFormatting>
  <conditionalFormatting sqref="E58">
    <cfRule type="expression" dxfId="46" priority="69">
      <formula>E47="&gt;"</formula>
    </cfRule>
  </conditionalFormatting>
  <conditionalFormatting sqref="E55">
    <cfRule type="expression" dxfId="45" priority="65">
      <formula>E53="&gt;"</formula>
    </cfRule>
  </conditionalFormatting>
  <conditionalFormatting sqref="D66">
    <cfRule type="expression" dxfId="44" priority="62">
      <formula>D66&gt;D68</formula>
    </cfRule>
  </conditionalFormatting>
  <conditionalFormatting sqref="E56">
    <cfRule type="expression" dxfId="43" priority="25">
      <formula>E54="&gt;"</formula>
    </cfRule>
  </conditionalFormatting>
  <conditionalFormatting sqref="E57">
    <cfRule type="expression" dxfId="42" priority="23">
      <formula>E55="&gt;"</formula>
    </cfRule>
  </conditionalFormatting>
  <conditionalFormatting sqref="H49">
    <cfRule type="expression" dxfId="41" priority="21">
      <formula>H49&gt;H48</formula>
    </cfRule>
  </conditionalFormatting>
  <conditionalFormatting sqref="H50:H58">
    <cfRule type="expression" dxfId="40" priority="20">
      <formula>H50&gt;H49</formula>
    </cfRule>
  </conditionalFormatting>
  <conditionalFormatting sqref="G99">
    <cfRule type="expression" dxfId="39" priority="13">
      <formula>G99&lt;#REF!</formula>
    </cfRule>
  </conditionalFormatting>
  <conditionalFormatting sqref="H99">
    <cfRule type="expression" dxfId="38" priority="10">
      <formula>H99&gt;H98</formula>
    </cfRule>
  </conditionalFormatting>
  <conditionalFormatting sqref="G98">
    <cfRule type="expression" dxfId="37" priority="9">
      <formula>G98&lt;#REF!</formula>
    </cfRule>
  </conditionalFormatting>
  <conditionalFormatting sqref="E99">
    <cfRule type="expression" dxfId="36" priority="6">
      <formula>E88="&gt;"</formula>
    </cfRule>
  </conditionalFormatting>
  <conditionalFormatting sqref="E97">
    <cfRule type="expression" dxfId="35" priority="5">
      <formula>E95="&gt;"</formula>
    </cfRule>
  </conditionalFormatting>
  <conditionalFormatting sqref="E98">
    <cfRule type="expression" dxfId="34" priority="4">
      <formula>E96="&gt;"</formula>
    </cfRule>
  </conditionalFormatting>
  <conditionalFormatting sqref="H98">
    <cfRule type="expression" dxfId="33" priority="1">
      <formula>H98&gt;H97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A1:X928"/>
  <sheetViews>
    <sheetView showGridLines="0" zoomScale="90" zoomScaleNormal="90" workbookViewId="0">
      <selection activeCell="D12" sqref="D12"/>
    </sheetView>
  </sheetViews>
  <sheetFormatPr defaultColWidth="0" defaultRowHeight="0" customHeight="1" zeroHeight="1" x14ac:dyDescent="0.3"/>
  <cols>
    <col min="1" max="1" width="2.77734375" style="65" customWidth="1"/>
    <col min="2" max="2" width="6.21875" style="305" bestFit="1" customWidth="1"/>
    <col min="3" max="3" width="38.109375" style="66" customWidth="1"/>
    <col min="4" max="4" width="20.6640625" style="65" customWidth="1"/>
    <col min="5" max="5" width="20.6640625" style="67" customWidth="1"/>
    <col min="6" max="6" width="20.6640625" style="68" customWidth="1"/>
    <col min="7" max="9" width="20.6640625" style="67" customWidth="1"/>
    <col min="10" max="10" width="2.6640625" style="67" customWidth="1"/>
    <col min="11" max="13" width="8.88671875" style="93" hidden="1" customWidth="1"/>
    <col min="14" max="16384" width="8.88671875" style="65" hidden="1"/>
  </cols>
  <sheetData>
    <row r="1" spans="2:24" ht="12" customHeight="1" x14ac:dyDescent="0.3">
      <c r="B1" s="303"/>
      <c r="K1" s="103"/>
      <c r="L1" s="103"/>
      <c r="M1" s="103"/>
      <c r="N1" s="103"/>
      <c r="O1" s="103"/>
      <c r="P1" s="103"/>
      <c r="Q1" s="103"/>
      <c r="R1" s="103"/>
      <c r="S1" s="103"/>
    </row>
    <row r="2" spans="2:24" s="70" customFormat="1" ht="22.2" x14ac:dyDescent="0.35">
      <c r="B2" s="303"/>
      <c r="C2" s="176" t="s">
        <v>101</v>
      </c>
      <c r="D2" s="8"/>
      <c r="E2" s="9"/>
      <c r="F2" s="10"/>
      <c r="G2" s="8"/>
      <c r="H2" s="8"/>
      <c r="I2" s="105"/>
      <c r="J2" s="67"/>
      <c r="K2" s="106"/>
      <c r="L2" s="106"/>
      <c r="M2" s="106"/>
      <c r="N2" s="106"/>
      <c r="O2" s="106"/>
      <c r="P2" s="106"/>
      <c r="Q2" s="106"/>
      <c r="R2" s="106"/>
      <c r="S2" s="106"/>
      <c r="T2" s="106"/>
      <c r="W2" s="107"/>
    </row>
    <row r="3" spans="2:24" s="69" customFormat="1" ht="16.2" customHeight="1" x14ac:dyDescent="0.3">
      <c r="B3" s="327"/>
      <c r="C3" s="12" t="str">
        <f>+Samenvatting!B3</f>
        <v>FMIS Oplossing</v>
      </c>
      <c r="D3" s="13"/>
      <c r="E3" s="13"/>
      <c r="F3" s="14"/>
      <c r="G3" s="13"/>
      <c r="H3" s="13"/>
      <c r="I3" s="13"/>
      <c r="J3" s="67"/>
      <c r="K3" s="103"/>
      <c r="L3" s="103"/>
      <c r="M3" s="103"/>
      <c r="N3" s="103"/>
      <c r="O3" s="103"/>
      <c r="P3" s="103"/>
      <c r="Q3" s="103"/>
      <c r="R3" s="103"/>
      <c r="S3" s="103"/>
      <c r="T3" s="103"/>
      <c r="W3" s="108"/>
    </row>
    <row r="4" spans="2:24" s="69" customFormat="1" ht="19.8" x14ac:dyDescent="0.3">
      <c r="B4" s="303"/>
      <c r="C4" s="15" t="s">
        <v>26</v>
      </c>
      <c r="D4" s="13"/>
      <c r="E4" s="13"/>
      <c r="F4" s="14"/>
      <c r="G4" s="13"/>
      <c r="H4" s="13"/>
      <c r="I4" s="13"/>
      <c r="J4" s="67"/>
      <c r="K4" s="103"/>
      <c r="L4" s="103"/>
      <c r="M4" s="103"/>
      <c r="N4" s="103"/>
      <c r="O4" s="103"/>
      <c r="P4" s="103"/>
      <c r="Q4" s="103"/>
      <c r="R4" s="103"/>
      <c r="S4" s="103"/>
      <c r="T4" s="103"/>
      <c r="W4" s="108"/>
    </row>
    <row r="5" spans="2:24" s="69" customFormat="1" ht="12.6" customHeight="1" x14ac:dyDescent="0.3">
      <c r="B5" s="303"/>
      <c r="C5" s="16" t="str">
        <f>+Samenvatting!B5</f>
        <v>IUC19-015</v>
      </c>
      <c r="D5" s="13"/>
      <c r="E5" s="13"/>
      <c r="F5" s="14"/>
      <c r="G5" s="13"/>
      <c r="H5" s="13"/>
      <c r="I5" s="13"/>
      <c r="J5" s="67"/>
      <c r="K5" s="103"/>
      <c r="L5" s="103"/>
      <c r="M5" s="103"/>
      <c r="N5" s="103"/>
      <c r="O5" s="103"/>
      <c r="P5" s="103"/>
      <c r="Q5" s="103"/>
      <c r="R5" s="103"/>
      <c r="S5" s="103"/>
      <c r="T5" s="103"/>
      <c r="W5" s="108"/>
    </row>
    <row r="6" spans="2:24" s="69" customFormat="1" ht="17.399999999999999" x14ac:dyDescent="0.3">
      <c r="B6" s="303"/>
      <c r="C6" s="345" t="s">
        <v>142</v>
      </c>
      <c r="D6" s="13"/>
      <c r="E6" s="13"/>
      <c r="F6" s="14"/>
      <c r="G6" s="13"/>
      <c r="H6" s="13"/>
      <c r="I6" s="13"/>
      <c r="J6" s="67"/>
      <c r="K6" s="103"/>
      <c r="L6" s="103"/>
      <c r="M6" s="103"/>
      <c r="N6" s="103"/>
      <c r="O6" s="103"/>
      <c r="P6" s="103"/>
      <c r="Q6" s="103"/>
      <c r="R6" s="103"/>
      <c r="S6" s="103"/>
      <c r="T6" s="103"/>
      <c r="W6" s="108"/>
    </row>
    <row r="7" spans="2:24" s="69" customFormat="1" ht="17.399999999999999" x14ac:dyDescent="0.3">
      <c r="B7" s="303"/>
      <c r="C7" s="3"/>
      <c r="D7" s="18"/>
      <c r="E7" s="19"/>
      <c r="F7" s="19"/>
      <c r="G7" s="14"/>
      <c r="H7" s="19"/>
      <c r="I7" s="14"/>
      <c r="J7" s="67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</row>
    <row r="8" spans="2:24" s="69" customFormat="1" ht="18" thickBot="1" x14ac:dyDescent="0.35">
      <c r="B8" s="303"/>
      <c r="C8" s="43"/>
      <c r="D8" s="44"/>
      <c r="E8" s="44"/>
      <c r="F8" s="45"/>
      <c r="G8" s="44"/>
      <c r="H8" s="44"/>
      <c r="I8" s="44"/>
      <c r="J8" s="67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</row>
    <row r="9" spans="2:24" s="69" customFormat="1" ht="17.399999999999999" x14ac:dyDescent="0.3">
      <c r="B9" s="303"/>
      <c r="C9" s="46"/>
      <c r="D9" s="47"/>
      <c r="E9" s="47"/>
      <c r="F9" s="48"/>
      <c r="G9" s="47"/>
      <c r="H9" s="47"/>
      <c r="I9" s="47"/>
      <c r="J9" s="67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</row>
    <row r="10" spans="2:24" s="69" customFormat="1" ht="17.399999999999999" x14ac:dyDescent="0.3">
      <c r="B10" s="306" t="s">
        <v>12</v>
      </c>
      <c r="C10" s="127" t="s">
        <v>26</v>
      </c>
      <c r="D10" s="208" t="s">
        <v>89</v>
      </c>
      <c r="E10" s="208" t="s">
        <v>90</v>
      </c>
      <c r="F10" s="208" t="s">
        <v>91</v>
      </c>
      <c r="G10" s="208" t="s">
        <v>92</v>
      </c>
      <c r="H10" s="208" t="s">
        <v>93</v>
      </c>
      <c r="I10" s="209" t="s">
        <v>94</v>
      </c>
      <c r="J10" s="67"/>
      <c r="K10" s="103"/>
    </row>
    <row r="11" spans="2:24" s="69" customFormat="1" ht="17.399999999999999" x14ac:dyDescent="0.3">
      <c r="B11" s="303"/>
      <c r="C11" s="128" t="s">
        <v>139</v>
      </c>
      <c r="D11" s="336">
        <v>0</v>
      </c>
      <c r="E11" s="421">
        <f>+D11</f>
        <v>0</v>
      </c>
      <c r="F11" s="421">
        <f>+E11</f>
        <v>0</v>
      </c>
      <c r="G11" s="421">
        <f>+F11</f>
        <v>0</v>
      </c>
      <c r="H11" s="421">
        <f>+G11</f>
        <v>0</v>
      </c>
      <c r="I11" s="421">
        <f>+H11</f>
        <v>0</v>
      </c>
      <c r="J11" s="67"/>
      <c r="K11" s="103"/>
    </row>
    <row r="12" spans="2:24" s="69" customFormat="1" ht="17.399999999999999" x14ac:dyDescent="0.3">
      <c r="B12" s="303"/>
      <c r="C12" s="308" t="s">
        <v>13</v>
      </c>
      <c r="D12" s="213">
        <f>SUM(D11:I11)</f>
        <v>0</v>
      </c>
      <c r="E12" s="84"/>
      <c r="F12" s="84"/>
      <c r="G12" s="84"/>
      <c r="H12" s="84"/>
      <c r="I12" s="84"/>
      <c r="J12" s="67"/>
      <c r="K12" s="103"/>
    </row>
    <row r="13" spans="2:24" s="69" customFormat="1" ht="17.399999999999999" x14ac:dyDescent="0.3">
      <c r="B13" s="303"/>
      <c r="C13" s="84"/>
      <c r="D13" s="84"/>
      <c r="E13" s="84"/>
      <c r="F13" s="84"/>
      <c r="G13" s="84"/>
      <c r="H13" s="84"/>
      <c r="I13" s="84"/>
      <c r="J13" s="67"/>
      <c r="K13" s="103"/>
    </row>
    <row r="14" spans="2:24" s="69" customFormat="1" ht="18" thickBot="1" x14ac:dyDescent="0.35">
      <c r="B14" s="303"/>
      <c r="C14" s="314" t="s">
        <v>47</v>
      </c>
      <c r="D14" s="113">
        <f>SUM(D11:I11)</f>
        <v>0</v>
      </c>
      <c r="E14" s="84"/>
      <c r="F14" s="84"/>
      <c r="G14" s="84"/>
      <c r="H14" s="84"/>
      <c r="I14" s="84"/>
      <c r="J14" s="67"/>
      <c r="K14" s="103"/>
    </row>
    <row r="15" spans="2:24" s="69" customFormat="1" ht="18.600000000000001" thickTop="1" thickBot="1" x14ac:dyDescent="0.35">
      <c r="B15" s="304"/>
      <c r="C15" s="44"/>
      <c r="D15" s="44"/>
      <c r="E15" s="45"/>
      <c r="F15" s="44"/>
      <c r="G15" s="44"/>
      <c r="H15" s="44"/>
      <c r="I15" s="44"/>
      <c r="J15" s="67"/>
    </row>
    <row r="16" spans="2:24" s="69" customFormat="1" ht="17.399999999999999" x14ac:dyDescent="0.3">
      <c r="B16" s="304"/>
      <c r="C16" s="47"/>
      <c r="D16" s="47"/>
      <c r="E16" s="48"/>
      <c r="F16" s="47"/>
      <c r="G16" s="47"/>
      <c r="H16" s="47"/>
      <c r="I16" s="47"/>
      <c r="J16" s="67"/>
    </row>
    <row r="17" spans="2:9" ht="14.25" hidden="1" customHeight="1" x14ac:dyDescent="0.3">
      <c r="B17" s="303"/>
      <c r="C17" s="84"/>
      <c r="D17" s="84"/>
      <c r="E17" s="84"/>
      <c r="F17" s="84"/>
      <c r="G17" s="84"/>
      <c r="H17" s="84"/>
      <c r="I17" s="84"/>
    </row>
    <row r="18" spans="2:9" ht="14.25" hidden="1" customHeight="1" x14ac:dyDescent="0.3">
      <c r="B18" s="303"/>
      <c r="C18" s="84"/>
      <c r="D18" s="84"/>
      <c r="E18" s="84"/>
      <c r="F18" s="84"/>
      <c r="G18" s="84"/>
      <c r="H18" s="84"/>
      <c r="I18" s="84"/>
    </row>
    <row r="19" spans="2:9" ht="14.25" hidden="1" customHeight="1" x14ac:dyDescent="0.3">
      <c r="B19" s="303"/>
      <c r="C19" s="84"/>
      <c r="D19" s="84"/>
      <c r="E19" s="84"/>
      <c r="F19" s="84"/>
      <c r="G19" s="84"/>
      <c r="H19" s="84"/>
      <c r="I19" s="84"/>
    </row>
    <row r="20" spans="2:9" ht="14.25" hidden="1" customHeight="1" x14ac:dyDescent="0.3">
      <c r="B20" s="303"/>
      <c r="C20" s="84"/>
      <c r="D20" s="84"/>
      <c r="E20" s="84"/>
      <c r="F20" s="84"/>
      <c r="G20" s="84"/>
      <c r="H20" s="84"/>
      <c r="I20" s="84"/>
    </row>
    <row r="21" spans="2:9" ht="14.25" hidden="1" customHeight="1" x14ac:dyDescent="0.3">
      <c r="B21" s="303"/>
      <c r="C21" s="84"/>
      <c r="D21" s="84"/>
      <c r="E21" s="84"/>
      <c r="F21" s="84"/>
      <c r="G21" s="84"/>
      <c r="H21" s="84"/>
      <c r="I21" s="84"/>
    </row>
    <row r="22" spans="2:9" ht="14.25" hidden="1" customHeight="1" x14ac:dyDescent="0.3">
      <c r="B22" s="303"/>
      <c r="C22" s="84"/>
      <c r="D22" s="84"/>
      <c r="E22" s="84"/>
      <c r="F22" s="84"/>
      <c r="G22" s="84"/>
      <c r="H22" s="84"/>
      <c r="I22" s="84"/>
    </row>
    <row r="23" spans="2:9" ht="14.25" hidden="1" customHeight="1" x14ac:dyDescent="0.3">
      <c r="B23" s="303"/>
      <c r="C23" s="84"/>
      <c r="D23" s="84"/>
      <c r="E23" s="84"/>
      <c r="F23" s="84"/>
      <c r="G23" s="84"/>
      <c r="H23" s="84"/>
      <c r="I23" s="84"/>
    </row>
    <row r="24" spans="2:9" ht="14.25" hidden="1" customHeight="1" x14ac:dyDescent="0.3">
      <c r="B24" s="303"/>
      <c r="C24" s="84"/>
      <c r="D24" s="84"/>
      <c r="E24" s="84"/>
      <c r="F24" s="84"/>
      <c r="G24" s="84"/>
      <c r="H24" s="84"/>
      <c r="I24" s="84"/>
    </row>
    <row r="25" spans="2:9" ht="14.25" hidden="1" customHeight="1" x14ac:dyDescent="0.3">
      <c r="B25" s="303"/>
      <c r="C25" s="84"/>
      <c r="D25" s="84"/>
      <c r="E25" s="84"/>
      <c r="F25" s="84"/>
      <c r="G25" s="84"/>
      <c r="H25" s="84"/>
      <c r="I25" s="84"/>
    </row>
    <row r="26" spans="2:9" ht="14.25" hidden="1" customHeight="1" x14ac:dyDescent="0.3">
      <c r="B26" s="303"/>
      <c r="C26" s="84"/>
      <c r="D26" s="84"/>
      <c r="E26" s="84"/>
      <c r="F26" s="84"/>
      <c r="G26" s="84"/>
      <c r="H26" s="84"/>
      <c r="I26" s="84"/>
    </row>
    <row r="27" spans="2:9" ht="14.25" hidden="1" customHeight="1" x14ac:dyDescent="0.3">
      <c r="B27" s="303"/>
      <c r="C27" s="84"/>
      <c r="D27" s="84"/>
      <c r="E27" s="84"/>
      <c r="F27" s="84"/>
      <c r="G27" s="84"/>
      <c r="H27" s="84"/>
      <c r="I27" s="84"/>
    </row>
    <row r="28" spans="2:9" ht="14.25" hidden="1" customHeight="1" x14ac:dyDescent="0.3">
      <c r="B28" s="303"/>
      <c r="C28" s="84"/>
      <c r="D28" s="84"/>
      <c r="E28" s="84"/>
      <c r="F28" s="84"/>
      <c r="G28" s="84"/>
      <c r="H28" s="84"/>
      <c r="I28" s="84"/>
    </row>
    <row r="29" spans="2:9" ht="14.25" hidden="1" customHeight="1" x14ac:dyDescent="0.3">
      <c r="B29" s="303"/>
      <c r="C29" s="84"/>
      <c r="D29" s="84"/>
      <c r="E29" s="84"/>
      <c r="F29" s="84"/>
      <c r="G29" s="84"/>
      <c r="H29" s="84"/>
      <c r="I29" s="84"/>
    </row>
    <row r="30" spans="2:9" ht="14.25" hidden="1" customHeight="1" x14ac:dyDescent="0.3">
      <c r="B30" s="303"/>
      <c r="C30" s="84"/>
      <c r="D30" s="84"/>
      <c r="E30" s="84"/>
      <c r="F30" s="84"/>
      <c r="G30" s="84"/>
      <c r="H30" s="84"/>
      <c r="I30" s="84"/>
    </row>
    <row r="31" spans="2:9" ht="14.25" hidden="1" customHeight="1" x14ac:dyDescent="0.3">
      <c r="B31" s="303"/>
      <c r="C31" s="84"/>
      <c r="D31" s="84"/>
      <c r="E31" s="84"/>
      <c r="F31" s="84"/>
      <c r="G31" s="84"/>
      <c r="H31" s="84"/>
      <c r="I31" s="84"/>
    </row>
    <row r="32" spans="2:9" ht="14.25" hidden="1" customHeight="1" x14ac:dyDescent="0.3">
      <c r="B32" s="303"/>
      <c r="C32" s="84"/>
      <c r="D32" s="84"/>
      <c r="E32" s="84"/>
      <c r="F32" s="84"/>
      <c r="G32" s="84"/>
      <c r="H32" s="84"/>
      <c r="I32" s="84"/>
    </row>
    <row r="33" spans="2:9" ht="14.25" hidden="1" customHeight="1" x14ac:dyDescent="0.3">
      <c r="B33" s="303"/>
      <c r="C33" s="84"/>
      <c r="D33" s="84"/>
      <c r="E33" s="84"/>
      <c r="F33" s="84"/>
      <c r="G33" s="84"/>
      <c r="H33" s="84"/>
      <c r="I33" s="84"/>
    </row>
    <row r="34" spans="2:9" ht="14.25" hidden="1" customHeight="1" x14ac:dyDescent="0.3">
      <c r="B34" s="303"/>
      <c r="C34" s="84"/>
      <c r="D34" s="84"/>
      <c r="E34" s="84"/>
      <c r="F34" s="84"/>
      <c r="G34" s="84"/>
      <c r="H34" s="84"/>
      <c r="I34" s="84"/>
    </row>
    <row r="35" spans="2:9" ht="14.25" hidden="1" customHeight="1" x14ac:dyDescent="0.3">
      <c r="B35" s="303"/>
      <c r="C35" s="84"/>
      <c r="D35" s="84"/>
      <c r="E35" s="84"/>
      <c r="F35" s="84"/>
      <c r="G35" s="84"/>
      <c r="H35" s="84"/>
      <c r="I35" s="84"/>
    </row>
    <row r="36" spans="2:9" ht="14.25" hidden="1" customHeight="1" x14ac:dyDescent="0.3">
      <c r="B36" s="303"/>
      <c r="C36" s="84"/>
      <c r="D36" s="84"/>
      <c r="E36" s="84"/>
      <c r="F36" s="84"/>
      <c r="G36" s="84"/>
      <c r="H36" s="84"/>
      <c r="I36" s="84"/>
    </row>
    <row r="37" spans="2:9" ht="14.25" hidden="1" customHeight="1" x14ac:dyDescent="0.3">
      <c r="B37" s="303"/>
      <c r="C37" s="84"/>
      <c r="D37" s="84"/>
      <c r="E37" s="84"/>
      <c r="F37" s="84"/>
      <c r="G37" s="84"/>
      <c r="H37" s="84"/>
      <c r="I37" s="84"/>
    </row>
    <row r="38" spans="2:9" ht="14.25" hidden="1" customHeight="1" x14ac:dyDescent="0.3">
      <c r="B38" s="303"/>
      <c r="C38" s="84"/>
      <c r="D38" s="84"/>
      <c r="E38" s="84"/>
      <c r="F38" s="84"/>
      <c r="G38" s="84"/>
      <c r="H38" s="84"/>
      <c r="I38" s="84"/>
    </row>
    <row r="39" spans="2:9" ht="14.25" hidden="1" customHeight="1" x14ac:dyDescent="0.3">
      <c r="B39" s="303"/>
      <c r="C39" s="84"/>
      <c r="D39" s="84"/>
      <c r="E39" s="84"/>
      <c r="F39" s="84"/>
      <c r="G39" s="84"/>
      <c r="H39" s="84"/>
      <c r="I39" s="84"/>
    </row>
    <row r="40" spans="2:9" ht="14.25" hidden="1" customHeight="1" x14ac:dyDescent="0.3">
      <c r="B40" s="303"/>
      <c r="C40" s="84"/>
      <c r="D40" s="84"/>
      <c r="E40" s="84"/>
      <c r="F40" s="84"/>
      <c r="G40" s="84"/>
      <c r="H40" s="84"/>
      <c r="I40" s="84"/>
    </row>
    <row r="41" spans="2:9" ht="14.25" hidden="1" customHeight="1" x14ac:dyDescent="0.3">
      <c r="B41" s="303"/>
      <c r="C41" s="84"/>
      <c r="D41" s="84"/>
      <c r="E41" s="84"/>
      <c r="F41" s="84"/>
      <c r="G41" s="84"/>
      <c r="H41" s="84"/>
      <c r="I41" s="84"/>
    </row>
    <row r="42" spans="2:9" ht="14.25" hidden="1" customHeight="1" x14ac:dyDescent="0.3">
      <c r="B42" s="303"/>
      <c r="C42" s="84"/>
      <c r="D42" s="84"/>
      <c r="E42" s="84"/>
      <c r="F42" s="84"/>
      <c r="G42" s="84"/>
      <c r="H42" s="84"/>
      <c r="I42" s="84"/>
    </row>
    <row r="43" spans="2:9" ht="14.25" hidden="1" customHeight="1" x14ac:dyDescent="0.3">
      <c r="B43" s="303"/>
      <c r="C43" s="84"/>
      <c r="D43" s="84"/>
      <c r="E43" s="84"/>
      <c r="F43" s="84"/>
      <c r="G43" s="84"/>
      <c r="H43" s="84"/>
      <c r="I43" s="84"/>
    </row>
    <row r="44" spans="2:9" ht="14.25" hidden="1" customHeight="1" x14ac:dyDescent="0.3">
      <c r="B44" s="303"/>
      <c r="C44" s="84"/>
      <c r="D44" s="84"/>
      <c r="E44" s="84"/>
      <c r="F44" s="84"/>
      <c r="G44" s="84"/>
      <c r="H44" s="84"/>
      <c r="I44" s="84"/>
    </row>
    <row r="45" spans="2:9" ht="14.25" hidden="1" customHeight="1" x14ac:dyDescent="0.3">
      <c r="B45" s="303"/>
      <c r="C45" s="84"/>
      <c r="D45" s="84"/>
      <c r="E45" s="84"/>
      <c r="F45" s="84"/>
      <c r="G45" s="84"/>
      <c r="H45" s="84"/>
      <c r="I45" s="84"/>
    </row>
    <row r="46" spans="2:9" ht="14.25" hidden="1" customHeight="1" x14ac:dyDescent="0.3">
      <c r="B46" s="303"/>
      <c r="C46" s="84"/>
      <c r="D46" s="84"/>
      <c r="E46" s="84"/>
      <c r="F46" s="84"/>
      <c r="G46" s="84"/>
      <c r="H46" s="84"/>
      <c r="I46" s="84"/>
    </row>
    <row r="47" spans="2:9" ht="14.25" hidden="1" customHeight="1" x14ac:dyDescent="0.3">
      <c r="B47" s="303"/>
      <c r="C47" s="84"/>
      <c r="D47" s="84"/>
      <c r="E47" s="84"/>
      <c r="F47" s="84"/>
      <c r="G47" s="84"/>
      <c r="H47" s="84"/>
      <c r="I47" s="84"/>
    </row>
    <row r="48" spans="2:9" ht="14.25" hidden="1" customHeight="1" x14ac:dyDescent="0.3">
      <c r="B48" s="303"/>
      <c r="C48" s="84"/>
      <c r="D48" s="84"/>
      <c r="E48" s="84"/>
      <c r="F48" s="84"/>
      <c r="G48" s="84"/>
      <c r="H48" s="84"/>
      <c r="I48" s="84"/>
    </row>
    <row r="49" spans="2:9" ht="14.25" hidden="1" customHeight="1" x14ac:dyDescent="0.3">
      <c r="B49" s="303"/>
      <c r="C49" s="84"/>
      <c r="D49" s="84"/>
      <c r="E49" s="84"/>
      <c r="F49" s="84"/>
      <c r="G49" s="84"/>
      <c r="H49" s="84"/>
      <c r="I49" s="84"/>
    </row>
    <row r="50" spans="2:9" ht="14.25" hidden="1" customHeight="1" x14ac:dyDescent="0.3">
      <c r="B50" s="303"/>
      <c r="C50" s="84"/>
      <c r="D50" s="84"/>
      <c r="E50" s="84"/>
      <c r="F50" s="84"/>
      <c r="G50" s="84"/>
      <c r="H50" s="84"/>
      <c r="I50" s="84"/>
    </row>
    <row r="51" spans="2:9" ht="14.25" hidden="1" customHeight="1" x14ac:dyDescent="0.3">
      <c r="B51" s="303"/>
      <c r="C51" s="84"/>
      <c r="D51" s="84"/>
      <c r="E51" s="84"/>
      <c r="F51" s="84"/>
      <c r="G51" s="84"/>
      <c r="H51" s="84"/>
      <c r="I51" s="84"/>
    </row>
    <row r="52" spans="2:9" ht="14.25" hidden="1" customHeight="1" x14ac:dyDescent="0.3">
      <c r="B52" s="303"/>
      <c r="C52" s="84"/>
      <c r="D52" s="84"/>
      <c r="E52" s="84"/>
      <c r="F52" s="84"/>
      <c r="G52" s="84"/>
      <c r="H52" s="84"/>
      <c r="I52" s="84"/>
    </row>
    <row r="53" spans="2:9" ht="14.25" hidden="1" customHeight="1" x14ac:dyDescent="0.3">
      <c r="B53" s="303"/>
      <c r="C53" s="84"/>
      <c r="D53" s="84"/>
      <c r="E53" s="84"/>
      <c r="F53" s="84"/>
      <c r="G53" s="84"/>
      <c r="H53" s="84"/>
      <c r="I53" s="84"/>
    </row>
    <row r="54" spans="2:9" ht="14.25" hidden="1" customHeight="1" x14ac:dyDescent="0.3">
      <c r="B54" s="303"/>
      <c r="C54" s="84"/>
      <c r="D54" s="84"/>
      <c r="E54" s="84"/>
      <c r="F54" s="84"/>
      <c r="G54" s="84"/>
      <c r="H54" s="84"/>
      <c r="I54" s="84"/>
    </row>
    <row r="55" spans="2:9" ht="14.25" hidden="1" customHeight="1" x14ac:dyDescent="0.3">
      <c r="B55" s="303"/>
      <c r="C55" s="84"/>
      <c r="D55" s="84"/>
      <c r="E55" s="84"/>
      <c r="F55" s="84"/>
      <c r="G55" s="84"/>
      <c r="H55" s="84"/>
      <c r="I55" s="84"/>
    </row>
    <row r="56" spans="2:9" ht="14.25" hidden="1" customHeight="1" x14ac:dyDescent="0.3">
      <c r="B56" s="303"/>
      <c r="C56" s="84"/>
      <c r="D56" s="84"/>
      <c r="E56" s="84"/>
      <c r="F56" s="84"/>
      <c r="G56" s="84"/>
      <c r="H56" s="84"/>
      <c r="I56" s="84"/>
    </row>
    <row r="57" spans="2:9" ht="14.25" hidden="1" customHeight="1" x14ac:dyDescent="0.3">
      <c r="B57" s="303"/>
      <c r="C57" s="84"/>
      <c r="D57" s="84"/>
      <c r="E57" s="84"/>
      <c r="F57" s="84"/>
      <c r="G57" s="84"/>
      <c r="H57" s="84"/>
      <c r="I57" s="84"/>
    </row>
    <row r="58" spans="2:9" ht="14.25" hidden="1" customHeight="1" x14ac:dyDescent="0.3">
      <c r="B58" s="303"/>
      <c r="C58" s="84"/>
      <c r="D58" s="84"/>
      <c r="E58" s="84"/>
      <c r="F58" s="84"/>
      <c r="G58" s="84"/>
      <c r="H58" s="84"/>
      <c r="I58" s="84"/>
    </row>
    <row r="59" spans="2:9" ht="14.25" hidden="1" customHeight="1" x14ac:dyDescent="0.3">
      <c r="B59" s="303"/>
      <c r="C59" s="84"/>
      <c r="D59" s="84"/>
      <c r="E59" s="84"/>
      <c r="F59" s="84"/>
      <c r="G59" s="84"/>
      <c r="H59" s="84"/>
      <c r="I59" s="84"/>
    </row>
    <row r="60" spans="2:9" ht="14.25" hidden="1" customHeight="1" x14ac:dyDescent="0.3">
      <c r="B60" s="303"/>
      <c r="C60" s="84"/>
      <c r="D60" s="84"/>
      <c r="E60" s="84"/>
      <c r="F60" s="84"/>
      <c r="G60" s="84"/>
      <c r="H60" s="84"/>
      <c r="I60" s="84"/>
    </row>
    <row r="61" spans="2:9" ht="14.25" hidden="1" customHeight="1" x14ac:dyDescent="0.3">
      <c r="B61" s="303"/>
      <c r="C61" s="84"/>
      <c r="D61" s="84"/>
      <c r="E61" s="84"/>
      <c r="F61" s="84"/>
      <c r="G61" s="84"/>
      <c r="H61" s="84"/>
      <c r="I61" s="84"/>
    </row>
    <row r="62" spans="2:9" ht="14.25" hidden="1" customHeight="1" x14ac:dyDescent="0.3">
      <c r="B62" s="303"/>
      <c r="C62" s="84"/>
      <c r="D62" s="84"/>
      <c r="E62" s="84"/>
      <c r="F62" s="84"/>
      <c r="G62" s="84"/>
      <c r="H62" s="84"/>
      <c r="I62" s="84"/>
    </row>
    <row r="63" spans="2:9" ht="14.25" hidden="1" customHeight="1" x14ac:dyDescent="0.3">
      <c r="B63" s="303"/>
      <c r="C63" s="84"/>
      <c r="D63" s="84"/>
      <c r="E63" s="84"/>
      <c r="F63" s="84"/>
      <c r="G63" s="84"/>
      <c r="H63" s="84"/>
      <c r="I63" s="84"/>
    </row>
    <row r="64" spans="2:9" ht="14.25" hidden="1" customHeight="1" x14ac:dyDescent="0.3">
      <c r="B64" s="303"/>
      <c r="C64" s="84"/>
      <c r="D64" s="84"/>
      <c r="E64" s="84"/>
      <c r="F64" s="84"/>
      <c r="G64" s="84"/>
      <c r="H64" s="84"/>
      <c r="I64" s="84"/>
    </row>
    <row r="65" spans="2:9" ht="14.25" hidden="1" customHeight="1" x14ac:dyDescent="0.3">
      <c r="B65" s="303"/>
      <c r="C65" s="84"/>
      <c r="D65" s="84"/>
      <c r="E65" s="84"/>
      <c r="F65" s="84"/>
      <c r="G65" s="84"/>
      <c r="H65" s="84"/>
      <c r="I65" s="84"/>
    </row>
    <row r="66" spans="2:9" ht="14.25" hidden="1" customHeight="1" x14ac:dyDescent="0.3">
      <c r="B66" s="303"/>
      <c r="C66" s="84"/>
      <c r="D66" s="84"/>
      <c r="E66" s="84"/>
      <c r="F66" s="84"/>
      <c r="G66" s="84"/>
      <c r="H66" s="84"/>
      <c r="I66" s="84"/>
    </row>
    <row r="67" spans="2:9" ht="14.25" hidden="1" customHeight="1" x14ac:dyDescent="0.3">
      <c r="B67" s="303"/>
      <c r="C67" s="84"/>
      <c r="D67" s="84"/>
      <c r="E67" s="84"/>
      <c r="F67" s="84"/>
      <c r="G67" s="84"/>
      <c r="H67" s="84"/>
      <c r="I67" s="84"/>
    </row>
    <row r="68" spans="2:9" ht="14.25" hidden="1" customHeight="1" x14ac:dyDescent="0.3">
      <c r="B68" s="303"/>
      <c r="C68" s="84"/>
      <c r="D68" s="84"/>
      <c r="E68" s="84"/>
      <c r="F68" s="84"/>
      <c r="G68" s="84"/>
      <c r="H68" s="84"/>
      <c r="I68" s="84"/>
    </row>
    <row r="69" spans="2:9" ht="14.25" hidden="1" customHeight="1" x14ac:dyDescent="0.3">
      <c r="B69" s="303"/>
      <c r="C69" s="84"/>
      <c r="D69" s="84"/>
      <c r="E69" s="84"/>
      <c r="F69" s="84"/>
      <c r="G69" s="84"/>
      <c r="H69" s="84"/>
      <c r="I69" s="84"/>
    </row>
    <row r="70" spans="2:9" ht="14.25" hidden="1" customHeight="1" x14ac:dyDescent="0.3">
      <c r="B70" s="303"/>
      <c r="C70" s="84"/>
      <c r="D70" s="84"/>
      <c r="E70" s="84"/>
      <c r="F70" s="84"/>
      <c r="G70" s="84"/>
      <c r="H70" s="84"/>
      <c r="I70" s="84"/>
    </row>
    <row r="71" spans="2:9" ht="14.25" hidden="1" customHeight="1" x14ac:dyDescent="0.3">
      <c r="B71" s="303"/>
      <c r="C71" s="84"/>
      <c r="D71" s="84"/>
      <c r="E71" s="84"/>
      <c r="F71" s="84"/>
      <c r="G71" s="84"/>
      <c r="H71" s="84"/>
      <c r="I71" s="84"/>
    </row>
    <row r="72" spans="2:9" ht="14.25" hidden="1" customHeight="1" x14ac:dyDescent="0.3">
      <c r="B72" s="303"/>
      <c r="C72" s="84"/>
      <c r="D72" s="84"/>
      <c r="E72" s="84"/>
      <c r="F72" s="84"/>
      <c r="G72" s="84"/>
      <c r="H72" s="84"/>
      <c r="I72" s="84"/>
    </row>
    <row r="73" spans="2:9" ht="14.25" hidden="1" customHeight="1" x14ac:dyDescent="0.3">
      <c r="B73" s="303"/>
      <c r="C73" s="84"/>
      <c r="D73" s="84"/>
      <c r="E73" s="84"/>
      <c r="F73" s="84"/>
      <c r="G73" s="84"/>
      <c r="H73" s="84"/>
      <c r="I73" s="84"/>
    </row>
    <row r="74" spans="2:9" ht="14.25" hidden="1" customHeight="1" x14ac:dyDescent="0.3">
      <c r="B74" s="303"/>
      <c r="C74" s="84"/>
      <c r="D74" s="84"/>
      <c r="E74" s="84"/>
      <c r="F74" s="84"/>
      <c r="G74" s="84"/>
      <c r="H74" s="84"/>
      <c r="I74" s="84"/>
    </row>
    <row r="75" spans="2:9" ht="14.25" hidden="1" customHeight="1" x14ac:dyDescent="0.3">
      <c r="B75" s="303"/>
      <c r="C75" s="84"/>
      <c r="D75" s="84"/>
      <c r="E75" s="84"/>
      <c r="F75" s="84"/>
      <c r="G75" s="84"/>
      <c r="H75" s="84"/>
      <c r="I75" s="84"/>
    </row>
    <row r="76" spans="2:9" ht="14.25" hidden="1" customHeight="1" x14ac:dyDescent="0.3">
      <c r="B76" s="303"/>
      <c r="C76" s="84"/>
      <c r="D76" s="84"/>
      <c r="E76" s="84"/>
      <c r="F76" s="84"/>
      <c r="G76" s="84"/>
      <c r="H76" s="84"/>
      <c r="I76" s="84"/>
    </row>
    <row r="77" spans="2:9" ht="14.25" hidden="1" customHeight="1" x14ac:dyDescent="0.3">
      <c r="B77" s="303"/>
      <c r="C77" s="84"/>
      <c r="D77" s="84"/>
      <c r="E77" s="84"/>
      <c r="F77" s="84"/>
      <c r="G77" s="84"/>
      <c r="H77" s="84"/>
      <c r="I77" s="84"/>
    </row>
    <row r="78" spans="2:9" ht="14.25" hidden="1" customHeight="1" x14ac:dyDescent="0.3">
      <c r="B78" s="303"/>
      <c r="C78" s="84"/>
      <c r="D78" s="84"/>
      <c r="E78" s="84"/>
      <c r="F78" s="84"/>
      <c r="G78" s="84"/>
      <c r="H78" s="84"/>
      <c r="I78" s="84"/>
    </row>
    <row r="79" spans="2:9" ht="14.25" hidden="1" customHeight="1" x14ac:dyDescent="0.3">
      <c r="B79" s="303"/>
      <c r="C79" s="84"/>
      <c r="D79" s="84"/>
      <c r="E79" s="84"/>
      <c r="F79" s="84"/>
      <c r="G79" s="84"/>
      <c r="H79" s="84"/>
      <c r="I79" s="84"/>
    </row>
    <row r="80" spans="2:9" ht="14.25" hidden="1" customHeight="1" x14ac:dyDescent="0.3">
      <c r="B80" s="303"/>
      <c r="C80" s="84"/>
      <c r="D80" s="84"/>
      <c r="E80" s="84"/>
      <c r="F80" s="84"/>
      <c r="G80" s="84"/>
      <c r="H80" s="84"/>
      <c r="I80" s="84"/>
    </row>
    <row r="81" spans="2:9" ht="14.25" hidden="1" customHeight="1" x14ac:dyDescent="0.3">
      <c r="B81" s="303"/>
      <c r="C81" s="84"/>
      <c r="D81" s="84"/>
      <c r="E81" s="84"/>
      <c r="F81" s="84"/>
      <c r="G81" s="84"/>
      <c r="H81" s="84"/>
      <c r="I81" s="84"/>
    </row>
    <row r="82" spans="2:9" ht="14.25" hidden="1" customHeight="1" x14ac:dyDescent="0.3">
      <c r="B82" s="303"/>
      <c r="C82" s="84"/>
      <c r="D82" s="84"/>
      <c r="E82" s="84"/>
      <c r="F82" s="84"/>
      <c r="G82" s="84"/>
      <c r="H82" s="84"/>
      <c r="I82" s="84"/>
    </row>
    <row r="83" spans="2:9" ht="14.25" hidden="1" customHeight="1" x14ac:dyDescent="0.3">
      <c r="B83" s="303"/>
      <c r="C83" s="84"/>
      <c r="D83" s="84"/>
      <c r="E83" s="84"/>
      <c r="F83" s="84"/>
      <c r="G83" s="84"/>
      <c r="H83" s="84"/>
      <c r="I83" s="84"/>
    </row>
    <row r="84" spans="2:9" ht="14.25" hidden="1" customHeight="1" x14ac:dyDescent="0.3">
      <c r="B84" s="303"/>
      <c r="C84" s="84"/>
      <c r="D84" s="84"/>
      <c r="E84" s="84"/>
      <c r="F84" s="84"/>
      <c r="G84" s="84"/>
      <c r="H84" s="84"/>
      <c r="I84" s="84"/>
    </row>
    <row r="85" spans="2:9" ht="14.25" hidden="1" customHeight="1" x14ac:dyDescent="0.3">
      <c r="B85" s="303"/>
      <c r="C85" s="84"/>
      <c r="D85" s="84"/>
      <c r="E85" s="84"/>
      <c r="F85" s="84"/>
      <c r="G85" s="84"/>
      <c r="H85" s="84"/>
      <c r="I85" s="84"/>
    </row>
    <row r="86" spans="2:9" ht="14.25" hidden="1" customHeight="1" x14ac:dyDescent="0.3">
      <c r="B86" s="303"/>
      <c r="C86" s="84"/>
      <c r="D86" s="84"/>
      <c r="E86" s="84"/>
      <c r="F86" s="84"/>
      <c r="G86" s="84"/>
      <c r="H86" s="84"/>
      <c r="I86" s="84"/>
    </row>
    <row r="87" spans="2:9" ht="14.25" hidden="1" customHeight="1" x14ac:dyDescent="0.3">
      <c r="B87" s="303"/>
      <c r="C87" s="84"/>
      <c r="D87" s="84"/>
      <c r="E87" s="84"/>
      <c r="F87" s="84"/>
      <c r="G87" s="84"/>
      <c r="H87" s="84"/>
      <c r="I87" s="84"/>
    </row>
    <row r="88" spans="2:9" ht="14.25" hidden="1" customHeight="1" x14ac:dyDescent="0.3">
      <c r="B88" s="303"/>
      <c r="C88" s="84"/>
      <c r="D88" s="84"/>
      <c r="E88" s="84"/>
      <c r="F88" s="84"/>
      <c r="G88" s="84"/>
      <c r="H88" s="84"/>
      <c r="I88" s="84"/>
    </row>
    <row r="89" spans="2:9" ht="14.25" hidden="1" customHeight="1" x14ac:dyDescent="0.3">
      <c r="B89" s="303"/>
      <c r="C89" s="84"/>
      <c r="D89" s="84"/>
      <c r="E89" s="84"/>
      <c r="F89" s="84"/>
      <c r="G89" s="84"/>
      <c r="H89" s="84"/>
      <c r="I89" s="84"/>
    </row>
    <row r="90" spans="2:9" ht="14.25" hidden="1" customHeight="1" x14ac:dyDescent="0.3">
      <c r="B90" s="303"/>
      <c r="C90" s="84"/>
      <c r="D90" s="84"/>
      <c r="E90" s="84"/>
      <c r="F90" s="84"/>
      <c r="G90" s="84"/>
      <c r="H90" s="84"/>
      <c r="I90" s="84"/>
    </row>
    <row r="91" spans="2:9" ht="14.25" hidden="1" customHeight="1" x14ac:dyDescent="0.3">
      <c r="B91" s="303"/>
      <c r="C91" s="84"/>
      <c r="D91" s="84"/>
      <c r="E91" s="84"/>
      <c r="F91" s="84"/>
      <c r="G91" s="84"/>
      <c r="H91" s="84"/>
      <c r="I91" s="84"/>
    </row>
    <row r="92" spans="2:9" ht="14.25" hidden="1" customHeight="1" x14ac:dyDescent="0.3">
      <c r="B92" s="303"/>
      <c r="C92" s="84"/>
      <c r="D92" s="84"/>
      <c r="E92" s="84"/>
      <c r="F92" s="84"/>
      <c r="G92" s="84"/>
      <c r="H92" s="84"/>
      <c r="I92" s="84"/>
    </row>
    <row r="93" spans="2:9" ht="14.25" hidden="1" customHeight="1" x14ac:dyDescent="0.3">
      <c r="B93" s="303"/>
      <c r="C93" s="84"/>
      <c r="D93" s="84"/>
      <c r="E93" s="84"/>
      <c r="F93" s="84"/>
      <c r="G93" s="84"/>
      <c r="H93" s="84"/>
      <c r="I93" s="84"/>
    </row>
    <row r="94" spans="2:9" ht="14.25" hidden="1" customHeight="1" x14ac:dyDescent="0.3">
      <c r="B94" s="303"/>
      <c r="C94" s="84"/>
      <c r="D94" s="84"/>
      <c r="E94" s="84"/>
      <c r="F94" s="84"/>
      <c r="G94" s="84"/>
      <c r="H94" s="84"/>
      <c r="I94" s="84"/>
    </row>
    <row r="95" spans="2:9" ht="14.25" hidden="1" customHeight="1" x14ac:dyDescent="0.3">
      <c r="B95" s="303"/>
      <c r="C95" s="84"/>
      <c r="D95" s="84"/>
      <c r="E95" s="84"/>
      <c r="F95" s="84"/>
      <c r="G95" s="84"/>
      <c r="H95" s="84"/>
      <c r="I95" s="84"/>
    </row>
    <row r="96" spans="2:9" ht="14.25" hidden="1" customHeight="1" x14ac:dyDescent="0.3">
      <c r="B96" s="303"/>
      <c r="C96" s="84"/>
      <c r="D96" s="84"/>
      <c r="E96" s="84"/>
      <c r="F96" s="84"/>
      <c r="G96" s="84"/>
      <c r="H96" s="84"/>
      <c r="I96" s="84"/>
    </row>
    <row r="97" spans="2:9" ht="14.25" hidden="1" customHeight="1" x14ac:dyDescent="0.3">
      <c r="B97" s="303"/>
      <c r="C97" s="84"/>
      <c r="D97" s="84"/>
      <c r="E97" s="84"/>
      <c r="F97" s="84"/>
      <c r="G97" s="84"/>
      <c r="H97" s="84"/>
      <c r="I97" s="84"/>
    </row>
    <row r="98" spans="2:9" ht="14.25" hidden="1" customHeight="1" x14ac:dyDescent="0.3">
      <c r="B98" s="303"/>
      <c r="C98" s="84"/>
      <c r="D98" s="84"/>
      <c r="E98" s="84"/>
      <c r="F98" s="84"/>
      <c r="G98" s="84"/>
      <c r="H98" s="84"/>
      <c r="I98" s="84"/>
    </row>
    <row r="99" spans="2:9" ht="14.25" hidden="1" customHeight="1" x14ac:dyDescent="0.3">
      <c r="B99" s="303"/>
      <c r="C99" s="84"/>
      <c r="D99" s="84"/>
      <c r="E99" s="84"/>
      <c r="F99" s="84"/>
      <c r="G99" s="84"/>
      <c r="H99" s="84"/>
      <c r="I99" s="84"/>
    </row>
    <row r="100" spans="2:9" ht="14.25" hidden="1" customHeight="1" x14ac:dyDescent="0.3">
      <c r="B100" s="303"/>
      <c r="C100" s="84"/>
      <c r="D100" s="84"/>
      <c r="E100" s="84"/>
      <c r="F100" s="84"/>
      <c r="G100" s="84"/>
      <c r="H100" s="84"/>
      <c r="I100" s="84"/>
    </row>
    <row r="101" spans="2:9" ht="14.25" hidden="1" customHeight="1" x14ac:dyDescent="0.3">
      <c r="B101" s="303"/>
      <c r="C101" s="84"/>
      <c r="D101" s="84"/>
      <c r="E101" s="84"/>
      <c r="F101" s="84"/>
      <c r="G101" s="84"/>
      <c r="H101" s="84"/>
      <c r="I101" s="84"/>
    </row>
    <row r="102" spans="2:9" ht="14.25" hidden="1" customHeight="1" x14ac:dyDescent="0.3">
      <c r="B102" s="303"/>
      <c r="C102" s="84"/>
      <c r="D102" s="84"/>
      <c r="E102" s="84"/>
      <c r="F102" s="84"/>
      <c r="G102" s="84"/>
      <c r="H102" s="84"/>
      <c r="I102" s="84"/>
    </row>
    <row r="103" spans="2:9" ht="14.25" hidden="1" customHeight="1" x14ac:dyDescent="0.3">
      <c r="B103" s="303"/>
      <c r="C103" s="84"/>
      <c r="D103" s="84"/>
      <c r="E103" s="84"/>
      <c r="F103" s="84"/>
      <c r="G103" s="84"/>
      <c r="H103" s="84"/>
      <c r="I103" s="84"/>
    </row>
    <row r="104" spans="2:9" ht="14.25" hidden="1" customHeight="1" x14ac:dyDescent="0.3">
      <c r="B104" s="303"/>
      <c r="C104" s="84"/>
      <c r="D104" s="84"/>
      <c r="E104" s="84"/>
      <c r="F104" s="84"/>
      <c r="G104" s="84"/>
      <c r="H104" s="84"/>
      <c r="I104" s="84"/>
    </row>
    <row r="105" spans="2:9" ht="14.25" hidden="1" customHeight="1" x14ac:dyDescent="0.3">
      <c r="B105" s="303"/>
      <c r="C105" s="84"/>
      <c r="D105" s="84"/>
      <c r="E105" s="84"/>
      <c r="F105" s="84"/>
      <c r="G105" s="84"/>
      <c r="H105" s="84"/>
      <c r="I105" s="84"/>
    </row>
    <row r="106" spans="2:9" ht="14.25" hidden="1" customHeight="1" x14ac:dyDescent="0.3">
      <c r="B106" s="303"/>
      <c r="C106" s="84"/>
      <c r="D106" s="84"/>
      <c r="E106" s="84"/>
      <c r="F106" s="84"/>
      <c r="G106" s="84"/>
      <c r="H106" s="84"/>
      <c r="I106" s="84"/>
    </row>
    <row r="107" spans="2:9" ht="14.25" hidden="1" customHeight="1" x14ac:dyDescent="0.3">
      <c r="B107" s="303"/>
      <c r="C107" s="84"/>
      <c r="D107" s="84"/>
      <c r="E107" s="84"/>
      <c r="F107" s="84"/>
      <c r="G107" s="84"/>
      <c r="H107" s="84"/>
      <c r="I107" s="84"/>
    </row>
    <row r="108" spans="2:9" ht="14.25" hidden="1" customHeight="1" x14ac:dyDescent="0.3">
      <c r="B108" s="303"/>
      <c r="C108" s="84"/>
      <c r="D108" s="84"/>
      <c r="E108" s="84"/>
      <c r="F108" s="84"/>
      <c r="G108" s="84"/>
      <c r="H108" s="84"/>
      <c r="I108" s="84"/>
    </row>
    <row r="109" spans="2:9" ht="14.25" hidden="1" customHeight="1" x14ac:dyDescent="0.3">
      <c r="B109" s="303"/>
      <c r="C109" s="84"/>
      <c r="D109" s="84"/>
      <c r="E109" s="84"/>
      <c r="F109" s="84"/>
      <c r="G109" s="84"/>
      <c r="H109" s="84"/>
      <c r="I109" s="84"/>
    </row>
    <row r="110" spans="2:9" ht="14.25" hidden="1" customHeight="1" x14ac:dyDescent="0.3">
      <c r="B110" s="303"/>
      <c r="C110" s="84"/>
      <c r="D110" s="84"/>
      <c r="E110" s="84"/>
      <c r="F110" s="84"/>
      <c r="G110" s="84"/>
      <c r="H110" s="84"/>
      <c r="I110" s="84"/>
    </row>
    <row r="111" spans="2:9" ht="14.25" hidden="1" customHeight="1" x14ac:dyDescent="0.3">
      <c r="B111" s="303"/>
      <c r="C111" s="84"/>
      <c r="D111" s="84"/>
      <c r="E111" s="84"/>
      <c r="F111" s="84"/>
      <c r="G111" s="84"/>
      <c r="H111" s="84"/>
      <c r="I111" s="84"/>
    </row>
    <row r="112" spans="2:9" ht="14.25" hidden="1" customHeight="1" x14ac:dyDescent="0.3">
      <c r="B112" s="303"/>
      <c r="C112" s="84"/>
      <c r="D112" s="84"/>
      <c r="E112" s="84"/>
      <c r="F112" s="84"/>
      <c r="G112" s="84"/>
      <c r="H112" s="84"/>
      <c r="I112" s="84"/>
    </row>
    <row r="113" spans="2:9" ht="14.25" hidden="1" customHeight="1" x14ac:dyDescent="0.3">
      <c r="B113" s="303"/>
      <c r="C113" s="84"/>
      <c r="D113" s="84"/>
      <c r="E113" s="84"/>
      <c r="F113" s="84"/>
      <c r="G113" s="84"/>
      <c r="H113" s="84"/>
      <c r="I113" s="84"/>
    </row>
    <row r="114" spans="2:9" ht="14.25" hidden="1" customHeight="1" x14ac:dyDescent="0.3">
      <c r="B114" s="303"/>
      <c r="C114" s="84"/>
      <c r="D114" s="84"/>
      <c r="E114" s="84"/>
      <c r="F114" s="84"/>
      <c r="G114" s="84"/>
      <c r="H114" s="84"/>
      <c r="I114" s="84"/>
    </row>
    <row r="115" spans="2:9" ht="14.25" hidden="1" customHeight="1" x14ac:dyDescent="0.3">
      <c r="B115" s="303"/>
      <c r="C115" s="84"/>
      <c r="D115" s="84"/>
      <c r="E115" s="84"/>
      <c r="F115" s="84"/>
      <c r="G115" s="84"/>
      <c r="H115" s="84"/>
      <c r="I115" s="84"/>
    </row>
    <row r="116" spans="2:9" ht="14.25" hidden="1" customHeight="1" x14ac:dyDescent="0.3">
      <c r="B116" s="303"/>
      <c r="C116" s="84"/>
      <c r="D116" s="84"/>
      <c r="E116" s="84"/>
      <c r="F116" s="84"/>
      <c r="G116" s="84"/>
      <c r="H116" s="84"/>
      <c r="I116" s="84"/>
    </row>
    <row r="117" spans="2:9" ht="14.25" hidden="1" customHeight="1" x14ac:dyDescent="0.3">
      <c r="B117" s="303"/>
      <c r="C117" s="84"/>
      <c r="D117" s="84"/>
      <c r="E117" s="84"/>
      <c r="F117" s="84"/>
      <c r="G117" s="84"/>
      <c r="H117" s="84"/>
      <c r="I117" s="84"/>
    </row>
    <row r="118" spans="2:9" ht="14.25" hidden="1" customHeight="1" x14ac:dyDescent="0.3">
      <c r="B118" s="303"/>
      <c r="C118" s="84"/>
      <c r="D118" s="84"/>
      <c r="E118" s="84"/>
      <c r="F118" s="84"/>
      <c r="G118" s="84"/>
      <c r="H118" s="84"/>
      <c r="I118" s="84"/>
    </row>
    <row r="119" spans="2:9" ht="14.25" hidden="1" customHeight="1" x14ac:dyDescent="0.3">
      <c r="B119" s="303"/>
      <c r="C119" s="84"/>
      <c r="D119" s="84"/>
      <c r="E119" s="84"/>
      <c r="F119" s="84"/>
      <c r="G119" s="84"/>
      <c r="H119" s="84"/>
      <c r="I119" s="84"/>
    </row>
    <row r="120" spans="2:9" ht="14.25" hidden="1" customHeight="1" x14ac:dyDescent="0.3">
      <c r="B120" s="303"/>
      <c r="C120" s="84"/>
      <c r="D120" s="84"/>
      <c r="E120" s="84"/>
      <c r="F120" s="84"/>
      <c r="G120" s="84"/>
      <c r="H120" s="84"/>
      <c r="I120" s="84"/>
    </row>
    <row r="121" spans="2:9" ht="14.25" hidden="1" customHeight="1" x14ac:dyDescent="0.3">
      <c r="B121" s="303"/>
      <c r="C121" s="84"/>
      <c r="D121" s="84"/>
      <c r="E121" s="84"/>
      <c r="F121" s="84"/>
      <c r="G121" s="84"/>
      <c r="H121" s="84"/>
      <c r="I121" s="84"/>
    </row>
    <row r="122" spans="2:9" ht="14.25" hidden="1" customHeight="1" x14ac:dyDescent="0.3">
      <c r="B122" s="303"/>
      <c r="C122" s="84"/>
      <c r="D122" s="84"/>
      <c r="E122" s="84"/>
      <c r="F122" s="84"/>
      <c r="G122" s="84"/>
      <c r="H122" s="84"/>
      <c r="I122" s="84"/>
    </row>
    <row r="123" spans="2:9" ht="14.25" hidden="1" customHeight="1" x14ac:dyDescent="0.3">
      <c r="B123" s="303"/>
      <c r="C123" s="84"/>
      <c r="D123" s="84"/>
      <c r="E123" s="84"/>
      <c r="F123" s="84"/>
      <c r="G123" s="84"/>
      <c r="H123" s="84"/>
      <c r="I123" s="84"/>
    </row>
    <row r="124" spans="2:9" ht="14.25" hidden="1" customHeight="1" x14ac:dyDescent="0.3">
      <c r="B124" s="303"/>
      <c r="C124" s="84"/>
      <c r="D124" s="84"/>
      <c r="E124" s="84"/>
      <c r="F124" s="84"/>
      <c r="G124" s="84"/>
      <c r="H124" s="84"/>
      <c r="I124" s="84"/>
    </row>
    <row r="125" spans="2:9" ht="14.25" hidden="1" customHeight="1" x14ac:dyDescent="0.3">
      <c r="B125" s="303"/>
      <c r="C125" s="84"/>
      <c r="D125" s="84"/>
      <c r="E125" s="84"/>
      <c r="F125" s="84"/>
      <c r="G125" s="84"/>
      <c r="H125" s="84"/>
      <c r="I125" s="84"/>
    </row>
    <row r="126" spans="2:9" ht="14.25" hidden="1" customHeight="1" x14ac:dyDescent="0.3">
      <c r="B126" s="303"/>
      <c r="C126" s="84"/>
      <c r="D126" s="84"/>
      <c r="E126" s="84"/>
      <c r="F126" s="84"/>
      <c r="G126" s="84"/>
      <c r="H126" s="84"/>
      <c r="I126" s="84"/>
    </row>
    <row r="127" spans="2:9" ht="14.25" hidden="1" customHeight="1" x14ac:dyDescent="0.3">
      <c r="B127" s="303"/>
      <c r="C127" s="84"/>
      <c r="D127" s="84"/>
      <c r="E127" s="84"/>
      <c r="F127" s="84"/>
      <c r="G127" s="84"/>
      <c r="H127" s="84"/>
      <c r="I127" s="84"/>
    </row>
    <row r="128" spans="2:9" ht="14.25" hidden="1" customHeight="1" x14ac:dyDescent="0.3">
      <c r="B128" s="303"/>
      <c r="C128" s="84"/>
      <c r="D128" s="84"/>
      <c r="E128" s="84"/>
      <c r="F128" s="84"/>
      <c r="G128" s="84"/>
      <c r="H128" s="84"/>
      <c r="I128" s="84"/>
    </row>
    <row r="129" spans="2:9" ht="14.25" hidden="1" customHeight="1" x14ac:dyDescent="0.3">
      <c r="B129" s="303"/>
      <c r="C129" s="84"/>
      <c r="D129" s="84"/>
      <c r="E129" s="84"/>
      <c r="F129" s="84"/>
      <c r="G129" s="84"/>
      <c r="H129" s="84"/>
      <c r="I129" s="84"/>
    </row>
    <row r="130" spans="2:9" ht="14.25" hidden="1" customHeight="1" x14ac:dyDescent="0.3">
      <c r="B130" s="303"/>
      <c r="C130" s="84"/>
      <c r="D130" s="84"/>
      <c r="E130" s="84"/>
      <c r="F130" s="84"/>
      <c r="G130" s="84"/>
      <c r="H130" s="84"/>
      <c r="I130" s="84"/>
    </row>
    <row r="131" spans="2:9" ht="14.25" hidden="1" customHeight="1" x14ac:dyDescent="0.3">
      <c r="B131" s="303"/>
      <c r="C131" s="84"/>
      <c r="D131" s="84"/>
      <c r="E131" s="84"/>
      <c r="F131" s="84"/>
      <c r="G131" s="84"/>
      <c r="H131" s="84"/>
      <c r="I131" s="84"/>
    </row>
    <row r="132" spans="2:9" ht="14.25" hidden="1" customHeight="1" x14ac:dyDescent="0.3">
      <c r="B132" s="303"/>
      <c r="C132" s="84"/>
      <c r="D132" s="84"/>
      <c r="E132" s="84"/>
      <c r="F132" s="84"/>
      <c r="G132" s="84"/>
      <c r="H132" s="84"/>
      <c r="I132" s="84"/>
    </row>
    <row r="133" spans="2:9" ht="14.25" hidden="1" customHeight="1" x14ac:dyDescent="0.3">
      <c r="B133" s="303"/>
      <c r="C133" s="84"/>
      <c r="D133" s="84"/>
      <c r="E133" s="84"/>
      <c r="F133" s="84"/>
      <c r="G133" s="84"/>
      <c r="H133" s="84"/>
      <c r="I133" s="84"/>
    </row>
    <row r="134" spans="2:9" ht="14.25" hidden="1" customHeight="1" x14ac:dyDescent="0.3">
      <c r="B134" s="303"/>
      <c r="C134" s="84"/>
      <c r="D134" s="84"/>
      <c r="E134" s="84"/>
      <c r="F134" s="84"/>
      <c r="G134" s="84"/>
      <c r="H134" s="84"/>
      <c r="I134" s="84"/>
    </row>
    <row r="135" spans="2:9" ht="14.25" hidden="1" customHeight="1" x14ac:dyDescent="0.3">
      <c r="B135" s="303"/>
      <c r="C135" s="84"/>
      <c r="D135" s="84"/>
      <c r="E135" s="84"/>
      <c r="F135" s="84"/>
      <c r="G135" s="84"/>
      <c r="H135" s="84"/>
      <c r="I135" s="84"/>
    </row>
    <row r="136" spans="2:9" ht="14.25" hidden="1" customHeight="1" x14ac:dyDescent="0.3">
      <c r="B136" s="303"/>
      <c r="C136" s="84"/>
      <c r="D136" s="84"/>
      <c r="E136" s="84"/>
      <c r="F136" s="84"/>
      <c r="G136" s="84"/>
      <c r="H136" s="84"/>
      <c r="I136" s="84"/>
    </row>
    <row r="137" spans="2:9" ht="14.25" hidden="1" customHeight="1" x14ac:dyDescent="0.3">
      <c r="B137" s="303"/>
      <c r="C137" s="84"/>
      <c r="D137" s="84"/>
      <c r="E137" s="84"/>
      <c r="F137" s="84"/>
      <c r="G137" s="84"/>
      <c r="H137" s="84"/>
      <c r="I137" s="84"/>
    </row>
    <row r="138" spans="2:9" ht="14.25" hidden="1" customHeight="1" x14ac:dyDescent="0.3">
      <c r="B138" s="303"/>
      <c r="C138" s="84"/>
      <c r="D138" s="84"/>
      <c r="E138" s="84"/>
      <c r="F138" s="84"/>
      <c r="G138" s="84"/>
      <c r="H138" s="84"/>
      <c r="I138" s="84"/>
    </row>
    <row r="139" spans="2:9" ht="14.25" hidden="1" customHeight="1" x14ac:dyDescent="0.3">
      <c r="B139" s="303"/>
      <c r="C139" s="84"/>
      <c r="D139" s="84"/>
      <c r="E139" s="84"/>
      <c r="F139" s="84"/>
      <c r="G139" s="84"/>
      <c r="H139" s="84"/>
      <c r="I139" s="84"/>
    </row>
    <row r="140" spans="2:9" ht="14.25" hidden="1" customHeight="1" x14ac:dyDescent="0.3">
      <c r="B140" s="303"/>
      <c r="C140" s="84"/>
      <c r="D140" s="84"/>
      <c r="E140" s="84"/>
      <c r="F140" s="84"/>
      <c r="G140" s="84"/>
      <c r="H140" s="84"/>
      <c r="I140" s="84"/>
    </row>
    <row r="141" spans="2:9" ht="14.25" hidden="1" customHeight="1" x14ac:dyDescent="0.3">
      <c r="B141" s="303"/>
      <c r="C141" s="84"/>
      <c r="D141" s="84"/>
      <c r="E141" s="84"/>
      <c r="F141" s="84"/>
      <c r="G141" s="84"/>
      <c r="H141" s="84"/>
      <c r="I141" s="84"/>
    </row>
    <row r="142" spans="2:9" ht="14.25" hidden="1" customHeight="1" x14ac:dyDescent="0.3">
      <c r="B142" s="303"/>
      <c r="C142" s="84"/>
      <c r="D142" s="84"/>
      <c r="E142" s="84"/>
      <c r="F142" s="84"/>
      <c r="G142" s="84"/>
      <c r="H142" s="84"/>
      <c r="I142" s="84"/>
    </row>
    <row r="143" spans="2:9" ht="14.25" hidden="1" customHeight="1" x14ac:dyDescent="0.3">
      <c r="B143" s="303"/>
      <c r="C143" s="84"/>
      <c r="D143" s="84"/>
      <c r="E143" s="84"/>
      <c r="F143" s="84"/>
      <c r="G143" s="84"/>
      <c r="H143" s="84"/>
      <c r="I143" s="84"/>
    </row>
    <row r="144" spans="2:9" ht="14.25" hidden="1" customHeight="1" x14ac:dyDescent="0.3">
      <c r="B144" s="303"/>
      <c r="C144" s="84"/>
      <c r="D144" s="84"/>
      <c r="E144" s="84"/>
      <c r="F144" s="84"/>
      <c r="G144" s="84"/>
      <c r="H144" s="84"/>
      <c r="I144" s="84"/>
    </row>
    <row r="145" spans="2:9" ht="14.25" hidden="1" customHeight="1" x14ac:dyDescent="0.3">
      <c r="B145" s="303"/>
      <c r="C145" s="84"/>
      <c r="D145" s="84"/>
      <c r="E145" s="84"/>
      <c r="F145" s="84"/>
      <c r="G145" s="84"/>
      <c r="H145" s="84"/>
      <c r="I145" s="84"/>
    </row>
    <row r="146" spans="2:9" ht="14.25" hidden="1" customHeight="1" x14ac:dyDescent="0.3">
      <c r="B146" s="303"/>
      <c r="C146" s="84"/>
      <c r="D146" s="84"/>
      <c r="E146" s="84"/>
      <c r="F146" s="84"/>
      <c r="G146" s="84"/>
      <c r="H146" s="84"/>
      <c r="I146" s="84"/>
    </row>
    <row r="147" spans="2:9" ht="14.25" hidden="1" customHeight="1" x14ac:dyDescent="0.3">
      <c r="B147" s="303"/>
      <c r="C147" s="84"/>
      <c r="D147" s="84"/>
      <c r="E147" s="84"/>
      <c r="F147" s="84"/>
      <c r="G147" s="84"/>
      <c r="H147" s="84"/>
      <c r="I147" s="84"/>
    </row>
    <row r="148" spans="2:9" ht="14.25" hidden="1" customHeight="1" x14ac:dyDescent="0.3">
      <c r="B148" s="303"/>
      <c r="C148" s="84"/>
      <c r="D148" s="84"/>
      <c r="E148" s="84"/>
      <c r="F148" s="84"/>
      <c r="G148" s="84"/>
      <c r="H148" s="84"/>
      <c r="I148" s="84"/>
    </row>
    <row r="149" spans="2:9" ht="14.25" hidden="1" customHeight="1" x14ac:dyDescent="0.3">
      <c r="B149" s="303"/>
      <c r="C149" s="84"/>
      <c r="D149" s="84"/>
      <c r="E149" s="84"/>
      <c r="F149" s="84"/>
      <c r="G149" s="84"/>
      <c r="H149" s="84"/>
      <c r="I149" s="84"/>
    </row>
    <row r="150" spans="2:9" ht="14.25" hidden="1" customHeight="1" x14ac:dyDescent="0.3">
      <c r="B150" s="303"/>
      <c r="C150" s="84"/>
      <c r="D150" s="84"/>
      <c r="E150" s="84"/>
      <c r="F150" s="84"/>
      <c r="G150" s="84"/>
      <c r="H150" s="84"/>
      <c r="I150" s="84"/>
    </row>
    <row r="151" spans="2:9" ht="14.25" hidden="1" customHeight="1" x14ac:dyDescent="0.3">
      <c r="B151" s="303"/>
      <c r="C151" s="84"/>
      <c r="D151" s="84"/>
      <c r="E151" s="84"/>
      <c r="F151" s="84"/>
      <c r="G151" s="84"/>
      <c r="H151" s="84"/>
      <c r="I151" s="84"/>
    </row>
    <row r="152" spans="2:9" ht="14.25" hidden="1" customHeight="1" x14ac:dyDescent="0.3">
      <c r="B152" s="303"/>
      <c r="C152" s="84"/>
      <c r="D152" s="84"/>
      <c r="E152" s="84"/>
      <c r="F152" s="84"/>
      <c r="G152" s="84"/>
      <c r="H152" s="84"/>
      <c r="I152" s="84"/>
    </row>
    <row r="153" spans="2:9" ht="14.25" hidden="1" customHeight="1" x14ac:dyDescent="0.3">
      <c r="B153" s="303"/>
      <c r="C153" s="84"/>
      <c r="D153" s="84"/>
      <c r="E153" s="84"/>
      <c r="F153" s="84"/>
      <c r="G153" s="84"/>
      <c r="H153" s="84"/>
      <c r="I153" s="84"/>
    </row>
    <row r="154" spans="2:9" ht="14.25" hidden="1" customHeight="1" x14ac:dyDescent="0.3">
      <c r="B154" s="303"/>
      <c r="C154" s="84"/>
      <c r="D154" s="84"/>
      <c r="E154" s="84"/>
      <c r="F154" s="84"/>
      <c r="G154" s="84"/>
      <c r="H154" s="84"/>
      <c r="I154" s="84"/>
    </row>
    <row r="155" spans="2:9" ht="14.25" hidden="1" customHeight="1" x14ac:dyDescent="0.3">
      <c r="B155" s="303"/>
      <c r="C155" s="84"/>
      <c r="D155" s="84"/>
      <c r="E155" s="84"/>
      <c r="F155" s="84"/>
      <c r="G155" s="84"/>
      <c r="H155" s="84"/>
      <c r="I155" s="84"/>
    </row>
    <row r="156" spans="2:9" ht="14.25" hidden="1" customHeight="1" x14ac:dyDescent="0.3">
      <c r="B156" s="303"/>
      <c r="C156" s="84"/>
      <c r="D156" s="84"/>
      <c r="E156" s="84"/>
      <c r="F156" s="84"/>
      <c r="G156" s="84"/>
      <c r="H156" s="84"/>
      <c r="I156" s="84"/>
    </row>
    <row r="157" spans="2:9" ht="14.25" hidden="1" customHeight="1" x14ac:dyDescent="0.3">
      <c r="B157" s="303"/>
      <c r="C157" s="84"/>
      <c r="D157" s="84"/>
      <c r="E157" s="84"/>
      <c r="F157" s="84"/>
      <c r="G157" s="84"/>
      <c r="H157" s="84"/>
      <c r="I157" s="84"/>
    </row>
    <row r="158" spans="2:9" ht="14.25" hidden="1" customHeight="1" x14ac:dyDescent="0.3">
      <c r="B158" s="303"/>
      <c r="C158" s="84"/>
      <c r="D158" s="84"/>
      <c r="E158" s="84"/>
      <c r="F158" s="84"/>
      <c r="G158" s="84"/>
      <c r="H158" s="84"/>
      <c r="I158" s="84"/>
    </row>
    <row r="159" spans="2:9" ht="14.25" hidden="1" customHeight="1" x14ac:dyDescent="0.3">
      <c r="B159" s="303"/>
      <c r="C159" s="84"/>
      <c r="D159" s="84"/>
      <c r="E159" s="84"/>
      <c r="F159" s="84"/>
      <c r="G159" s="84"/>
      <c r="H159" s="84"/>
      <c r="I159" s="84"/>
    </row>
    <row r="160" spans="2:9" ht="14.25" hidden="1" customHeight="1" x14ac:dyDescent="0.3">
      <c r="B160" s="303"/>
      <c r="C160" s="84"/>
      <c r="D160" s="84"/>
      <c r="E160" s="84"/>
      <c r="F160" s="84"/>
      <c r="G160" s="84"/>
      <c r="H160" s="84"/>
      <c r="I160" s="84"/>
    </row>
    <row r="161" spans="2:9" ht="14.25" hidden="1" customHeight="1" x14ac:dyDescent="0.3">
      <c r="B161" s="303"/>
      <c r="C161" s="84"/>
      <c r="D161" s="84"/>
      <c r="E161" s="84"/>
      <c r="F161" s="84"/>
      <c r="G161" s="84"/>
      <c r="H161" s="84"/>
      <c r="I161" s="84"/>
    </row>
    <row r="162" spans="2:9" ht="14.25" hidden="1" customHeight="1" x14ac:dyDescent="0.3">
      <c r="B162" s="303"/>
      <c r="C162" s="84"/>
      <c r="D162" s="84"/>
      <c r="E162" s="84"/>
      <c r="F162" s="84"/>
      <c r="G162" s="84"/>
      <c r="H162" s="84"/>
      <c r="I162" s="84"/>
    </row>
    <row r="163" spans="2:9" ht="14.25" hidden="1" customHeight="1" x14ac:dyDescent="0.3">
      <c r="B163" s="303"/>
      <c r="C163" s="84"/>
      <c r="D163" s="84"/>
      <c r="E163" s="84"/>
      <c r="F163" s="84"/>
      <c r="G163" s="84"/>
      <c r="H163" s="84"/>
      <c r="I163" s="84"/>
    </row>
    <row r="164" spans="2:9" ht="14.25" hidden="1" customHeight="1" x14ac:dyDescent="0.3">
      <c r="B164" s="303"/>
      <c r="C164" s="84"/>
      <c r="D164" s="84"/>
      <c r="E164" s="84"/>
      <c r="F164" s="84"/>
      <c r="G164" s="84"/>
      <c r="H164" s="84"/>
      <c r="I164" s="84"/>
    </row>
    <row r="165" spans="2:9" ht="14.25" hidden="1" customHeight="1" x14ac:dyDescent="0.3">
      <c r="B165" s="303"/>
      <c r="C165" s="84"/>
      <c r="D165" s="84"/>
      <c r="E165" s="84"/>
      <c r="F165" s="84"/>
      <c r="G165" s="84"/>
      <c r="H165" s="84"/>
      <c r="I165" s="84"/>
    </row>
    <row r="166" spans="2:9" ht="14.25" hidden="1" customHeight="1" x14ac:dyDescent="0.3">
      <c r="B166" s="303"/>
      <c r="C166" s="84"/>
      <c r="D166" s="84"/>
      <c r="E166" s="84"/>
      <c r="F166" s="84"/>
      <c r="G166" s="84"/>
      <c r="H166" s="84"/>
      <c r="I166" s="84"/>
    </row>
    <row r="167" spans="2:9" ht="14.25" hidden="1" customHeight="1" x14ac:dyDescent="0.3">
      <c r="B167" s="303"/>
      <c r="C167" s="84"/>
      <c r="D167" s="84"/>
      <c r="E167" s="84"/>
      <c r="F167" s="84"/>
      <c r="G167" s="84"/>
      <c r="H167" s="84"/>
      <c r="I167" s="84"/>
    </row>
    <row r="168" spans="2:9" ht="14.25" hidden="1" customHeight="1" x14ac:dyDescent="0.3">
      <c r="B168" s="303"/>
      <c r="C168" s="84"/>
      <c r="D168" s="84"/>
      <c r="E168" s="84"/>
      <c r="F168" s="84"/>
      <c r="G168" s="84"/>
      <c r="H168" s="84"/>
      <c r="I168" s="84"/>
    </row>
    <row r="169" spans="2:9" ht="14.25" hidden="1" customHeight="1" x14ac:dyDescent="0.3">
      <c r="B169" s="303"/>
      <c r="C169" s="84"/>
      <c r="D169" s="84"/>
      <c r="E169" s="84"/>
      <c r="F169" s="84"/>
      <c r="G169" s="84"/>
      <c r="H169" s="84"/>
      <c r="I169" s="84"/>
    </row>
    <row r="170" spans="2:9" ht="14.25" hidden="1" customHeight="1" x14ac:dyDescent="0.3">
      <c r="B170" s="303"/>
      <c r="C170" s="84"/>
      <c r="D170" s="84"/>
      <c r="E170" s="84"/>
      <c r="F170" s="84"/>
      <c r="G170" s="84"/>
      <c r="H170" s="84"/>
      <c r="I170" s="84"/>
    </row>
    <row r="171" spans="2:9" ht="14.25" hidden="1" customHeight="1" x14ac:dyDescent="0.3">
      <c r="B171" s="303"/>
      <c r="C171" s="84"/>
      <c r="D171" s="84"/>
      <c r="E171" s="84"/>
      <c r="F171" s="84"/>
      <c r="G171" s="84"/>
      <c r="H171" s="84"/>
      <c r="I171" s="84"/>
    </row>
    <row r="172" spans="2:9" ht="14.25" hidden="1" customHeight="1" x14ac:dyDescent="0.3">
      <c r="B172" s="303"/>
      <c r="C172" s="84"/>
      <c r="D172" s="84"/>
      <c r="E172" s="84"/>
      <c r="F172" s="84"/>
      <c r="G172" s="84"/>
      <c r="H172" s="84"/>
      <c r="I172" s="84"/>
    </row>
    <row r="173" spans="2:9" ht="14.25" hidden="1" customHeight="1" x14ac:dyDescent="0.3">
      <c r="B173" s="303"/>
      <c r="C173" s="84"/>
      <c r="D173" s="84"/>
      <c r="E173" s="84"/>
      <c r="F173" s="84"/>
      <c r="G173" s="84"/>
      <c r="H173" s="84"/>
      <c r="I173" s="84"/>
    </row>
    <row r="174" spans="2:9" ht="14.25" hidden="1" customHeight="1" x14ac:dyDescent="0.3">
      <c r="B174" s="303"/>
      <c r="C174" s="84"/>
      <c r="D174" s="84"/>
      <c r="E174" s="84"/>
      <c r="F174" s="84"/>
      <c r="G174" s="84"/>
      <c r="H174" s="84"/>
      <c r="I174" s="84"/>
    </row>
    <row r="175" spans="2:9" ht="14.25" hidden="1" customHeight="1" x14ac:dyDescent="0.3">
      <c r="B175" s="303"/>
      <c r="C175" s="84"/>
      <c r="D175" s="84"/>
      <c r="E175" s="84"/>
      <c r="F175" s="84"/>
      <c r="G175" s="84"/>
      <c r="H175" s="84"/>
      <c r="I175" s="84"/>
    </row>
    <row r="176" spans="2:9" ht="14.25" hidden="1" customHeight="1" x14ac:dyDescent="0.3">
      <c r="B176" s="303"/>
      <c r="C176" s="84"/>
      <c r="D176" s="84"/>
      <c r="E176" s="84"/>
      <c r="F176" s="84"/>
      <c r="G176" s="84"/>
      <c r="H176" s="84"/>
      <c r="I176" s="84"/>
    </row>
    <row r="177" spans="2:9" ht="14.25" hidden="1" customHeight="1" x14ac:dyDescent="0.3">
      <c r="B177" s="303"/>
      <c r="C177" s="84"/>
      <c r="D177" s="84"/>
      <c r="E177" s="84"/>
      <c r="F177" s="84"/>
      <c r="G177" s="84"/>
      <c r="H177" s="84"/>
      <c r="I177" s="84"/>
    </row>
    <row r="178" spans="2:9" ht="14.25" hidden="1" customHeight="1" x14ac:dyDescent="0.3">
      <c r="B178" s="303"/>
      <c r="C178" s="84"/>
      <c r="D178" s="84"/>
      <c r="E178" s="84"/>
      <c r="F178" s="84"/>
      <c r="G178" s="84"/>
      <c r="H178" s="84"/>
      <c r="I178" s="84"/>
    </row>
    <row r="179" spans="2:9" ht="14.25" hidden="1" customHeight="1" x14ac:dyDescent="0.3">
      <c r="B179" s="303"/>
      <c r="C179" s="84"/>
      <c r="D179" s="84"/>
      <c r="E179" s="84"/>
      <c r="F179" s="84"/>
      <c r="G179" s="84"/>
      <c r="H179" s="84"/>
      <c r="I179" s="84"/>
    </row>
    <row r="180" spans="2:9" ht="14.25" hidden="1" customHeight="1" x14ac:dyDescent="0.3">
      <c r="B180" s="303"/>
      <c r="C180" s="84"/>
      <c r="D180" s="84"/>
      <c r="E180" s="84"/>
      <c r="F180" s="84"/>
      <c r="G180" s="84"/>
      <c r="H180" s="84"/>
      <c r="I180" s="84"/>
    </row>
    <row r="181" spans="2:9" ht="14.25" hidden="1" customHeight="1" x14ac:dyDescent="0.3">
      <c r="B181" s="303"/>
      <c r="C181" s="84"/>
      <c r="D181" s="84"/>
      <c r="E181" s="84"/>
      <c r="F181" s="84"/>
      <c r="G181" s="84"/>
      <c r="H181" s="84"/>
      <c r="I181" s="84"/>
    </row>
    <row r="182" spans="2:9" ht="14.25" hidden="1" customHeight="1" x14ac:dyDescent="0.3">
      <c r="B182" s="303"/>
      <c r="C182" s="84"/>
      <c r="D182" s="84"/>
      <c r="E182" s="84"/>
      <c r="F182" s="84"/>
      <c r="G182" s="84"/>
      <c r="H182" s="84"/>
      <c r="I182" s="84"/>
    </row>
    <row r="183" spans="2:9" ht="14.25" hidden="1" customHeight="1" x14ac:dyDescent="0.3">
      <c r="B183" s="303"/>
      <c r="C183" s="84"/>
      <c r="D183" s="84"/>
      <c r="E183" s="84"/>
      <c r="F183" s="84"/>
      <c r="G183" s="84"/>
      <c r="H183" s="84"/>
      <c r="I183" s="84"/>
    </row>
    <row r="184" spans="2:9" ht="14.25" hidden="1" customHeight="1" x14ac:dyDescent="0.3">
      <c r="B184" s="303"/>
      <c r="C184" s="84"/>
      <c r="D184" s="84"/>
      <c r="E184" s="84"/>
      <c r="F184" s="84"/>
      <c r="G184" s="84"/>
      <c r="H184" s="84"/>
      <c r="I184" s="84"/>
    </row>
    <row r="185" spans="2:9" ht="14.25" hidden="1" customHeight="1" x14ac:dyDescent="0.3">
      <c r="B185" s="303"/>
      <c r="C185" s="84"/>
      <c r="D185" s="84"/>
      <c r="E185" s="84"/>
      <c r="F185" s="84"/>
      <c r="G185" s="84"/>
      <c r="H185" s="84"/>
      <c r="I185" s="84"/>
    </row>
    <row r="186" spans="2:9" ht="14.25" hidden="1" customHeight="1" x14ac:dyDescent="0.3">
      <c r="B186" s="303"/>
      <c r="C186" s="84"/>
      <c r="D186" s="84"/>
      <c r="E186" s="84"/>
      <c r="F186" s="84"/>
      <c r="G186" s="84"/>
      <c r="H186" s="84"/>
      <c r="I186" s="84"/>
    </row>
    <row r="187" spans="2:9" ht="14.25" hidden="1" customHeight="1" x14ac:dyDescent="0.3">
      <c r="B187" s="303"/>
      <c r="C187" s="84"/>
      <c r="D187" s="84"/>
      <c r="E187" s="84"/>
      <c r="F187" s="84"/>
      <c r="G187" s="84"/>
      <c r="H187" s="84"/>
      <c r="I187" s="84"/>
    </row>
    <row r="188" spans="2:9" ht="14.25" hidden="1" customHeight="1" x14ac:dyDescent="0.3">
      <c r="B188" s="303"/>
      <c r="C188" s="84"/>
      <c r="D188" s="84"/>
      <c r="E188" s="84"/>
      <c r="F188" s="84"/>
      <c r="G188" s="84"/>
      <c r="H188" s="84"/>
      <c r="I188" s="84"/>
    </row>
    <row r="189" spans="2:9" ht="14.25" hidden="1" customHeight="1" x14ac:dyDescent="0.3">
      <c r="B189" s="303"/>
      <c r="C189" s="84"/>
      <c r="D189" s="84"/>
      <c r="E189" s="84"/>
      <c r="F189" s="84"/>
      <c r="G189" s="84"/>
      <c r="H189" s="84"/>
      <c r="I189" s="84"/>
    </row>
    <row r="190" spans="2:9" ht="14.25" hidden="1" customHeight="1" x14ac:dyDescent="0.3">
      <c r="B190" s="303"/>
      <c r="C190" s="84"/>
      <c r="D190" s="84"/>
      <c r="E190" s="84"/>
      <c r="F190" s="84"/>
      <c r="G190" s="84"/>
      <c r="H190" s="84"/>
      <c r="I190" s="84"/>
    </row>
    <row r="191" spans="2:9" ht="14.25" hidden="1" customHeight="1" x14ac:dyDescent="0.3">
      <c r="B191" s="303"/>
      <c r="C191" s="84"/>
      <c r="D191" s="84"/>
      <c r="E191" s="84"/>
      <c r="F191" s="84"/>
      <c r="G191" s="84"/>
      <c r="H191" s="84"/>
      <c r="I191" s="84"/>
    </row>
    <row r="192" spans="2:9" ht="14.25" hidden="1" customHeight="1" x14ac:dyDescent="0.3">
      <c r="B192" s="303"/>
      <c r="C192" s="84"/>
      <c r="D192" s="84"/>
      <c r="E192" s="84"/>
      <c r="F192" s="84"/>
      <c r="G192" s="84"/>
      <c r="H192" s="84"/>
      <c r="I192" s="84"/>
    </row>
    <row r="193" spans="2:9" ht="14.25" hidden="1" customHeight="1" x14ac:dyDescent="0.3">
      <c r="B193" s="303"/>
      <c r="C193" s="84"/>
      <c r="D193" s="84"/>
      <c r="E193" s="84"/>
      <c r="F193" s="84"/>
      <c r="G193" s="84"/>
      <c r="H193" s="84"/>
      <c r="I193" s="84"/>
    </row>
    <row r="194" spans="2:9" ht="14.25" hidden="1" customHeight="1" x14ac:dyDescent="0.3">
      <c r="B194" s="303"/>
      <c r="C194" s="84"/>
      <c r="D194" s="84"/>
      <c r="E194" s="84"/>
      <c r="F194" s="84"/>
      <c r="G194" s="84"/>
      <c r="H194" s="84"/>
      <c r="I194" s="84"/>
    </row>
    <row r="195" spans="2:9" ht="14.25" hidden="1" customHeight="1" x14ac:dyDescent="0.3">
      <c r="B195" s="303"/>
      <c r="C195" s="84"/>
      <c r="D195" s="84"/>
      <c r="E195" s="84"/>
      <c r="F195" s="84"/>
      <c r="G195" s="84"/>
      <c r="H195" s="84"/>
      <c r="I195" s="84"/>
    </row>
    <row r="196" spans="2:9" ht="14.25" hidden="1" customHeight="1" x14ac:dyDescent="0.3">
      <c r="B196" s="303"/>
      <c r="C196" s="84"/>
      <c r="D196" s="84"/>
      <c r="E196" s="84"/>
      <c r="F196" s="84"/>
      <c r="G196" s="84"/>
      <c r="H196" s="84"/>
      <c r="I196" s="84"/>
    </row>
    <row r="197" spans="2:9" ht="14.25" hidden="1" customHeight="1" x14ac:dyDescent="0.3">
      <c r="B197" s="303"/>
      <c r="C197" s="84"/>
      <c r="D197" s="84"/>
      <c r="E197" s="84"/>
      <c r="F197" s="84"/>
      <c r="G197" s="84"/>
      <c r="H197" s="84"/>
      <c r="I197" s="84"/>
    </row>
    <row r="198" spans="2:9" ht="14.25" hidden="1" customHeight="1" x14ac:dyDescent="0.3">
      <c r="B198" s="303"/>
      <c r="C198" s="84"/>
      <c r="D198" s="84"/>
      <c r="E198" s="84"/>
      <c r="F198" s="84"/>
      <c r="G198" s="84"/>
      <c r="H198" s="84"/>
      <c r="I198" s="84"/>
    </row>
    <row r="199" spans="2:9" ht="14.25" hidden="1" customHeight="1" x14ac:dyDescent="0.3">
      <c r="B199" s="303"/>
      <c r="C199" s="84"/>
      <c r="D199" s="84"/>
      <c r="E199" s="84"/>
      <c r="F199" s="84"/>
      <c r="G199" s="84"/>
      <c r="H199" s="84"/>
      <c r="I199" s="84"/>
    </row>
    <row r="200" spans="2:9" ht="14.25" hidden="1" customHeight="1" x14ac:dyDescent="0.3">
      <c r="B200" s="303"/>
      <c r="C200" s="84"/>
      <c r="D200" s="84"/>
      <c r="E200" s="84"/>
      <c r="F200" s="84"/>
      <c r="G200" s="84"/>
      <c r="H200" s="84"/>
      <c r="I200" s="84"/>
    </row>
    <row r="201" spans="2:9" ht="14.25" hidden="1" customHeight="1" x14ac:dyDescent="0.3">
      <c r="B201" s="303"/>
      <c r="C201" s="84"/>
      <c r="D201" s="84"/>
      <c r="E201" s="84"/>
      <c r="F201" s="84"/>
      <c r="G201" s="84"/>
      <c r="H201" s="84"/>
      <c r="I201" s="84"/>
    </row>
    <row r="202" spans="2:9" ht="14.25" hidden="1" customHeight="1" x14ac:dyDescent="0.3">
      <c r="B202" s="303"/>
      <c r="C202" s="84"/>
      <c r="D202" s="84"/>
      <c r="E202" s="84"/>
      <c r="F202" s="84"/>
      <c r="G202" s="84"/>
      <c r="H202" s="84"/>
      <c r="I202" s="84"/>
    </row>
    <row r="203" spans="2:9" ht="14.25" hidden="1" customHeight="1" x14ac:dyDescent="0.3">
      <c r="B203" s="303"/>
      <c r="C203" s="84"/>
      <c r="D203" s="84"/>
      <c r="E203" s="84"/>
      <c r="F203" s="84"/>
      <c r="G203" s="84"/>
      <c r="H203" s="84"/>
      <c r="I203" s="84"/>
    </row>
    <row r="204" spans="2:9" ht="14.25" hidden="1" customHeight="1" x14ac:dyDescent="0.3">
      <c r="B204" s="303"/>
      <c r="C204" s="84"/>
      <c r="D204" s="84"/>
      <c r="E204" s="84"/>
      <c r="F204" s="84"/>
      <c r="G204" s="84"/>
      <c r="H204" s="84"/>
      <c r="I204" s="84"/>
    </row>
    <row r="205" spans="2:9" ht="14.25" hidden="1" customHeight="1" x14ac:dyDescent="0.3">
      <c r="B205" s="303"/>
      <c r="C205" s="84"/>
      <c r="D205" s="84"/>
      <c r="E205" s="84"/>
      <c r="F205" s="84"/>
      <c r="G205" s="84"/>
      <c r="H205" s="84"/>
      <c r="I205" s="84"/>
    </row>
    <row r="206" spans="2:9" ht="14.25" hidden="1" customHeight="1" x14ac:dyDescent="0.3">
      <c r="B206" s="303"/>
      <c r="C206" s="84"/>
      <c r="D206" s="84"/>
      <c r="E206" s="84"/>
      <c r="F206" s="84"/>
      <c r="G206" s="84"/>
      <c r="H206" s="84"/>
      <c r="I206" s="84"/>
    </row>
    <row r="207" spans="2:9" ht="14.25" hidden="1" customHeight="1" x14ac:dyDescent="0.3">
      <c r="B207" s="303"/>
      <c r="C207" s="84"/>
      <c r="D207" s="84"/>
      <c r="E207" s="84"/>
      <c r="F207" s="84"/>
      <c r="G207" s="84"/>
      <c r="H207" s="84"/>
      <c r="I207" s="84"/>
    </row>
    <row r="208" spans="2:9" ht="14.25" hidden="1" customHeight="1" x14ac:dyDescent="0.3">
      <c r="B208" s="303"/>
      <c r="C208" s="84"/>
      <c r="D208" s="84"/>
      <c r="E208" s="84"/>
      <c r="F208" s="84"/>
      <c r="G208" s="84"/>
      <c r="H208" s="84"/>
      <c r="I208" s="84"/>
    </row>
    <row r="209" spans="2:9" ht="14.25" hidden="1" customHeight="1" x14ac:dyDescent="0.3">
      <c r="B209" s="303"/>
      <c r="C209" s="84"/>
      <c r="D209" s="84"/>
      <c r="E209" s="84"/>
      <c r="F209" s="84"/>
      <c r="G209" s="84"/>
      <c r="H209" s="84"/>
      <c r="I209" s="84"/>
    </row>
    <row r="210" spans="2:9" ht="14.25" hidden="1" customHeight="1" x14ac:dyDescent="0.3">
      <c r="B210" s="303"/>
      <c r="C210" s="84"/>
      <c r="D210" s="84"/>
      <c r="E210" s="84"/>
      <c r="F210" s="84"/>
      <c r="G210" s="84"/>
      <c r="H210" s="84"/>
      <c r="I210" s="84"/>
    </row>
    <row r="211" spans="2:9" ht="14.25" hidden="1" customHeight="1" x14ac:dyDescent="0.3">
      <c r="B211" s="303"/>
      <c r="C211" s="84"/>
      <c r="D211" s="84"/>
      <c r="E211" s="84"/>
      <c r="F211" s="84"/>
      <c r="G211" s="84"/>
      <c r="H211" s="84"/>
      <c r="I211" s="84"/>
    </row>
    <row r="212" spans="2:9" ht="14.25" hidden="1" customHeight="1" x14ac:dyDescent="0.3">
      <c r="B212" s="303"/>
      <c r="C212" s="84"/>
      <c r="D212" s="84"/>
      <c r="E212" s="84"/>
      <c r="F212" s="84"/>
      <c r="G212" s="84"/>
      <c r="H212" s="84"/>
      <c r="I212" s="84"/>
    </row>
    <row r="213" spans="2:9" ht="14.25" hidden="1" customHeight="1" x14ac:dyDescent="0.3">
      <c r="B213" s="303"/>
      <c r="C213" s="84"/>
      <c r="D213" s="84"/>
      <c r="E213" s="84"/>
      <c r="F213" s="84"/>
      <c r="G213" s="84"/>
      <c r="H213" s="84"/>
      <c r="I213" s="84"/>
    </row>
    <row r="214" spans="2:9" ht="14.25" hidden="1" customHeight="1" x14ac:dyDescent="0.3">
      <c r="B214" s="303"/>
      <c r="C214" s="84"/>
      <c r="D214" s="84"/>
      <c r="E214" s="84"/>
      <c r="F214" s="84"/>
      <c r="G214" s="84"/>
      <c r="H214" s="84"/>
      <c r="I214" s="84"/>
    </row>
    <row r="215" spans="2:9" ht="14.25" hidden="1" customHeight="1" x14ac:dyDescent="0.3">
      <c r="B215" s="303"/>
      <c r="C215" s="84"/>
      <c r="D215" s="84"/>
      <c r="E215" s="84"/>
      <c r="F215" s="84"/>
      <c r="G215" s="84"/>
      <c r="H215" s="84"/>
      <c r="I215" s="84"/>
    </row>
    <row r="216" spans="2:9" ht="14.25" hidden="1" customHeight="1" x14ac:dyDescent="0.3">
      <c r="B216" s="303"/>
      <c r="C216" s="84"/>
      <c r="D216" s="84"/>
      <c r="E216" s="84"/>
      <c r="F216" s="84"/>
      <c r="G216" s="84"/>
      <c r="H216" s="84"/>
      <c r="I216" s="84"/>
    </row>
    <row r="217" spans="2:9" ht="14.25" hidden="1" customHeight="1" x14ac:dyDescent="0.3">
      <c r="B217" s="303"/>
      <c r="C217" s="84"/>
      <c r="D217" s="84"/>
      <c r="E217" s="84"/>
      <c r="F217" s="84"/>
      <c r="G217" s="84"/>
      <c r="H217" s="84"/>
      <c r="I217" s="84"/>
    </row>
    <row r="218" spans="2:9" ht="14.25" hidden="1" customHeight="1" x14ac:dyDescent="0.3">
      <c r="B218" s="303"/>
      <c r="C218" s="84"/>
      <c r="D218" s="84"/>
      <c r="E218" s="84"/>
      <c r="F218" s="84"/>
      <c r="G218" s="84"/>
      <c r="H218" s="84"/>
      <c r="I218" s="84"/>
    </row>
    <row r="219" spans="2:9" ht="14.25" hidden="1" customHeight="1" x14ac:dyDescent="0.3">
      <c r="B219" s="303"/>
      <c r="C219" s="84"/>
      <c r="D219" s="84"/>
      <c r="E219" s="84"/>
      <c r="F219" s="84"/>
      <c r="G219" s="84"/>
      <c r="H219" s="84"/>
      <c r="I219" s="84"/>
    </row>
    <row r="220" spans="2:9" ht="14.25" hidden="1" customHeight="1" x14ac:dyDescent="0.3">
      <c r="B220" s="303"/>
      <c r="C220" s="84"/>
      <c r="D220" s="84"/>
      <c r="E220" s="84"/>
      <c r="F220" s="84"/>
      <c r="G220" s="84"/>
      <c r="H220" s="84"/>
      <c r="I220" s="84"/>
    </row>
    <row r="221" spans="2:9" ht="14.25" hidden="1" customHeight="1" x14ac:dyDescent="0.3">
      <c r="B221" s="303"/>
      <c r="C221" s="84"/>
      <c r="D221" s="84"/>
      <c r="E221" s="84"/>
      <c r="F221" s="84"/>
      <c r="G221" s="84"/>
      <c r="H221" s="84"/>
      <c r="I221" s="84"/>
    </row>
    <row r="222" spans="2:9" ht="14.25" hidden="1" customHeight="1" x14ac:dyDescent="0.3">
      <c r="B222" s="303"/>
      <c r="C222" s="84"/>
      <c r="D222" s="84"/>
      <c r="E222" s="84"/>
      <c r="F222" s="84"/>
      <c r="G222" s="84"/>
      <c r="H222" s="84"/>
      <c r="I222" s="84"/>
    </row>
    <row r="223" spans="2:9" ht="14.25" hidden="1" customHeight="1" x14ac:dyDescent="0.3">
      <c r="B223" s="303"/>
      <c r="C223" s="84"/>
      <c r="D223" s="84"/>
      <c r="E223" s="84"/>
      <c r="F223" s="84"/>
      <c r="G223" s="84"/>
      <c r="H223" s="84"/>
      <c r="I223" s="84"/>
    </row>
    <row r="224" spans="2:9" ht="14.25" hidden="1" customHeight="1" x14ac:dyDescent="0.3">
      <c r="B224" s="303"/>
      <c r="C224" s="84"/>
      <c r="D224" s="84"/>
      <c r="E224" s="84"/>
      <c r="F224" s="84"/>
      <c r="G224" s="84"/>
      <c r="H224" s="84"/>
      <c r="I224" s="84"/>
    </row>
    <row r="225" spans="2:9" ht="14.25" hidden="1" customHeight="1" x14ac:dyDescent="0.3">
      <c r="B225" s="303"/>
      <c r="C225" s="84"/>
      <c r="D225" s="84"/>
      <c r="E225" s="84"/>
      <c r="F225" s="84"/>
      <c r="G225" s="84"/>
      <c r="H225" s="84"/>
      <c r="I225" s="84"/>
    </row>
    <row r="226" spans="2:9" ht="14.25" hidden="1" customHeight="1" x14ac:dyDescent="0.3">
      <c r="B226" s="303"/>
      <c r="C226" s="84"/>
      <c r="D226" s="84"/>
      <c r="E226" s="84"/>
      <c r="F226" s="84"/>
      <c r="G226" s="84"/>
      <c r="H226" s="84"/>
      <c r="I226" s="84"/>
    </row>
    <row r="227" spans="2:9" ht="14.25" hidden="1" customHeight="1" x14ac:dyDescent="0.3">
      <c r="B227" s="303"/>
      <c r="C227" s="84"/>
      <c r="D227" s="84"/>
      <c r="E227" s="84"/>
      <c r="F227" s="84"/>
      <c r="G227" s="84"/>
      <c r="H227" s="84"/>
      <c r="I227" s="84"/>
    </row>
    <row r="228" spans="2:9" ht="14.25" hidden="1" customHeight="1" x14ac:dyDescent="0.3">
      <c r="B228" s="303"/>
      <c r="C228" s="84"/>
      <c r="D228" s="84"/>
      <c r="E228" s="84"/>
      <c r="F228" s="84"/>
      <c r="G228" s="84"/>
      <c r="H228" s="84"/>
      <c r="I228" s="84"/>
    </row>
    <row r="229" spans="2:9" ht="14.25" hidden="1" customHeight="1" x14ac:dyDescent="0.3">
      <c r="B229" s="303"/>
      <c r="C229" s="84"/>
      <c r="D229" s="84"/>
      <c r="E229" s="84"/>
      <c r="F229" s="84"/>
      <c r="G229" s="84"/>
      <c r="H229" s="84"/>
      <c r="I229" s="84"/>
    </row>
    <row r="230" spans="2:9" ht="14.25" hidden="1" customHeight="1" x14ac:dyDescent="0.3">
      <c r="B230" s="303"/>
      <c r="C230" s="84"/>
      <c r="D230" s="84"/>
      <c r="E230" s="84"/>
      <c r="F230" s="84"/>
      <c r="G230" s="84"/>
      <c r="H230" s="84"/>
      <c r="I230" s="84"/>
    </row>
    <row r="231" spans="2:9" ht="14.25" hidden="1" customHeight="1" x14ac:dyDescent="0.3">
      <c r="B231" s="303"/>
      <c r="C231" s="84"/>
      <c r="D231" s="84"/>
      <c r="E231" s="84"/>
      <c r="F231" s="84"/>
      <c r="G231" s="84"/>
      <c r="H231" s="84"/>
      <c r="I231" s="84"/>
    </row>
    <row r="232" spans="2:9" ht="14.25" hidden="1" customHeight="1" x14ac:dyDescent="0.3">
      <c r="B232" s="303"/>
      <c r="C232" s="84"/>
      <c r="D232" s="84"/>
      <c r="E232" s="84"/>
      <c r="F232" s="84"/>
      <c r="G232" s="84"/>
      <c r="H232" s="84"/>
      <c r="I232" s="84"/>
    </row>
    <row r="233" spans="2:9" ht="14.25" hidden="1" customHeight="1" x14ac:dyDescent="0.3">
      <c r="B233" s="303"/>
      <c r="C233" s="84"/>
      <c r="D233" s="84"/>
      <c r="E233" s="84"/>
      <c r="F233" s="84"/>
      <c r="G233" s="84"/>
      <c r="H233" s="84"/>
      <c r="I233" s="84"/>
    </row>
    <row r="234" spans="2:9" ht="14.25" hidden="1" customHeight="1" x14ac:dyDescent="0.3">
      <c r="B234" s="303"/>
      <c r="C234" s="84"/>
      <c r="D234" s="84"/>
      <c r="E234" s="84"/>
      <c r="F234" s="84"/>
      <c r="G234" s="84"/>
      <c r="H234" s="84"/>
      <c r="I234" s="84"/>
    </row>
    <row r="235" spans="2:9" ht="14.25" hidden="1" customHeight="1" x14ac:dyDescent="0.3">
      <c r="B235" s="303"/>
      <c r="C235" s="84"/>
      <c r="D235" s="84"/>
      <c r="E235" s="84"/>
      <c r="F235" s="84"/>
      <c r="G235" s="84"/>
      <c r="H235" s="84"/>
      <c r="I235" s="84"/>
    </row>
    <row r="236" spans="2:9" ht="14.25" hidden="1" customHeight="1" x14ac:dyDescent="0.3">
      <c r="B236" s="303"/>
      <c r="C236" s="84"/>
      <c r="D236" s="84"/>
      <c r="E236" s="84"/>
      <c r="F236" s="84"/>
      <c r="G236" s="84"/>
      <c r="H236" s="84"/>
      <c r="I236" s="84"/>
    </row>
    <row r="237" spans="2:9" ht="14.25" hidden="1" customHeight="1" x14ac:dyDescent="0.3">
      <c r="B237" s="303"/>
      <c r="C237" s="84"/>
      <c r="D237" s="84"/>
      <c r="E237" s="84"/>
      <c r="F237" s="84"/>
      <c r="G237" s="84"/>
      <c r="H237" s="84"/>
      <c r="I237" s="84"/>
    </row>
    <row r="238" spans="2:9" ht="14.25" hidden="1" customHeight="1" x14ac:dyDescent="0.3">
      <c r="B238" s="303"/>
      <c r="C238" s="84"/>
      <c r="D238" s="84"/>
      <c r="E238" s="84"/>
      <c r="F238" s="84"/>
      <c r="G238" s="84"/>
      <c r="H238" s="84"/>
      <c r="I238" s="84"/>
    </row>
    <row r="239" spans="2:9" ht="14.25" hidden="1" customHeight="1" x14ac:dyDescent="0.3">
      <c r="B239" s="303"/>
      <c r="C239" s="84"/>
      <c r="D239" s="84"/>
      <c r="E239" s="84"/>
      <c r="F239" s="84"/>
      <c r="G239" s="84"/>
      <c r="H239" s="84"/>
      <c r="I239" s="84"/>
    </row>
    <row r="240" spans="2:9" ht="14.25" hidden="1" customHeight="1" x14ac:dyDescent="0.3">
      <c r="B240" s="303"/>
      <c r="C240" s="84"/>
      <c r="D240" s="84"/>
      <c r="E240" s="84"/>
      <c r="F240" s="84"/>
      <c r="G240" s="84"/>
      <c r="H240" s="84"/>
      <c r="I240" s="84"/>
    </row>
    <row r="241" spans="2:9" ht="14.25" hidden="1" customHeight="1" x14ac:dyDescent="0.3">
      <c r="B241" s="303"/>
      <c r="C241" s="84"/>
      <c r="D241" s="84"/>
      <c r="E241" s="84"/>
      <c r="F241" s="84"/>
      <c r="G241" s="84"/>
      <c r="H241" s="84"/>
      <c r="I241" s="84"/>
    </row>
    <row r="242" spans="2:9" ht="14.25" hidden="1" customHeight="1" x14ac:dyDescent="0.3">
      <c r="B242" s="303"/>
      <c r="C242" s="84"/>
      <c r="D242" s="84"/>
      <c r="E242" s="84"/>
      <c r="F242" s="84"/>
      <c r="G242" s="84"/>
      <c r="H242" s="84"/>
      <c r="I242" s="84"/>
    </row>
    <row r="243" spans="2:9" ht="14.25" hidden="1" customHeight="1" x14ac:dyDescent="0.3">
      <c r="B243" s="303"/>
      <c r="C243" s="84"/>
      <c r="D243" s="84"/>
      <c r="E243" s="84"/>
      <c r="F243" s="84"/>
      <c r="G243" s="84"/>
      <c r="H243" s="84"/>
      <c r="I243" s="84"/>
    </row>
    <row r="244" spans="2:9" ht="14.25" hidden="1" customHeight="1" x14ac:dyDescent="0.3">
      <c r="B244" s="303"/>
      <c r="C244" s="84"/>
      <c r="D244" s="84"/>
      <c r="E244" s="84"/>
      <c r="F244" s="84"/>
      <c r="G244" s="84"/>
      <c r="H244" s="84"/>
      <c r="I244" s="84"/>
    </row>
    <row r="245" spans="2:9" ht="14.25" hidden="1" customHeight="1" x14ac:dyDescent="0.3">
      <c r="B245" s="303"/>
      <c r="C245" s="84"/>
      <c r="D245" s="84"/>
      <c r="E245" s="84"/>
      <c r="F245" s="84"/>
      <c r="G245" s="84"/>
      <c r="H245" s="84"/>
      <c r="I245" s="84"/>
    </row>
    <row r="246" spans="2:9" ht="14.25" hidden="1" customHeight="1" x14ac:dyDescent="0.3">
      <c r="B246" s="303"/>
      <c r="C246" s="84"/>
      <c r="D246" s="84"/>
      <c r="E246" s="84"/>
      <c r="F246" s="84"/>
      <c r="G246" s="84"/>
      <c r="H246" s="84"/>
      <c r="I246" s="84"/>
    </row>
    <row r="247" spans="2:9" ht="14.25" hidden="1" customHeight="1" x14ac:dyDescent="0.3">
      <c r="B247" s="303"/>
      <c r="C247" s="84"/>
      <c r="D247" s="84"/>
      <c r="E247" s="84"/>
      <c r="F247" s="84"/>
      <c r="G247" s="84"/>
      <c r="H247" s="84"/>
      <c r="I247" s="84"/>
    </row>
    <row r="248" spans="2:9" ht="14.25" hidden="1" customHeight="1" x14ac:dyDescent="0.3">
      <c r="B248" s="303"/>
      <c r="C248" s="84"/>
      <c r="D248" s="84"/>
      <c r="E248" s="84"/>
      <c r="F248" s="84"/>
      <c r="G248" s="84"/>
      <c r="H248" s="84"/>
      <c r="I248" s="84"/>
    </row>
    <row r="249" spans="2:9" ht="14.25" hidden="1" customHeight="1" x14ac:dyDescent="0.3">
      <c r="B249" s="303"/>
      <c r="C249" s="84"/>
      <c r="D249" s="84"/>
      <c r="E249" s="84"/>
      <c r="F249" s="84"/>
      <c r="G249" s="84"/>
      <c r="H249" s="84"/>
      <c r="I249" s="84"/>
    </row>
    <row r="250" spans="2:9" ht="14.25" hidden="1" customHeight="1" x14ac:dyDescent="0.3">
      <c r="B250" s="303"/>
      <c r="C250" s="84"/>
      <c r="D250" s="84"/>
      <c r="E250" s="84"/>
      <c r="F250" s="84"/>
      <c r="G250" s="84"/>
      <c r="H250" s="84"/>
      <c r="I250" s="84"/>
    </row>
    <row r="251" spans="2:9" ht="14.25" hidden="1" customHeight="1" x14ac:dyDescent="0.3">
      <c r="B251" s="303"/>
      <c r="C251" s="84"/>
      <c r="D251" s="84"/>
      <c r="E251" s="84"/>
      <c r="F251" s="84"/>
      <c r="G251" s="84"/>
      <c r="H251" s="84"/>
      <c r="I251" s="84"/>
    </row>
    <row r="252" spans="2:9" ht="14.25" hidden="1" customHeight="1" x14ac:dyDescent="0.3">
      <c r="B252" s="303"/>
      <c r="C252" s="84"/>
      <c r="D252" s="84"/>
      <c r="E252" s="84"/>
      <c r="F252" s="84"/>
      <c r="G252" s="84"/>
      <c r="H252" s="84"/>
      <c r="I252" s="84"/>
    </row>
    <row r="253" spans="2:9" ht="14.25" hidden="1" customHeight="1" x14ac:dyDescent="0.3">
      <c r="B253" s="303"/>
      <c r="C253" s="84"/>
      <c r="D253" s="84"/>
      <c r="E253" s="84"/>
      <c r="F253" s="84"/>
      <c r="G253" s="84"/>
      <c r="H253" s="84"/>
      <c r="I253" s="84"/>
    </row>
    <row r="254" spans="2:9" ht="14.25" hidden="1" customHeight="1" x14ac:dyDescent="0.3">
      <c r="B254" s="303"/>
      <c r="C254" s="84"/>
      <c r="D254" s="84"/>
      <c r="E254" s="84"/>
      <c r="F254" s="84"/>
      <c r="G254" s="84"/>
      <c r="H254" s="84"/>
      <c r="I254" s="84"/>
    </row>
    <row r="255" spans="2:9" ht="14.25" hidden="1" customHeight="1" x14ac:dyDescent="0.3">
      <c r="B255" s="303"/>
      <c r="C255" s="84"/>
      <c r="D255" s="84"/>
      <c r="E255" s="84"/>
      <c r="F255" s="84"/>
      <c r="G255" s="84"/>
      <c r="H255" s="84"/>
      <c r="I255" s="84"/>
    </row>
    <row r="256" spans="2:9" ht="14.25" hidden="1" customHeight="1" x14ac:dyDescent="0.3">
      <c r="B256" s="303"/>
      <c r="C256" s="84"/>
      <c r="D256" s="84"/>
      <c r="E256" s="84"/>
      <c r="F256" s="84"/>
      <c r="G256" s="84"/>
      <c r="H256" s="84"/>
      <c r="I256" s="84"/>
    </row>
    <row r="257" spans="2:9" ht="14.25" hidden="1" customHeight="1" x14ac:dyDescent="0.3">
      <c r="B257" s="303"/>
      <c r="C257" s="84"/>
      <c r="D257" s="84"/>
      <c r="E257" s="84"/>
      <c r="F257" s="84"/>
      <c r="G257" s="84"/>
      <c r="H257" s="84"/>
      <c r="I257" s="84"/>
    </row>
    <row r="258" spans="2:9" ht="14.25" hidden="1" customHeight="1" x14ac:dyDescent="0.3">
      <c r="B258" s="303"/>
      <c r="C258" s="84"/>
      <c r="D258" s="84"/>
      <c r="E258" s="84"/>
      <c r="F258" s="84"/>
      <c r="G258" s="84"/>
      <c r="H258" s="84"/>
      <c r="I258" s="84"/>
    </row>
    <row r="259" spans="2:9" ht="14.25" hidden="1" customHeight="1" x14ac:dyDescent="0.3">
      <c r="B259" s="303"/>
      <c r="C259" s="84"/>
      <c r="D259" s="84"/>
      <c r="E259" s="84"/>
      <c r="F259" s="84"/>
      <c r="G259" s="84"/>
      <c r="H259" s="84"/>
      <c r="I259" s="84"/>
    </row>
    <row r="260" spans="2:9" ht="14.25" hidden="1" customHeight="1" x14ac:dyDescent="0.3">
      <c r="B260" s="303"/>
      <c r="C260" s="84"/>
      <c r="D260" s="84"/>
      <c r="E260" s="84"/>
      <c r="F260" s="84"/>
      <c r="G260" s="84"/>
      <c r="H260" s="84"/>
      <c r="I260" s="84"/>
    </row>
    <row r="261" spans="2:9" ht="14.25" hidden="1" customHeight="1" x14ac:dyDescent="0.3">
      <c r="B261" s="303"/>
      <c r="C261" s="85"/>
      <c r="D261" s="47"/>
      <c r="E261" s="47"/>
      <c r="F261" s="48"/>
      <c r="G261" s="47"/>
      <c r="H261" s="47"/>
      <c r="I261" s="47"/>
    </row>
    <row r="262" spans="2:9" ht="14.25" hidden="1" customHeight="1" x14ac:dyDescent="0.3">
      <c r="B262" s="303"/>
      <c r="C262" s="86" t="s">
        <v>17</v>
      </c>
      <c r="D262" s="87"/>
      <c r="E262" s="88"/>
      <c r="F262" s="88"/>
      <c r="G262" s="88"/>
      <c r="H262" s="88"/>
      <c r="I262" s="88"/>
    </row>
    <row r="263" spans="2:9" ht="14.25" hidden="1" customHeight="1" x14ac:dyDescent="0.3">
      <c r="B263" s="303"/>
      <c r="C263" s="89" t="s">
        <v>18</v>
      </c>
      <c r="D263" s="90"/>
      <c r="E263" s="91"/>
      <c r="F263" s="92"/>
      <c r="G263" s="154"/>
      <c r="H263" s="154"/>
      <c r="I263" s="154"/>
    </row>
    <row r="264" spans="2:9" ht="14.25" hidden="1" customHeight="1" x14ac:dyDescent="0.3">
      <c r="B264" s="303"/>
      <c r="C264" s="161"/>
      <c r="D264" s="162"/>
      <c r="E264" s="162"/>
      <c r="F264" s="162"/>
      <c r="G264" s="162"/>
      <c r="H264" s="162"/>
      <c r="I264" s="162"/>
    </row>
    <row r="265" spans="2:9" ht="14.25" hidden="1" customHeight="1" x14ac:dyDescent="0.3">
      <c r="B265" s="303"/>
      <c r="C265" s="161"/>
      <c r="D265" s="162"/>
      <c r="E265" s="162"/>
      <c r="F265" s="162"/>
      <c r="G265" s="162"/>
      <c r="H265" s="162"/>
      <c r="I265" s="162"/>
    </row>
    <row r="266" spans="2:9" ht="14.25" hidden="1" customHeight="1" x14ac:dyDescent="0.3">
      <c r="B266" s="303"/>
      <c r="C266" s="161"/>
      <c r="D266" s="162"/>
      <c r="E266" s="162"/>
      <c r="F266" s="162"/>
      <c r="G266" s="162"/>
      <c r="H266" s="162"/>
      <c r="I266" s="162"/>
    </row>
    <row r="267" spans="2:9" ht="14.25" hidden="1" customHeight="1" x14ac:dyDescent="0.3">
      <c r="B267" s="303"/>
      <c r="C267" s="161"/>
      <c r="D267" s="162"/>
      <c r="E267" s="162"/>
      <c r="F267" s="162"/>
      <c r="G267" s="162"/>
      <c r="H267" s="162"/>
      <c r="I267" s="162"/>
    </row>
    <row r="268" spans="2:9" ht="14.25" hidden="1" customHeight="1" x14ac:dyDescent="0.3">
      <c r="B268" s="303"/>
      <c r="C268" s="161"/>
      <c r="D268" s="162"/>
      <c r="E268" s="162"/>
      <c r="F268" s="162"/>
      <c r="G268" s="162"/>
      <c r="H268" s="162"/>
      <c r="I268" s="162"/>
    </row>
    <row r="269" spans="2:9" ht="14.25" hidden="1" customHeight="1" x14ac:dyDescent="0.3">
      <c r="B269" s="303"/>
      <c r="C269" s="161"/>
      <c r="D269" s="162"/>
      <c r="E269" s="162"/>
      <c r="F269" s="162"/>
      <c r="G269" s="162"/>
      <c r="H269" s="162"/>
      <c r="I269" s="162"/>
    </row>
    <row r="270" spans="2:9" ht="14.25" hidden="1" customHeight="1" x14ac:dyDescent="0.3">
      <c r="B270" s="303"/>
      <c r="C270" s="161"/>
      <c r="D270" s="162"/>
      <c r="E270" s="162"/>
      <c r="F270" s="162"/>
      <c r="G270" s="162"/>
      <c r="H270" s="162"/>
      <c r="I270" s="162"/>
    </row>
    <row r="271" spans="2:9" ht="14.25" hidden="1" customHeight="1" x14ac:dyDescent="0.3">
      <c r="B271" s="303"/>
      <c r="C271" s="161"/>
      <c r="D271" s="162"/>
      <c r="E271" s="162"/>
      <c r="F271" s="162"/>
      <c r="G271" s="162"/>
      <c r="H271" s="162"/>
      <c r="I271" s="162"/>
    </row>
    <row r="272" spans="2:9" ht="14.25" hidden="1" customHeight="1" x14ac:dyDescent="0.3">
      <c r="B272" s="303"/>
      <c r="C272" s="161"/>
      <c r="D272" s="162"/>
      <c r="E272" s="162"/>
      <c r="F272" s="162"/>
      <c r="G272" s="162"/>
      <c r="H272" s="162"/>
      <c r="I272" s="162"/>
    </row>
    <row r="273" spans="2:9" ht="14.25" hidden="1" customHeight="1" x14ac:dyDescent="0.3">
      <c r="B273" s="303"/>
      <c r="C273" s="161"/>
      <c r="D273" s="162"/>
      <c r="E273" s="162"/>
      <c r="F273" s="162"/>
      <c r="G273" s="162"/>
      <c r="H273" s="162"/>
      <c r="I273" s="162"/>
    </row>
    <row r="274" spans="2:9" ht="14.25" hidden="1" customHeight="1" x14ac:dyDescent="0.3">
      <c r="B274" s="303"/>
      <c r="C274" s="161"/>
      <c r="D274" s="162"/>
      <c r="E274" s="162"/>
      <c r="F274" s="162"/>
      <c r="G274" s="162"/>
      <c r="H274" s="162"/>
      <c r="I274" s="162"/>
    </row>
    <row r="275" spans="2:9" ht="14.25" hidden="1" customHeight="1" x14ac:dyDescent="0.3">
      <c r="B275" s="303"/>
      <c r="C275" s="161"/>
      <c r="D275" s="162"/>
      <c r="E275" s="162"/>
      <c r="F275" s="162"/>
      <c r="G275" s="162"/>
      <c r="H275" s="162"/>
      <c r="I275" s="162"/>
    </row>
    <row r="276" spans="2:9" ht="14.25" hidden="1" customHeight="1" x14ac:dyDescent="0.3">
      <c r="B276" s="303"/>
      <c r="C276" s="161"/>
      <c r="D276" s="162"/>
      <c r="E276" s="162"/>
      <c r="F276" s="162"/>
      <c r="G276" s="162"/>
      <c r="H276" s="162"/>
      <c r="I276" s="162"/>
    </row>
    <row r="277" spans="2:9" ht="14.25" hidden="1" customHeight="1" x14ac:dyDescent="0.3">
      <c r="B277" s="303"/>
      <c r="C277" s="161"/>
      <c r="D277" s="162"/>
      <c r="E277" s="162"/>
      <c r="F277" s="162"/>
      <c r="G277" s="162"/>
      <c r="H277" s="162"/>
      <c r="I277" s="162"/>
    </row>
    <row r="278" spans="2:9" ht="14.25" hidden="1" customHeight="1" x14ac:dyDescent="0.3">
      <c r="B278" s="303"/>
      <c r="C278" s="161"/>
      <c r="D278" s="162"/>
      <c r="E278" s="162"/>
      <c r="F278" s="162"/>
      <c r="G278" s="162"/>
      <c r="H278" s="162"/>
      <c r="I278" s="162"/>
    </row>
    <row r="279" spans="2:9" ht="14.25" hidden="1" customHeight="1" x14ac:dyDescent="0.3">
      <c r="B279" s="303"/>
      <c r="C279" s="161"/>
      <c r="D279" s="162"/>
      <c r="E279" s="162"/>
      <c r="F279" s="162"/>
      <c r="G279" s="162"/>
      <c r="H279" s="162"/>
      <c r="I279" s="162"/>
    </row>
    <row r="280" spans="2:9" ht="14.25" hidden="1" customHeight="1" x14ac:dyDescent="0.3">
      <c r="B280" s="303"/>
      <c r="C280" s="161"/>
      <c r="D280" s="162"/>
      <c r="E280" s="162"/>
      <c r="F280" s="162"/>
      <c r="G280" s="162"/>
      <c r="H280" s="162"/>
      <c r="I280" s="162"/>
    </row>
    <row r="281" spans="2:9" ht="14.25" hidden="1" customHeight="1" x14ac:dyDescent="0.3">
      <c r="B281" s="303"/>
      <c r="C281" s="161"/>
      <c r="D281" s="162"/>
      <c r="E281" s="162"/>
      <c r="F281" s="162"/>
      <c r="G281" s="162"/>
      <c r="H281" s="162"/>
      <c r="I281" s="162"/>
    </row>
    <row r="282" spans="2:9" ht="14.25" hidden="1" customHeight="1" x14ac:dyDescent="0.3">
      <c r="B282" s="303"/>
      <c r="C282" s="161"/>
      <c r="D282" s="162"/>
      <c r="E282" s="162"/>
      <c r="F282" s="162"/>
      <c r="G282" s="162"/>
      <c r="H282" s="162"/>
      <c r="I282" s="162"/>
    </row>
    <row r="283" spans="2:9" ht="14.25" hidden="1" customHeight="1" x14ac:dyDescent="0.3">
      <c r="B283" s="303"/>
      <c r="C283" s="161"/>
      <c r="D283" s="162"/>
      <c r="E283" s="162"/>
      <c r="F283" s="162"/>
      <c r="G283" s="162"/>
      <c r="H283" s="162"/>
      <c r="I283" s="162"/>
    </row>
    <row r="284" spans="2:9" ht="14.25" hidden="1" customHeight="1" x14ac:dyDescent="0.3">
      <c r="B284" s="303"/>
      <c r="C284" s="161"/>
      <c r="D284" s="162"/>
      <c r="E284" s="162"/>
      <c r="F284" s="162"/>
      <c r="G284" s="162"/>
      <c r="H284" s="162"/>
      <c r="I284" s="162"/>
    </row>
    <row r="285" spans="2:9" ht="14.25" hidden="1" customHeight="1" x14ac:dyDescent="0.3">
      <c r="B285" s="303"/>
      <c r="C285" s="163"/>
      <c r="D285" s="164"/>
      <c r="E285" s="164"/>
      <c r="F285" s="164"/>
      <c r="G285" s="164"/>
      <c r="H285" s="164"/>
      <c r="I285" s="164"/>
    </row>
    <row r="286" spans="2:9" ht="14.25" hidden="1" customHeight="1" thickBot="1" x14ac:dyDescent="0.35">
      <c r="B286" s="303"/>
      <c r="C286" s="43"/>
      <c r="D286" s="44"/>
      <c r="E286" s="44"/>
      <c r="F286" s="45"/>
      <c r="G286" s="44"/>
      <c r="H286" s="44"/>
      <c r="I286" s="44"/>
    </row>
    <row r="287" spans="2:9" ht="14.25" hidden="1" customHeight="1" x14ac:dyDescent="0.3">
      <c r="B287" s="303"/>
      <c r="C287" s="46"/>
      <c r="D287" s="47"/>
      <c r="E287" s="47"/>
      <c r="F287" s="48"/>
      <c r="G287" s="47"/>
      <c r="H287" s="47"/>
      <c r="I287" s="47"/>
    </row>
    <row r="288" spans="2:9" ht="14.25" hidden="1" customHeight="1" x14ac:dyDescent="0.3"/>
    <row r="289" ht="14.25" hidden="1" customHeight="1" x14ac:dyDescent="0.3"/>
    <row r="290" ht="14.25" hidden="1" customHeight="1" x14ac:dyDescent="0.3"/>
    <row r="291" ht="14.25" hidden="1" customHeight="1" x14ac:dyDescent="0.3"/>
    <row r="292" ht="14.25" hidden="1" customHeight="1" x14ac:dyDescent="0.3"/>
    <row r="293" ht="14.25" hidden="1" customHeight="1" x14ac:dyDescent="0.3"/>
    <row r="294" ht="14.25" hidden="1" customHeight="1" x14ac:dyDescent="0.3"/>
    <row r="295" ht="14.25" hidden="1" customHeight="1" x14ac:dyDescent="0.3"/>
    <row r="296" ht="14.25" hidden="1" customHeight="1" x14ac:dyDescent="0.3"/>
    <row r="297" ht="14.25" hidden="1" customHeight="1" x14ac:dyDescent="0.3"/>
    <row r="298" ht="14.25" hidden="1" customHeight="1" x14ac:dyDescent="0.3"/>
    <row r="299" ht="14.25" hidden="1" customHeight="1" x14ac:dyDescent="0.3"/>
    <row r="300" ht="14.25" hidden="1" customHeight="1" x14ac:dyDescent="0.3"/>
    <row r="301" ht="14.25" hidden="1" customHeight="1" x14ac:dyDescent="0.3"/>
    <row r="302" ht="14.25" hidden="1" customHeight="1" x14ac:dyDescent="0.3"/>
    <row r="303" ht="14.25" hidden="1" customHeight="1" x14ac:dyDescent="0.3"/>
    <row r="304" ht="14.25" hidden="1" customHeight="1" x14ac:dyDescent="0.3"/>
    <row r="305" ht="14.25" hidden="1" customHeight="1" x14ac:dyDescent="0.3"/>
    <row r="306" ht="14.25" hidden="1" customHeight="1" x14ac:dyDescent="0.3"/>
    <row r="307" ht="14.25" hidden="1" customHeight="1" x14ac:dyDescent="0.3"/>
    <row r="308" ht="14.25" hidden="1" customHeight="1" x14ac:dyDescent="0.3"/>
    <row r="309" ht="14.25" hidden="1" customHeight="1" x14ac:dyDescent="0.3"/>
    <row r="310" ht="14.25" hidden="1" customHeight="1" x14ac:dyDescent="0.3"/>
    <row r="311" ht="14.25" hidden="1" customHeight="1" x14ac:dyDescent="0.3"/>
    <row r="312" ht="14.25" hidden="1" customHeight="1" x14ac:dyDescent="0.3"/>
    <row r="313" ht="14.25" hidden="1" customHeight="1" x14ac:dyDescent="0.3"/>
    <row r="314" ht="14.25" hidden="1" customHeight="1" x14ac:dyDescent="0.3"/>
    <row r="315" ht="14.25" hidden="1" customHeight="1" x14ac:dyDescent="0.3"/>
    <row r="316" ht="14.25" hidden="1" customHeight="1" x14ac:dyDescent="0.3"/>
    <row r="317" ht="14.25" hidden="1" customHeight="1" x14ac:dyDescent="0.3"/>
    <row r="318" ht="14.25" hidden="1" customHeight="1" x14ac:dyDescent="0.3"/>
    <row r="319" ht="14.25" hidden="1" customHeight="1" x14ac:dyDescent="0.3"/>
    <row r="320" ht="14.25" hidden="1" customHeight="1" x14ac:dyDescent="0.3"/>
    <row r="321" ht="14.25" hidden="1" customHeight="1" x14ac:dyDescent="0.3"/>
    <row r="322" ht="14.25" hidden="1" customHeight="1" x14ac:dyDescent="0.3"/>
    <row r="323" ht="14.25" hidden="1" customHeight="1" x14ac:dyDescent="0.3"/>
    <row r="324" ht="14.25" hidden="1" customHeight="1" x14ac:dyDescent="0.3"/>
    <row r="325" ht="14.25" hidden="1" customHeight="1" x14ac:dyDescent="0.3"/>
    <row r="326" ht="14.25" hidden="1" customHeight="1" x14ac:dyDescent="0.3"/>
    <row r="327" ht="14.25" hidden="1" customHeight="1" x14ac:dyDescent="0.3"/>
    <row r="328" ht="14.25" hidden="1" customHeight="1" x14ac:dyDescent="0.3"/>
    <row r="329" ht="14.25" hidden="1" customHeight="1" x14ac:dyDescent="0.3"/>
    <row r="330" ht="14.25" hidden="1" customHeight="1" x14ac:dyDescent="0.3"/>
    <row r="331" ht="14.25" hidden="1" customHeight="1" x14ac:dyDescent="0.3"/>
    <row r="332" ht="14.25" hidden="1" customHeight="1" x14ac:dyDescent="0.3"/>
    <row r="333" ht="14.25" hidden="1" customHeight="1" x14ac:dyDescent="0.3"/>
    <row r="334" ht="14.25" hidden="1" customHeight="1" x14ac:dyDescent="0.3"/>
    <row r="335" ht="14.25" hidden="1" customHeight="1" x14ac:dyDescent="0.3"/>
    <row r="336" ht="14.25" hidden="1" customHeight="1" x14ac:dyDescent="0.3"/>
    <row r="337" ht="14.25" hidden="1" customHeight="1" x14ac:dyDescent="0.3"/>
    <row r="338" ht="14.25" hidden="1" customHeight="1" x14ac:dyDescent="0.3"/>
    <row r="339" ht="14.25" hidden="1" customHeight="1" x14ac:dyDescent="0.3"/>
    <row r="340" ht="14.25" hidden="1" customHeight="1" x14ac:dyDescent="0.3"/>
    <row r="341" ht="14.25" hidden="1" customHeight="1" x14ac:dyDescent="0.3"/>
    <row r="342" ht="14.25" hidden="1" customHeight="1" x14ac:dyDescent="0.3"/>
    <row r="343" ht="14.25" hidden="1" customHeight="1" x14ac:dyDescent="0.3"/>
    <row r="344" ht="14.25" hidden="1" customHeight="1" x14ac:dyDescent="0.3"/>
    <row r="345" ht="14.25" hidden="1" customHeight="1" x14ac:dyDescent="0.3"/>
    <row r="346" ht="14.25" hidden="1" customHeight="1" x14ac:dyDescent="0.3"/>
    <row r="347" ht="14.25" hidden="1" customHeight="1" x14ac:dyDescent="0.3"/>
    <row r="348" ht="14.25" hidden="1" customHeight="1" x14ac:dyDescent="0.3"/>
    <row r="349" ht="14.25" hidden="1" customHeight="1" x14ac:dyDescent="0.3"/>
    <row r="350" ht="14.25" hidden="1" customHeight="1" x14ac:dyDescent="0.3"/>
    <row r="351" ht="14.25" hidden="1" customHeight="1" x14ac:dyDescent="0.3"/>
    <row r="352" ht="14.25" hidden="1" customHeight="1" x14ac:dyDescent="0.3"/>
    <row r="353" ht="14.25" hidden="1" customHeight="1" x14ac:dyDescent="0.3"/>
    <row r="354" ht="14.25" hidden="1" customHeight="1" x14ac:dyDescent="0.3"/>
    <row r="355" ht="14.25" hidden="1" customHeight="1" x14ac:dyDescent="0.3"/>
    <row r="356" ht="14.25" hidden="1" customHeight="1" x14ac:dyDescent="0.3"/>
    <row r="357" ht="14.25" hidden="1" customHeight="1" x14ac:dyDescent="0.3"/>
    <row r="358" ht="14.25" hidden="1" customHeight="1" x14ac:dyDescent="0.3"/>
    <row r="359" ht="14.25" hidden="1" customHeight="1" x14ac:dyDescent="0.3"/>
    <row r="360" ht="14.25" hidden="1" customHeight="1" x14ac:dyDescent="0.3"/>
    <row r="361" ht="14.25" hidden="1" customHeight="1" x14ac:dyDescent="0.3"/>
    <row r="362" ht="14.25" hidden="1" customHeight="1" x14ac:dyDescent="0.3"/>
    <row r="363" ht="14.25" hidden="1" customHeight="1" x14ac:dyDescent="0.3"/>
    <row r="364" ht="14.25" hidden="1" customHeight="1" x14ac:dyDescent="0.3"/>
    <row r="365" ht="14.25" hidden="1" customHeight="1" x14ac:dyDescent="0.3"/>
    <row r="366" ht="14.25" hidden="1" customHeight="1" x14ac:dyDescent="0.3"/>
    <row r="367" ht="14.25" hidden="1" customHeight="1" x14ac:dyDescent="0.3"/>
    <row r="368" ht="14.25" hidden="1" customHeight="1" x14ac:dyDescent="0.3"/>
    <row r="369" ht="14.25" hidden="1" customHeight="1" x14ac:dyDescent="0.3"/>
    <row r="370" ht="14.25" hidden="1" customHeight="1" x14ac:dyDescent="0.3"/>
    <row r="371" ht="14.25" hidden="1" customHeight="1" x14ac:dyDescent="0.3"/>
    <row r="372" ht="14.25" hidden="1" customHeight="1" x14ac:dyDescent="0.3"/>
    <row r="373" ht="14.25" hidden="1" customHeight="1" x14ac:dyDescent="0.3"/>
    <row r="374" ht="14.25" hidden="1" customHeight="1" x14ac:dyDescent="0.3"/>
    <row r="375" ht="14.25" hidden="1" customHeight="1" x14ac:dyDescent="0.3"/>
    <row r="376" ht="14.25" hidden="1" customHeight="1" x14ac:dyDescent="0.3"/>
    <row r="377" ht="14.25" hidden="1" customHeight="1" x14ac:dyDescent="0.3"/>
    <row r="378" ht="14.25" hidden="1" customHeight="1" x14ac:dyDescent="0.3"/>
    <row r="379" ht="14.25" hidden="1" customHeight="1" x14ac:dyDescent="0.3"/>
    <row r="380" ht="14.25" hidden="1" customHeight="1" x14ac:dyDescent="0.3"/>
    <row r="381" ht="14.25" hidden="1" customHeight="1" x14ac:dyDescent="0.3"/>
    <row r="382" ht="14.25" hidden="1" customHeight="1" x14ac:dyDescent="0.3"/>
    <row r="383" ht="14.25" hidden="1" customHeight="1" x14ac:dyDescent="0.3"/>
    <row r="384" ht="14.25" hidden="1" customHeight="1" x14ac:dyDescent="0.3"/>
    <row r="385" ht="14.25" hidden="1" customHeight="1" x14ac:dyDescent="0.3"/>
    <row r="386" ht="14.25" hidden="1" customHeight="1" x14ac:dyDescent="0.3"/>
    <row r="387" ht="14.25" hidden="1" customHeight="1" x14ac:dyDescent="0.3"/>
    <row r="388" ht="14.25" hidden="1" customHeight="1" x14ac:dyDescent="0.3"/>
    <row r="389" ht="14.25" hidden="1" customHeight="1" x14ac:dyDescent="0.3"/>
    <row r="390" ht="14.25" hidden="1" customHeight="1" x14ac:dyDescent="0.3"/>
    <row r="391" ht="14.25" hidden="1" customHeight="1" x14ac:dyDescent="0.3"/>
    <row r="392" ht="14.25" hidden="1" customHeight="1" x14ac:dyDescent="0.3"/>
    <row r="393" ht="14.25" hidden="1" customHeight="1" x14ac:dyDescent="0.3"/>
    <row r="394" ht="14.25" hidden="1" customHeight="1" x14ac:dyDescent="0.3"/>
    <row r="395" ht="14.25" hidden="1" customHeight="1" x14ac:dyDescent="0.3"/>
    <row r="396" ht="14.25" hidden="1" customHeight="1" x14ac:dyDescent="0.3"/>
    <row r="397" ht="14.25" hidden="1" customHeight="1" x14ac:dyDescent="0.3"/>
    <row r="398" ht="14.25" hidden="1" customHeight="1" x14ac:dyDescent="0.3"/>
    <row r="399" ht="14.25" hidden="1" customHeight="1" x14ac:dyDescent="0.3"/>
    <row r="400" ht="14.25" hidden="1" customHeight="1" x14ac:dyDescent="0.3"/>
    <row r="401" ht="14.25" hidden="1" customHeight="1" x14ac:dyDescent="0.3"/>
    <row r="402" ht="14.25" hidden="1" customHeight="1" x14ac:dyDescent="0.3"/>
    <row r="403" ht="14.25" hidden="1" customHeight="1" x14ac:dyDescent="0.3"/>
    <row r="404" ht="14.25" hidden="1" customHeight="1" x14ac:dyDescent="0.3"/>
    <row r="405" ht="14.25" hidden="1" customHeight="1" x14ac:dyDescent="0.3"/>
    <row r="406" ht="14.25" hidden="1" customHeight="1" x14ac:dyDescent="0.3"/>
    <row r="407" ht="14.25" hidden="1" customHeight="1" x14ac:dyDescent="0.3"/>
    <row r="408" ht="14.25" hidden="1" customHeight="1" x14ac:dyDescent="0.3"/>
    <row r="409" ht="14.25" hidden="1" customHeight="1" x14ac:dyDescent="0.3"/>
    <row r="410" ht="14.25" hidden="1" customHeight="1" x14ac:dyDescent="0.3"/>
    <row r="411" ht="14.25" hidden="1" customHeight="1" x14ac:dyDescent="0.3"/>
    <row r="412" ht="14.25" hidden="1" customHeight="1" x14ac:dyDescent="0.3"/>
    <row r="413" ht="14.25" hidden="1" customHeight="1" x14ac:dyDescent="0.3"/>
    <row r="414" ht="14.25" hidden="1" customHeight="1" x14ac:dyDescent="0.3"/>
    <row r="415" ht="14.25" hidden="1" customHeight="1" x14ac:dyDescent="0.3"/>
    <row r="416" ht="14.25" hidden="1" customHeight="1" x14ac:dyDescent="0.3"/>
    <row r="417" ht="14.25" hidden="1" customHeight="1" x14ac:dyDescent="0.3"/>
    <row r="418" ht="14.25" hidden="1" customHeight="1" x14ac:dyDescent="0.3"/>
    <row r="419" ht="14.25" hidden="1" customHeight="1" x14ac:dyDescent="0.3"/>
    <row r="420" ht="14.25" hidden="1" customHeight="1" x14ac:dyDescent="0.3"/>
    <row r="421" ht="14.25" hidden="1" customHeight="1" x14ac:dyDescent="0.3"/>
    <row r="422" ht="14.25" hidden="1" customHeight="1" x14ac:dyDescent="0.3"/>
    <row r="423" ht="14.25" hidden="1" customHeight="1" x14ac:dyDescent="0.3"/>
    <row r="424" ht="14.25" hidden="1" customHeight="1" x14ac:dyDescent="0.3"/>
    <row r="425" ht="14.25" hidden="1" customHeight="1" x14ac:dyDescent="0.3"/>
    <row r="426" ht="14.25" hidden="1" customHeight="1" x14ac:dyDescent="0.3"/>
    <row r="427" ht="14.25" hidden="1" customHeight="1" x14ac:dyDescent="0.3"/>
    <row r="428" ht="14.25" hidden="1" customHeight="1" x14ac:dyDescent="0.3"/>
    <row r="429" ht="14.25" hidden="1" customHeight="1" x14ac:dyDescent="0.3"/>
    <row r="430" ht="14.25" hidden="1" customHeight="1" x14ac:dyDescent="0.3"/>
    <row r="431" ht="14.25" hidden="1" customHeight="1" x14ac:dyDescent="0.3"/>
    <row r="432" ht="14.25" hidden="1" customHeight="1" x14ac:dyDescent="0.3"/>
    <row r="433" ht="14.25" hidden="1" customHeight="1" x14ac:dyDescent="0.3"/>
    <row r="434" ht="14.25" hidden="1" customHeight="1" x14ac:dyDescent="0.3"/>
    <row r="435" ht="14.25" hidden="1" customHeight="1" x14ac:dyDescent="0.3"/>
    <row r="436" ht="14.25" hidden="1" customHeight="1" x14ac:dyDescent="0.3"/>
    <row r="437" ht="14.25" hidden="1" customHeight="1" x14ac:dyDescent="0.3"/>
    <row r="438" ht="14.25" hidden="1" customHeight="1" x14ac:dyDescent="0.3"/>
    <row r="439" ht="14.25" hidden="1" customHeight="1" x14ac:dyDescent="0.3"/>
    <row r="440" ht="14.25" hidden="1" customHeight="1" x14ac:dyDescent="0.3"/>
    <row r="441" ht="14.25" hidden="1" customHeight="1" x14ac:dyDescent="0.3"/>
    <row r="442" ht="14.25" hidden="1" customHeight="1" x14ac:dyDescent="0.3"/>
    <row r="443" ht="14.25" hidden="1" customHeight="1" x14ac:dyDescent="0.3"/>
    <row r="444" ht="14.25" hidden="1" customHeight="1" x14ac:dyDescent="0.3"/>
    <row r="445" ht="14.25" hidden="1" customHeight="1" x14ac:dyDescent="0.3"/>
    <row r="446" ht="14.25" hidden="1" customHeight="1" x14ac:dyDescent="0.3"/>
    <row r="447" ht="14.25" hidden="1" customHeight="1" x14ac:dyDescent="0.3"/>
    <row r="448" ht="14.25" hidden="1" customHeight="1" x14ac:dyDescent="0.3"/>
    <row r="449" ht="14.25" hidden="1" customHeight="1" x14ac:dyDescent="0.3"/>
    <row r="450" ht="14.25" hidden="1" customHeight="1" x14ac:dyDescent="0.3"/>
    <row r="451" ht="14.25" hidden="1" customHeight="1" x14ac:dyDescent="0.3"/>
    <row r="452" ht="14.25" hidden="1" customHeight="1" x14ac:dyDescent="0.3"/>
    <row r="453" ht="14.25" hidden="1" customHeight="1" x14ac:dyDescent="0.3"/>
    <row r="454" ht="14.25" hidden="1" customHeight="1" x14ac:dyDescent="0.3"/>
    <row r="455" ht="14.25" hidden="1" customHeight="1" x14ac:dyDescent="0.3"/>
    <row r="456" ht="14.25" hidden="1" customHeight="1" x14ac:dyDescent="0.3"/>
    <row r="457" ht="14.25" hidden="1" customHeight="1" x14ac:dyDescent="0.3"/>
    <row r="458" ht="14.25" hidden="1" customHeight="1" x14ac:dyDescent="0.3"/>
    <row r="459" ht="14.25" hidden="1" customHeight="1" x14ac:dyDescent="0.3"/>
    <row r="460" ht="14.25" hidden="1" customHeight="1" x14ac:dyDescent="0.3"/>
    <row r="461" ht="14.25" hidden="1" customHeight="1" x14ac:dyDescent="0.3"/>
    <row r="462" ht="14.25" hidden="1" customHeight="1" x14ac:dyDescent="0.3"/>
    <row r="463" ht="14.25" hidden="1" customHeight="1" x14ac:dyDescent="0.3"/>
    <row r="464" ht="14.25" hidden="1" customHeight="1" x14ac:dyDescent="0.3"/>
    <row r="465" ht="14.25" hidden="1" customHeight="1" x14ac:dyDescent="0.3"/>
    <row r="466" ht="14.25" hidden="1" customHeight="1" x14ac:dyDescent="0.3"/>
    <row r="467" ht="14.25" hidden="1" customHeight="1" x14ac:dyDescent="0.3"/>
    <row r="468" ht="14.25" hidden="1" customHeight="1" x14ac:dyDescent="0.3"/>
    <row r="469" ht="14.25" hidden="1" customHeight="1" x14ac:dyDescent="0.3"/>
    <row r="470" ht="14.25" hidden="1" customHeight="1" x14ac:dyDescent="0.3"/>
    <row r="471" ht="14.25" hidden="1" customHeight="1" x14ac:dyDescent="0.3"/>
    <row r="472" ht="14.25" hidden="1" customHeight="1" x14ac:dyDescent="0.3"/>
    <row r="473" ht="14.25" hidden="1" customHeight="1" x14ac:dyDescent="0.3"/>
    <row r="474" ht="14.25" hidden="1" customHeight="1" x14ac:dyDescent="0.3"/>
    <row r="475" ht="14.25" hidden="1" customHeight="1" x14ac:dyDescent="0.3"/>
    <row r="476" ht="14.25" hidden="1" customHeight="1" x14ac:dyDescent="0.3"/>
    <row r="477" ht="14.25" hidden="1" customHeight="1" x14ac:dyDescent="0.3"/>
    <row r="478" ht="14.25" hidden="1" customHeight="1" x14ac:dyDescent="0.3"/>
    <row r="479" ht="14.25" hidden="1" customHeight="1" x14ac:dyDescent="0.3"/>
    <row r="480" ht="14.25" hidden="1" customHeight="1" x14ac:dyDescent="0.3"/>
    <row r="481" ht="14.25" hidden="1" customHeight="1" x14ac:dyDescent="0.3"/>
    <row r="482" ht="14.25" hidden="1" customHeight="1" x14ac:dyDescent="0.3"/>
    <row r="483" ht="14.25" hidden="1" customHeight="1" x14ac:dyDescent="0.3"/>
    <row r="484" ht="14.25" hidden="1" customHeight="1" x14ac:dyDescent="0.3"/>
    <row r="485" ht="14.25" hidden="1" customHeight="1" x14ac:dyDescent="0.3"/>
    <row r="486" ht="14.25" hidden="1" customHeight="1" x14ac:dyDescent="0.3"/>
    <row r="487" ht="14.25" hidden="1" customHeight="1" x14ac:dyDescent="0.3"/>
    <row r="488" ht="14.25" hidden="1" customHeight="1" x14ac:dyDescent="0.3"/>
    <row r="489" ht="14.25" hidden="1" customHeight="1" x14ac:dyDescent="0.3"/>
    <row r="490" ht="14.25" hidden="1" customHeight="1" x14ac:dyDescent="0.3"/>
    <row r="491" ht="14.25" hidden="1" customHeight="1" x14ac:dyDescent="0.3"/>
    <row r="492" ht="14.25" hidden="1" customHeight="1" x14ac:dyDescent="0.3"/>
    <row r="493" ht="14.25" hidden="1" customHeight="1" x14ac:dyDescent="0.3"/>
    <row r="494" ht="14.25" hidden="1" customHeight="1" x14ac:dyDescent="0.3"/>
    <row r="495" ht="14.25" hidden="1" customHeight="1" x14ac:dyDescent="0.3"/>
    <row r="496" ht="14.25" hidden="1" customHeight="1" x14ac:dyDescent="0.3"/>
    <row r="497" ht="14.25" hidden="1" customHeight="1" x14ac:dyDescent="0.3"/>
    <row r="498" ht="14.25" hidden="1" customHeight="1" x14ac:dyDescent="0.3"/>
    <row r="499" ht="14.25" hidden="1" customHeight="1" x14ac:dyDescent="0.3"/>
    <row r="500" ht="14.25" hidden="1" customHeight="1" x14ac:dyDescent="0.3"/>
    <row r="501" ht="14.25" hidden="1" customHeight="1" x14ac:dyDescent="0.3"/>
    <row r="502" ht="14.25" hidden="1" customHeight="1" x14ac:dyDescent="0.3"/>
    <row r="503" ht="14.25" hidden="1" customHeight="1" x14ac:dyDescent="0.3"/>
    <row r="504" ht="14.25" hidden="1" customHeight="1" x14ac:dyDescent="0.3"/>
    <row r="505" ht="14.25" hidden="1" customHeight="1" x14ac:dyDescent="0.3"/>
    <row r="506" ht="14.25" hidden="1" customHeight="1" x14ac:dyDescent="0.3"/>
    <row r="507" ht="14.25" hidden="1" customHeight="1" x14ac:dyDescent="0.3"/>
    <row r="508" ht="14.25" hidden="1" customHeight="1" x14ac:dyDescent="0.3"/>
    <row r="509" ht="14.25" hidden="1" customHeight="1" x14ac:dyDescent="0.3"/>
    <row r="510" ht="14.25" hidden="1" customHeight="1" x14ac:dyDescent="0.3"/>
    <row r="511" ht="14.25" hidden="1" customHeight="1" x14ac:dyDescent="0.3"/>
    <row r="512" ht="14.25" hidden="1" customHeight="1" x14ac:dyDescent="0.3"/>
    <row r="513" ht="14.25" hidden="1" customHeight="1" x14ac:dyDescent="0.3"/>
    <row r="514" ht="14.25" hidden="1" customHeight="1" x14ac:dyDescent="0.3"/>
    <row r="515" ht="14.25" hidden="1" customHeight="1" x14ac:dyDescent="0.3"/>
    <row r="516" ht="14.25" hidden="1" customHeight="1" x14ac:dyDescent="0.3"/>
    <row r="517" ht="14.25" hidden="1" customHeight="1" x14ac:dyDescent="0.3"/>
    <row r="518" ht="14.25" hidden="1" customHeight="1" x14ac:dyDescent="0.3"/>
    <row r="519" ht="14.25" hidden="1" customHeight="1" x14ac:dyDescent="0.3"/>
    <row r="520" ht="14.25" hidden="1" customHeight="1" x14ac:dyDescent="0.3"/>
    <row r="521" ht="14.25" hidden="1" customHeight="1" x14ac:dyDescent="0.3"/>
    <row r="522" ht="14.25" hidden="1" customHeight="1" x14ac:dyDescent="0.3"/>
    <row r="523" ht="14.25" hidden="1" customHeight="1" x14ac:dyDescent="0.3"/>
    <row r="524" ht="14.25" hidden="1" customHeight="1" x14ac:dyDescent="0.3"/>
    <row r="525" ht="14.25" hidden="1" customHeight="1" x14ac:dyDescent="0.3"/>
    <row r="526" ht="14.25" hidden="1" customHeight="1" x14ac:dyDescent="0.3"/>
    <row r="527" ht="14.25" hidden="1" customHeight="1" x14ac:dyDescent="0.3"/>
    <row r="528" ht="14.25" hidden="1" customHeight="1" x14ac:dyDescent="0.3"/>
    <row r="529" ht="14.25" hidden="1" customHeight="1" x14ac:dyDescent="0.3"/>
    <row r="530" ht="14.25" hidden="1" customHeight="1" x14ac:dyDescent="0.3"/>
    <row r="531" ht="14.25" hidden="1" customHeight="1" x14ac:dyDescent="0.3"/>
    <row r="532" ht="14.25" hidden="1" customHeight="1" x14ac:dyDescent="0.3"/>
    <row r="533" ht="14.25" hidden="1" customHeight="1" x14ac:dyDescent="0.3"/>
    <row r="534" ht="14.25" hidden="1" customHeight="1" x14ac:dyDescent="0.3"/>
    <row r="535" ht="14.25" hidden="1" customHeight="1" x14ac:dyDescent="0.3"/>
    <row r="536" ht="14.25" hidden="1" customHeight="1" x14ac:dyDescent="0.3"/>
    <row r="537" ht="14.25" hidden="1" customHeight="1" x14ac:dyDescent="0.3"/>
    <row r="538" ht="14.25" hidden="1" customHeight="1" x14ac:dyDescent="0.3"/>
    <row r="539" ht="14.25" hidden="1" customHeight="1" x14ac:dyDescent="0.3"/>
    <row r="540" ht="14.25" hidden="1" customHeight="1" x14ac:dyDescent="0.3"/>
    <row r="541" ht="14.25" hidden="1" customHeight="1" x14ac:dyDescent="0.3"/>
    <row r="542" ht="14.25" hidden="1" customHeight="1" x14ac:dyDescent="0.3"/>
    <row r="543" ht="14.25" hidden="1" customHeight="1" x14ac:dyDescent="0.3"/>
    <row r="544" ht="14.25" hidden="1" customHeight="1" x14ac:dyDescent="0.3"/>
    <row r="545" ht="14.25" hidden="1" customHeight="1" x14ac:dyDescent="0.3"/>
    <row r="546" ht="14.25" hidden="1" customHeight="1" x14ac:dyDescent="0.3"/>
    <row r="547" ht="14.25" hidden="1" customHeight="1" x14ac:dyDescent="0.3"/>
    <row r="548" ht="14.25" hidden="1" customHeight="1" x14ac:dyDescent="0.3"/>
    <row r="549" ht="14.25" hidden="1" customHeight="1" x14ac:dyDescent="0.3"/>
    <row r="550" ht="14.25" hidden="1" customHeight="1" x14ac:dyDescent="0.3"/>
    <row r="551" ht="14.25" hidden="1" customHeight="1" x14ac:dyDescent="0.3"/>
    <row r="552" ht="14.25" hidden="1" customHeight="1" x14ac:dyDescent="0.3"/>
    <row r="553" ht="14.25" hidden="1" customHeight="1" x14ac:dyDescent="0.3"/>
    <row r="554" ht="14.25" hidden="1" customHeight="1" x14ac:dyDescent="0.3"/>
    <row r="555" ht="14.25" hidden="1" customHeight="1" x14ac:dyDescent="0.3"/>
    <row r="556" ht="14.25" hidden="1" customHeight="1" x14ac:dyDescent="0.3"/>
    <row r="557" ht="14.25" hidden="1" customHeight="1" x14ac:dyDescent="0.3"/>
    <row r="558" ht="14.25" hidden="1" customHeight="1" x14ac:dyDescent="0.3"/>
    <row r="559" ht="14.25" hidden="1" customHeight="1" x14ac:dyDescent="0.3"/>
    <row r="560" ht="14.25" hidden="1" customHeight="1" x14ac:dyDescent="0.3"/>
    <row r="561" ht="14.25" hidden="1" customHeight="1" x14ac:dyDescent="0.3"/>
    <row r="562" ht="14.25" hidden="1" customHeight="1" x14ac:dyDescent="0.3"/>
    <row r="563" ht="14.25" hidden="1" customHeight="1" x14ac:dyDescent="0.3"/>
    <row r="564" ht="14.25" hidden="1" customHeight="1" x14ac:dyDescent="0.3"/>
    <row r="565" ht="14.25" hidden="1" customHeight="1" x14ac:dyDescent="0.3"/>
    <row r="566" ht="14.25" hidden="1" customHeight="1" x14ac:dyDescent="0.3"/>
    <row r="567" ht="14.25" hidden="1" customHeight="1" x14ac:dyDescent="0.3"/>
    <row r="568" ht="14.25" hidden="1" customHeight="1" x14ac:dyDescent="0.3"/>
    <row r="569" ht="14.25" hidden="1" customHeight="1" x14ac:dyDescent="0.3"/>
    <row r="570" ht="14.25" hidden="1" customHeight="1" x14ac:dyDescent="0.3"/>
    <row r="571" ht="14.25" hidden="1" customHeight="1" x14ac:dyDescent="0.3"/>
    <row r="572" ht="14.25" hidden="1" customHeight="1" x14ac:dyDescent="0.3"/>
    <row r="573" ht="14.25" hidden="1" customHeight="1" x14ac:dyDescent="0.3"/>
    <row r="574" ht="14.25" hidden="1" customHeight="1" x14ac:dyDescent="0.3"/>
    <row r="575" ht="14.25" hidden="1" customHeight="1" x14ac:dyDescent="0.3"/>
    <row r="576" ht="14.25" hidden="1" customHeight="1" x14ac:dyDescent="0.3"/>
    <row r="577" ht="14.25" hidden="1" customHeight="1" x14ac:dyDescent="0.3"/>
    <row r="578" ht="14.25" hidden="1" customHeight="1" x14ac:dyDescent="0.3"/>
    <row r="579" ht="14.25" hidden="1" customHeight="1" x14ac:dyDescent="0.3"/>
    <row r="580" ht="14.25" hidden="1" customHeight="1" x14ac:dyDescent="0.3"/>
    <row r="581" ht="14.25" hidden="1" customHeight="1" x14ac:dyDescent="0.3"/>
    <row r="582" ht="14.25" hidden="1" customHeight="1" x14ac:dyDescent="0.3"/>
    <row r="583" ht="14.25" hidden="1" customHeight="1" x14ac:dyDescent="0.3"/>
    <row r="584" ht="14.25" hidden="1" customHeight="1" x14ac:dyDescent="0.3"/>
    <row r="585" ht="14.25" hidden="1" customHeight="1" x14ac:dyDescent="0.3"/>
    <row r="586" ht="14.25" hidden="1" customHeight="1" x14ac:dyDescent="0.3"/>
    <row r="587" ht="14.25" hidden="1" customHeight="1" x14ac:dyDescent="0.3"/>
    <row r="588" ht="14.25" hidden="1" customHeight="1" x14ac:dyDescent="0.3"/>
    <row r="589" ht="14.25" hidden="1" customHeight="1" x14ac:dyDescent="0.3"/>
    <row r="590" ht="14.25" hidden="1" customHeight="1" x14ac:dyDescent="0.3"/>
    <row r="591" ht="14.25" hidden="1" customHeight="1" x14ac:dyDescent="0.3"/>
    <row r="592" ht="14.25" hidden="1" customHeight="1" x14ac:dyDescent="0.3"/>
    <row r="593" ht="14.25" hidden="1" customHeight="1" x14ac:dyDescent="0.3"/>
    <row r="594" ht="14.25" hidden="1" customHeight="1" x14ac:dyDescent="0.3"/>
    <row r="595" ht="14.25" hidden="1" customHeight="1" x14ac:dyDescent="0.3"/>
    <row r="596" ht="14.25" hidden="1" customHeight="1" x14ac:dyDescent="0.3"/>
    <row r="597" ht="14.25" hidden="1" customHeight="1" x14ac:dyDescent="0.3"/>
    <row r="598" ht="14.25" hidden="1" customHeight="1" x14ac:dyDescent="0.3"/>
    <row r="599" ht="14.25" hidden="1" customHeight="1" x14ac:dyDescent="0.3"/>
    <row r="600" ht="14.25" hidden="1" customHeight="1" x14ac:dyDescent="0.3"/>
    <row r="601" ht="14.25" hidden="1" customHeight="1" x14ac:dyDescent="0.3"/>
    <row r="602" ht="14.25" hidden="1" customHeight="1" x14ac:dyDescent="0.3"/>
    <row r="603" ht="14.25" hidden="1" customHeight="1" x14ac:dyDescent="0.3"/>
    <row r="604" ht="14.25" hidden="1" customHeight="1" x14ac:dyDescent="0.3"/>
    <row r="605" ht="14.25" hidden="1" customHeight="1" x14ac:dyDescent="0.3"/>
    <row r="606" ht="14.25" hidden="1" customHeight="1" x14ac:dyDescent="0.3"/>
    <row r="607" ht="14.25" hidden="1" customHeight="1" x14ac:dyDescent="0.3"/>
    <row r="608" ht="14.25" hidden="1" customHeight="1" x14ac:dyDescent="0.3"/>
    <row r="609" ht="14.25" hidden="1" customHeight="1" x14ac:dyDescent="0.3"/>
    <row r="610" ht="14.25" hidden="1" customHeight="1" x14ac:dyDescent="0.3"/>
    <row r="611" ht="14.25" hidden="1" customHeight="1" x14ac:dyDescent="0.3"/>
    <row r="612" ht="14.25" hidden="1" customHeight="1" x14ac:dyDescent="0.3"/>
    <row r="613" ht="14.25" hidden="1" customHeight="1" x14ac:dyDescent="0.3"/>
    <row r="614" ht="14.25" hidden="1" customHeight="1" x14ac:dyDescent="0.3"/>
    <row r="615" ht="14.25" hidden="1" customHeight="1" x14ac:dyDescent="0.3"/>
    <row r="616" ht="14.25" hidden="1" customHeight="1" x14ac:dyDescent="0.3"/>
    <row r="617" ht="14.25" hidden="1" customHeight="1" x14ac:dyDescent="0.3"/>
    <row r="618" ht="14.25" hidden="1" customHeight="1" x14ac:dyDescent="0.3"/>
    <row r="619" ht="14.25" hidden="1" customHeight="1" x14ac:dyDescent="0.3"/>
    <row r="620" ht="14.25" hidden="1" customHeight="1" x14ac:dyDescent="0.3"/>
    <row r="621" ht="14.25" hidden="1" customHeight="1" x14ac:dyDescent="0.3"/>
    <row r="622" ht="14.25" hidden="1" customHeight="1" x14ac:dyDescent="0.3"/>
    <row r="623" ht="14.25" hidden="1" customHeight="1" x14ac:dyDescent="0.3"/>
    <row r="624" ht="14.25" hidden="1" customHeight="1" x14ac:dyDescent="0.3"/>
    <row r="625" ht="14.25" hidden="1" customHeight="1" x14ac:dyDescent="0.3"/>
    <row r="626" ht="14.25" hidden="1" customHeight="1" x14ac:dyDescent="0.3"/>
    <row r="627" ht="14.25" hidden="1" customHeight="1" x14ac:dyDescent="0.3"/>
    <row r="628" ht="14.25" hidden="1" customHeight="1" x14ac:dyDescent="0.3"/>
    <row r="629" ht="14.25" hidden="1" customHeight="1" x14ac:dyDescent="0.3"/>
    <row r="630" ht="14.25" hidden="1" customHeight="1" x14ac:dyDescent="0.3"/>
    <row r="631" ht="14.25" hidden="1" customHeight="1" x14ac:dyDescent="0.3"/>
    <row r="632" ht="14.25" hidden="1" customHeight="1" x14ac:dyDescent="0.3"/>
    <row r="633" ht="14.25" hidden="1" customHeight="1" x14ac:dyDescent="0.3"/>
    <row r="634" ht="14.25" hidden="1" customHeight="1" x14ac:dyDescent="0.3"/>
    <row r="635" ht="14.25" hidden="1" customHeight="1" x14ac:dyDescent="0.3"/>
    <row r="636" ht="14.25" hidden="1" customHeight="1" x14ac:dyDescent="0.3"/>
    <row r="637" ht="14.25" hidden="1" customHeight="1" x14ac:dyDescent="0.3"/>
    <row r="638" ht="14.25" hidden="1" customHeight="1" x14ac:dyDescent="0.3"/>
    <row r="639" ht="14.25" hidden="1" customHeight="1" x14ac:dyDescent="0.3"/>
    <row r="640" ht="14.25" hidden="1" customHeight="1" x14ac:dyDescent="0.3"/>
    <row r="641" ht="14.25" hidden="1" customHeight="1" x14ac:dyDescent="0.3"/>
    <row r="642" ht="14.25" hidden="1" customHeight="1" x14ac:dyDescent="0.3"/>
    <row r="643" ht="14.25" hidden="1" customHeight="1" x14ac:dyDescent="0.3"/>
    <row r="644" ht="14.25" hidden="1" customHeight="1" x14ac:dyDescent="0.3"/>
    <row r="645" ht="14.25" hidden="1" customHeight="1" x14ac:dyDescent="0.3"/>
    <row r="646" ht="14.25" hidden="1" customHeight="1" x14ac:dyDescent="0.3"/>
    <row r="647" ht="14.25" hidden="1" customHeight="1" x14ac:dyDescent="0.3"/>
    <row r="648" ht="14.25" hidden="1" customHeight="1" x14ac:dyDescent="0.3"/>
    <row r="649" ht="14.25" hidden="1" customHeight="1" x14ac:dyDescent="0.3"/>
    <row r="650" ht="14.25" hidden="1" customHeight="1" x14ac:dyDescent="0.3"/>
    <row r="651" ht="14.25" hidden="1" customHeight="1" x14ac:dyDescent="0.3"/>
    <row r="652" ht="14.25" hidden="1" customHeight="1" x14ac:dyDescent="0.3"/>
    <row r="653" ht="14.25" hidden="1" customHeight="1" x14ac:dyDescent="0.3"/>
    <row r="654" ht="14.25" hidden="1" customHeight="1" x14ac:dyDescent="0.3"/>
    <row r="655" ht="14.25" hidden="1" customHeight="1" x14ac:dyDescent="0.3"/>
    <row r="656" ht="14.25" hidden="1" customHeight="1" x14ac:dyDescent="0.3"/>
    <row r="657" ht="14.25" hidden="1" customHeight="1" x14ac:dyDescent="0.3"/>
    <row r="658" ht="14.25" hidden="1" customHeight="1" x14ac:dyDescent="0.3"/>
    <row r="659" ht="14.25" hidden="1" customHeight="1" x14ac:dyDescent="0.3"/>
    <row r="660" ht="14.25" hidden="1" customHeight="1" x14ac:dyDescent="0.3"/>
    <row r="661" ht="14.25" hidden="1" customHeight="1" x14ac:dyDescent="0.3"/>
    <row r="662" ht="14.25" hidden="1" customHeight="1" x14ac:dyDescent="0.3"/>
    <row r="663" ht="14.25" hidden="1" customHeight="1" x14ac:dyDescent="0.3"/>
    <row r="664" ht="14.25" hidden="1" customHeight="1" x14ac:dyDescent="0.3"/>
    <row r="665" ht="14.25" hidden="1" customHeight="1" x14ac:dyDescent="0.3"/>
    <row r="666" ht="14.25" hidden="1" customHeight="1" x14ac:dyDescent="0.3"/>
    <row r="667" ht="14.25" hidden="1" customHeight="1" x14ac:dyDescent="0.3"/>
    <row r="668" ht="14.25" hidden="1" customHeight="1" x14ac:dyDescent="0.3"/>
    <row r="669" ht="14.25" hidden="1" customHeight="1" x14ac:dyDescent="0.3"/>
    <row r="670" ht="14.25" hidden="1" customHeight="1" x14ac:dyDescent="0.3"/>
    <row r="671" ht="14.25" hidden="1" customHeight="1" x14ac:dyDescent="0.3"/>
    <row r="672" ht="14.25" hidden="1" customHeight="1" x14ac:dyDescent="0.3"/>
    <row r="673" ht="14.25" hidden="1" customHeight="1" x14ac:dyDescent="0.3"/>
    <row r="674" ht="14.25" hidden="1" customHeight="1" x14ac:dyDescent="0.3"/>
    <row r="675" ht="14.25" hidden="1" customHeight="1" x14ac:dyDescent="0.3"/>
    <row r="676" ht="14.25" hidden="1" customHeight="1" x14ac:dyDescent="0.3"/>
    <row r="677" ht="14.25" hidden="1" customHeight="1" x14ac:dyDescent="0.3"/>
    <row r="678" ht="14.25" hidden="1" customHeight="1" x14ac:dyDescent="0.3"/>
    <row r="679" ht="14.25" hidden="1" customHeight="1" x14ac:dyDescent="0.3"/>
    <row r="680" ht="14.25" hidden="1" customHeight="1" x14ac:dyDescent="0.3"/>
    <row r="681" ht="14.25" hidden="1" customHeight="1" x14ac:dyDescent="0.3"/>
    <row r="682" ht="14.25" hidden="1" customHeight="1" x14ac:dyDescent="0.3"/>
    <row r="683" ht="14.25" hidden="1" customHeight="1" x14ac:dyDescent="0.3"/>
    <row r="684" ht="14.25" hidden="1" customHeight="1" x14ac:dyDescent="0.3"/>
    <row r="685" ht="14.25" hidden="1" customHeight="1" x14ac:dyDescent="0.3"/>
    <row r="686" ht="14.25" hidden="1" customHeight="1" x14ac:dyDescent="0.3"/>
    <row r="687" ht="14.25" hidden="1" customHeight="1" x14ac:dyDescent="0.3"/>
    <row r="688" ht="14.25" hidden="1" customHeight="1" x14ac:dyDescent="0.3"/>
    <row r="689" ht="14.25" hidden="1" customHeight="1" x14ac:dyDescent="0.3"/>
    <row r="690" ht="14.25" hidden="1" customHeight="1" x14ac:dyDescent="0.3"/>
    <row r="691" ht="14.25" hidden="1" customHeight="1" x14ac:dyDescent="0.3"/>
    <row r="692" ht="14.25" hidden="1" customHeight="1" x14ac:dyDescent="0.3"/>
    <row r="693" ht="14.25" hidden="1" customHeight="1" x14ac:dyDescent="0.3"/>
    <row r="694" ht="14.25" hidden="1" customHeight="1" x14ac:dyDescent="0.3"/>
    <row r="695" ht="14.25" hidden="1" customHeight="1" x14ac:dyDescent="0.3"/>
    <row r="696" ht="14.25" hidden="1" customHeight="1" x14ac:dyDescent="0.3"/>
    <row r="697" ht="14.25" hidden="1" customHeight="1" x14ac:dyDescent="0.3"/>
    <row r="698" ht="14.25" hidden="1" customHeight="1" x14ac:dyDescent="0.3"/>
    <row r="699" ht="14.25" hidden="1" customHeight="1" x14ac:dyDescent="0.3"/>
    <row r="700" ht="14.25" hidden="1" customHeight="1" x14ac:dyDescent="0.3"/>
    <row r="701" ht="14.25" hidden="1" customHeight="1" x14ac:dyDescent="0.3"/>
    <row r="702" ht="14.25" hidden="1" customHeight="1" x14ac:dyDescent="0.3"/>
    <row r="703" ht="14.25" hidden="1" customHeight="1" x14ac:dyDescent="0.3"/>
    <row r="704" ht="14.25" hidden="1" customHeight="1" x14ac:dyDescent="0.3"/>
    <row r="705" ht="14.25" hidden="1" customHeight="1" x14ac:dyDescent="0.3"/>
    <row r="706" ht="14.25" hidden="1" customHeight="1" x14ac:dyDescent="0.3"/>
    <row r="707" ht="14.25" hidden="1" customHeight="1" x14ac:dyDescent="0.3"/>
    <row r="708" ht="14.25" hidden="1" customHeight="1" x14ac:dyDescent="0.3"/>
    <row r="709" ht="14.25" hidden="1" customHeight="1" x14ac:dyDescent="0.3"/>
    <row r="710" ht="14.25" hidden="1" customHeight="1" x14ac:dyDescent="0.3"/>
    <row r="711" ht="14.25" hidden="1" customHeight="1" x14ac:dyDescent="0.3"/>
    <row r="712" ht="14.25" hidden="1" customHeight="1" x14ac:dyDescent="0.3"/>
    <row r="713" ht="14.25" hidden="1" customHeight="1" x14ac:dyDescent="0.3"/>
    <row r="714" ht="14.25" hidden="1" customHeight="1" x14ac:dyDescent="0.3"/>
    <row r="715" ht="14.25" hidden="1" customHeight="1" x14ac:dyDescent="0.3"/>
    <row r="716" ht="14.25" hidden="1" customHeight="1" x14ac:dyDescent="0.3"/>
    <row r="717" ht="14.25" hidden="1" customHeight="1" x14ac:dyDescent="0.3"/>
    <row r="718" ht="14.25" hidden="1" customHeight="1" x14ac:dyDescent="0.3"/>
    <row r="719" ht="14.25" hidden="1" customHeight="1" x14ac:dyDescent="0.3"/>
    <row r="720" ht="14.25" hidden="1" customHeight="1" x14ac:dyDescent="0.3"/>
    <row r="721" ht="14.25" hidden="1" customHeight="1" x14ac:dyDescent="0.3"/>
    <row r="722" ht="14.25" hidden="1" customHeight="1" x14ac:dyDescent="0.3"/>
    <row r="723" ht="14.25" hidden="1" customHeight="1" x14ac:dyDescent="0.3"/>
    <row r="724" ht="14.25" hidden="1" customHeight="1" x14ac:dyDescent="0.3"/>
    <row r="725" ht="14.25" hidden="1" customHeight="1" x14ac:dyDescent="0.3"/>
    <row r="726" ht="14.25" hidden="1" customHeight="1" x14ac:dyDescent="0.3"/>
    <row r="727" ht="14.25" hidden="1" customHeight="1" x14ac:dyDescent="0.3"/>
    <row r="728" ht="14.25" hidden="1" customHeight="1" x14ac:dyDescent="0.3"/>
    <row r="729" ht="14.25" hidden="1" customHeight="1" x14ac:dyDescent="0.3"/>
    <row r="730" ht="14.25" hidden="1" customHeight="1" x14ac:dyDescent="0.3"/>
    <row r="731" ht="14.25" hidden="1" customHeight="1" x14ac:dyDescent="0.3"/>
    <row r="732" ht="14.25" hidden="1" customHeight="1" x14ac:dyDescent="0.3"/>
    <row r="733" ht="14.25" hidden="1" customHeight="1" x14ac:dyDescent="0.3"/>
    <row r="734" ht="14.25" hidden="1" customHeight="1" x14ac:dyDescent="0.3"/>
    <row r="735" ht="14.25" hidden="1" customHeight="1" x14ac:dyDescent="0.3"/>
    <row r="736" ht="14.25" hidden="1" customHeight="1" x14ac:dyDescent="0.3"/>
    <row r="737" ht="14.25" hidden="1" customHeight="1" x14ac:dyDescent="0.3"/>
    <row r="738" ht="14.25" hidden="1" customHeight="1" x14ac:dyDescent="0.3"/>
    <row r="739" ht="14.25" hidden="1" customHeight="1" x14ac:dyDescent="0.3"/>
    <row r="740" ht="14.25" hidden="1" customHeight="1" x14ac:dyDescent="0.3"/>
    <row r="741" ht="14.25" hidden="1" customHeight="1" x14ac:dyDescent="0.3"/>
    <row r="742" ht="14.25" hidden="1" customHeight="1" x14ac:dyDescent="0.3"/>
    <row r="743" ht="14.25" hidden="1" customHeight="1" x14ac:dyDescent="0.3"/>
    <row r="744" ht="14.25" hidden="1" customHeight="1" x14ac:dyDescent="0.3"/>
    <row r="745" ht="14.25" hidden="1" customHeight="1" x14ac:dyDescent="0.3"/>
    <row r="746" ht="14.25" hidden="1" customHeight="1" x14ac:dyDescent="0.3"/>
    <row r="747" ht="14.25" hidden="1" customHeight="1" x14ac:dyDescent="0.3"/>
    <row r="748" ht="14.25" hidden="1" customHeight="1" x14ac:dyDescent="0.3"/>
    <row r="749" ht="14.25" hidden="1" customHeight="1" x14ac:dyDescent="0.3"/>
    <row r="750" ht="14.25" hidden="1" customHeight="1" x14ac:dyDescent="0.3"/>
    <row r="751" ht="14.25" hidden="1" customHeight="1" x14ac:dyDescent="0.3"/>
    <row r="752" ht="14.25" hidden="1" customHeight="1" x14ac:dyDescent="0.3"/>
    <row r="753" ht="14.25" hidden="1" customHeight="1" x14ac:dyDescent="0.3"/>
    <row r="754" ht="14.25" hidden="1" customHeight="1" x14ac:dyDescent="0.3"/>
    <row r="755" ht="14.25" hidden="1" customHeight="1" x14ac:dyDescent="0.3"/>
    <row r="756" ht="14.25" hidden="1" customHeight="1" x14ac:dyDescent="0.3"/>
    <row r="757" ht="14.25" hidden="1" customHeight="1" x14ac:dyDescent="0.3"/>
    <row r="758" ht="14.25" hidden="1" customHeight="1" x14ac:dyDescent="0.3"/>
    <row r="759" ht="14.25" hidden="1" customHeight="1" x14ac:dyDescent="0.3"/>
    <row r="760" ht="14.25" hidden="1" customHeight="1" x14ac:dyDescent="0.3"/>
    <row r="761" ht="14.25" hidden="1" customHeight="1" x14ac:dyDescent="0.3"/>
    <row r="762" ht="14.25" hidden="1" customHeight="1" x14ac:dyDescent="0.3"/>
    <row r="763" ht="14.25" hidden="1" customHeight="1" x14ac:dyDescent="0.3"/>
    <row r="764" ht="14.25" hidden="1" customHeight="1" x14ac:dyDescent="0.3"/>
    <row r="765" ht="14.25" hidden="1" customHeight="1" x14ac:dyDescent="0.3"/>
    <row r="766" ht="14.25" hidden="1" customHeight="1" x14ac:dyDescent="0.3"/>
    <row r="767" ht="14.25" hidden="1" customHeight="1" x14ac:dyDescent="0.3"/>
    <row r="768" ht="14.25" hidden="1" customHeight="1" x14ac:dyDescent="0.3"/>
    <row r="769" ht="14.25" hidden="1" customHeight="1" x14ac:dyDescent="0.3"/>
    <row r="770" ht="14.25" hidden="1" customHeight="1" x14ac:dyDescent="0.3"/>
    <row r="771" ht="14.25" hidden="1" customHeight="1" x14ac:dyDescent="0.3"/>
    <row r="772" ht="14.25" hidden="1" customHeight="1" x14ac:dyDescent="0.3"/>
    <row r="773" ht="14.25" hidden="1" customHeight="1" x14ac:dyDescent="0.3"/>
    <row r="774" ht="14.25" hidden="1" customHeight="1" x14ac:dyDescent="0.3"/>
    <row r="775" ht="14.25" hidden="1" customHeight="1" x14ac:dyDescent="0.3"/>
    <row r="776" ht="14.25" hidden="1" customHeight="1" x14ac:dyDescent="0.3"/>
    <row r="777" ht="14.25" hidden="1" customHeight="1" x14ac:dyDescent="0.3"/>
    <row r="778" ht="14.25" hidden="1" customHeight="1" x14ac:dyDescent="0.3"/>
    <row r="779" ht="14.25" hidden="1" customHeight="1" x14ac:dyDescent="0.3"/>
    <row r="780" ht="14.25" hidden="1" customHeight="1" x14ac:dyDescent="0.3"/>
    <row r="781" ht="14.25" hidden="1" customHeight="1" x14ac:dyDescent="0.3"/>
    <row r="782" ht="14.25" hidden="1" customHeight="1" x14ac:dyDescent="0.3"/>
    <row r="783" ht="14.25" hidden="1" customHeight="1" x14ac:dyDescent="0.3"/>
    <row r="784" ht="14.25" hidden="1" customHeight="1" x14ac:dyDescent="0.3"/>
    <row r="785" ht="14.25" hidden="1" customHeight="1" x14ac:dyDescent="0.3"/>
    <row r="786" ht="14.25" hidden="1" customHeight="1" x14ac:dyDescent="0.3"/>
    <row r="787" ht="14.25" hidden="1" customHeight="1" x14ac:dyDescent="0.3"/>
    <row r="788" ht="14.25" hidden="1" customHeight="1" x14ac:dyDescent="0.3"/>
    <row r="789" ht="14.25" hidden="1" customHeight="1" x14ac:dyDescent="0.3"/>
    <row r="790" ht="14.25" hidden="1" customHeight="1" x14ac:dyDescent="0.3"/>
    <row r="791" ht="14.25" hidden="1" customHeight="1" x14ac:dyDescent="0.3"/>
    <row r="792" ht="14.25" hidden="1" customHeight="1" x14ac:dyDescent="0.3"/>
    <row r="793" ht="14.25" hidden="1" customHeight="1" x14ac:dyDescent="0.3"/>
    <row r="794" ht="14.25" hidden="1" customHeight="1" x14ac:dyDescent="0.3"/>
    <row r="795" ht="14.25" hidden="1" customHeight="1" x14ac:dyDescent="0.3"/>
    <row r="796" ht="14.25" hidden="1" customHeight="1" x14ac:dyDescent="0.3"/>
    <row r="797" ht="14.25" hidden="1" customHeight="1" x14ac:dyDescent="0.3"/>
    <row r="798" ht="14.25" hidden="1" customHeight="1" x14ac:dyDescent="0.3"/>
    <row r="799" ht="14.25" hidden="1" customHeight="1" x14ac:dyDescent="0.3"/>
    <row r="800" ht="14.25" hidden="1" customHeight="1" x14ac:dyDescent="0.3"/>
    <row r="801" ht="14.25" hidden="1" customHeight="1" x14ac:dyDescent="0.3"/>
    <row r="802" ht="14.25" hidden="1" customHeight="1" x14ac:dyDescent="0.3"/>
    <row r="803" ht="14.25" hidden="1" customHeight="1" x14ac:dyDescent="0.3"/>
    <row r="804" ht="14.25" hidden="1" customHeight="1" x14ac:dyDescent="0.3"/>
    <row r="805" ht="14.25" hidden="1" customHeight="1" x14ac:dyDescent="0.3"/>
    <row r="806" ht="14.25" hidden="1" customHeight="1" x14ac:dyDescent="0.3"/>
    <row r="807" ht="14.25" hidden="1" customHeight="1" x14ac:dyDescent="0.3"/>
    <row r="808" ht="14.25" hidden="1" customHeight="1" x14ac:dyDescent="0.3"/>
    <row r="809" ht="14.25" hidden="1" customHeight="1" x14ac:dyDescent="0.3"/>
    <row r="810" ht="14.25" hidden="1" customHeight="1" x14ac:dyDescent="0.3"/>
    <row r="811" ht="14.25" hidden="1" customHeight="1" x14ac:dyDescent="0.3"/>
    <row r="812" ht="14.25" hidden="1" customHeight="1" x14ac:dyDescent="0.3"/>
    <row r="813" ht="14.25" hidden="1" customHeight="1" x14ac:dyDescent="0.3"/>
    <row r="814" ht="14.25" hidden="1" customHeight="1" x14ac:dyDescent="0.3"/>
    <row r="815" ht="14.25" hidden="1" customHeight="1" x14ac:dyDescent="0.3"/>
    <row r="816" ht="14.25" hidden="1" customHeight="1" x14ac:dyDescent="0.3"/>
    <row r="817" ht="14.25" hidden="1" customHeight="1" x14ac:dyDescent="0.3"/>
    <row r="818" ht="14.25" hidden="1" customHeight="1" x14ac:dyDescent="0.3"/>
    <row r="819" ht="14.25" hidden="1" customHeight="1" x14ac:dyDescent="0.3"/>
    <row r="820" ht="14.25" hidden="1" customHeight="1" x14ac:dyDescent="0.3"/>
    <row r="821" ht="14.25" hidden="1" customHeight="1" x14ac:dyDescent="0.3"/>
    <row r="822" ht="14.25" hidden="1" customHeight="1" x14ac:dyDescent="0.3"/>
    <row r="823" ht="14.25" hidden="1" customHeight="1" x14ac:dyDescent="0.3"/>
    <row r="824" ht="14.25" hidden="1" customHeight="1" x14ac:dyDescent="0.3"/>
    <row r="825" ht="14.25" hidden="1" customHeight="1" x14ac:dyDescent="0.3"/>
    <row r="826" ht="14.25" hidden="1" customHeight="1" x14ac:dyDescent="0.3"/>
    <row r="827" ht="14.25" hidden="1" customHeight="1" x14ac:dyDescent="0.3"/>
    <row r="828" ht="14.25" hidden="1" customHeight="1" x14ac:dyDescent="0.3"/>
    <row r="829" ht="14.25" hidden="1" customHeight="1" x14ac:dyDescent="0.3"/>
    <row r="830" ht="14.25" hidden="1" customHeight="1" x14ac:dyDescent="0.3"/>
    <row r="831" ht="14.25" hidden="1" customHeight="1" x14ac:dyDescent="0.3"/>
    <row r="832" ht="14.25" hidden="1" customHeight="1" x14ac:dyDescent="0.3"/>
    <row r="833" ht="14.25" hidden="1" customHeight="1" x14ac:dyDescent="0.3"/>
    <row r="834" ht="14.25" hidden="1" customHeight="1" x14ac:dyDescent="0.3"/>
    <row r="835" ht="14.25" hidden="1" customHeight="1" x14ac:dyDescent="0.3"/>
    <row r="836" ht="14.25" hidden="1" customHeight="1" x14ac:dyDescent="0.3"/>
    <row r="837" ht="14.25" hidden="1" customHeight="1" x14ac:dyDescent="0.3"/>
    <row r="838" ht="14.25" hidden="1" customHeight="1" x14ac:dyDescent="0.3"/>
    <row r="839" ht="14.25" hidden="1" customHeight="1" x14ac:dyDescent="0.3"/>
    <row r="840" ht="14.25" hidden="1" customHeight="1" x14ac:dyDescent="0.3"/>
    <row r="841" ht="14.25" hidden="1" customHeight="1" x14ac:dyDescent="0.3"/>
    <row r="842" ht="14.25" hidden="1" customHeight="1" x14ac:dyDescent="0.3"/>
    <row r="843" ht="14.25" hidden="1" customHeight="1" x14ac:dyDescent="0.3"/>
    <row r="844" ht="14.25" hidden="1" customHeight="1" x14ac:dyDescent="0.3"/>
    <row r="845" ht="14.25" hidden="1" customHeight="1" x14ac:dyDescent="0.3"/>
    <row r="846" ht="14.25" hidden="1" customHeight="1" x14ac:dyDescent="0.3"/>
    <row r="847" ht="14.25" hidden="1" customHeight="1" x14ac:dyDescent="0.3"/>
    <row r="848" ht="14.25" hidden="1" customHeight="1" x14ac:dyDescent="0.3"/>
    <row r="849" ht="14.25" hidden="1" customHeight="1" x14ac:dyDescent="0.3"/>
    <row r="850" ht="14.25" hidden="1" customHeight="1" x14ac:dyDescent="0.3"/>
    <row r="851" ht="14.25" hidden="1" customHeight="1" x14ac:dyDescent="0.3"/>
    <row r="852" ht="14.25" hidden="1" customHeight="1" x14ac:dyDescent="0.3"/>
    <row r="853" ht="14.25" hidden="1" customHeight="1" x14ac:dyDescent="0.3"/>
    <row r="854" ht="14.25" hidden="1" customHeight="1" x14ac:dyDescent="0.3"/>
    <row r="855" ht="14.25" hidden="1" customHeight="1" x14ac:dyDescent="0.3"/>
    <row r="856" ht="14.25" hidden="1" customHeight="1" x14ac:dyDescent="0.3"/>
    <row r="857" ht="14.25" hidden="1" customHeight="1" x14ac:dyDescent="0.3"/>
    <row r="858" ht="14.25" hidden="1" customHeight="1" x14ac:dyDescent="0.3"/>
    <row r="859" ht="14.25" hidden="1" customHeight="1" x14ac:dyDescent="0.3"/>
    <row r="860" ht="14.25" hidden="1" customHeight="1" x14ac:dyDescent="0.3"/>
    <row r="861" ht="14.25" hidden="1" customHeight="1" x14ac:dyDescent="0.3"/>
    <row r="862" ht="14.25" hidden="1" customHeight="1" x14ac:dyDescent="0.3"/>
    <row r="863" ht="14.25" hidden="1" customHeight="1" x14ac:dyDescent="0.3"/>
    <row r="864" ht="14.25" hidden="1" customHeight="1" x14ac:dyDescent="0.3"/>
    <row r="865" ht="14.25" hidden="1" customHeight="1" x14ac:dyDescent="0.3"/>
    <row r="866" ht="14.25" hidden="1" customHeight="1" x14ac:dyDescent="0.3"/>
    <row r="867" ht="14.25" hidden="1" customHeight="1" x14ac:dyDescent="0.3"/>
    <row r="868" ht="14.25" hidden="1" customHeight="1" x14ac:dyDescent="0.3"/>
    <row r="869" ht="14.25" hidden="1" customHeight="1" x14ac:dyDescent="0.3"/>
    <row r="870" ht="14.25" hidden="1" customHeight="1" x14ac:dyDescent="0.3"/>
    <row r="871" ht="14.25" hidden="1" customHeight="1" x14ac:dyDescent="0.3"/>
    <row r="872" ht="14.25" hidden="1" customHeight="1" x14ac:dyDescent="0.3"/>
    <row r="873" ht="14.25" hidden="1" customHeight="1" x14ac:dyDescent="0.3"/>
    <row r="874" ht="14.25" hidden="1" customHeight="1" x14ac:dyDescent="0.3"/>
    <row r="875" ht="14.25" hidden="1" customHeight="1" x14ac:dyDescent="0.3"/>
    <row r="876" ht="14.25" hidden="1" customHeight="1" x14ac:dyDescent="0.3"/>
    <row r="877" ht="14.25" hidden="1" customHeight="1" x14ac:dyDescent="0.3"/>
    <row r="878" ht="14.25" hidden="1" customHeight="1" x14ac:dyDescent="0.3"/>
    <row r="879" ht="14.25" hidden="1" customHeight="1" x14ac:dyDescent="0.3"/>
    <row r="880" ht="14.25" hidden="1" customHeight="1" x14ac:dyDescent="0.3"/>
    <row r="881" ht="14.25" hidden="1" customHeight="1" x14ac:dyDescent="0.3"/>
    <row r="882" ht="14.25" hidden="1" customHeight="1" x14ac:dyDescent="0.3"/>
    <row r="883" ht="14.25" hidden="1" customHeight="1" x14ac:dyDescent="0.3"/>
    <row r="884" ht="14.25" hidden="1" customHeight="1" x14ac:dyDescent="0.3"/>
    <row r="885" ht="14.25" hidden="1" customHeight="1" x14ac:dyDescent="0.3"/>
    <row r="886" ht="14.25" hidden="1" customHeight="1" x14ac:dyDescent="0.3"/>
    <row r="887" ht="14.25" hidden="1" customHeight="1" x14ac:dyDescent="0.3"/>
    <row r="888" ht="14.25" hidden="1" customHeight="1" x14ac:dyDescent="0.3"/>
    <row r="889" ht="14.25" hidden="1" customHeight="1" x14ac:dyDescent="0.3"/>
    <row r="890" ht="14.25" hidden="1" customHeight="1" x14ac:dyDescent="0.3"/>
    <row r="891" ht="14.25" hidden="1" customHeight="1" x14ac:dyDescent="0.3"/>
    <row r="892" ht="14.25" hidden="1" customHeight="1" x14ac:dyDescent="0.3"/>
    <row r="893" ht="14.25" hidden="1" customHeight="1" x14ac:dyDescent="0.3"/>
    <row r="894" ht="14.25" hidden="1" customHeight="1" x14ac:dyDescent="0.3"/>
    <row r="895" ht="14.25" hidden="1" customHeight="1" x14ac:dyDescent="0.3"/>
    <row r="896" ht="14.25" hidden="1" customHeight="1" x14ac:dyDescent="0.3"/>
    <row r="897" ht="14.25" hidden="1" customHeight="1" x14ac:dyDescent="0.3"/>
    <row r="898" ht="14.25" hidden="1" customHeight="1" x14ac:dyDescent="0.3"/>
    <row r="899" ht="14.25" hidden="1" customHeight="1" x14ac:dyDescent="0.3"/>
    <row r="900" ht="14.25" hidden="1" customHeight="1" x14ac:dyDescent="0.3"/>
    <row r="901" ht="14.25" hidden="1" customHeight="1" x14ac:dyDescent="0.3"/>
    <row r="902" ht="14.25" hidden="1" customHeight="1" x14ac:dyDescent="0.3"/>
    <row r="903" ht="14.25" hidden="1" customHeight="1" x14ac:dyDescent="0.3"/>
    <row r="904" ht="14.25" hidden="1" customHeight="1" x14ac:dyDescent="0.3"/>
    <row r="905" ht="14.25" hidden="1" customHeight="1" x14ac:dyDescent="0.3"/>
    <row r="906" ht="14.25" hidden="1" customHeight="1" x14ac:dyDescent="0.3"/>
    <row r="907" ht="14.25" hidden="1" customHeight="1" x14ac:dyDescent="0.3"/>
    <row r="908" ht="14.25" hidden="1" customHeight="1" x14ac:dyDescent="0.3"/>
    <row r="909" ht="14.25" hidden="1" customHeight="1" x14ac:dyDescent="0.3"/>
    <row r="910" ht="14.25" hidden="1" customHeight="1" x14ac:dyDescent="0.3"/>
    <row r="911" ht="14.25" hidden="1" customHeight="1" x14ac:dyDescent="0.3"/>
    <row r="912" ht="14.25" hidden="1" customHeight="1" x14ac:dyDescent="0.3"/>
    <row r="913" ht="14.25" hidden="1" customHeight="1" x14ac:dyDescent="0.3"/>
    <row r="914" ht="14.25" hidden="1" customHeight="1" x14ac:dyDescent="0.3"/>
    <row r="915" ht="14.25" hidden="1" customHeight="1" x14ac:dyDescent="0.3"/>
    <row r="916" ht="14.25" hidden="1" customHeight="1" x14ac:dyDescent="0.3"/>
    <row r="917" ht="14.25" hidden="1" customHeight="1" x14ac:dyDescent="0.3"/>
    <row r="918" ht="14.25" hidden="1" customHeight="1" x14ac:dyDescent="0.3"/>
    <row r="919" ht="14.25" hidden="1" customHeight="1" x14ac:dyDescent="0.3"/>
    <row r="920" ht="14.25" hidden="1" customHeight="1" x14ac:dyDescent="0.3"/>
    <row r="921" ht="14.25" hidden="1" customHeight="1" x14ac:dyDescent="0.3"/>
    <row r="922" ht="14.25" hidden="1" customHeight="1" x14ac:dyDescent="0.3"/>
    <row r="923" ht="14.25" hidden="1" customHeight="1" x14ac:dyDescent="0.3"/>
    <row r="924" ht="14.25" hidden="1" customHeight="1" x14ac:dyDescent="0.3"/>
    <row r="925" ht="14.25" hidden="1" customHeight="1" x14ac:dyDescent="0.3"/>
    <row r="926" ht="14.25" hidden="1" customHeight="1" x14ac:dyDescent="0.3"/>
    <row r="927" ht="14.25" hidden="1" customHeight="1" x14ac:dyDescent="0.3"/>
    <row r="928" ht="14.25" hidden="1" customHeight="1" x14ac:dyDescent="0.3"/>
  </sheetData>
  <sheetProtection algorithmName="SHA-512" hashValue="yTUv8cCXMfJkAVfiTz1gdRHL13M+qPuABbY0q5PnZgNKC67FXuMgcfzbrh5Uf09Tb8qfjVuYNibaHriJ7pteOA==" saltValue="KwyOmzoS+9u6pA7F5507yQ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/>
  <dimension ref="A1:N147"/>
  <sheetViews>
    <sheetView showGridLines="0" topLeftCell="A22" zoomScale="90" zoomScaleNormal="90" workbookViewId="0">
      <selection activeCell="E41" sqref="E41"/>
    </sheetView>
  </sheetViews>
  <sheetFormatPr defaultColWidth="0" defaultRowHeight="17.399999999999999" x14ac:dyDescent="0.3"/>
  <cols>
    <col min="1" max="1" width="2.77734375" style="93" customWidth="1"/>
    <col min="2" max="2" width="3.6640625" style="305" customWidth="1"/>
    <col min="3" max="3" width="29" style="93" customWidth="1"/>
    <col min="4" max="4" width="16.88671875" style="93" bestFit="1" customWidth="1"/>
    <col min="5" max="10" width="16.77734375" style="93" customWidth="1"/>
    <col min="11" max="11" width="3.5546875" style="350" customWidth="1"/>
    <col min="12" max="12" width="23.109375" style="350" customWidth="1"/>
    <col min="13" max="13" width="2.77734375" style="350" customWidth="1"/>
    <col min="14" max="14" width="19" style="350" hidden="1" customWidth="1"/>
    <col min="15" max="16384" width="8.88671875" style="350" hidden="1"/>
  </cols>
  <sheetData>
    <row r="1" spans="1:12" ht="12" customHeight="1" x14ac:dyDescent="0.3">
      <c r="A1" s="65"/>
      <c r="C1" s="65"/>
      <c r="D1" s="66"/>
      <c r="E1" s="65"/>
      <c r="F1" s="67"/>
      <c r="G1" s="68"/>
      <c r="H1" s="67"/>
      <c r="I1" s="67"/>
      <c r="K1" s="93"/>
      <c r="L1" s="93"/>
    </row>
    <row r="2" spans="1:12" ht="22.2" x14ac:dyDescent="0.35">
      <c r="A2" s="69"/>
      <c r="B2" s="303"/>
      <c r="C2" s="8" t="s">
        <v>0</v>
      </c>
      <c r="D2" s="4"/>
      <c r="E2" s="5"/>
      <c r="F2" s="6"/>
      <c r="G2" s="4"/>
      <c r="H2" s="4"/>
      <c r="I2" s="104"/>
      <c r="J2" s="37"/>
      <c r="K2" s="37"/>
      <c r="L2" s="37"/>
    </row>
    <row r="3" spans="1:12" ht="22.2" x14ac:dyDescent="0.35">
      <c r="A3" s="70"/>
      <c r="B3" s="303"/>
      <c r="C3" s="319" t="str">
        <f>+Samenvatting!B3</f>
        <v>FMIS Oplossing</v>
      </c>
      <c r="D3" s="8"/>
      <c r="E3" s="9"/>
      <c r="F3" s="10"/>
      <c r="G3" s="8"/>
      <c r="H3" s="8"/>
      <c r="I3" s="105"/>
      <c r="J3" s="37"/>
      <c r="K3" s="37"/>
      <c r="L3" s="37"/>
    </row>
    <row r="4" spans="1:12" ht="16.2" customHeight="1" x14ac:dyDescent="0.3">
      <c r="A4" s="69"/>
      <c r="B4" s="327"/>
      <c r="C4" s="15" t="s">
        <v>227</v>
      </c>
      <c r="D4" s="13"/>
      <c r="E4" s="13"/>
      <c r="F4" s="14"/>
      <c r="G4" s="13"/>
      <c r="H4" s="13"/>
      <c r="I4" s="13"/>
      <c r="J4" s="37"/>
      <c r="K4" s="37"/>
      <c r="L4" s="37"/>
    </row>
    <row r="5" spans="1:12" ht="12.6" customHeight="1" x14ac:dyDescent="0.35">
      <c r="A5" s="69"/>
      <c r="B5" s="303"/>
      <c r="C5" s="324" t="s">
        <v>7</v>
      </c>
      <c r="D5" s="13"/>
      <c r="E5" s="13"/>
      <c r="F5" s="14"/>
      <c r="G5" s="109"/>
      <c r="H5" s="13"/>
      <c r="I5" s="13"/>
      <c r="J5" s="37"/>
      <c r="K5" s="37"/>
      <c r="L5" s="37"/>
    </row>
    <row r="6" spans="1:12" ht="12.6" customHeight="1" x14ac:dyDescent="0.3">
      <c r="A6" s="69"/>
      <c r="B6" s="303"/>
      <c r="C6" s="346" t="s">
        <v>142</v>
      </c>
      <c r="D6" s="13"/>
      <c r="E6" s="13"/>
      <c r="F6" s="14"/>
      <c r="G6" s="13"/>
      <c r="H6" s="13"/>
      <c r="I6" s="13"/>
      <c r="J6" s="37"/>
      <c r="K6" s="37"/>
      <c r="L6" s="37"/>
    </row>
    <row r="7" spans="1:12" x14ac:dyDescent="0.3">
      <c r="A7" s="69"/>
      <c r="B7" s="303"/>
      <c r="C7" s="130"/>
      <c r="D7" s="18"/>
      <c r="E7" s="19"/>
      <c r="F7" s="19"/>
      <c r="G7" s="14"/>
      <c r="H7" s="19"/>
      <c r="I7" s="14"/>
      <c r="J7" s="37"/>
      <c r="K7" s="37"/>
      <c r="L7" s="37"/>
    </row>
    <row r="8" spans="1:12" ht="18" thickBot="1" x14ac:dyDescent="0.35">
      <c r="A8" s="69"/>
      <c r="B8" s="303"/>
      <c r="C8" s="43"/>
      <c r="D8" s="44"/>
      <c r="E8" s="44"/>
      <c r="F8" s="45"/>
      <c r="G8" s="44"/>
      <c r="H8" s="44"/>
      <c r="I8" s="44"/>
      <c r="J8" s="44"/>
      <c r="K8" s="44"/>
      <c r="L8" s="44"/>
    </row>
    <row r="9" spans="1:12" x14ac:dyDescent="0.3">
      <c r="A9" s="69"/>
      <c r="B9" s="303"/>
      <c r="C9" s="46"/>
      <c r="D9" s="47"/>
      <c r="E9" s="47"/>
      <c r="F9" s="48"/>
      <c r="G9" s="47"/>
      <c r="H9" s="47"/>
      <c r="I9" s="47"/>
      <c r="J9" s="47"/>
    </row>
    <row r="10" spans="1:12" x14ac:dyDescent="0.3">
      <c r="A10" s="69"/>
      <c r="B10" s="303"/>
      <c r="C10" s="72" t="s">
        <v>14</v>
      </c>
      <c r="D10" s="283"/>
      <c r="E10" s="73"/>
      <c r="F10" s="73"/>
      <c r="G10" s="73"/>
      <c r="H10" s="73"/>
      <c r="I10" s="73"/>
      <c r="J10" s="74"/>
      <c r="L10" s="281" t="s">
        <v>127</v>
      </c>
    </row>
    <row r="11" spans="1:12" x14ac:dyDescent="0.3">
      <c r="A11" s="69"/>
      <c r="B11" s="303"/>
      <c r="C11" s="78" t="s">
        <v>1</v>
      </c>
      <c r="D11" s="3"/>
      <c r="E11" s="76"/>
      <c r="F11" s="76"/>
      <c r="G11" s="76"/>
      <c r="H11" s="76"/>
      <c r="I11" s="76"/>
      <c r="J11" s="77"/>
      <c r="L11" s="230" t="s">
        <v>140</v>
      </c>
    </row>
    <row r="12" spans="1:12" x14ac:dyDescent="0.3">
      <c r="A12" s="69"/>
      <c r="B12" s="303"/>
      <c r="C12" s="78"/>
      <c r="D12" s="3"/>
      <c r="E12" s="76" t="s">
        <v>15</v>
      </c>
      <c r="F12" s="76" t="s">
        <v>15</v>
      </c>
      <c r="G12" s="76" t="s">
        <v>15</v>
      </c>
      <c r="H12" s="76" t="s">
        <v>15</v>
      </c>
      <c r="I12" s="76" t="s">
        <v>15</v>
      </c>
      <c r="J12" s="77" t="s">
        <v>15</v>
      </c>
      <c r="L12" s="230" t="s">
        <v>85</v>
      </c>
    </row>
    <row r="13" spans="1:12" x14ac:dyDescent="0.3">
      <c r="A13" s="69"/>
      <c r="B13" s="303"/>
      <c r="C13" s="80" t="s">
        <v>16</v>
      </c>
      <c r="D13" s="284"/>
      <c r="E13" s="81" t="s">
        <v>89</v>
      </c>
      <c r="F13" s="81" t="s">
        <v>90</v>
      </c>
      <c r="G13" s="81" t="s">
        <v>91</v>
      </c>
      <c r="H13" s="81" t="s">
        <v>92</v>
      </c>
      <c r="I13" s="81" t="s">
        <v>93</v>
      </c>
      <c r="J13" s="204" t="s">
        <v>94</v>
      </c>
      <c r="L13" s="280" t="s">
        <v>86</v>
      </c>
    </row>
    <row r="14" spans="1:12" x14ac:dyDescent="0.3">
      <c r="A14" s="69"/>
      <c r="B14" s="303"/>
      <c r="C14" s="82"/>
      <c r="D14" s="82" t="s">
        <v>114</v>
      </c>
      <c r="E14" s="83">
        <v>3000</v>
      </c>
      <c r="F14" s="83">
        <f>(+E14+G14)/2</f>
        <v>24000</v>
      </c>
      <c r="G14" s="83">
        <v>45000</v>
      </c>
      <c r="H14" s="83">
        <v>50000</v>
      </c>
      <c r="I14" s="83">
        <v>55000</v>
      </c>
      <c r="J14" s="83">
        <v>55000</v>
      </c>
      <c r="L14" s="432">
        <v>120000</v>
      </c>
    </row>
    <row r="15" spans="1:12" x14ac:dyDescent="0.3">
      <c r="A15" s="69"/>
      <c r="B15" s="303"/>
      <c r="C15" s="289"/>
      <c r="D15" s="289" t="s">
        <v>134</v>
      </c>
      <c r="E15" s="419">
        <v>2000</v>
      </c>
      <c r="F15" s="419">
        <v>16000</v>
      </c>
      <c r="G15" s="419">
        <v>30000</v>
      </c>
      <c r="H15" s="419">
        <v>34000</v>
      </c>
      <c r="I15" s="419">
        <v>37000</v>
      </c>
      <c r="J15" s="419">
        <v>37000</v>
      </c>
      <c r="K15" s="47"/>
      <c r="L15" s="419">
        <v>75000</v>
      </c>
    </row>
    <row r="16" spans="1:12" ht="18" thickBot="1" x14ac:dyDescent="0.35">
      <c r="A16" s="69"/>
      <c r="B16" s="303"/>
      <c r="C16" s="43"/>
      <c r="D16" s="44"/>
      <c r="E16" s="44"/>
      <c r="F16" s="45"/>
      <c r="G16" s="44"/>
      <c r="H16" s="44"/>
      <c r="I16" s="44"/>
      <c r="J16" s="44"/>
      <c r="K16" s="44"/>
      <c r="L16" s="44"/>
    </row>
    <row r="17" spans="1:12" x14ac:dyDescent="0.3">
      <c r="A17" s="69"/>
      <c r="B17" s="303"/>
      <c r="C17" s="46"/>
      <c r="D17" s="47"/>
      <c r="E17" s="47"/>
      <c r="F17" s="48"/>
      <c r="G17" s="47"/>
      <c r="H17" s="47"/>
      <c r="I17" s="47"/>
      <c r="J17" s="47"/>
      <c r="K17" s="47"/>
      <c r="L17" s="47"/>
    </row>
    <row r="18" spans="1:12" x14ac:dyDescent="0.3">
      <c r="A18" s="69"/>
      <c r="B18" s="303"/>
      <c r="C18" s="86" t="s">
        <v>19</v>
      </c>
      <c r="D18" s="222"/>
      <c r="E18" s="223"/>
      <c r="F18" s="350"/>
      <c r="G18" s="350"/>
      <c r="H18" s="47"/>
      <c r="I18" s="47"/>
      <c r="J18" s="47"/>
    </row>
    <row r="19" spans="1:12" x14ac:dyDescent="0.3">
      <c r="A19" s="69"/>
      <c r="B19" s="303"/>
      <c r="C19" s="75"/>
      <c r="D19" s="37"/>
      <c r="E19" s="227"/>
      <c r="F19" s="350"/>
      <c r="G19" s="350"/>
      <c r="H19" s="47"/>
      <c r="I19" s="47"/>
      <c r="J19" s="47"/>
    </row>
    <row r="20" spans="1:12" x14ac:dyDescent="0.3">
      <c r="A20" s="69"/>
      <c r="B20" s="303"/>
      <c r="C20" s="230" t="s">
        <v>38</v>
      </c>
      <c r="D20" s="231" t="s">
        <v>42</v>
      </c>
      <c r="E20" s="350"/>
      <c r="F20" s="350"/>
      <c r="G20" s="350"/>
      <c r="H20" s="47"/>
      <c r="I20" s="47"/>
      <c r="J20" s="47"/>
    </row>
    <row r="21" spans="1:12" x14ac:dyDescent="0.3">
      <c r="A21" s="69"/>
      <c r="B21" s="303"/>
      <c r="C21" s="232" t="s">
        <v>39</v>
      </c>
      <c r="D21" s="449" t="s">
        <v>43</v>
      </c>
      <c r="E21" s="450"/>
      <c r="F21" s="350"/>
      <c r="G21" s="350"/>
      <c r="H21" s="47"/>
      <c r="I21" s="47"/>
      <c r="J21" s="47"/>
    </row>
    <row r="22" spans="1:12" x14ac:dyDescent="0.3">
      <c r="A22" s="69"/>
      <c r="B22" s="303"/>
      <c r="C22" s="232" t="s">
        <v>41</v>
      </c>
      <c r="D22" s="317">
        <v>2765</v>
      </c>
      <c r="F22" s="350"/>
      <c r="G22" s="350"/>
      <c r="H22" s="47"/>
      <c r="I22" s="47"/>
      <c r="J22" s="47"/>
    </row>
    <row r="23" spans="1:12" x14ac:dyDescent="0.3">
      <c r="A23" s="69"/>
      <c r="B23" s="303"/>
      <c r="C23" s="232" t="s">
        <v>58</v>
      </c>
      <c r="D23" s="317">
        <v>65</v>
      </c>
      <c r="F23" s="350"/>
      <c r="G23" s="350"/>
      <c r="H23" s="47"/>
      <c r="I23" s="47"/>
      <c r="J23" s="47"/>
    </row>
    <row r="24" spans="1:12" x14ac:dyDescent="0.3">
      <c r="A24" s="69"/>
      <c r="B24" s="303"/>
      <c r="C24" s="235" t="s">
        <v>60</v>
      </c>
      <c r="D24" s="317">
        <v>4900</v>
      </c>
      <c r="F24" s="422"/>
      <c r="G24" s="350"/>
      <c r="H24" s="47"/>
      <c r="I24" s="47"/>
      <c r="J24" s="47"/>
    </row>
    <row r="25" spans="1:12" x14ac:dyDescent="0.3">
      <c r="A25" s="69"/>
      <c r="B25" s="303"/>
      <c r="C25" s="238" t="s">
        <v>62</v>
      </c>
      <c r="D25" s="318">
        <v>3600</v>
      </c>
      <c r="E25" s="239"/>
      <c r="F25" s="350"/>
      <c r="G25" s="350"/>
      <c r="H25" s="47"/>
      <c r="I25" s="47"/>
      <c r="J25" s="47"/>
    </row>
    <row r="26" spans="1:12" ht="18" thickBot="1" x14ac:dyDescent="0.35">
      <c r="A26" s="69"/>
      <c r="B26" s="303"/>
      <c r="C26" s="43"/>
      <c r="D26" s="44"/>
      <c r="E26" s="44"/>
      <c r="F26" s="44"/>
      <c r="G26" s="44"/>
      <c r="H26" s="44"/>
      <c r="I26" s="44"/>
      <c r="J26" s="44"/>
      <c r="K26" s="44"/>
      <c r="L26" s="44"/>
    </row>
    <row r="27" spans="1:12" x14ac:dyDescent="0.3">
      <c r="A27" s="69"/>
      <c r="B27" s="303"/>
      <c r="C27" s="46"/>
      <c r="D27" s="47"/>
      <c r="E27" s="47"/>
      <c r="F27" s="47"/>
      <c r="G27" s="47"/>
      <c r="H27" s="47"/>
      <c r="I27" s="47"/>
      <c r="J27" s="47"/>
      <c r="K27" s="47"/>
      <c r="L27" s="47"/>
    </row>
    <row r="28" spans="1:12" x14ac:dyDescent="0.3">
      <c r="A28" s="69"/>
      <c r="B28" s="303"/>
      <c r="C28" s="127" t="s">
        <v>57</v>
      </c>
      <c r="D28" s="219"/>
      <c r="E28" s="220" t="s">
        <v>89</v>
      </c>
      <c r="F28" s="220" t="s">
        <v>90</v>
      </c>
      <c r="G28" s="220" t="s">
        <v>91</v>
      </c>
      <c r="H28" s="220" t="s">
        <v>92</v>
      </c>
      <c r="I28" s="220" t="s">
        <v>93</v>
      </c>
      <c r="J28" s="221" t="s">
        <v>94</v>
      </c>
      <c r="K28" s="93"/>
      <c r="L28" s="286" t="s">
        <v>80</v>
      </c>
    </row>
    <row r="29" spans="1:12" ht="14.4" x14ac:dyDescent="0.3">
      <c r="A29" s="69"/>
      <c r="B29" s="313">
        <v>1</v>
      </c>
      <c r="C29" s="224" t="str">
        <f>C39</f>
        <v>Ontwikkelomgeving</v>
      </c>
      <c r="D29" s="225"/>
      <c r="E29" s="226">
        <f t="shared" ref="E29:J29" si="0">E49</f>
        <v>0</v>
      </c>
      <c r="F29" s="226">
        <f t="shared" si="0"/>
        <v>0</v>
      </c>
      <c r="G29" s="226">
        <f t="shared" si="0"/>
        <v>0</v>
      </c>
      <c r="H29" s="226">
        <f t="shared" si="0"/>
        <v>0</v>
      </c>
      <c r="I29" s="226">
        <f t="shared" si="0"/>
        <v>0</v>
      </c>
      <c r="J29" s="226">
        <f t="shared" si="0"/>
        <v>0</v>
      </c>
      <c r="K29" s="93"/>
      <c r="L29" s="226">
        <f t="shared" ref="L29" si="1">L49</f>
        <v>0</v>
      </c>
    </row>
    <row r="30" spans="1:12" ht="14.4" x14ac:dyDescent="0.3">
      <c r="A30" s="69"/>
      <c r="B30" s="313">
        <v>2</v>
      </c>
      <c r="C30" s="228" t="str">
        <f>+C59</f>
        <v>Testomgeving</v>
      </c>
      <c r="D30" s="225"/>
      <c r="E30" s="229">
        <f t="shared" ref="E30:J30" si="2">+E69</f>
        <v>0</v>
      </c>
      <c r="F30" s="229">
        <f t="shared" si="2"/>
        <v>0</v>
      </c>
      <c r="G30" s="229">
        <f t="shared" si="2"/>
        <v>0</v>
      </c>
      <c r="H30" s="229">
        <f t="shared" si="2"/>
        <v>0</v>
      </c>
      <c r="I30" s="229">
        <f t="shared" si="2"/>
        <v>0</v>
      </c>
      <c r="J30" s="229">
        <f t="shared" si="2"/>
        <v>0</v>
      </c>
      <c r="K30" s="93"/>
      <c r="L30" s="229">
        <f t="shared" ref="L30" si="3">+L69</f>
        <v>0</v>
      </c>
    </row>
    <row r="31" spans="1:12" ht="14.4" x14ac:dyDescent="0.3">
      <c r="A31" s="69"/>
      <c r="B31" s="313">
        <v>3</v>
      </c>
      <c r="C31" s="228" t="str">
        <f>+C79</f>
        <v>Acceptatieomgeving</v>
      </c>
      <c r="D31" s="225"/>
      <c r="E31" s="229">
        <f t="shared" ref="E31:J31" si="4">+E89</f>
        <v>0</v>
      </c>
      <c r="F31" s="229">
        <f t="shared" si="4"/>
        <v>0</v>
      </c>
      <c r="G31" s="229">
        <f t="shared" si="4"/>
        <v>0</v>
      </c>
      <c r="H31" s="229">
        <f t="shared" si="4"/>
        <v>0</v>
      </c>
      <c r="I31" s="229">
        <f t="shared" si="4"/>
        <v>0</v>
      </c>
      <c r="J31" s="229">
        <f t="shared" si="4"/>
        <v>0</v>
      </c>
      <c r="K31" s="93"/>
      <c r="L31" s="229">
        <f t="shared" ref="L31" si="5">+L89</f>
        <v>0</v>
      </c>
    </row>
    <row r="32" spans="1:12" ht="14.4" x14ac:dyDescent="0.3">
      <c r="A32" s="69"/>
      <c r="B32" s="313">
        <v>4</v>
      </c>
      <c r="C32" s="228" t="str">
        <f>+C99</f>
        <v>Productie (business)</v>
      </c>
      <c r="D32" s="225"/>
      <c r="E32" s="229">
        <f t="shared" ref="E32:J32" si="6">+E109</f>
        <v>0</v>
      </c>
      <c r="F32" s="229">
        <f t="shared" si="6"/>
        <v>0</v>
      </c>
      <c r="G32" s="229">
        <f t="shared" si="6"/>
        <v>0</v>
      </c>
      <c r="H32" s="229">
        <f t="shared" si="6"/>
        <v>0</v>
      </c>
      <c r="I32" s="229">
        <f t="shared" si="6"/>
        <v>0</v>
      </c>
      <c r="J32" s="229">
        <f t="shared" si="6"/>
        <v>0</v>
      </c>
      <c r="K32" s="93"/>
      <c r="L32" s="229">
        <f t="shared" ref="L32" si="7">+L109</f>
        <v>0</v>
      </c>
    </row>
    <row r="33" spans="1:12" ht="15" thickBot="1" x14ac:dyDescent="0.35">
      <c r="A33" s="69"/>
      <c r="B33" s="313">
        <v>5</v>
      </c>
      <c r="C33" s="228" t="str">
        <f>+C119</f>
        <v>Productie (DMZ)</v>
      </c>
      <c r="D33" s="225"/>
      <c r="E33" s="229">
        <f t="shared" ref="E33:J33" si="8">+E129</f>
        <v>0</v>
      </c>
      <c r="F33" s="229">
        <f t="shared" si="8"/>
        <v>0</v>
      </c>
      <c r="G33" s="229">
        <f t="shared" si="8"/>
        <v>0</v>
      </c>
      <c r="H33" s="229">
        <f t="shared" si="8"/>
        <v>0</v>
      </c>
      <c r="I33" s="229">
        <f t="shared" si="8"/>
        <v>0</v>
      </c>
      <c r="J33" s="229">
        <f t="shared" si="8"/>
        <v>0</v>
      </c>
      <c r="K33" s="93"/>
      <c r="L33" s="229">
        <f t="shared" ref="L33" si="9">+L129</f>
        <v>0</v>
      </c>
    </row>
    <row r="34" spans="1:12" ht="18" thickBot="1" x14ac:dyDescent="0.35">
      <c r="A34" s="69"/>
      <c r="B34" s="303"/>
      <c r="C34" s="233" t="s">
        <v>59</v>
      </c>
      <c r="D34" s="225"/>
      <c r="E34" s="234">
        <f t="shared" ref="E34:J34" si="10">SUM(E29:E33)</f>
        <v>0</v>
      </c>
      <c r="F34" s="234">
        <f t="shared" si="10"/>
        <v>0</v>
      </c>
      <c r="G34" s="234">
        <f t="shared" si="10"/>
        <v>0</v>
      </c>
      <c r="H34" s="234">
        <f t="shared" si="10"/>
        <v>0</v>
      </c>
      <c r="I34" s="234">
        <f t="shared" si="10"/>
        <v>0</v>
      </c>
      <c r="J34" s="234">
        <f t="shared" si="10"/>
        <v>0</v>
      </c>
      <c r="K34" s="93"/>
      <c r="L34" s="234">
        <f t="shared" ref="L34" si="11">SUM(L29:L33)</f>
        <v>0</v>
      </c>
    </row>
    <row r="35" spans="1:12" ht="18" thickTop="1" x14ac:dyDescent="0.3">
      <c r="A35" s="69"/>
      <c r="B35" s="303"/>
      <c r="C35" s="236"/>
      <c r="D35" s="237"/>
      <c r="E35" s="237"/>
      <c r="F35" s="237"/>
      <c r="G35" s="237"/>
      <c r="H35" s="237"/>
      <c r="I35" s="237"/>
      <c r="J35" s="237"/>
      <c r="K35" s="93"/>
    </row>
    <row r="36" spans="1:12" ht="18" thickBot="1" x14ac:dyDescent="0.35">
      <c r="A36" s="69"/>
      <c r="B36" s="303"/>
      <c r="C36" s="233" t="s">
        <v>47</v>
      </c>
      <c r="D36" s="225"/>
      <c r="E36" s="113">
        <f>SUM(E34:L34)</f>
        <v>0</v>
      </c>
      <c r="F36" s="237"/>
      <c r="G36" s="237"/>
      <c r="H36" s="237"/>
      <c r="I36" s="237"/>
      <c r="J36" s="237"/>
      <c r="K36" s="93"/>
    </row>
    <row r="37" spans="1:12" ht="18.600000000000001" thickTop="1" thickBot="1" x14ac:dyDescent="0.35">
      <c r="A37" s="69"/>
      <c r="B37" s="303"/>
      <c r="C37" s="43"/>
      <c r="D37" s="44"/>
      <c r="E37" s="44"/>
      <c r="F37" s="44"/>
      <c r="G37" s="44"/>
      <c r="H37" s="44"/>
      <c r="I37" s="44"/>
      <c r="J37" s="44"/>
      <c r="K37" s="44"/>
      <c r="L37" s="44"/>
    </row>
    <row r="38" spans="1:12" x14ac:dyDescent="0.3">
      <c r="A38" s="69"/>
      <c r="B38" s="303"/>
      <c r="C38" s="46"/>
      <c r="D38" s="47"/>
      <c r="E38" s="47"/>
      <c r="F38" s="47"/>
      <c r="G38" s="47"/>
      <c r="H38" s="47"/>
      <c r="I38" s="47"/>
      <c r="J38" s="47"/>
      <c r="K38" s="47"/>
      <c r="L38" s="47"/>
    </row>
    <row r="39" spans="1:12" x14ac:dyDescent="0.3">
      <c r="A39" s="69"/>
      <c r="B39" s="312">
        <v>1</v>
      </c>
      <c r="C39" s="86" t="s">
        <v>63</v>
      </c>
      <c r="D39" s="131" t="s">
        <v>44</v>
      </c>
      <c r="E39" s="132"/>
      <c r="F39" s="117"/>
      <c r="G39" s="132"/>
      <c r="H39" s="132"/>
      <c r="I39" s="132"/>
      <c r="J39" s="134"/>
      <c r="L39" s="285"/>
    </row>
    <row r="40" spans="1:12" x14ac:dyDescent="0.3">
      <c r="A40" s="69"/>
      <c r="C40" s="98" t="s">
        <v>1</v>
      </c>
      <c r="D40" s="240" t="s">
        <v>45</v>
      </c>
      <c r="E40" s="216" t="str">
        <f t="shared" ref="E40:J40" si="12">+E28</f>
        <v>Jaar 1</v>
      </c>
      <c r="F40" s="216" t="str">
        <f t="shared" si="12"/>
        <v>Jaar 2</v>
      </c>
      <c r="G40" s="216" t="str">
        <f t="shared" si="12"/>
        <v>Jaar 3</v>
      </c>
      <c r="H40" s="216" t="str">
        <f t="shared" si="12"/>
        <v>Jaar 4</v>
      </c>
      <c r="I40" s="216" t="str">
        <f t="shared" si="12"/>
        <v>Jaar 5</v>
      </c>
      <c r="J40" s="217" t="str">
        <f t="shared" si="12"/>
        <v>Jaar 6</v>
      </c>
      <c r="L40" s="235" t="s">
        <v>80</v>
      </c>
    </row>
    <row r="41" spans="1:12" x14ac:dyDescent="0.3">
      <c r="A41" s="69"/>
      <c r="C41" s="241" t="s">
        <v>46</v>
      </c>
      <c r="D41" s="241" t="s">
        <v>42</v>
      </c>
      <c r="E41" s="242"/>
      <c r="F41" s="242"/>
      <c r="G41" s="242"/>
      <c r="H41" s="242"/>
      <c r="I41" s="242"/>
      <c r="J41" s="242"/>
      <c r="L41" s="242"/>
    </row>
    <row r="42" spans="1:12" s="93" customFormat="1" x14ac:dyDescent="0.3">
      <c r="A42" s="69"/>
      <c r="B42" s="305"/>
      <c r="C42" s="241" t="s">
        <v>40</v>
      </c>
      <c r="D42" s="241" t="s">
        <v>42</v>
      </c>
      <c r="E42" s="243"/>
      <c r="F42" s="243"/>
      <c r="G42" s="243"/>
      <c r="H42" s="243"/>
      <c r="I42" s="243"/>
      <c r="J42" s="243"/>
      <c r="K42" s="350"/>
      <c r="L42" s="243"/>
    </row>
    <row r="43" spans="1:12" s="93" customFormat="1" x14ac:dyDescent="0.3">
      <c r="B43" s="305"/>
      <c r="C43" s="241" t="s">
        <v>64</v>
      </c>
      <c r="D43" s="244" t="s">
        <v>61</v>
      </c>
      <c r="E43" s="245"/>
      <c r="F43" s="245"/>
      <c r="G43" s="245"/>
      <c r="H43" s="245"/>
      <c r="I43" s="245"/>
      <c r="J43" s="245"/>
      <c r="K43" s="350"/>
      <c r="L43" s="245"/>
    </row>
    <row r="44" spans="1:12" s="93" customFormat="1" x14ac:dyDescent="0.3">
      <c r="B44" s="305"/>
      <c r="C44" s="236"/>
      <c r="D44" s="236"/>
      <c r="E44" s="246"/>
      <c r="F44" s="247"/>
      <c r="G44" s="246"/>
      <c r="H44" s="246"/>
      <c r="I44" s="246"/>
      <c r="J44" s="246"/>
      <c r="K44" s="350"/>
      <c r="L44" s="246"/>
    </row>
    <row r="45" spans="1:12" s="93" customFormat="1" x14ac:dyDescent="0.3">
      <c r="B45" s="305"/>
      <c r="C45" s="248" t="s">
        <v>57</v>
      </c>
      <c r="D45" s="249" t="s">
        <v>46</v>
      </c>
      <c r="E45" s="229">
        <f t="shared" ref="E45:J45" si="13">+E41*$D$22</f>
        <v>0</v>
      </c>
      <c r="F45" s="229">
        <f t="shared" si="13"/>
        <v>0</v>
      </c>
      <c r="G45" s="229">
        <f t="shared" si="13"/>
        <v>0</v>
      </c>
      <c r="H45" s="229">
        <f t="shared" si="13"/>
        <v>0</v>
      </c>
      <c r="I45" s="229">
        <f t="shared" si="13"/>
        <v>0</v>
      </c>
      <c r="J45" s="229">
        <f t="shared" si="13"/>
        <v>0</v>
      </c>
      <c r="K45" s="350"/>
      <c r="L45" s="229">
        <f t="shared" ref="L45" si="14">+L41*$D$22</f>
        <v>0</v>
      </c>
    </row>
    <row r="46" spans="1:12" s="93" customFormat="1" ht="18" thickBot="1" x14ac:dyDescent="0.35">
      <c r="B46" s="305"/>
      <c r="C46" s="250"/>
      <c r="D46" s="249" t="s">
        <v>40</v>
      </c>
      <c r="E46" s="251">
        <f t="shared" ref="E46:J46" si="15">+E42*$D$23</f>
        <v>0</v>
      </c>
      <c r="F46" s="251">
        <f t="shared" si="15"/>
        <v>0</v>
      </c>
      <c r="G46" s="251">
        <f t="shared" si="15"/>
        <v>0</v>
      </c>
      <c r="H46" s="251">
        <f t="shared" si="15"/>
        <v>0</v>
      </c>
      <c r="I46" s="251">
        <f t="shared" si="15"/>
        <v>0</v>
      </c>
      <c r="J46" s="251">
        <f t="shared" si="15"/>
        <v>0</v>
      </c>
      <c r="K46" s="350"/>
      <c r="L46" s="251">
        <f t="shared" ref="L46" si="16">+L42*$D$23</f>
        <v>0</v>
      </c>
    </row>
    <row r="47" spans="1:12" s="93" customFormat="1" ht="18" thickBot="1" x14ac:dyDescent="0.35">
      <c r="B47" s="305"/>
      <c r="C47" s="250"/>
      <c r="D47" s="252" t="s">
        <v>65</v>
      </c>
      <c r="E47" s="253">
        <f t="shared" ref="E47:J47" si="17">MAX(E45:E46)</f>
        <v>0</v>
      </c>
      <c r="F47" s="253">
        <f t="shared" si="17"/>
        <v>0</v>
      </c>
      <c r="G47" s="253">
        <f t="shared" si="17"/>
        <v>0</v>
      </c>
      <c r="H47" s="253">
        <f t="shared" si="17"/>
        <v>0</v>
      </c>
      <c r="I47" s="253">
        <f t="shared" si="17"/>
        <v>0</v>
      </c>
      <c r="J47" s="253">
        <f t="shared" si="17"/>
        <v>0</v>
      </c>
      <c r="K47" s="350"/>
      <c r="L47" s="253">
        <f t="shared" ref="L47" si="18">MAX(L45:L46)</f>
        <v>0</v>
      </c>
    </row>
    <row r="48" spans="1:12" s="93" customFormat="1" ht="18" thickTop="1" x14ac:dyDescent="0.3">
      <c r="B48" s="305"/>
      <c r="C48" s="250"/>
      <c r="D48" s="254" t="s">
        <v>66</v>
      </c>
      <c r="E48" s="261">
        <f t="shared" ref="E48:J48" si="19">+E43*($D$24)</f>
        <v>0</v>
      </c>
      <c r="F48" s="261">
        <f t="shared" si="19"/>
        <v>0</v>
      </c>
      <c r="G48" s="261">
        <f t="shared" si="19"/>
        <v>0</v>
      </c>
      <c r="H48" s="261">
        <f t="shared" si="19"/>
        <v>0</v>
      </c>
      <c r="I48" s="261">
        <f t="shared" si="19"/>
        <v>0</v>
      </c>
      <c r="J48" s="261">
        <f t="shared" si="19"/>
        <v>0</v>
      </c>
      <c r="K48" s="350"/>
      <c r="L48" s="261">
        <f t="shared" ref="L48" si="20">+L43*($D$24)</f>
        <v>0</v>
      </c>
    </row>
    <row r="49" spans="2:12" s="93" customFormat="1" ht="18" thickBot="1" x14ac:dyDescent="0.35">
      <c r="B49" s="305"/>
      <c r="C49" s="233" t="str">
        <f>"TCO "&amp; C39</f>
        <v>TCO Ontwikkelomgeving</v>
      </c>
      <c r="D49" s="255"/>
      <c r="E49" s="256">
        <f t="shared" ref="E49:J49" si="21">SUM(E47:E48)</f>
        <v>0</v>
      </c>
      <c r="F49" s="256">
        <f t="shared" si="21"/>
        <v>0</v>
      </c>
      <c r="G49" s="256">
        <f t="shared" si="21"/>
        <v>0</v>
      </c>
      <c r="H49" s="256">
        <f t="shared" si="21"/>
        <v>0</v>
      </c>
      <c r="I49" s="256">
        <f t="shared" si="21"/>
        <v>0</v>
      </c>
      <c r="J49" s="256">
        <f t="shared" si="21"/>
        <v>0</v>
      </c>
      <c r="K49" s="350"/>
      <c r="L49" s="256">
        <f t="shared" ref="L49" si="22">SUM(L47:L48)</f>
        <v>0</v>
      </c>
    </row>
    <row r="50" spans="2:12" s="93" customFormat="1" ht="18" thickTop="1" x14ac:dyDescent="0.3">
      <c r="B50" s="305"/>
      <c r="K50" s="350"/>
    </row>
    <row r="51" spans="2:12" s="93" customFormat="1" x14ac:dyDescent="0.3">
      <c r="B51" s="305"/>
      <c r="C51" s="257" t="s">
        <v>158</v>
      </c>
      <c r="D51" s="222"/>
      <c r="E51" s="222"/>
      <c r="F51" s="222"/>
      <c r="G51" s="223"/>
      <c r="K51" s="350"/>
    </row>
    <row r="52" spans="2:12" s="93" customFormat="1" x14ac:dyDescent="0.3">
      <c r="B52" s="305"/>
      <c r="C52" s="258" t="s">
        <v>67</v>
      </c>
      <c r="D52" s="259" t="s">
        <v>22</v>
      </c>
      <c r="E52" s="259"/>
      <c r="F52" s="259"/>
      <c r="G52" s="227"/>
      <c r="K52" s="350"/>
    </row>
    <row r="53" spans="2:12" s="93" customFormat="1" x14ac:dyDescent="0.3">
      <c r="B53" s="305"/>
      <c r="C53" s="260"/>
      <c r="D53" s="446"/>
      <c r="E53" s="447"/>
      <c r="F53" s="447"/>
      <c r="G53" s="448"/>
      <c r="K53" s="350"/>
    </row>
    <row r="54" spans="2:12" s="93" customFormat="1" x14ac:dyDescent="0.3">
      <c r="B54" s="305"/>
      <c r="C54" s="260"/>
      <c r="D54" s="446"/>
      <c r="E54" s="447"/>
      <c r="F54" s="447"/>
      <c r="G54" s="448"/>
      <c r="K54" s="350"/>
    </row>
    <row r="55" spans="2:12" s="93" customFormat="1" x14ac:dyDescent="0.3">
      <c r="B55" s="305"/>
      <c r="C55" s="260"/>
      <c r="D55" s="446"/>
      <c r="E55" s="447"/>
      <c r="F55" s="447"/>
      <c r="G55" s="448"/>
      <c r="K55" s="350"/>
    </row>
    <row r="56" spans="2:12" s="93" customFormat="1" x14ac:dyDescent="0.3">
      <c r="B56" s="305"/>
      <c r="C56" s="260"/>
      <c r="D56" s="446"/>
      <c r="E56" s="447"/>
      <c r="F56" s="447"/>
      <c r="G56" s="448"/>
      <c r="K56" s="350"/>
    </row>
    <row r="57" spans="2:12" s="93" customFormat="1" ht="18" thickBot="1" x14ac:dyDescent="0.35">
      <c r="B57" s="305"/>
      <c r="C57" s="43"/>
      <c r="D57" s="44"/>
      <c r="E57" s="44"/>
      <c r="F57" s="44"/>
      <c r="G57" s="44"/>
      <c r="H57" s="44"/>
      <c r="I57" s="44"/>
      <c r="J57" s="44"/>
      <c r="K57" s="44"/>
      <c r="L57" s="44"/>
    </row>
    <row r="58" spans="2:12" s="93" customFormat="1" x14ac:dyDescent="0.3">
      <c r="B58" s="305"/>
      <c r="C58" s="46"/>
      <c r="D58" s="47"/>
      <c r="E58" s="47"/>
      <c r="F58" s="47"/>
      <c r="G58" s="47"/>
      <c r="H58" s="47"/>
      <c r="I58" s="47"/>
      <c r="J58" s="47"/>
      <c r="K58" s="47"/>
      <c r="L58" s="47"/>
    </row>
    <row r="59" spans="2:12" s="93" customFormat="1" x14ac:dyDescent="0.3">
      <c r="B59" s="312">
        <v>2</v>
      </c>
      <c r="C59" s="86" t="s">
        <v>68</v>
      </c>
      <c r="D59" s="131" t="s">
        <v>44</v>
      </c>
      <c r="E59" s="132"/>
      <c r="F59" s="117"/>
      <c r="G59" s="132"/>
      <c r="H59" s="132"/>
      <c r="I59" s="132"/>
      <c r="J59" s="134"/>
      <c r="K59" s="350"/>
      <c r="L59" s="285"/>
    </row>
    <row r="60" spans="2:12" s="93" customFormat="1" x14ac:dyDescent="0.3">
      <c r="B60" s="305"/>
      <c r="C60" s="98" t="s">
        <v>1</v>
      </c>
      <c r="D60" s="240" t="s">
        <v>45</v>
      </c>
      <c r="E60" s="216" t="str">
        <f t="shared" ref="E60:J60" si="23">+E40</f>
        <v>Jaar 1</v>
      </c>
      <c r="F60" s="216" t="str">
        <f t="shared" si="23"/>
        <v>Jaar 2</v>
      </c>
      <c r="G60" s="216" t="str">
        <f t="shared" si="23"/>
        <v>Jaar 3</v>
      </c>
      <c r="H60" s="216" t="str">
        <f t="shared" si="23"/>
        <v>Jaar 4</v>
      </c>
      <c r="I60" s="216" t="str">
        <f t="shared" si="23"/>
        <v>Jaar 5</v>
      </c>
      <c r="J60" s="217" t="str">
        <f t="shared" si="23"/>
        <v>Jaar 6</v>
      </c>
      <c r="K60" s="350"/>
      <c r="L60" s="235" t="s">
        <v>80</v>
      </c>
    </row>
    <row r="61" spans="2:12" s="93" customFormat="1" x14ac:dyDescent="0.3">
      <c r="B61" s="305"/>
      <c r="C61" s="241" t="s">
        <v>46</v>
      </c>
      <c r="D61" s="241" t="s">
        <v>42</v>
      </c>
      <c r="E61" s="242"/>
      <c r="F61" s="242"/>
      <c r="G61" s="242"/>
      <c r="H61" s="242"/>
      <c r="I61" s="242"/>
      <c r="J61" s="242"/>
      <c r="K61" s="350"/>
      <c r="L61" s="242"/>
    </row>
    <row r="62" spans="2:12" s="93" customFormat="1" x14ac:dyDescent="0.3">
      <c r="B62" s="305"/>
      <c r="C62" s="241" t="s">
        <v>40</v>
      </c>
      <c r="D62" s="241" t="s">
        <v>42</v>
      </c>
      <c r="E62" s="243"/>
      <c r="F62" s="243"/>
      <c r="G62" s="243"/>
      <c r="H62" s="243"/>
      <c r="I62" s="243"/>
      <c r="J62" s="243"/>
      <c r="K62" s="350"/>
      <c r="L62" s="243"/>
    </row>
    <row r="63" spans="2:12" s="93" customFormat="1" x14ac:dyDescent="0.3">
      <c r="B63" s="305"/>
      <c r="C63" s="241" t="s">
        <v>69</v>
      </c>
      <c r="D63" s="244" t="s">
        <v>61</v>
      </c>
      <c r="E63" s="245"/>
      <c r="F63" s="245"/>
      <c r="G63" s="245"/>
      <c r="H63" s="245"/>
      <c r="I63" s="245"/>
      <c r="J63" s="245"/>
      <c r="K63" s="350"/>
      <c r="L63" s="245"/>
    </row>
    <row r="64" spans="2:12" s="93" customFormat="1" x14ac:dyDescent="0.3">
      <c r="B64" s="305"/>
      <c r="C64" s="236"/>
      <c r="D64" s="236"/>
      <c r="E64" s="246"/>
      <c r="F64" s="247"/>
      <c r="G64" s="246"/>
      <c r="H64" s="246"/>
      <c r="I64" s="246"/>
      <c r="J64" s="246"/>
      <c r="K64" s="350"/>
      <c r="L64" s="246"/>
    </row>
    <row r="65" spans="2:12" s="93" customFormat="1" x14ac:dyDescent="0.3">
      <c r="B65" s="305"/>
      <c r="C65" s="248" t="s">
        <v>57</v>
      </c>
      <c r="D65" s="249" t="s">
        <v>46</v>
      </c>
      <c r="E65" s="229">
        <f t="shared" ref="E65:J65" si="24">+E61*$D$22</f>
        <v>0</v>
      </c>
      <c r="F65" s="229">
        <f t="shared" si="24"/>
        <v>0</v>
      </c>
      <c r="G65" s="229">
        <f t="shared" si="24"/>
        <v>0</v>
      </c>
      <c r="H65" s="229">
        <f t="shared" si="24"/>
        <v>0</v>
      </c>
      <c r="I65" s="229">
        <f t="shared" si="24"/>
        <v>0</v>
      </c>
      <c r="J65" s="229">
        <f t="shared" si="24"/>
        <v>0</v>
      </c>
      <c r="K65" s="350"/>
      <c r="L65" s="229">
        <f t="shared" ref="L65" si="25">+L61*$D$22</f>
        <v>0</v>
      </c>
    </row>
    <row r="66" spans="2:12" s="93" customFormat="1" ht="18" thickBot="1" x14ac:dyDescent="0.35">
      <c r="B66" s="305"/>
      <c r="C66" s="250"/>
      <c r="D66" s="249" t="s">
        <v>40</v>
      </c>
      <c r="E66" s="251">
        <f t="shared" ref="E66:J66" si="26">+E62*$D$23</f>
        <v>0</v>
      </c>
      <c r="F66" s="251">
        <f t="shared" si="26"/>
        <v>0</v>
      </c>
      <c r="G66" s="251">
        <f t="shared" si="26"/>
        <v>0</v>
      </c>
      <c r="H66" s="251">
        <f t="shared" si="26"/>
        <v>0</v>
      </c>
      <c r="I66" s="251">
        <f t="shared" si="26"/>
        <v>0</v>
      </c>
      <c r="J66" s="251">
        <f t="shared" si="26"/>
        <v>0</v>
      </c>
      <c r="K66" s="350"/>
      <c r="L66" s="251">
        <f t="shared" ref="L66" si="27">+L62*$D$23</f>
        <v>0</v>
      </c>
    </row>
    <row r="67" spans="2:12" s="93" customFormat="1" ht="18" thickBot="1" x14ac:dyDescent="0.35">
      <c r="B67" s="305"/>
      <c r="C67" s="250"/>
      <c r="D67" s="252" t="s">
        <v>65</v>
      </c>
      <c r="E67" s="253">
        <f t="shared" ref="E67:J67" si="28">MAX(E65:E66)</f>
        <v>0</v>
      </c>
      <c r="F67" s="253">
        <f t="shared" si="28"/>
        <v>0</v>
      </c>
      <c r="G67" s="253">
        <f t="shared" si="28"/>
        <v>0</v>
      </c>
      <c r="H67" s="253">
        <f t="shared" si="28"/>
        <v>0</v>
      </c>
      <c r="I67" s="253">
        <f t="shared" si="28"/>
        <v>0</v>
      </c>
      <c r="J67" s="253">
        <f t="shared" si="28"/>
        <v>0</v>
      </c>
      <c r="K67" s="350"/>
      <c r="L67" s="253">
        <f t="shared" ref="L67" si="29">MAX(L65:L66)</f>
        <v>0</v>
      </c>
    </row>
    <row r="68" spans="2:12" s="93" customFormat="1" ht="18.600000000000001" thickTop="1" thickBot="1" x14ac:dyDescent="0.35">
      <c r="B68" s="305"/>
      <c r="C68" s="250"/>
      <c r="D68" s="254" t="s">
        <v>66</v>
      </c>
      <c r="E68" s="251">
        <f t="shared" ref="E68:J68" si="30">+E63*($D$24)</f>
        <v>0</v>
      </c>
      <c r="F68" s="251">
        <f t="shared" si="30"/>
        <v>0</v>
      </c>
      <c r="G68" s="251">
        <f t="shared" si="30"/>
        <v>0</v>
      </c>
      <c r="H68" s="261">
        <f t="shared" si="30"/>
        <v>0</v>
      </c>
      <c r="I68" s="261">
        <f t="shared" si="30"/>
        <v>0</v>
      </c>
      <c r="J68" s="261">
        <f t="shared" si="30"/>
        <v>0</v>
      </c>
      <c r="K68" s="350"/>
      <c r="L68" s="261">
        <f t="shared" ref="L68" si="31">+L63*($D$24)</f>
        <v>0</v>
      </c>
    </row>
    <row r="69" spans="2:12" s="93" customFormat="1" ht="18" thickBot="1" x14ac:dyDescent="0.35">
      <c r="B69" s="305"/>
      <c r="C69" s="233" t="str">
        <f>"TCO "&amp; C59</f>
        <v>TCO Testomgeving</v>
      </c>
      <c r="D69" s="225"/>
      <c r="E69" s="234">
        <f t="shared" ref="E69:J69" si="32">SUM(E67:E68)</f>
        <v>0</v>
      </c>
      <c r="F69" s="234">
        <f t="shared" si="32"/>
        <v>0</v>
      </c>
      <c r="G69" s="234">
        <f t="shared" si="32"/>
        <v>0</v>
      </c>
      <c r="H69" s="256">
        <f t="shared" si="32"/>
        <v>0</v>
      </c>
      <c r="I69" s="256">
        <f t="shared" si="32"/>
        <v>0</v>
      </c>
      <c r="J69" s="256">
        <f t="shared" si="32"/>
        <v>0</v>
      </c>
      <c r="K69" s="350"/>
      <c r="L69" s="256">
        <f t="shared" ref="L69" si="33">SUM(L67:L68)</f>
        <v>0</v>
      </c>
    </row>
    <row r="70" spans="2:12" s="93" customFormat="1" ht="18" thickTop="1" x14ac:dyDescent="0.3">
      <c r="B70" s="305"/>
      <c r="K70" s="350"/>
    </row>
    <row r="71" spans="2:12" s="93" customFormat="1" x14ac:dyDescent="0.3">
      <c r="B71" s="305"/>
      <c r="C71" s="257" t="s">
        <v>159</v>
      </c>
      <c r="D71" s="222"/>
      <c r="E71" s="222"/>
      <c r="F71" s="222"/>
      <c r="G71" s="223"/>
      <c r="K71" s="350"/>
    </row>
    <row r="72" spans="2:12" s="93" customFormat="1" x14ac:dyDescent="0.3">
      <c r="B72" s="305"/>
      <c r="C72" s="258" t="s">
        <v>67</v>
      </c>
      <c r="D72" s="259" t="s">
        <v>22</v>
      </c>
      <c r="E72" s="259"/>
      <c r="F72" s="259"/>
      <c r="G72" s="227"/>
      <c r="K72" s="350"/>
    </row>
    <row r="73" spans="2:12" s="93" customFormat="1" x14ac:dyDescent="0.3">
      <c r="B73" s="305"/>
      <c r="C73" s="260"/>
      <c r="D73" s="446"/>
      <c r="E73" s="447"/>
      <c r="F73" s="447"/>
      <c r="G73" s="448"/>
      <c r="K73" s="350"/>
    </row>
    <row r="74" spans="2:12" s="93" customFormat="1" x14ac:dyDescent="0.3">
      <c r="B74" s="305"/>
      <c r="C74" s="260"/>
      <c r="D74" s="446"/>
      <c r="E74" s="447"/>
      <c r="F74" s="447"/>
      <c r="G74" s="448"/>
      <c r="K74" s="350"/>
    </row>
    <row r="75" spans="2:12" s="93" customFormat="1" x14ac:dyDescent="0.3">
      <c r="B75" s="305"/>
      <c r="C75" s="260"/>
      <c r="D75" s="446"/>
      <c r="E75" s="447"/>
      <c r="F75" s="447"/>
      <c r="G75" s="448"/>
      <c r="K75" s="350"/>
    </row>
    <row r="76" spans="2:12" s="93" customFormat="1" x14ac:dyDescent="0.3">
      <c r="B76" s="305"/>
      <c r="C76" s="260"/>
      <c r="D76" s="446"/>
      <c r="E76" s="447"/>
      <c r="F76" s="447"/>
      <c r="G76" s="448"/>
      <c r="K76" s="350"/>
    </row>
    <row r="77" spans="2:12" s="93" customFormat="1" ht="18" thickBot="1" x14ac:dyDescent="0.35">
      <c r="B77" s="305"/>
      <c r="C77" s="43"/>
      <c r="D77" s="44"/>
      <c r="E77" s="44"/>
      <c r="F77" s="44"/>
      <c r="G77" s="44"/>
      <c r="H77" s="44"/>
      <c r="I77" s="44"/>
      <c r="J77" s="44"/>
      <c r="K77" s="44"/>
      <c r="L77" s="44"/>
    </row>
    <row r="78" spans="2:12" s="93" customFormat="1" x14ac:dyDescent="0.3">
      <c r="B78" s="305"/>
      <c r="C78" s="46"/>
      <c r="D78" s="47"/>
      <c r="E78" s="47"/>
      <c r="F78" s="47"/>
      <c r="G78" s="47"/>
      <c r="H78" s="47"/>
      <c r="I78" s="47"/>
      <c r="J78" s="47"/>
      <c r="K78" s="47"/>
      <c r="L78" s="47"/>
    </row>
    <row r="79" spans="2:12" s="93" customFormat="1" x14ac:dyDescent="0.3">
      <c r="B79" s="312">
        <v>3</v>
      </c>
      <c r="C79" s="86" t="s">
        <v>70</v>
      </c>
      <c r="D79" s="131" t="s">
        <v>44</v>
      </c>
      <c r="E79" s="132"/>
      <c r="F79" s="117"/>
      <c r="G79" s="132"/>
      <c r="H79" s="132"/>
      <c r="I79" s="132"/>
      <c r="J79" s="134"/>
      <c r="K79" s="350"/>
      <c r="L79" s="285"/>
    </row>
    <row r="80" spans="2:12" s="93" customFormat="1" x14ac:dyDescent="0.3">
      <c r="B80" s="305"/>
      <c r="C80" s="98" t="s">
        <v>1</v>
      </c>
      <c r="D80" s="240" t="s">
        <v>45</v>
      </c>
      <c r="E80" s="216">
        <v>2020</v>
      </c>
      <c r="F80" s="216">
        <v>2021</v>
      </c>
      <c r="G80" s="216">
        <v>2022</v>
      </c>
      <c r="H80" s="216">
        <v>2023</v>
      </c>
      <c r="I80" s="216">
        <v>2024</v>
      </c>
      <c r="J80" s="217">
        <v>2025</v>
      </c>
      <c r="K80" s="350"/>
      <c r="L80" s="235" t="s">
        <v>80</v>
      </c>
    </row>
    <row r="81" spans="2:12" s="93" customFormat="1" x14ac:dyDescent="0.3">
      <c r="B81" s="305"/>
      <c r="C81" s="241" t="s">
        <v>46</v>
      </c>
      <c r="D81" s="241" t="s">
        <v>42</v>
      </c>
      <c r="E81" s="242"/>
      <c r="F81" s="242"/>
      <c r="G81" s="242"/>
      <c r="H81" s="242"/>
      <c r="I81" s="242"/>
      <c r="J81" s="242"/>
      <c r="K81" s="350"/>
      <c r="L81" s="242"/>
    </row>
    <row r="82" spans="2:12" s="93" customFormat="1" x14ac:dyDescent="0.3">
      <c r="B82" s="305"/>
      <c r="C82" s="241" t="s">
        <v>40</v>
      </c>
      <c r="D82" s="241" t="s">
        <v>42</v>
      </c>
      <c r="E82" s="243"/>
      <c r="F82" s="243"/>
      <c r="G82" s="243"/>
      <c r="H82" s="243"/>
      <c r="I82" s="243"/>
      <c r="J82" s="243"/>
      <c r="K82" s="350"/>
      <c r="L82" s="243"/>
    </row>
    <row r="83" spans="2:12" s="93" customFormat="1" x14ac:dyDescent="0.3">
      <c r="B83" s="305"/>
      <c r="C83" s="241" t="s">
        <v>69</v>
      </c>
      <c r="D83" s="244" t="s">
        <v>61</v>
      </c>
      <c r="E83" s="245"/>
      <c r="F83" s="245"/>
      <c r="G83" s="245"/>
      <c r="H83" s="245"/>
      <c r="I83" s="245"/>
      <c r="J83" s="245"/>
      <c r="K83" s="350"/>
      <c r="L83" s="245"/>
    </row>
    <row r="84" spans="2:12" s="93" customFormat="1" x14ac:dyDescent="0.3">
      <c r="B84" s="305"/>
      <c r="C84" s="236"/>
      <c r="D84" s="236"/>
      <c r="E84" s="246"/>
      <c r="F84" s="247"/>
      <c r="G84" s="246"/>
      <c r="H84" s="246"/>
      <c r="I84" s="246"/>
      <c r="J84" s="246"/>
      <c r="K84" s="350"/>
      <c r="L84" s="246"/>
    </row>
    <row r="85" spans="2:12" s="93" customFormat="1" x14ac:dyDescent="0.3">
      <c r="B85" s="305"/>
      <c r="C85" s="248" t="s">
        <v>57</v>
      </c>
      <c r="D85" s="249" t="s">
        <v>46</v>
      </c>
      <c r="E85" s="229">
        <f t="shared" ref="E85:J85" si="34">+E81*$D$22</f>
        <v>0</v>
      </c>
      <c r="F85" s="229">
        <f t="shared" si="34"/>
        <v>0</v>
      </c>
      <c r="G85" s="229">
        <f t="shared" si="34"/>
        <v>0</v>
      </c>
      <c r="H85" s="229">
        <f t="shared" si="34"/>
        <v>0</v>
      </c>
      <c r="I85" s="229">
        <f t="shared" si="34"/>
        <v>0</v>
      </c>
      <c r="J85" s="229">
        <f t="shared" si="34"/>
        <v>0</v>
      </c>
      <c r="K85" s="350"/>
      <c r="L85" s="229">
        <f t="shared" ref="L85" si="35">+L81*$D$22</f>
        <v>0</v>
      </c>
    </row>
    <row r="86" spans="2:12" s="93" customFormat="1" ht="18" thickBot="1" x14ac:dyDescent="0.35">
      <c r="B86" s="305"/>
      <c r="C86" s="250"/>
      <c r="D86" s="249" t="s">
        <v>40</v>
      </c>
      <c r="E86" s="251">
        <f t="shared" ref="E86:J86" si="36">+E82*$D$23</f>
        <v>0</v>
      </c>
      <c r="F86" s="251">
        <f t="shared" si="36"/>
        <v>0</v>
      </c>
      <c r="G86" s="251">
        <f t="shared" si="36"/>
        <v>0</v>
      </c>
      <c r="H86" s="251">
        <f t="shared" si="36"/>
        <v>0</v>
      </c>
      <c r="I86" s="251">
        <f t="shared" si="36"/>
        <v>0</v>
      </c>
      <c r="J86" s="251">
        <f t="shared" si="36"/>
        <v>0</v>
      </c>
      <c r="K86" s="350"/>
      <c r="L86" s="251">
        <f t="shared" ref="L86" si="37">+L82*$D$23</f>
        <v>0</v>
      </c>
    </row>
    <row r="87" spans="2:12" s="93" customFormat="1" ht="18" thickBot="1" x14ac:dyDescent="0.35">
      <c r="B87" s="305"/>
      <c r="C87" s="250"/>
      <c r="D87" s="252" t="s">
        <v>65</v>
      </c>
      <c r="E87" s="253">
        <f t="shared" ref="E87:J87" si="38">MAX(E85:E86)</f>
        <v>0</v>
      </c>
      <c r="F87" s="253">
        <f t="shared" si="38"/>
        <v>0</v>
      </c>
      <c r="G87" s="253">
        <f t="shared" si="38"/>
        <v>0</v>
      </c>
      <c r="H87" s="253">
        <f t="shared" si="38"/>
        <v>0</v>
      </c>
      <c r="I87" s="253">
        <f t="shared" si="38"/>
        <v>0</v>
      </c>
      <c r="J87" s="253">
        <f t="shared" si="38"/>
        <v>0</v>
      </c>
      <c r="K87" s="350"/>
      <c r="L87" s="253">
        <f t="shared" ref="L87" si="39">MAX(L85:L86)</f>
        <v>0</v>
      </c>
    </row>
    <row r="88" spans="2:12" s="93" customFormat="1" ht="18.600000000000001" thickTop="1" thickBot="1" x14ac:dyDescent="0.35">
      <c r="B88" s="305"/>
      <c r="C88" s="250"/>
      <c r="D88" s="254" t="s">
        <v>66</v>
      </c>
      <c r="E88" s="251">
        <f t="shared" ref="E88:J88" si="40">+E83*($D$24)</f>
        <v>0</v>
      </c>
      <c r="F88" s="251">
        <f t="shared" si="40"/>
        <v>0</v>
      </c>
      <c r="G88" s="251">
        <f t="shared" si="40"/>
        <v>0</v>
      </c>
      <c r="H88" s="261">
        <f t="shared" si="40"/>
        <v>0</v>
      </c>
      <c r="I88" s="261">
        <f t="shared" si="40"/>
        <v>0</v>
      </c>
      <c r="J88" s="261">
        <f t="shared" si="40"/>
        <v>0</v>
      </c>
      <c r="K88" s="350"/>
      <c r="L88" s="261">
        <f t="shared" ref="L88" si="41">+L83*($D$24)</f>
        <v>0</v>
      </c>
    </row>
    <row r="89" spans="2:12" s="93" customFormat="1" ht="18" thickBot="1" x14ac:dyDescent="0.35">
      <c r="B89" s="305"/>
      <c r="C89" s="233" t="str">
        <f>"TCO "&amp; C79</f>
        <v>TCO Acceptatieomgeving</v>
      </c>
      <c r="D89" s="225"/>
      <c r="E89" s="234">
        <f t="shared" ref="E89:J89" si="42">SUM(E87:E88)</f>
        <v>0</v>
      </c>
      <c r="F89" s="234">
        <f t="shared" si="42"/>
        <v>0</v>
      </c>
      <c r="G89" s="234">
        <f t="shared" si="42"/>
        <v>0</v>
      </c>
      <c r="H89" s="256">
        <f t="shared" si="42"/>
        <v>0</v>
      </c>
      <c r="I89" s="256">
        <f t="shared" si="42"/>
        <v>0</v>
      </c>
      <c r="J89" s="256">
        <f t="shared" si="42"/>
        <v>0</v>
      </c>
      <c r="K89" s="350"/>
      <c r="L89" s="256">
        <f t="shared" ref="L89" si="43">SUM(L87:L88)</f>
        <v>0</v>
      </c>
    </row>
    <row r="90" spans="2:12" s="93" customFormat="1" ht="18" thickTop="1" x14ac:dyDescent="0.3">
      <c r="B90" s="305"/>
      <c r="K90" s="350"/>
    </row>
    <row r="91" spans="2:12" s="93" customFormat="1" x14ac:dyDescent="0.3">
      <c r="B91" s="305"/>
      <c r="C91" s="257" t="s">
        <v>160</v>
      </c>
      <c r="D91" s="222"/>
      <c r="E91" s="222"/>
      <c r="F91" s="222"/>
      <c r="G91" s="223"/>
      <c r="K91" s="350"/>
    </row>
    <row r="92" spans="2:12" s="93" customFormat="1" x14ac:dyDescent="0.3">
      <c r="B92" s="305"/>
      <c r="C92" s="258" t="s">
        <v>67</v>
      </c>
      <c r="D92" s="259" t="s">
        <v>22</v>
      </c>
      <c r="E92" s="259"/>
      <c r="F92" s="259"/>
      <c r="G92" s="227"/>
      <c r="K92" s="350"/>
    </row>
    <row r="93" spans="2:12" s="93" customFormat="1" x14ac:dyDescent="0.3">
      <c r="B93" s="305"/>
      <c r="C93" s="260"/>
      <c r="D93" s="446"/>
      <c r="E93" s="447"/>
      <c r="F93" s="447"/>
      <c r="G93" s="448"/>
      <c r="K93" s="350"/>
    </row>
    <row r="94" spans="2:12" s="93" customFormat="1" x14ac:dyDescent="0.3">
      <c r="B94" s="305"/>
      <c r="C94" s="260"/>
      <c r="D94" s="446"/>
      <c r="E94" s="447"/>
      <c r="F94" s="447"/>
      <c r="G94" s="448"/>
      <c r="K94" s="350"/>
    </row>
    <row r="95" spans="2:12" s="93" customFormat="1" x14ac:dyDescent="0.3">
      <c r="B95" s="305"/>
      <c r="C95" s="260"/>
      <c r="D95" s="446"/>
      <c r="E95" s="447"/>
      <c r="F95" s="447"/>
      <c r="G95" s="448"/>
      <c r="K95" s="350"/>
    </row>
    <row r="96" spans="2:12" s="93" customFormat="1" x14ac:dyDescent="0.3">
      <c r="B96" s="305"/>
      <c r="C96" s="260"/>
      <c r="D96" s="446"/>
      <c r="E96" s="447"/>
      <c r="F96" s="447"/>
      <c r="G96" s="448"/>
      <c r="K96" s="350"/>
    </row>
    <row r="97" spans="2:12" s="93" customFormat="1" ht="18" thickBot="1" x14ac:dyDescent="0.35">
      <c r="B97" s="305"/>
      <c r="C97" s="43"/>
      <c r="D97" s="44"/>
      <c r="E97" s="44"/>
      <c r="F97" s="44"/>
      <c r="G97" s="44"/>
      <c r="H97" s="44"/>
      <c r="I97" s="44"/>
      <c r="J97" s="44"/>
      <c r="K97" s="44"/>
      <c r="L97" s="44"/>
    </row>
    <row r="98" spans="2:12" s="93" customFormat="1" x14ac:dyDescent="0.3">
      <c r="B98" s="305"/>
      <c r="C98" s="46"/>
      <c r="D98" s="47"/>
      <c r="E98" s="47"/>
      <c r="F98" s="47"/>
      <c r="G98" s="47"/>
      <c r="H98" s="47"/>
      <c r="I98" s="47"/>
      <c r="J98" s="47"/>
      <c r="K98" s="47"/>
      <c r="L98" s="47"/>
    </row>
    <row r="99" spans="2:12" s="93" customFormat="1" x14ac:dyDescent="0.3">
      <c r="B99" s="312">
        <v>4</v>
      </c>
      <c r="C99" s="86" t="s">
        <v>23</v>
      </c>
      <c r="D99" s="131" t="s">
        <v>44</v>
      </c>
      <c r="E99" s="132"/>
      <c r="F99" s="117"/>
      <c r="G99" s="132"/>
      <c r="H99" s="132"/>
      <c r="I99" s="132"/>
      <c r="J99" s="134"/>
      <c r="K99" s="350"/>
      <c r="L99" s="285"/>
    </row>
    <row r="100" spans="2:12" s="93" customFormat="1" x14ac:dyDescent="0.3">
      <c r="B100" s="305"/>
      <c r="C100" s="98" t="s">
        <v>1</v>
      </c>
      <c r="D100" s="240" t="s">
        <v>45</v>
      </c>
      <c r="E100" s="216">
        <v>2020</v>
      </c>
      <c r="F100" s="216">
        <v>2021</v>
      </c>
      <c r="G100" s="216">
        <v>2022</v>
      </c>
      <c r="H100" s="216">
        <v>2023</v>
      </c>
      <c r="I100" s="216">
        <v>2024</v>
      </c>
      <c r="J100" s="217">
        <v>2025</v>
      </c>
      <c r="K100" s="350"/>
      <c r="L100" s="235" t="s">
        <v>80</v>
      </c>
    </row>
    <row r="101" spans="2:12" s="93" customFormat="1" x14ac:dyDescent="0.3">
      <c r="B101" s="305"/>
      <c r="C101" s="241" t="s">
        <v>46</v>
      </c>
      <c r="D101" s="241" t="s">
        <v>42</v>
      </c>
      <c r="E101" s="242"/>
      <c r="F101" s="242"/>
      <c r="G101" s="242"/>
      <c r="H101" s="242"/>
      <c r="I101" s="242"/>
      <c r="J101" s="242"/>
      <c r="K101" s="350"/>
      <c r="L101" s="242"/>
    </row>
    <row r="102" spans="2:12" s="93" customFormat="1" x14ac:dyDescent="0.3">
      <c r="B102" s="305"/>
      <c r="C102" s="241" t="s">
        <v>40</v>
      </c>
      <c r="D102" s="241" t="s">
        <v>42</v>
      </c>
      <c r="E102" s="243"/>
      <c r="F102" s="243"/>
      <c r="G102" s="243"/>
      <c r="H102" s="243"/>
      <c r="I102" s="243"/>
      <c r="J102" s="243"/>
      <c r="K102" s="350"/>
      <c r="L102" s="243"/>
    </row>
    <row r="103" spans="2:12" s="93" customFormat="1" x14ac:dyDescent="0.3">
      <c r="B103" s="305"/>
      <c r="C103" s="241" t="s">
        <v>69</v>
      </c>
      <c r="D103" s="244" t="s">
        <v>61</v>
      </c>
      <c r="E103" s="245"/>
      <c r="F103" s="245"/>
      <c r="G103" s="245"/>
      <c r="H103" s="245"/>
      <c r="I103" s="245"/>
      <c r="J103" s="245"/>
      <c r="K103" s="350"/>
      <c r="L103" s="245"/>
    </row>
    <row r="104" spans="2:12" s="93" customFormat="1" x14ac:dyDescent="0.3">
      <c r="B104" s="305"/>
      <c r="C104" s="236"/>
      <c r="D104" s="236"/>
      <c r="E104" s="246"/>
      <c r="F104" s="247"/>
      <c r="G104" s="246"/>
      <c r="H104" s="246"/>
      <c r="I104" s="246"/>
      <c r="J104" s="246"/>
      <c r="K104" s="350"/>
      <c r="L104" s="246"/>
    </row>
    <row r="105" spans="2:12" s="93" customFormat="1" x14ac:dyDescent="0.3">
      <c r="B105" s="305"/>
      <c r="C105" s="248" t="s">
        <v>57</v>
      </c>
      <c r="D105" s="249" t="s">
        <v>46</v>
      </c>
      <c r="E105" s="229">
        <f t="shared" ref="E105:J105" si="44">+E101*$D$22</f>
        <v>0</v>
      </c>
      <c r="F105" s="229">
        <f t="shared" si="44"/>
        <v>0</v>
      </c>
      <c r="G105" s="229">
        <f t="shared" si="44"/>
        <v>0</v>
      </c>
      <c r="H105" s="229">
        <f t="shared" si="44"/>
        <v>0</v>
      </c>
      <c r="I105" s="229">
        <f t="shared" si="44"/>
        <v>0</v>
      </c>
      <c r="J105" s="229">
        <f t="shared" si="44"/>
        <v>0</v>
      </c>
      <c r="K105" s="350"/>
      <c r="L105" s="229">
        <f t="shared" ref="L105" si="45">+L101*$D$22</f>
        <v>0</v>
      </c>
    </row>
    <row r="106" spans="2:12" s="93" customFormat="1" ht="18" thickBot="1" x14ac:dyDescent="0.35">
      <c r="B106" s="305"/>
      <c r="C106" s="250"/>
      <c r="D106" s="249" t="s">
        <v>40</v>
      </c>
      <c r="E106" s="251">
        <f t="shared" ref="E106:J106" si="46">+E102*$D$23</f>
        <v>0</v>
      </c>
      <c r="F106" s="251">
        <f t="shared" si="46"/>
        <v>0</v>
      </c>
      <c r="G106" s="251">
        <f t="shared" si="46"/>
        <v>0</v>
      </c>
      <c r="H106" s="251">
        <f t="shared" si="46"/>
        <v>0</v>
      </c>
      <c r="I106" s="251">
        <f t="shared" si="46"/>
        <v>0</v>
      </c>
      <c r="J106" s="251">
        <f t="shared" si="46"/>
        <v>0</v>
      </c>
      <c r="K106" s="350"/>
      <c r="L106" s="251">
        <f t="shared" ref="L106" si="47">+L102*$D$23</f>
        <v>0</v>
      </c>
    </row>
    <row r="107" spans="2:12" s="93" customFormat="1" ht="18" thickBot="1" x14ac:dyDescent="0.35">
      <c r="B107" s="305"/>
      <c r="C107" s="250"/>
      <c r="D107" s="252" t="s">
        <v>65</v>
      </c>
      <c r="E107" s="253">
        <f t="shared" ref="E107:J107" si="48">MAX(E105:E106)</f>
        <v>0</v>
      </c>
      <c r="F107" s="253">
        <f t="shared" si="48"/>
        <v>0</v>
      </c>
      <c r="G107" s="253">
        <f t="shared" si="48"/>
        <v>0</v>
      </c>
      <c r="H107" s="253">
        <f t="shared" si="48"/>
        <v>0</v>
      </c>
      <c r="I107" s="253">
        <f t="shared" si="48"/>
        <v>0</v>
      </c>
      <c r="J107" s="253">
        <f t="shared" si="48"/>
        <v>0</v>
      </c>
      <c r="K107" s="350"/>
      <c r="L107" s="253">
        <f t="shared" ref="L107" si="49">MAX(L105:L106)</f>
        <v>0</v>
      </c>
    </row>
    <row r="108" spans="2:12" s="93" customFormat="1" ht="18" thickTop="1" x14ac:dyDescent="0.3">
      <c r="B108" s="305"/>
      <c r="C108" s="250"/>
      <c r="D108" s="254" t="s">
        <v>66</v>
      </c>
      <c r="E108" s="261">
        <f t="shared" ref="E108:J108" si="50">+E103*($D$24)</f>
        <v>0</v>
      </c>
      <c r="F108" s="261">
        <f t="shared" si="50"/>
        <v>0</v>
      </c>
      <c r="G108" s="261">
        <f t="shared" si="50"/>
        <v>0</v>
      </c>
      <c r="H108" s="261">
        <f t="shared" si="50"/>
        <v>0</v>
      </c>
      <c r="I108" s="261">
        <f t="shared" si="50"/>
        <v>0</v>
      </c>
      <c r="J108" s="261">
        <f t="shared" si="50"/>
        <v>0</v>
      </c>
      <c r="K108" s="350"/>
      <c r="L108" s="261">
        <f t="shared" ref="L108" si="51">+L103*($D$24)</f>
        <v>0</v>
      </c>
    </row>
    <row r="109" spans="2:12" s="93" customFormat="1" ht="18" thickBot="1" x14ac:dyDescent="0.35">
      <c r="B109" s="305"/>
      <c r="C109" s="233" t="str">
        <f>"TCO "&amp; C99</f>
        <v>TCO Productie (business)</v>
      </c>
      <c r="D109" s="225"/>
      <c r="E109" s="256">
        <f t="shared" ref="E109:J109" si="52">SUM(E107:E108)</f>
        <v>0</v>
      </c>
      <c r="F109" s="256">
        <f t="shared" si="52"/>
        <v>0</v>
      </c>
      <c r="G109" s="256">
        <f t="shared" si="52"/>
        <v>0</v>
      </c>
      <c r="H109" s="256">
        <f t="shared" si="52"/>
        <v>0</v>
      </c>
      <c r="I109" s="256">
        <f t="shared" si="52"/>
        <v>0</v>
      </c>
      <c r="J109" s="256">
        <f t="shared" si="52"/>
        <v>0</v>
      </c>
      <c r="K109" s="350"/>
      <c r="L109" s="256">
        <f t="shared" ref="L109" si="53">SUM(L107:L108)</f>
        <v>0</v>
      </c>
    </row>
    <row r="110" spans="2:12" s="93" customFormat="1" ht="18" thickTop="1" x14ac:dyDescent="0.3">
      <c r="B110" s="305"/>
      <c r="K110" s="350"/>
    </row>
    <row r="111" spans="2:12" s="93" customFormat="1" x14ac:dyDescent="0.3">
      <c r="B111" s="305"/>
      <c r="C111" s="257" t="s">
        <v>161</v>
      </c>
      <c r="D111" s="222"/>
      <c r="E111" s="222"/>
      <c r="F111" s="222"/>
      <c r="G111" s="223"/>
      <c r="K111" s="350"/>
    </row>
    <row r="112" spans="2:12" s="93" customFormat="1" x14ac:dyDescent="0.3">
      <c r="B112" s="305"/>
      <c r="C112" s="258" t="s">
        <v>67</v>
      </c>
      <c r="D112" s="259" t="s">
        <v>22</v>
      </c>
      <c r="E112" s="259"/>
      <c r="F112" s="259"/>
      <c r="G112" s="227"/>
      <c r="K112" s="350"/>
    </row>
    <row r="113" spans="2:12" s="93" customFormat="1" x14ac:dyDescent="0.3">
      <c r="B113" s="305"/>
      <c r="C113" s="260"/>
      <c r="D113" s="446"/>
      <c r="E113" s="447"/>
      <c r="F113" s="447"/>
      <c r="G113" s="448"/>
      <c r="K113" s="350"/>
    </row>
    <row r="114" spans="2:12" s="93" customFormat="1" x14ac:dyDescent="0.3">
      <c r="B114" s="305"/>
      <c r="C114" s="260"/>
      <c r="D114" s="446"/>
      <c r="E114" s="447"/>
      <c r="F114" s="447"/>
      <c r="G114" s="448"/>
      <c r="K114" s="350"/>
    </row>
    <row r="115" spans="2:12" s="93" customFormat="1" x14ac:dyDescent="0.3">
      <c r="B115" s="305"/>
      <c r="C115" s="260"/>
      <c r="D115" s="446"/>
      <c r="E115" s="447"/>
      <c r="F115" s="447"/>
      <c r="G115" s="448"/>
      <c r="K115" s="350"/>
    </row>
    <row r="116" spans="2:12" s="93" customFormat="1" x14ac:dyDescent="0.3">
      <c r="B116" s="305"/>
      <c r="C116" s="260"/>
      <c r="D116" s="446"/>
      <c r="E116" s="447"/>
      <c r="F116" s="447"/>
      <c r="G116" s="448"/>
      <c r="K116" s="350"/>
    </row>
    <row r="117" spans="2:12" s="93" customFormat="1" ht="18" thickBot="1" x14ac:dyDescent="0.35">
      <c r="B117" s="305"/>
      <c r="C117" s="43"/>
      <c r="D117" s="44"/>
      <c r="E117" s="44"/>
      <c r="F117" s="44"/>
      <c r="G117" s="44"/>
      <c r="H117" s="44"/>
      <c r="I117" s="44"/>
      <c r="J117" s="44"/>
      <c r="K117" s="44"/>
      <c r="L117" s="44"/>
    </row>
    <row r="118" spans="2:12" s="93" customFormat="1" x14ac:dyDescent="0.3">
      <c r="B118" s="305"/>
      <c r="C118" s="46"/>
      <c r="D118" s="47"/>
      <c r="E118" s="47"/>
      <c r="F118" s="47"/>
      <c r="G118" s="47"/>
      <c r="H118" s="47"/>
      <c r="I118" s="47"/>
      <c r="J118" s="47"/>
      <c r="K118" s="47"/>
      <c r="L118" s="47"/>
    </row>
    <row r="119" spans="2:12" s="93" customFormat="1" x14ac:dyDescent="0.3">
      <c r="B119" s="312">
        <v>5</v>
      </c>
      <c r="C119" s="86" t="s">
        <v>24</v>
      </c>
      <c r="D119" s="131" t="s">
        <v>44</v>
      </c>
      <c r="E119" s="132"/>
      <c r="F119" s="117"/>
      <c r="G119" s="132"/>
      <c r="H119" s="132"/>
      <c r="I119" s="132"/>
      <c r="J119" s="134"/>
      <c r="K119" s="350"/>
      <c r="L119" s="285"/>
    </row>
    <row r="120" spans="2:12" s="93" customFormat="1" x14ac:dyDescent="0.3">
      <c r="B120" s="305"/>
      <c r="C120" s="98" t="s">
        <v>1</v>
      </c>
      <c r="D120" s="240" t="s">
        <v>45</v>
      </c>
      <c r="E120" s="216">
        <v>2020</v>
      </c>
      <c r="F120" s="216">
        <v>2021</v>
      </c>
      <c r="G120" s="216">
        <v>2022</v>
      </c>
      <c r="H120" s="216">
        <v>2023</v>
      </c>
      <c r="I120" s="216">
        <v>2024</v>
      </c>
      <c r="J120" s="217">
        <v>2025</v>
      </c>
      <c r="K120" s="350"/>
      <c r="L120" s="235" t="s">
        <v>80</v>
      </c>
    </row>
    <row r="121" spans="2:12" s="93" customFormat="1" x14ac:dyDescent="0.3">
      <c r="B121" s="305"/>
      <c r="C121" s="241" t="s">
        <v>46</v>
      </c>
      <c r="D121" s="241" t="s">
        <v>42</v>
      </c>
      <c r="E121" s="242"/>
      <c r="F121" s="242"/>
      <c r="G121" s="242"/>
      <c r="H121" s="242"/>
      <c r="I121" s="242"/>
      <c r="J121" s="242"/>
      <c r="K121" s="350"/>
      <c r="L121" s="242"/>
    </row>
    <row r="122" spans="2:12" s="93" customFormat="1" x14ac:dyDescent="0.3">
      <c r="B122" s="305"/>
      <c r="C122" s="241" t="s">
        <v>40</v>
      </c>
      <c r="D122" s="241" t="s">
        <v>42</v>
      </c>
      <c r="E122" s="243"/>
      <c r="F122" s="243"/>
      <c r="G122" s="243"/>
      <c r="H122" s="243"/>
      <c r="I122" s="243"/>
      <c r="J122" s="243"/>
      <c r="K122" s="350"/>
      <c r="L122" s="243"/>
    </row>
    <row r="123" spans="2:12" s="93" customFormat="1" x14ac:dyDescent="0.3">
      <c r="B123" s="305"/>
      <c r="C123" s="241" t="s">
        <v>69</v>
      </c>
      <c r="D123" s="244" t="s">
        <v>61</v>
      </c>
      <c r="E123" s="245"/>
      <c r="F123" s="245"/>
      <c r="G123" s="245"/>
      <c r="H123" s="245"/>
      <c r="I123" s="245"/>
      <c r="J123" s="245"/>
      <c r="K123" s="350"/>
      <c r="L123" s="245"/>
    </row>
    <row r="124" spans="2:12" s="93" customFormat="1" x14ac:dyDescent="0.3">
      <c r="B124" s="305"/>
      <c r="C124" s="236"/>
      <c r="D124" s="236"/>
      <c r="E124" s="246"/>
      <c r="F124" s="247"/>
      <c r="G124" s="246"/>
      <c r="H124" s="246"/>
      <c r="I124" s="246"/>
      <c r="J124" s="246"/>
      <c r="K124" s="350"/>
      <c r="L124" s="246"/>
    </row>
    <row r="125" spans="2:12" s="93" customFormat="1" x14ac:dyDescent="0.3">
      <c r="B125" s="305"/>
      <c r="C125" s="248" t="s">
        <v>57</v>
      </c>
      <c r="D125" s="249" t="s">
        <v>46</v>
      </c>
      <c r="E125" s="229">
        <f t="shared" ref="E125:J125" si="54">+E121*$D$22</f>
        <v>0</v>
      </c>
      <c r="F125" s="229">
        <f t="shared" si="54"/>
        <v>0</v>
      </c>
      <c r="G125" s="229">
        <f t="shared" si="54"/>
        <v>0</v>
      </c>
      <c r="H125" s="229">
        <f t="shared" si="54"/>
        <v>0</v>
      </c>
      <c r="I125" s="229">
        <f t="shared" si="54"/>
        <v>0</v>
      </c>
      <c r="J125" s="229">
        <f t="shared" si="54"/>
        <v>0</v>
      </c>
      <c r="K125" s="350"/>
      <c r="L125" s="229">
        <f t="shared" ref="L125" si="55">+L121*$D$22</f>
        <v>0</v>
      </c>
    </row>
    <row r="126" spans="2:12" s="93" customFormat="1" ht="18" thickBot="1" x14ac:dyDescent="0.35">
      <c r="B126" s="305"/>
      <c r="C126" s="250"/>
      <c r="D126" s="249" t="s">
        <v>40</v>
      </c>
      <c r="E126" s="251">
        <f t="shared" ref="E126:J126" si="56">+E122*$D$23</f>
        <v>0</v>
      </c>
      <c r="F126" s="251">
        <f t="shared" si="56"/>
        <v>0</v>
      </c>
      <c r="G126" s="251">
        <f t="shared" si="56"/>
        <v>0</v>
      </c>
      <c r="H126" s="251">
        <f t="shared" si="56"/>
        <v>0</v>
      </c>
      <c r="I126" s="251">
        <f t="shared" si="56"/>
        <v>0</v>
      </c>
      <c r="J126" s="251">
        <f t="shared" si="56"/>
        <v>0</v>
      </c>
      <c r="K126" s="350"/>
      <c r="L126" s="251">
        <f t="shared" ref="L126" si="57">+L122*$D$23</f>
        <v>0</v>
      </c>
    </row>
    <row r="127" spans="2:12" s="93" customFormat="1" ht="18" thickBot="1" x14ac:dyDescent="0.35">
      <c r="B127" s="305"/>
      <c r="C127" s="250"/>
      <c r="D127" s="252" t="s">
        <v>65</v>
      </c>
      <c r="E127" s="253">
        <f t="shared" ref="E127:J127" si="58">MAX(E125:E126)</f>
        <v>0</v>
      </c>
      <c r="F127" s="253">
        <f t="shared" si="58"/>
        <v>0</v>
      </c>
      <c r="G127" s="253">
        <f t="shared" si="58"/>
        <v>0</v>
      </c>
      <c r="H127" s="253">
        <f t="shared" si="58"/>
        <v>0</v>
      </c>
      <c r="I127" s="253">
        <f t="shared" si="58"/>
        <v>0</v>
      </c>
      <c r="J127" s="253">
        <f t="shared" si="58"/>
        <v>0</v>
      </c>
      <c r="K127" s="350"/>
      <c r="L127" s="253">
        <f t="shared" ref="L127" si="59">MAX(L125:L126)</f>
        <v>0</v>
      </c>
    </row>
    <row r="128" spans="2:12" s="93" customFormat="1" ht="18" thickTop="1" x14ac:dyDescent="0.3">
      <c r="B128" s="305"/>
      <c r="C128" s="250"/>
      <c r="D128" s="254" t="s">
        <v>66</v>
      </c>
      <c r="E128" s="261">
        <f t="shared" ref="E128:J128" si="60">+E123*($D$24)</f>
        <v>0</v>
      </c>
      <c r="F128" s="261">
        <f t="shared" si="60"/>
        <v>0</v>
      </c>
      <c r="G128" s="261">
        <f t="shared" si="60"/>
        <v>0</v>
      </c>
      <c r="H128" s="261">
        <f t="shared" si="60"/>
        <v>0</v>
      </c>
      <c r="I128" s="261">
        <f t="shared" si="60"/>
        <v>0</v>
      </c>
      <c r="J128" s="261">
        <f t="shared" si="60"/>
        <v>0</v>
      </c>
      <c r="K128" s="350"/>
      <c r="L128" s="261">
        <f t="shared" ref="L128" si="61">+L123*($D$24)</f>
        <v>0</v>
      </c>
    </row>
    <row r="129" spans="2:12" s="93" customFormat="1" ht="18" thickBot="1" x14ac:dyDescent="0.35">
      <c r="B129" s="305"/>
      <c r="C129" s="233" t="str">
        <f>"TCO "&amp; C119</f>
        <v>TCO Productie (DMZ)</v>
      </c>
      <c r="D129" s="225"/>
      <c r="E129" s="256">
        <f t="shared" ref="E129:J129" si="62">SUM(E127:E128)</f>
        <v>0</v>
      </c>
      <c r="F129" s="256">
        <f t="shared" si="62"/>
        <v>0</v>
      </c>
      <c r="G129" s="256">
        <f t="shared" si="62"/>
        <v>0</v>
      </c>
      <c r="H129" s="256">
        <f t="shared" si="62"/>
        <v>0</v>
      </c>
      <c r="I129" s="256">
        <f t="shared" si="62"/>
        <v>0</v>
      </c>
      <c r="J129" s="256">
        <f t="shared" si="62"/>
        <v>0</v>
      </c>
      <c r="K129" s="350"/>
      <c r="L129" s="256">
        <f t="shared" ref="L129" si="63">SUM(L127:L128)</f>
        <v>0</v>
      </c>
    </row>
    <row r="130" spans="2:12" s="93" customFormat="1" ht="18" thickTop="1" x14ac:dyDescent="0.3">
      <c r="B130" s="305"/>
      <c r="K130" s="350"/>
    </row>
    <row r="131" spans="2:12" s="93" customFormat="1" x14ac:dyDescent="0.3">
      <c r="B131" s="305"/>
      <c r="C131" s="257" t="s">
        <v>162</v>
      </c>
      <c r="D131" s="222"/>
      <c r="E131" s="222"/>
      <c r="F131" s="222"/>
      <c r="G131" s="223"/>
      <c r="K131" s="350"/>
    </row>
    <row r="132" spans="2:12" s="93" customFormat="1" x14ac:dyDescent="0.3">
      <c r="B132" s="305"/>
      <c r="C132" s="258" t="s">
        <v>67</v>
      </c>
      <c r="D132" s="259" t="s">
        <v>22</v>
      </c>
      <c r="E132" s="259"/>
      <c r="F132" s="259"/>
      <c r="G132" s="227"/>
      <c r="K132" s="350"/>
    </row>
    <row r="133" spans="2:12" s="93" customFormat="1" x14ac:dyDescent="0.3">
      <c r="B133" s="305"/>
      <c r="C133" s="260"/>
      <c r="D133" s="446"/>
      <c r="E133" s="447"/>
      <c r="F133" s="447"/>
      <c r="G133" s="448"/>
      <c r="K133" s="350"/>
    </row>
    <row r="134" spans="2:12" s="93" customFormat="1" x14ac:dyDescent="0.3">
      <c r="B134" s="305"/>
      <c r="C134" s="260"/>
      <c r="D134" s="446"/>
      <c r="E134" s="447"/>
      <c r="F134" s="447"/>
      <c r="G134" s="448"/>
      <c r="K134" s="350"/>
    </row>
    <row r="135" spans="2:12" x14ac:dyDescent="0.3">
      <c r="C135" s="260"/>
      <c r="D135" s="446"/>
      <c r="E135" s="447"/>
      <c r="F135" s="447"/>
      <c r="G135" s="448"/>
      <c r="L135" s="93"/>
    </row>
    <row r="136" spans="2:12" x14ac:dyDescent="0.3">
      <c r="C136" s="260"/>
      <c r="D136" s="446"/>
      <c r="E136" s="447"/>
      <c r="F136" s="447"/>
      <c r="G136" s="448"/>
      <c r="L136" s="93"/>
    </row>
    <row r="137" spans="2:12" ht="18" thickBot="1" x14ac:dyDescent="0.35">
      <c r="C137" s="43"/>
      <c r="D137" s="44"/>
      <c r="E137" s="44"/>
      <c r="F137" s="44"/>
      <c r="G137" s="44"/>
      <c r="H137" s="44"/>
      <c r="I137" s="44"/>
      <c r="J137" s="44"/>
      <c r="K137" s="44"/>
      <c r="L137" s="44"/>
    </row>
    <row r="138" spans="2:12" x14ac:dyDescent="0.3">
      <c r="H138" s="47"/>
      <c r="I138" s="47"/>
      <c r="J138" s="47"/>
      <c r="K138" s="47"/>
      <c r="L138" s="47"/>
    </row>
    <row r="139" spans="2:12" x14ac:dyDescent="0.3">
      <c r="L139" s="93"/>
    </row>
    <row r="140" spans="2:12" x14ac:dyDescent="0.3">
      <c r="L140" s="93"/>
    </row>
    <row r="141" spans="2:12" x14ac:dyDescent="0.3">
      <c r="L141" s="93"/>
    </row>
    <row r="142" spans="2:12" x14ac:dyDescent="0.3">
      <c r="L142" s="93"/>
    </row>
    <row r="143" spans="2:12" x14ac:dyDescent="0.3">
      <c r="L143" s="93"/>
    </row>
    <row r="144" spans="2:12" x14ac:dyDescent="0.3">
      <c r="L144" s="93"/>
    </row>
    <row r="145" spans="12:12" x14ac:dyDescent="0.3">
      <c r="L145" s="93"/>
    </row>
    <row r="146" spans="12:12" x14ac:dyDescent="0.3">
      <c r="L146" s="93"/>
    </row>
    <row r="147" spans="12:12" x14ac:dyDescent="0.3">
      <c r="L147" s="93"/>
    </row>
  </sheetData>
  <sheetProtection algorithmName="SHA-512" hashValue="msBwlQHyrBkE/W+FiJ5HqXgUQnUP/dgdQsoTe2bJROIBJUNetRllfJ/hTkL03CLej9KBQcRDOq50aTqNQI3TEg==" saltValue="mBNfzEcUusmNVxc8ieyLxQ==" spinCount="100000" sheet="1" objects="1" scenarios="1"/>
  <mergeCells count="21">
    <mergeCell ref="D95:G95"/>
    <mergeCell ref="D21:E21"/>
    <mergeCell ref="D53:G53"/>
    <mergeCell ref="D54:G54"/>
    <mergeCell ref="D55:G55"/>
    <mergeCell ref="D56:G56"/>
    <mergeCell ref="D73:G73"/>
    <mergeCell ref="D74:G74"/>
    <mergeCell ref="D75:G75"/>
    <mergeCell ref="D76:G76"/>
    <mergeCell ref="D93:G93"/>
    <mergeCell ref="D94:G94"/>
    <mergeCell ref="D134:G134"/>
    <mergeCell ref="D135:G135"/>
    <mergeCell ref="D136:G136"/>
    <mergeCell ref="D96:G96"/>
    <mergeCell ref="D113:G113"/>
    <mergeCell ref="D114:G114"/>
    <mergeCell ref="D115:G115"/>
    <mergeCell ref="D116:G116"/>
    <mergeCell ref="D133:G133"/>
  </mergeCells>
  <dataValidations disablePrompts="1" count="1">
    <dataValidation type="list" allowBlank="1" showInputMessage="1" showErrorMessage="1" sqref="D64 D44 D84 D104 D124">
      <formula1>DeploymentMethode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>
    <pageSetUpPr fitToPage="1"/>
  </sheetPr>
  <dimension ref="A1:Y18"/>
  <sheetViews>
    <sheetView showGridLines="0" showZeros="0" zoomScale="90" zoomScaleNormal="90" workbookViewId="0">
      <selection activeCell="D15" sqref="D15"/>
    </sheetView>
  </sheetViews>
  <sheetFormatPr defaultColWidth="0" defaultRowHeight="12.6" x14ac:dyDescent="0.2"/>
  <cols>
    <col min="1" max="1" width="2.77734375" style="20" customWidth="1"/>
    <col min="2" max="2" width="4" style="20" bestFit="1" customWidth="1"/>
    <col min="3" max="3" width="41.33203125" style="20" customWidth="1"/>
    <col min="4" max="4" width="15.33203125" style="20" customWidth="1"/>
    <col min="5" max="5" width="8.88671875" style="20" bestFit="1" customWidth="1"/>
    <col min="6" max="6" width="13.109375" style="34" customWidth="1"/>
    <col min="7" max="7" width="18.88671875" style="34" customWidth="1"/>
    <col min="8" max="8" width="15.6640625" style="34" customWidth="1"/>
    <col min="9" max="9" width="2.33203125" style="34" customWidth="1"/>
    <col min="10" max="11" width="2.5546875" style="20" hidden="1" customWidth="1"/>
    <col min="12" max="25" width="10.5546875" style="20" hidden="1" customWidth="1"/>
    <col min="26" max="16384" width="0" style="20" hidden="1"/>
  </cols>
  <sheetData>
    <row r="1" spans="1:10" s="2" customFormat="1" ht="12" customHeight="1" x14ac:dyDescent="0.2">
      <c r="A1" s="1"/>
      <c r="B1" s="1"/>
      <c r="C1" s="1"/>
      <c r="D1" s="1"/>
      <c r="E1" s="1"/>
      <c r="F1" s="1"/>
      <c r="G1" s="1"/>
      <c r="H1" s="1"/>
      <c r="I1" s="1"/>
    </row>
    <row r="2" spans="1:10" s="11" customFormat="1" ht="22.2" x14ac:dyDescent="0.35">
      <c r="A2" s="7"/>
      <c r="B2" s="7"/>
      <c r="C2" s="8" t="s">
        <v>0</v>
      </c>
      <c r="D2" s="8"/>
      <c r="E2" s="8"/>
      <c r="F2" s="9"/>
      <c r="G2" s="9"/>
      <c r="H2" s="9"/>
      <c r="I2" s="1"/>
    </row>
    <row r="3" spans="1:10" s="2" customFormat="1" ht="17.399999999999999" x14ac:dyDescent="0.3">
      <c r="A3" s="1"/>
      <c r="B3" s="1"/>
      <c r="C3" s="12" t="s">
        <v>113</v>
      </c>
      <c r="D3" s="12"/>
      <c r="E3" s="13"/>
      <c r="F3" s="13"/>
      <c r="G3" s="13"/>
      <c r="H3" s="13"/>
      <c r="I3" s="1"/>
    </row>
    <row r="4" spans="1:10" s="2" customFormat="1" ht="16.2" customHeight="1" x14ac:dyDescent="0.3">
      <c r="A4" s="1"/>
      <c r="B4" s="326"/>
      <c r="C4" s="15" t="s">
        <v>141</v>
      </c>
      <c r="D4" s="15"/>
      <c r="E4" s="13"/>
      <c r="F4" s="13"/>
      <c r="G4" s="13"/>
      <c r="H4" s="13"/>
      <c r="I4" s="1"/>
    </row>
    <row r="5" spans="1:10" s="2" customFormat="1" ht="12.6" customHeight="1" x14ac:dyDescent="0.2">
      <c r="A5" s="1"/>
      <c r="B5" s="1"/>
      <c r="C5" s="35" t="s">
        <v>7</v>
      </c>
      <c r="D5" s="16"/>
      <c r="E5" s="13"/>
      <c r="F5" s="13"/>
      <c r="G5" s="13"/>
      <c r="H5" s="13"/>
      <c r="I5" s="1"/>
    </row>
    <row r="6" spans="1:10" s="2" customFormat="1" ht="12.6" customHeight="1" x14ac:dyDescent="0.2">
      <c r="A6" s="1"/>
      <c r="B6" s="1"/>
      <c r="C6" s="345" t="s">
        <v>142</v>
      </c>
      <c r="D6" s="17"/>
      <c r="E6" s="13"/>
      <c r="F6" s="13"/>
      <c r="G6" s="13"/>
      <c r="H6" s="13"/>
      <c r="I6" s="1"/>
    </row>
    <row r="7" spans="1:10" s="2" customFormat="1" x14ac:dyDescent="0.2">
      <c r="A7" s="1"/>
      <c r="B7" s="1"/>
      <c r="C7" s="3"/>
      <c r="D7" s="3"/>
      <c r="E7" s="18"/>
      <c r="F7" s="19"/>
      <c r="G7" s="19"/>
      <c r="H7" s="19"/>
      <c r="I7" s="1"/>
    </row>
    <row r="8" spans="1:10" ht="13.2" thickBot="1" x14ac:dyDescent="0.25">
      <c r="C8" s="21"/>
      <c r="D8" s="21"/>
      <c r="E8" s="21"/>
      <c r="F8" s="22"/>
      <c r="G8" s="22"/>
      <c r="H8" s="22"/>
      <c r="I8" s="1"/>
    </row>
    <row r="9" spans="1:10" x14ac:dyDescent="0.2">
      <c r="C9" s="25"/>
      <c r="D9" s="25"/>
      <c r="E9" s="26"/>
      <c r="F9" s="26"/>
      <c r="G9" s="26"/>
      <c r="H9" s="26"/>
      <c r="I9" s="1"/>
    </row>
    <row r="10" spans="1:10" ht="17.399999999999999" x14ac:dyDescent="0.3">
      <c r="B10" s="306">
        <v>5</v>
      </c>
      <c r="C10" s="135" t="s">
        <v>119</v>
      </c>
      <c r="D10" s="137"/>
      <c r="E10" s="138"/>
      <c r="F10" s="138"/>
      <c r="G10" s="138" t="s">
        <v>1</v>
      </c>
      <c r="H10" s="139" t="s">
        <v>1</v>
      </c>
      <c r="I10" s="1"/>
    </row>
    <row r="11" spans="1:10" x14ac:dyDescent="0.2">
      <c r="C11" s="165"/>
      <c r="D11" s="30"/>
      <c r="E11" s="30"/>
      <c r="F11" s="30"/>
      <c r="G11" s="30"/>
      <c r="H11" s="141"/>
      <c r="I11" s="1"/>
    </row>
    <row r="12" spans="1:10" x14ac:dyDescent="0.2">
      <c r="C12" s="140" t="s">
        <v>2</v>
      </c>
      <c r="D12" s="31">
        <v>10</v>
      </c>
      <c r="E12" s="30"/>
      <c r="F12" s="30"/>
      <c r="G12" s="30"/>
      <c r="H12" s="141"/>
      <c r="I12" s="1"/>
    </row>
    <row r="13" spans="1:10" ht="63" x14ac:dyDescent="0.2">
      <c r="C13" s="142" t="s">
        <v>3</v>
      </c>
      <c r="D13" s="110" t="s">
        <v>96</v>
      </c>
      <c r="E13" s="168" t="s">
        <v>4</v>
      </c>
      <c r="F13" s="110" t="s">
        <v>95</v>
      </c>
      <c r="G13" s="110" t="s">
        <v>106</v>
      </c>
      <c r="H13" s="136"/>
      <c r="I13" s="1"/>
    </row>
    <row r="14" spans="1:10" ht="37.799999999999997" x14ac:dyDescent="0.2">
      <c r="C14" s="418" t="s">
        <v>156</v>
      </c>
      <c r="D14" s="143">
        <v>0</v>
      </c>
      <c r="E14" s="144"/>
      <c r="F14" s="145">
        <f>+D14*(1-E14)</f>
        <v>0</v>
      </c>
      <c r="G14" s="146">
        <f>+D12</f>
        <v>10</v>
      </c>
      <c r="H14" s="147">
        <f>+F14*G14</f>
        <v>0</v>
      </c>
      <c r="I14" s="1"/>
    </row>
    <row r="15" spans="1:10" ht="16.8" thickBot="1" x14ac:dyDescent="0.35">
      <c r="C15" s="316" t="s">
        <v>47</v>
      </c>
      <c r="D15" s="274"/>
      <c r="E15" s="274"/>
      <c r="F15" s="274"/>
      <c r="G15" s="287" t="s">
        <v>1</v>
      </c>
      <c r="H15" s="113">
        <f>SUM(H14:H14)</f>
        <v>0</v>
      </c>
      <c r="I15" s="1"/>
    </row>
    <row r="16" spans="1:10" ht="13.2" thickTop="1" x14ac:dyDescent="0.2">
      <c r="C16" s="25"/>
      <c r="D16" s="331" t="s">
        <v>121</v>
      </c>
      <c r="E16" s="25"/>
      <c r="F16" s="169"/>
      <c r="G16" s="169"/>
      <c r="H16" s="169"/>
      <c r="I16" s="1"/>
      <c r="J16" s="34"/>
    </row>
    <row r="17" spans="3:9" x14ac:dyDescent="0.2">
      <c r="C17" s="25"/>
      <c r="D17" s="25"/>
      <c r="E17" s="26"/>
      <c r="F17" s="26"/>
      <c r="G17" s="26"/>
      <c r="H17" s="26"/>
      <c r="I17" s="1"/>
    </row>
    <row r="18" spans="3:9" x14ac:dyDescent="0.2">
      <c r="C18" s="288"/>
      <c r="I18" s="1"/>
    </row>
  </sheetData>
  <sheetProtection algorithmName="SHA-512" hashValue="8ze07JSOdiUpz1q7wF51Z4k3lAshQXY9xywaA1XOXXsdElQSWcjjM2JwuXrRE7rUpbZIwrbUIvKIRaohoF3oiA==" saltValue="xlTFUVk/3ugaxUFj86Hx+g==" spinCount="100000" sheet="1" objects="1" scenarios="1"/>
  <pageMargins left="0.75" right="0.75" top="0.51" bottom="0.46" header="0.5" footer="0.5"/>
  <pageSetup paperSize="9" scale="97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7">
    <pageSetUpPr fitToPage="1"/>
  </sheetPr>
  <dimension ref="A1:R173"/>
  <sheetViews>
    <sheetView showGridLines="0" showZeros="0" topLeftCell="A11" zoomScale="90" zoomScaleNormal="90" workbookViewId="0">
      <selection activeCell="D13" sqref="D13"/>
    </sheetView>
  </sheetViews>
  <sheetFormatPr defaultColWidth="0" defaultRowHeight="0" customHeight="1" zeroHeight="1" x14ac:dyDescent="0.3"/>
  <cols>
    <col min="1" max="1" width="2.77734375" style="20" customWidth="1"/>
    <col min="2" max="2" width="6.33203125" style="311" bestFit="1" customWidth="1"/>
    <col min="3" max="3" width="61.109375" style="20" customWidth="1"/>
    <col min="4" max="4" width="20.6640625" style="20" customWidth="1"/>
    <col min="5" max="5" width="1.77734375" style="34" customWidth="1"/>
    <col min="6" max="6" width="16.88671875" style="34" customWidth="1"/>
    <col min="7" max="7" width="1.77734375" style="34" customWidth="1"/>
    <col min="8" max="8" width="22.109375" style="20" customWidth="1"/>
    <col min="9" max="9" width="2.77734375" style="20" customWidth="1"/>
    <col min="10" max="11" width="2.6640625" style="20" hidden="1" customWidth="1"/>
    <col min="12" max="18" width="10.6640625" style="20" hidden="1" customWidth="1"/>
    <col min="19" max="16384" width="0" style="20" hidden="1"/>
  </cols>
  <sheetData>
    <row r="1" spans="1:8" s="2" customFormat="1" ht="12" customHeight="1" x14ac:dyDescent="0.3">
      <c r="A1" s="1"/>
      <c r="B1" s="310"/>
      <c r="C1" s="1"/>
      <c r="D1" s="1"/>
      <c r="E1" s="1"/>
      <c r="F1" s="1"/>
      <c r="G1" s="1"/>
      <c r="H1" s="1"/>
    </row>
    <row r="2" spans="1:8" s="11" customFormat="1" ht="22.2" x14ac:dyDescent="0.35">
      <c r="A2" s="7"/>
      <c r="B2" s="310"/>
      <c r="C2" s="8" t="s">
        <v>0</v>
      </c>
      <c r="D2" s="8"/>
      <c r="E2" s="9"/>
      <c r="F2" s="10"/>
      <c r="G2" s="8"/>
      <c r="H2" s="8"/>
    </row>
    <row r="3" spans="1:8" s="2" customFormat="1" ht="16.2" customHeight="1" x14ac:dyDescent="0.3">
      <c r="A3" s="1"/>
      <c r="B3" s="326"/>
      <c r="C3" s="12" t="s">
        <v>113</v>
      </c>
      <c r="D3" s="13"/>
      <c r="E3" s="13"/>
      <c r="F3" s="14"/>
      <c r="G3" s="13"/>
      <c r="H3" s="13"/>
    </row>
    <row r="4" spans="1:8" s="2" customFormat="1" ht="16.8" customHeight="1" x14ac:dyDescent="0.3">
      <c r="A4" s="1"/>
      <c r="B4" s="310"/>
      <c r="C4" s="71" t="s">
        <v>226</v>
      </c>
      <c r="D4" s="13"/>
      <c r="E4" s="13"/>
      <c r="F4" s="14"/>
      <c r="G4" s="13"/>
      <c r="H4" s="13"/>
    </row>
    <row r="5" spans="1:8" s="2" customFormat="1" ht="12.6" customHeight="1" x14ac:dyDescent="0.3">
      <c r="A5" s="1"/>
      <c r="B5" s="310"/>
      <c r="C5" s="35" t="s">
        <v>7</v>
      </c>
      <c r="D5" s="13"/>
      <c r="E5" s="13"/>
      <c r="F5" s="14"/>
      <c r="G5" s="13"/>
      <c r="H5" s="13"/>
    </row>
    <row r="6" spans="1:8" s="2" customFormat="1" ht="12.6" customHeight="1" x14ac:dyDescent="0.3">
      <c r="A6" s="1"/>
      <c r="B6" s="310"/>
      <c r="C6" s="345" t="s">
        <v>142</v>
      </c>
      <c r="D6" s="13"/>
      <c r="E6" s="13"/>
      <c r="F6" s="14"/>
      <c r="G6" s="13"/>
      <c r="H6" s="13"/>
    </row>
    <row r="7" spans="1:8" s="2" customFormat="1" ht="12.6" customHeight="1" x14ac:dyDescent="0.3">
      <c r="A7" s="1"/>
      <c r="B7" s="310"/>
      <c r="C7" s="3"/>
      <c r="D7" s="18"/>
      <c r="E7" s="19"/>
      <c r="F7" s="19"/>
      <c r="G7" s="14"/>
      <c r="H7" s="19"/>
    </row>
    <row r="8" spans="1:8" ht="17.399999999999999" x14ac:dyDescent="0.3">
      <c r="C8" s="25"/>
      <c r="D8" s="26"/>
      <c r="E8" s="26"/>
      <c r="F8" s="26"/>
      <c r="G8" s="26"/>
      <c r="H8" s="27"/>
    </row>
    <row r="9" spans="1:8" ht="17.399999999999999" x14ac:dyDescent="0.3">
      <c r="B9" s="306" t="s">
        <v>107</v>
      </c>
      <c r="C9" s="29" t="s">
        <v>81</v>
      </c>
      <c r="D9" s="30"/>
      <c r="E9" s="30"/>
      <c r="F9" s="30"/>
      <c r="G9" s="30"/>
      <c r="H9" s="30"/>
    </row>
    <row r="10" spans="1:8" ht="39" x14ac:dyDescent="0.3">
      <c r="C10" s="30"/>
      <c r="D10" s="30"/>
      <c r="E10" s="30"/>
      <c r="F10" s="30"/>
      <c r="G10" s="30"/>
      <c r="H10" s="32" t="s">
        <v>110</v>
      </c>
    </row>
    <row r="11" spans="1:8" ht="51.6" x14ac:dyDescent="0.3">
      <c r="C11" s="30" t="s">
        <v>5</v>
      </c>
      <c r="D11" s="32" t="s">
        <v>6</v>
      </c>
      <c r="E11" s="166" t="s">
        <v>1</v>
      </c>
      <c r="F11" s="32" t="s">
        <v>143</v>
      </c>
      <c r="G11" s="166"/>
      <c r="H11" s="33" t="s">
        <v>102</v>
      </c>
    </row>
    <row r="12" spans="1:8" ht="52.2" thickBot="1" x14ac:dyDescent="0.35">
      <c r="C12" s="262" t="s">
        <v>87</v>
      </c>
      <c r="D12" s="263">
        <v>0</v>
      </c>
      <c r="E12" s="166" t="s">
        <v>1</v>
      </c>
      <c r="F12" s="264">
        <v>600</v>
      </c>
      <c r="G12" s="265"/>
      <c r="H12" s="320">
        <f>+D12*F12</f>
        <v>0</v>
      </c>
    </row>
    <row r="13" spans="1:8" ht="18.600000000000001" thickTop="1" thickBot="1" x14ac:dyDescent="0.35">
      <c r="C13" s="21"/>
      <c r="D13" s="21"/>
      <c r="E13" s="22"/>
      <c r="F13" s="22"/>
      <c r="G13" s="23"/>
      <c r="H13" s="24"/>
    </row>
    <row r="14" spans="1:8" ht="17.399999999999999" x14ac:dyDescent="0.3">
      <c r="C14" s="25"/>
      <c r="D14" s="26"/>
      <c r="E14" s="26"/>
      <c r="F14" s="26"/>
      <c r="G14" s="26"/>
      <c r="H14" s="27"/>
    </row>
    <row r="15" spans="1:8" ht="17.399999999999999" x14ac:dyDescent="0.3">
      <c r="B15" s="306" t="s">
        <v>108</v>
      </c>
      <c r="C15" s="433" t="s">
        <v>241</v>
      </c>
      <c r="D15" s="30" t="s">
        <v>1</v>
      </c>
      <c r="E15" s="30"/>
      <c r="F15" s="30"/>
      <c r="G15" s="30"/>
      <c r="H15" s="30"/>
    </row>
    <row r="16" spans="1:8" ht="39" x14ac:dyDescent="0.3">
      <c r="C16" s="30"/>
      <c r="D16" s="30"/>
      <c r="E16" s="30"/>
      <c r="F16" s="30"/>
      <c r="G16" s="30"/>
      <c r="H16" s="32" t="s">
        <v>110</v>
      </c>
    </row>
    <row r="17" spans="2:8" ht="51.6" x14ac:dyDescent="0.3">
      <c r="C17" s="30" t="s">
        <v>5</v>
      </c>
      <c r="D17" s="32" t="s">
        <v>6</v>
      </c>
      <c r="E17" s="166" t="s">
        <v>1</v>
      </c>
      <c r="F17" s="32" t="s">
        <v>143</v>
      </c>
      <c r="G17" s="166"/>
      <c r="H17" s="33" t="s">
        <v>102</v>
      </c>
    </row>
    <row r="18" spans="2:8" ht="27" thickBot="1" x14ac:dyDescent="0.35">
      <c r="C18" s="262" t="s">
        <v>88</v>
      </c>
      <c r="D18" s="423">
        <f>+$D$12</f>
        <v>0</v>
      </c>
      <c r="E18" s="265" t="s">
        <v>1</v>
      </c>
      <c r="F18" s="264">
        <f>600-60</f>
        <v>540</v>
      </c>
      <c r="G18" s="265"/>
      <c r="H18" s="320">
        <f>+D18*F18</f>
        <v>0</v>
      </c>
    </row>
    <row r="19" spans="2:8" ht="18" thickTop="1" x14ac:dyDescent="0.3">
      <c r="C19" s="25"/>
      <c r="D19" s="26"/>
      <c r="E19" s="26"/>
      <c r="F19" s="26"/>
      <c r="G19" s="26"/>
      <c r="H19" s="27"/>
    </row>
    <row r="20" spans="2:8" ht="17.399999999999999" x14ac:dyDescent="0.3">
      <c r="B20" s="306" t="s">
        <v>163</v>
      </c>
      <c r="C20" s="29" t="s">
        <v>164</v>
      </c>
      <c r="D20" s="30" t="s">
        <v>1</v>
      </c>
      <c r="E20" s="30"/>
      <c r="F20" s="30"/>
      <c r="G20" s="30"/>
      <c r="H20" s="30"/>
    </row>
    <row r="21" spans="2:8" ht="39" x14ac:dyDescent="0.3">
      <c r="C21" s="30"/>
      <c r="D21" s="30"/>
      <c r="E21" s="30"/>
      <c r="F21" s="30"/>
      <c r="G21" s="30"/>
      <c r="H21" s="32" t="s">
        <v>110</v>
      </c>
    </row>
    <row r="22" spans="2:8" ht="51.6" x14ac:dyDescent="0.3">
      <c r="C22" s="30" t="s">
        <v>5</v>
      </c>
      <c r="D22" s="32" t="s">
        <v>6</v>
      </c>
      <c r="E22" s="166" t="s">
        <v>1</v>
      </c>
      <c r="F22" s="32" t="s">
        <v>143</v>
      </c>
      <c r="G22" s="166"/>
      <c r="H22" s="33" t="s">
        <v>102</v>
      </c>
    </row>
    <row r="23" spans="2:8" ht="52.2" thickBot="1" x14ac:dyDescent="0.35">
      <c r="C23" s="262" t="s">
        <v>232</v>
      </c>
      <c r="D23" s="423">
        <f>+$D$12</f>
        <v>0</v>
      </c>
      <c r="E23" s="265" t="s">
        <v>1</v>
      </c>
      <c r="F23" s="264">
        <v>60</v>
      </c>
      <c r="G23" s="265"/>
      <c r="H23" s="320">
        <f>+D23*F23</f>
        <v>0</v>
      </c>
    </row>
    <row r="24" spans="2:8" ht="18.600000000000001" thickTop="1" thickBot="1" x14ac:dyDescent="0.35">
      <c r="C24" s="21"/>
      <c r="D24" s="21"/>
      <c r="E24" s="22"/>
      <c r="F24" s="22"/>
      <c r="G24" s="23"/>
      <c r="H24" s="24"/>
    </row>
    <row r="25" spans="2:8" ht="12.75" customHeight="1" x14ac:dyDescent="0.3"/>
    <row r="26" spans="2:8" ht="12.75" hidden="1" customHeight="1" x14ac:dyDescent="0.3"/>
    <row r="27" spans="2:8" ht="12.75" hidden="1" customHeight="1" x14ac:dyDescent="0.3">
      <c r="H27" s="271"/>
    </row>
    <row r="28" spans="2:8" ht="12.75" hidden="1" customHeight="1" x14ac:dyDescent="0.3">
      <c r="H28" s="272"/>
    </row>
    <row r="29" spans="2:8" ht="12.75" hidden="1" customHeight="1" x14ac:dyDescent="0.3"/>
    <row r="30" spans="2:8" ht="12.75" hidden="1" customHeight="1" x14ac:dyDescent="0.3"/>
    <row r="31" spans="2:8" ht="12.75" hidden="1" customHeight="1" x14ac:dyDescent="0.3"/>
    <row r="32" spans="2:8" ht="12.75" hidden="1" customHeight="1" x14ac:dyDescent="0.3"/>
    <row r="33" ht="12.75" hidden="1" customHeight="1" x14ac:dyDescent="0.3"/>
    <row r="34" ht="12.75" hidden="1" customHeight="1" x14ac:dyDescent="0.3"/>
    <row r="35" ht="12.75" hidden="1" customHeight="1" x14ac:dyDescent="0.3"/>
    <row r="36" ht="12.75" hidden="1" customHeight="1" x14ac:dyDescent="0.3"/>
    <row r="37" ht="12.75" hidden="1" customHeight="1" x14ac:dyDescent="0.3"/>
    <row r="38" ht="12.75" hidden="1" customHeight="1" x14ac:dyDescent="0.3"/>
    <row r="39" ht="12.75" hidden="1" customHeight="1" x14ac:dyDescent="0.3"/>
    <row r="40" ht="12.75" hidden="1" customHeight="1" x14ac:dyDescent="0.3"/>
    <row r="41" ht="12.75" hidden="1" customHeight="1" x14ac:dyDescent="0.3"/>
    <row r="42" ht="12.75" hidden="1" customHeight="1" x14ac:dyDescent="0.3"/>
    <row r="43" ht="12.75" hidden="1" customHeight="1" x14ac:dyDescent="0.3"/>
    <row r="44" ht="12.75" hidden="1" customHeight="1" x14ac:dyDescent="0.3"/>
    <row r="45" ht="12.75" hidden="1" customHeight="1" x14ac:dyDescent="0.3"/>
    <row r="46" ht="12.75" hidden="1" customHeight="1" x14ac:dyDescent="0.3"/>
    <row r="47" ht="12.75" hidden="1" customHeight="1" x14ac:dyDescent="0.3"/>
    <row r="48" ht="12.75" hidden="1" customHeight="1" x14ac:dyDescent="0.3"/>
    <row r="49" ht="12.75" hidden="1" customHeight="1" x14ac:dyDescent="0.3"/>
    <row r="50" ht="12.75" hidden="1" customHeight="1" x14ac:dyDescent="0.3"/>
    <row r="51" ht="12.75" hidden="1" customHeight="1" x14ac:dyDescent="0.3"/>
    <row r="52" ht="12.75" hidden="1" customHeight="1" x14ac:dyDescent="0.3"/>
    <row r="53" ht="12.75" hidden="1" customHeight="1" x14ac:dyDescent="0.3"/>
    <row r="54" ht="12.75" hidden="1" customHeight="1" x14ac:dyDescent="0.3"/>
    <row r="55" ht="12.75" hidden="1" customHeight="1" x14ac:dyDescent="0.3"/>
    <row r="56" ht="12.75" hidden="1" customHeight="1" x14ac:dyDescent="0.3"/>
    <row r="57" ht="12.75" hidden="1" customHeight="1" x14ac:dyDescent="0.3"/>
    <row r="58" ht="12.75" hidden="1" customHeight="1" x14ac:dyDescent="0.3"/>
    <row r="59" ht="12.75" hidden="1" customHeight="1" x14ac:dyDescent="0.3"/>
    <row r="60" ht="12.75" hidden="1" customHeight="1" x14ac:dyDescent="0.3"/>
    <row r="61" ht="12.75" hidden="1" customHeight="1" x14ac:dyDescent="0.3"/>
    <row r="62" ht="12.75" hidden="1" customHeight="1" x14ac:dyDescent="0.3"/>
    <row r="63" ht="12.75" hidden="1" customHeight="1" x14ac:dyDescent="0.3"/>
    <row r="64" ht="12.75" hidden="1" customHeight="1" x14ac:dyDescent="0.3"/>
    <row r="65" ht="12.75" hidden="1" customHeight="1" x14ac:dyDescent="0.3"/>
    <row r="66" ht="12.75" hidden="1" customHeight="1" x14ac:dyDescent="0.3"/>
    <row r="67" ht="12.75" hidden="1" customHeight="1" x14ac:dyDescent="0.3"/>
    <row r="68" ht="12.75" hidden="1" customHeight="1" x14ac:dyDescent="0.3"/>
    <row r="69" ht="12.75" hidden="1" customHeight="1" x14ac:dyDescent="0.3"/>
    <row r="70" ht="12.75" hidden="1" customHeight="1" x14ac:dyDescent="0.3"/>
    <row r="71" ht="12.75" hidden="1" customHeight="1" x14ac:dyDescent="0.3"/>
    <row r="72" ht="12.75" hidden="1" customHeight="1" x14ac:dyDescent="0.3"/>
    <row r="73" ht="12.75" hidden="1" customHeight="1" x14ac:dyDescent="0.3"/>
    <row r="74" ht="12.75" hidden="1" customHeight="1" x14ac:dyDescent="0.3"/>
    <row r="75" ht="12.75" hidden="1" customHeight="1" x14ac:dyDescent="0.3"/>
    <row r="76" ht="12.75" hidden="1" customHeight="1" x14ac:dyDescent="0.3"/>
    <row r="77" ht="12.75" hidden="1" customHeight="1" x14ac:dyDescent="0.3"/>
    <row r="78" ht="12.75" hidden="1" customHeight="1" x14ac:dyDescent="0.3"/>
    <row r="79" ht="12.75" hidden="1" customHeight="1" x14ac:dyDescent="0.3"/>
    <row r="80" ht="12.75" hidden="1" customHeight="1" x14ac:dyDescent="0.3"/>
    <row r="81" ht="12.75" hidden="1" customHeight="1" x14ac:dyDescent="0.3"/>
    <row r="82" ht="12.75" hidden="1" customHeight="1" x14ac:dyDescent="0.3"/>
    <row r="83" ht="12.75" hidden="1" customHeight="1" x14ac:dyDescent="0.3"/>
    <row r="84" ht="12.75" hidden="1" customHeight="1" x14ac:dyDescent="0.3"/>
    <row r="85" ht="12.75" hidden="1" customHeight="1" x14ac:dyDescent="0.3"/>
    <row r="86" ht="12.75" hidden="1" customHeight="1" x14ac:dyDescent="0.3"/>
    <row r="87" ht="12.75" hidden="1" customHeight="1" x14ac:dyDescent="0.3"/>
    <row r="88" ht="12.75" hidden="1" customHeight="1" x14ac:dyDescent="0.3"/>
    <row r="89" ht="12.75" hidden="1" customHeight="1" x14ac:dyDescent="0.3"/>
    <row r="90" ht="12.75" hidden="1" customHeight="1" x14ac:dyDescent="0.3"/>
    <row r="91" ht="12.75" hidden="1" customHeight="1" x14ac:dyDescent="0.3"/>
    <row r="92" ht="12.75" hidden="1" customHeight="1" x14ac:dyDescent="0.3"/>
    <row r="93" ht="12.75" hidden="1" customHeight="1" x14ac:dyDescent="0.3"/>
    <row r="94" ht="12.75" hidden="1" customHeight="1" x14ac:dyDescent="0.3"/>
    <row r="95" ht="12.75" hidden="1" customHeight="1" x14ac:dyDescent="0.3"/>
    <row r="96" ht="12.75" hidden="1" customHeight="1" x14ac:dyDescent="0.3"/>
    <row r="97" ht="12.75" hidden="1" customHeight="1" x14ac:dyDescent="0.3"/>
    <row r="98" ht="12.75" hidden="1" customHeight="1" x14ac:dyDescent="0.3"/>
    <row r="99" ht="12.75" hidden="1" customHeight="1" x14ac:dyDescent="0.3"/>
    <row r="100" ht="12.75" hidden="1" customHeight="1" x14ac:dyDescent="0.3"/>
    <row r="101" ht="12.75" hidden="1" customHeight="1" x14ac:dyDescent="0.3"/>
    <row r="102" ht="12.75" hidden="1" customHeight="1" x14ac:dyDescent="0.3"/>
    <row r="103" ht="12.75" hidden="1" customHeight="1" x14ac:dyDescent="0.3"/>
    <row r="104" ht="12.75" hidden="1" customHeight="1" x14ac:dyDescent="0.3"/>
    <row r="105" ht="12.75" hidden="1" customHeight="1" x14ac:dyDescent="0.3"/>
    <row r="106" ht="12.75" hidden="1" customHeight="1" x14ac:dyDescent="0.3"/>
    <row r="107" ht="12.75" hidden="1" customHeight="1" x14ac:dyDescent="0.3"/>
    <row r="108" ht="12.75" hidden="1" customHeight="1" x14ac:dyDescent="0.3"/>
    <row r="109" ht="12.75" hidden="1" customHeight="1" x14ac:dyDescent="0.3"/>
    <row r="110" ht="12.75" hidden="1" customHeight="1" x14ac:dyDescent="0.3"/>
    <row r="111" ht="12.75" hidden="1" customHeight="1" x14ac:dyDescent="0.3"/>
    <row r="112" ht="12.75" hidden="1" customHeight="1" x14ac:dyDescent="0.3"/>
    <row r="113" ht="12.75" hidden="1" customHeight="1" x14ac:dyDescent="0.3"/>
    <row r="114" ht="12.75" hidden="1" customHeight="1" x14ac:dyDescent="0.3"/>
    <row r="115" ht="12.75" hidden="1" customHeight="1" x14ac:dyDescent="0.3"/>
    <row r="116" ht="12.75" hidden="1" customHeight="1" x14ac:dyDescent="0.3"/>
    <row r="117" ht="12.75" hidden="1" customHeight="1" x14ac:dyDescent="0.3"/>
    <row r="118" ht="12.75" hidden="1" customHeight="1" x14ac:dyDescent="0.3"/>
    <row r="119" ht="12.75" hidden="1" customHeight="1" x14ac:dyDescent="0.3"/>
    <row r="120" ht="12.75" hidden="1" customHeight="1" x14ac:dyDescent="0.3"/>
    <row r="121" ht="12.75" hidden="1" customHeight="1" x14ac:dyDescent="0.3"/>
    <row r="122" ht="12.75" hidden="1" customHeight="1" x14ac:dyDescent="0.3"/>
    <row r="123" ht="12.75" hidden="1" customHeight="1" x14ac:dyDescent="0.3"/>
    <row r="124" ht="12.75" hidden="1" customHeight="1" x14ac:dyDescent="0.3"/>
    <row r="125" ht="12.75" hidden="1" customHeight="1" x14ac:dyDescent="0.3"/>
    <row r="126" ht="12.75" hidden="1" customHeight="1" x14ac:dyDescent="0.3"/>
    <row r="127" ht="12.75" hidden="1" customHeight="1" x14ac:dyDescent="0.3"/>
    <row r="128" ht="12.75" hidden="1" customHeight="1" x14ac:dyDescent="0.3"/>
    <row r="129" ht="12.75" hidden="1" customHeight="1" x14ac:dyDescent="0.3"/>
    <row r="130" ht="12.75" hidden="1" customHeight="1" x14ac:dyDescent="0.3"/>
    <row r="131" ht="12.75" hidden="1" customHeight="1" x14ac:dyDescent="0.3"/>
    <row r="132" ht="12.75" hidden="1" customHeight="1" x14ac:dyDescent="0.3"/>
    <row r="133" ht="12.75" hidden="1" customHeight="1" x14ac:dyDescent="0.3"/>
    <row r="134" ht="12.75" hidden="1" customHeight="1" x14ac:dyDescent="0.3"/>
    <row r="135" ht="12.75" hidden="1" customHeight="1" x14ac:dyDescent="0.3"/>
    <row r="136" ht="12.75" hidden="1" customHeight="1" x14ac:dyDescent="0.3"/>
    <row r="137" ht="12.75" hidden="1" customHeight="1" x14ac:dyDescent="0.3"/>
    <row r="138" ht="12.75" hidden="1" customHeight="1" x14ac:dyDescent="0.3"/>
    <row r="139" ht="12.75" hidden="1" customHeight="1" x14ac:dyDescent="0.3"/>
    <row r="140" ht="12.75" hidden="1" customHeight="1" x14ac:dyDescent="0.3"/>
    <row r="141" ht="12.75" hidden="1" customHeight="1" x14ac:dyDescent="0.3"/>
    <row r="142" ht="12.75" hidden="1" customHeight="1" x14ac:dyDescent="0.3"/>
    <row r="143" ht="12.75" hidden="1" customHeight="1" x14ac:dyDescent="0.3"/>
    <row r="144" ht="12.75" hidden="1" customHeight="1" x14ac:dyDescent="0.3"/>
    <row r="145" ht="12.75" hidden="1" customHeight="1" x14ac:dyDescent="0.3"/>
    <row r="146" ht="12.75" hidden="1" customHeight="1" x14ac:dyDescent="0.3"/>
    <row r="147" ht="12.75" hidden="1" customHeight="1" x14ac:dyDescent="0.3"/>
    <row r="148" ht="12.75" hidden="1" customHeight="1" x14ac:dyDescent="0.3"/>
    <row r="149" ht="12.75" hidden="1" customHeight="1" x14ac:dyDescent="0.3"/>
    <row r="150" ht="12.75" hidden="1" customHeight="1" x14ac:dyDescent="0.3"/>
    <row r="151" ht="12.75" hidden="1" customHeight="1" x14ac:dyDescent="0.3"/>
    <row r="152" ht="12.75" hidden="1" customHeight="1" x14ac:dyDescent="0.3"/>
    <row r="153" ht="12.75" hidden="1" customHeight="1" x14ac:dyDescent="0.3"/>
    <row r="154" ht="12.75" hidden="1" customHeight="1" x14ac:dyDescent="0.3"/>
    <row r="155" ht="12.75" hidden="1" customHeight="1" x14ac:dyDescent="0.3"/>
    <row r="156" ht="12.75" hidden="1" customHeight="1" x14ac:dyDescent="0.3"/>
    <row r="157" ht="12.75" hidden="1" customHeight="1" x14ac:dyDescent="0.3"/>
    <row r="158" ht="12.75" hidden="1" customHeight="1" x14ac:dyDescent="0.3"/>
    <row r="159" ht="12.75" hidden="1" customHeight="1" x14ac:dyDescent="0.3"/>
    <row r="160" ht="12.75" hidden="1" customHeight="1" x14ac:dyDescent="0.3"/>
    <row r="161" ht="12.75" hidden="1" customHeight="1" x14ac:dyDescent="0.3"/>
    <row r="162" ht="12.75" hidden="1" customHeight="1" x14ac:dyDescent="0.3"/>
    <row r="163" ht="12.75" hidden="1" customHeight="1" x14ac:dyDescent="0.3"/>
    <row r="164" ht="12.75" hidden="1" customHeight="1" x14ac:dyDescent="0.3"/>
    <row r="165" ht="12.75" hidden="1" customHeight="1" x14ac:dyDescent="0.3"/>
    <row r="166" ht="12.75" hidden="1" customHeight="1" x14ac:dyDescent="0.3"/>
    <row r="167" ht="12.75" hidden="1" customHeight="1" x14ac:dyDescent="0.3"/>
    <row r="168" ht="12.75" hidden="1" customHeight="1" x14ac:dyDescent="0.3"/>
    <row r="169" ht="12.75" hidden="1" customHeight="1" x14ac:dyDescent="0.3"/>
    <row r="170" ht="12.75" hidden="1" customHeight="1" x14ac:dyDescent="0.3"/>
    <row r="171" ht="12.75" hidden="1" customHeight="1" x14ac:dyDescent="0.3"/>
    <row r="172" ht="12.75" hidden="1" customHeight="1" x14ac:dyDescent="0.3"/>
    <row r="173" ht="12.75" hidden="1" customHeight="1" x14ac:dyDescent="0.3"/>
  </sheetData>
  <sheetProtection algorithmName="SHA-512" hashValue="/MrQp4ZO4d3vB+hS8ZOjCmL0dDmLznC1WQrOBoPp7MdN60hbUo8zWnTeL+JFaRwa1ngUdx0xrFTcCW9BIiNNnA==" saltValue="orj3tLpBqO+shzdOfAD1Fg==" spinCount="100000" sheet="1" objects="1" scenarios="1"/>
  <pageMargins left="0.75" right="0.75" top="0.51" bottom="0.46" header="0.5" footer="0.5"/>
  <pageSetup paperSize="9" scale="97" orientation="landscape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Q96"/>
  <sheetViews>
    <sheetView showGridLines="0" zoomScale="90" zoomScaleNormal="90" workbookViewId="0">
      <selection activeCell="F14" sqref="F14"/>
    </sheetView>
  </sheetViews>
  <sheetFormatPr defaultColWidth="0" defaultRowHeight="0" customHeight="1" zeroHeight="1" x14ac:dyDescent="0.3"/>
  <cols>
    <col min="1" max="1" width="2.77734375" style="350" customWidth="1"/>
    <col min="2" max="2" width="95.6640625" style="350" customWidth="1"/>
    <col min="3" max="3" width="1.6640625" style="350" customWidth="1"/>
    <col min="4" max="4" width="2.88671875" style="350" customWidth="1"/>
    <col min="5" max="5" width="54.5546875" style="350" customWidth="1"/>
    <col min="6" max="6" width="20.6640625" style="350" customWidth="1"/>
    <col min="7" max="7" width="11.33203125" style="350" customWidth="1"/>
    <col min="8" max="8" width="4.109375" style="350" customWidth="1"/>
    <col min="9" max="9" width="2.77734375" style="350" customWidth="1"/>
    <col min="10" max="10" width="3.6640625" style="350" customWidth="1"/>
    <col min="11" max="16384" width="9.109375" style="350" hidden="1"/>
  </cols>
  <sheetData>
    <row r="1" spans="1:11" s="65" customFormat="1" ht="12" customHeight="1" x14ac:dyDescent="0.25">
      <c r="A1" s="36"/>
      <c r="B1" s="36"/>
      <c r="C1" s="36"/>
      <c r="D1" s="36"/>
      <c r="E1" s="36"/>
      <c r="F1" s="36"/>
      <c r="G1" s="36"/>
      <c r="H1" s="36"/>
    </row>
    <row r="2" spans="1:11" s="65" customFormat="1" ht="21" customHeight="1" x14ac:dyDescent="0.35">
      <c r="A2" s="36"/>
      <c r="B2" s="8" t="s">
        <v>0</v>
      </c>
      <c r="C2" s="37"/>
      <c r="D2" s="37"/>
      <c r="E2" s="37"/>
      <c r="F2" s="37"/>
      <c r="G2" s="379"/>
      <c r="H2" s="379"/>
    </row>
    <row r="3" spans="1:11" s="65" customFormat="1" ht="21" customHeight="1" x14ac:dyDescent="0.3">
      <c r="A3" s="36"/>
      <c r="B3" s="12" t="s">
        <v>113</v>
      </c>
      <c r="C3" s="37"/>
      <c r="D3" s="37"/>
      <c r="E3" s="37"/>
      <c r="F3" s="37"/>
      <c r="G3" s="379"/>
      <c r="H3" s="379"/>
    </row>
    <row r="4" spans="1:11" s="65" customFormat="1" ht="21" customHeight="1" x14ac:dyDescent="0.3">
      <c r="A4" s="36"/>
      <c r="B4" s="71" t="s">
        <v>230</v>
      </c>
      <c r="C4" s="37"/>
      <c r="D4" s="37"/>
      <c r="E4" s="37"/>
      <c r="F4" s="37"/>
      <c r="G4" s="379"/>
      <c r="H4" s="379"/>
    </row>
    <row r="5" spans="1:11" s="65" customFormat="1" ht="15" customHeight="1" x14ac:dyDescent="0.25">
      <c r="A5" s="36"/>
      <c r="B5" s="35" t="s">
        <v>7</v>
      </c>
      <c r="C5" s="37"/>
      <c r="D5" s="37"/>
      <c r="E5" s="37"/>
      <c r="F5" s="37"/>
      <c r="G5" s="379"/>
      <c r="H5" s="379"/>
    </row>
    <row r="6" spans="1:11" s="36" customFormat="1" ht="15" customHeight="1" x14ac:dyDescent="0.25">
      <c r="B6" s="345" t="s">
        <v>142</v>
      </c>
      <c r="C6" s="37"/>
      <c r="D6" s="37"/>
      <c r="E6" s="37"/>
      <c r="F6" s="37"/>
      <c r="G6" s="379"/>
      <c r="H6" s="379"/>
      <c r="I6" s="65"/>
      <c r="K6" s="378"/>
    </row>
    <row r="7" spans="1:11" s="36" customFormat="1" ht="15" customHeight="1" thickBot="1" x14ac:dyDescent="0.3">
      <c r="B7" s="45"/>
      <c r="C7" s="45"/>
      <c r="D7" s="45"/>
      <c r="E7" s="45"/>
      <c r="F7" s="45"/>
      <c r="G7" s="45"/>
      <c r="H7" s="45"/>
      <c r="I7" s="65"/>
      <c r="K7" s="378"/>
    </row>
    <row r="8" spans="1:11" s="36" customFormat="1" ht="15" customHeight="1" x14ac:dyDescent="0.25">
      <c r="B8" s="48"/>
      <c r="C8" s="48"/>
      <c r="D8" s="48"/>
      <c r="E8" s="48"/>
      <c r="F8" s="48"/>
      <c r="G8" s="48"/>
      <c r="H8" s="48"/>
      <c r="I8" s="65"/>
      <c r="K8" s="378"/>
    </row>
    <row r="9" spans="1:11" s="65" customFormat="1" ht="15" customHeight="1" x14ac:dyDescent="0.25">
      <c r="A9" s="36"/>
    </row>
    <row r="10" spans="1:11" s="65" customFormat="1" ht="27.9" customHeight="1" x14ac:dyDescent="0.25">
      <c r="A10" s="354"/>
      <c r="B10" s="354"/>
      <c r="D10" s="461" t="s">
        <v>179</v>
      </c>
      <c r="E10" s="461"/>
      <c r="F10" s="377">
        <f>Samenvatting!F34</f>
        <v>0</v>
      </c>
    </row>
    <row r="11" spans="1:11" s="65" customFormat="1" ht="12.75" customHeight="1" x14ac:dyDescent="0.25">
      <c r="B11" s="354"/>
      <c r="C11" s="354"/>
    </row>
    <row r="12" spans="1:11" s="65" customFormat="1" ht="27.9" customHeight="1" x14ac:dyDescent="0.25">
      <c r="A12" s="357"/>
      <c r="B12" s="356"/>
      <c r="C12" s="356"/>
      <c r="D12" s="453" t="s">
        <v>178</v>
      </c>
      <c r="E12" s="454"/>
      <c r="F12" s="376" t="s">
        <v>177</v>
      </c>
      <c r="G12" s="455" t="s">
        <v>171</v>
      </c>
      <c r="H12" s="456"/>
    </row>
    <row r="13" spans="1:11" s="65" customFormat="1" ht="27.9" customHeight="1" x14ac:dyDescent="0.25">
      <c r="A13" s="357"/>
      <c r="B13" s="356"/>
      <c r="C13" s="356"/>
      <c r="D13" s="462" t="s">
        <v>176</v>
      </c>
      <c r="E13" s="463"/>
      <c r="F13" s="375">
        <f>+DATA!G41</f>
        <v>150</v>
      </c>
      <c r="G13" s="361">
        <f>+F13/DATA!$G$40*100</f>
        <v>60</v>
      </c>
      <c r="H13" s="351" t="s">
        <v>166</v>
      </c>
    </row>
    <row r="14" spans="1:11" s="65" customFormat="1" ht="27.9" customHeight="1" x14ac:dyDescent="0.25">
      <c r="A14" s="357"/>
      <c r="B14" s="356"/>
      <c r="C14" s="356"/>
      <c r="D14" s="462" t="s">
        <v>175</v>
      </c>
      <c r="E14" s="463"/>
      <c r="F14" s="374"/>
      <c r="G14" s="361">
        <f>+F14/DATA!$G$40*100</f>
        <v>0</v>
      </c>
      <c r="H14" s="351" t="s">
        <v>166</v>
      </c>
    </row>
    <row r="15" spans="1:11" s="65" customFormat="1" ht="27.9" customHeight="1" x14ac:dyDescent="0.25">
      <c r="A15" s="357"/>
      <c r="B15" s="357"/>
      <c r="C15" s="356"/>
      <c r="D15" s="373"/>
      <c r="E15" s="372" t="s">
        <v>167</v>
      </c>
      <c r="F15" s="362">
        <f>SUM(F13:F14)</f>
        <v>150</v>
      </c>
      <c r="G15" s="361">
        <f>SUM(G13:G14)</f>
        <v>60</v>
      </c>
      <c r="H15" s="351" t="s">
        <v>166</v>
      </c>
    </row>
    <row r="16" spans="1:11" s="65" customFormat="1" ht="27.9" customHeight="1" x14ac:dyDescent="0.25">
      <c r="A16" s="357"/>
      <c r="B16" s="357"/>
      <c r="C16" s="356"/>
      <c r="D16" s="459" t="s">
        <v>231</v>
      </c>
      <c r="E16" s="460"/>
      <c r="F16" s="371">
        <f>+DATA!E7</f>
        <v>0.8702852691526739</v>
      </c>
    </row>
    <row r="17" spans="1:13" s="65" customFormat="1" ht="27.9" customHeight="1" x14ac:dyDescent="0.25">
      <c r="A17" s="357"/>
      <c r="B17" s="356"/>
      <c r="C17" s="356"/>
      <c r="D17" s="370" t="s">
        <v>174</v>
      </c>
      <c r="E17" s="369" t="str">
        <f>"Eigen inschatting door Inschrijver. Waarde tussen 0 en "&amp;F21&amp;" punten."</f>
        <v>Eigen inschatting door Inschrijver. Waarde tussen 0 en 100 punten.</v>
      </c>
      <c r="F17" s="368"/>
      <c r="G17" s="367"/>
      <c r="H17" s="365"/>
    </row>
    <row r="18" spans="1:13" s="65" customFormat="1" ht="27.9" customHeight="1" x14ac:dyDescent="0.25">
      <c r="A18" s="357"/>
      <c r="B18" s="357"/>
      <c r="C18" s="356"/>
      <c r="D18" s="366"/>
      <c r="E18" s="365"/>
      <c r="F18" s="365"/>
      <c r="G18" s="365"/>
    </row>
    <row r="19" spans="1:13" s="65" customFormat="1" ht="27.9" customHeight="1" x14ac:dyDescent="0.25">
      <c r="A19" s="357"/>
      <c r="B19" s="357"/>
      <c r="C19" s="356"/>
      <c r="D19" s="453" t="s">
        <v>173</v>
      </c>
      <c r="E19" s="454"/>
      <c r="F19" s="364" t="s">
        <v>172</v>
      </c>
      <c r="G19" s="455" t="s">
        <v>171</v>
      </c>
      <c r="H19" s="456"/>
    </row>
    <row r="20" spans="1:13" s="65" customFormat="1" ht="27.9" customHeight="1" x14ac:dyDescent="0.25">
      <c r="A20" s="357"/>
      <c r="B20" s="357"/>
      <c r="C20" s="356"/>
      <c r="D20" s="457" t="s">
        <v>170</v>
      </c>
      <c r="E20" s="457"/>
      <c r="F20" s="362">
        <f>DATA!G41</f>
        <v>150</v>
      </c>
      <c r="G20" s="361">
        <f>+F20/DATA!$G$40*100</f>
        <v>60</v>
      </c>
      <c r="H20" s="351" t="s">
        <v>166</v>
      </c>
    </row>
    <row r="21" spans="1:13" s="65" customFormat="1" ht="27.9" customHeight="1" x14ac:dyDescent="0.25">
      <c r="A21" s="357"/>
      <c r="B21" s="357"/>
      <c r="C21" s="356"/>
      <c r="D21" s="457" t="s">
        <v>169</v>
      </c>
      <c r="E21" s="457"/>
      <c r="F21" s="362">
        <f>DATA!G42</f>
        <v>100</v>
      </c>
      <c r="G21" s="361">
        <f>+F21/DATA!$G$40*100</f>
        <v>40</v>
      </c>
      <c r="H21" s="351" t="s">
        <v>166</v>
      </c>
      <c r="K21" s="363"/>
      <c r="L21" s="363"/>
      <c r="M21" s="363"/>
    </row>
    <row r="22" spans="1:13" s="65" customFormat="1" ht="27.9" customHeight="1" x14ac:dyDescent="0.25">
      <c r="A22" s="357"/>
      <c r="B22" s="356"/>
      <c r="C22" s="356"/>
      <c r="D22" s="457" t="s">
        <v>168</v>
      </c>
      <c r="E22" s="457"/>
      <c r="F22" s="362">
        <f>SUM(F20:F21)</f>
        <v>250</v>
      </c>
      <c r="G22" s="361">
        <f>+F22/DATA!$G$40*100</f>
        <v>100</v>
      </c>
      <c r="H22" s="351" t="s">
        <v>166</v>
      </c>
    </row>
    <row r="23" spans="1:13" s="65" customFormat="1" ht="27.9" customHeight="1" x14ac:dyDescent="0.25">
      <c r="A23" s="357"/>
      <c r="B23" s="356"/>
      <c r="C23" s="356"/>
      <c r="D23" s="354"/>
      <c r="E23" s="354"/>
      <c r="F23" s="354"/>
      <c r="G23" s="354"/>
      <c r="H23" s="354"/>
    </row>
    <row r="24" spans="1:13" s="65" customFormat="1" ht="27.9" customHeight="1" x14ac:dyDescent="0.25">
      <c r="A24" s="357"/>
      <c r="B24" s="356"/>
      <c r="C24" s="356"/>
      <c r="D24" s="458"/>
      <c r="E24" s="458"/>
      <c r="F24" s="360"/>
      <c r="G24" s="359"/>
      <c r="H24" s="358"/>
    </row>
    <row r="25" spans="1:13" s="65" customFormat="1" ht="27.9" customHeight="1" x14ac:dyDescent="0.25">
      <c r="A25" s="357"/>
      <c r="B25" s="356"/>
      <c r="C25" s="356"/>
      <c r="D25" s="354"/>
      <c r="E25" s="354"/>
      <c r="F25" s="354"/>
      <c r="G25" s="354"/>
      <c r="H25" s="354"/>
    </row>
    <row r="26" spans="1:13" s="65" customFormat="1" ht="27.9" customHeight="1" x14ac:dyDescent="0.25">
      <c r="A26" s="357"/>
      <c r="B26" s="356"/>
      <c r="C26" s="356"/>
      <c r="D26" s="354"/>
      <c r="E26" s="354"/>
      <c r="F26" s="354"/>
      <c r="G26" s="354"/>
      <c r="H26" s="354"/>
    </row>
    <row r="27" spans="1:13" s="65" customFormat="1" ht="27.9" customHeight="1" x14ac:dyDescent="0.25">
      <c r="A27" s="357"/>
      <c r="B27" s="356"/>
      <c r="C27" s="356"/>
      <c r="D27" s="354"/>
      <c r="E27" s="354"/>
      <c r="F27" s="354"/>
      <c r="G27" s="354"/>
      <c r="H27" s="354"/>
    </row>
    <row r="28" spans="1:13" s="65" customFormat="1" ht="27.75" customHeight="1" x14ac:dyDescent="0.25">
      <c r="A28" s="36"/>
      <c r="B28" s="356"/>
      <c r="C28" s="356"/>
      <c r="D28" s="354"/>
      <c r="E28" s="354"/>
      <c r="F28" s="354"/>
      <c r="G28" s="354"/>
      <c r="H28" s="354"/>
    </row>
    <row r="29" spans="1:13" s="65" customFormat="1" ht="15" customHeight="1" thickBot="1" x14ac:dyDescent="0.3">
      <c r="A29" s="36"/>
      <c r="B29" s="43"/>
      <c r="C29" s="45"/>
      <c r="D29" s="45"/>
      <c r="E29" s="45"/>
      <c r="F29" s="44"/>
      <c r="G29" s="355"/>
      <c r="H29" s="355"/>
    </row>
    <row r="30" spans="1:13" s="65" customFormat="1" ht="15" customHeight="1" x14ac:dyDescent="0.25"/>
    <row r="31" spans="1:13" s="65" customFormat="1" ht="27.9" hidden="1" customHeight="1" x14ac:dyDescent="0.25">
      <c r="B31" s="354"/>
    </row>
    <row r="32" spans="1:13" s="65" customFormat="1" ht="27.9" hidden="1" customHeight="1" x14ac:dyDescent="0.25">
      <c r="B32" s="354"/>
    </row>
    <row r="33" spans="2:17" s="65" customFormat="1" ht="27.9" hidden="1" customHeight="1" x14ac:dyDescent="0.25">
      <c r="B33" s="354"/>
    </row>
    <row r="34" spans="2:17" s="65" customFormat="1" ht="27.9" hidden="1" customHeight="1" x14ac:dyDescent="0.25">
      <c r="B34" s="354"/>
    </row>
    <row r="35" spans="2:17" s="65" customFormat="1" ht="27.9" hidden="1" customHeight="1" x14ac:dyDescent="0.25">
      <c r="B35" s="354"/>
    </row>
    <row r="36" spans="2:17" s="65" customFormat="1" ht="27.9" hidden="1" customHeight="1" x14ac:dyDescent="0.25">
      <c r="B36" s="354"/>
      <c r="Q36" s="65" t="s">
        <v>1</v>
      </c>
    </row>
    <row r="37" spans="2:17" s="65" customFormat="1" ht="27.9" hidden="1" customHeight="1" x14ac:dyDescent="0.25">
      <c r="B37" s="354"/>
    </row>
    <row r="38" spans="2:17" s="65" customFormat="1" ht="27.9" hidden="1" customHeight="1" x14ac:dyDescent="0.3">
      <c r="B38" s="354"/>
      <c r="G38" s="350"/>
    </row>
    <row r="39" spans="2:17" s="65" customFormat="1" ht="27.9" hidden="1" customHeight="1" x14ac:dyDescent="0.3">
      <c r="B39" s="354"/>
      <c r="G39" s="350"/>
    </row>
    <row r="40" spans="2:17" s="65" customFormat="1" ht="27.9" hidden="1" customHeight="1" x14ac:dyDescent="0.3">
      <c r="D40" s="350"/>
      <c r="E40" s="350"/>
      <c r="F40" s="350"/>
      <c r="G40" s="350"/>
    </row>
    <row r="41" spans="2:17" ht="15" hidden="1" customHeight="1" x14ac:dyDescent="0.3"/>
    <row r="42" spans="2:17" ht="15" hidden="1" customHeight="1" x14ac:dyDescent="0.3"/>
    <row r="43" spans="2:17" ht="15" hidden="1" customHeight="1" x14ac:dyDescent="0.3"/>
    <row r="44" spans="2:17" ht="15" hidden="1" customHeight="1" x14ac:dyDescent="0.3"/>
    <row r="45" spans="2:17" ht="15" hidden="1" customHeight="1" x14ac:dyDescent="0.3"/>
    <row r="46" spans="2:17" ht="15" hidden="1" customHeight="1" x14ac:dyDescent="0.3"/>
    <row r="47" spans="2:17" ht="15" hidden="1" customHeight="1" x14ac:dyDescent="0.3"/>
    <row r="48" spans="2:17" ht="15" hidden="1" customHeight="1" x14ac:dyDescent="0.3"/>
    <row r="49" ht="15" hidden="1" customHeight="1" x14ac:dyDescent="0.3"/>
    <row r="50" ht="15" hidden="1" customHeight="1" x14ac:dyDescent="0.3"/>
    <row r="51" ht="15" hidden="1" customHeight="1" x14ac:dyDescent="0.3"/>
    <row r="52" ht="15" hidden="1" customHeight="1" x14ac:dyDescent="0.3"/>
    <row r="53" ht="15" hidden="1" customHeight="1" x14ac:dyDescent="0.3"/>
    <row r="54" ht="15" hidden="1" customHeight="1" x14ac:dyDescent="0.3"/>
    <row r="55" ht="15" hidden="1" customHeight="1" x14ac:dyDescent="0.3"/>
    <row r="56" ht="15" hidden="1" customHeight="1" x14ac:dyDescent="0.3"/>
    <row r="57" ht="15" hidden="1" customHeight="1" x14ac:dyDescent="0.3"/>
    <row r="58" ht="15" hidden="1" customHeight="1" x14ac:dyDescent="0.3"/>
    <row r="59" ht="15" hidden="1" customHeight="1" x14ac:dyDescent="0.3"/>
    <row r="60" ht="15" hidden="1" customHeight="1" x14ac:dyDescent="0.3"/>
    <row r="61" ht="15" hidden="1" customHeight="1" x14ac:dyDescent="0.3"/>
    <row r="62" ht="15" hidden="1" customHeight="1" x14ac:dyDescent="0.3"/>
    <row r="63" ht="15" hidden="1" customHeight="1" x14ac:dyDescent="0.3"/>
    <row r="64" ht="15" hidden="1" customHeight="1" x14ac:dyDescent="0.3"/>
    <row r="65" ht="15" hidden="1" customHeight="1" x14ac:dyDescent="0.3"/>
    <row r="66" ht="15" hidden="1" customHeight="1" x14ac:dyDescent="0.3"/>
    <row r="67" ht="15" hidden="1" customHeight="1" x14ac:dyDescent="0.3"/>
    <row r="68" ht="15" hidden="1" customHeight="1" x14ac:dyDescent="0.3"/>
    <row r="69" ht="15" hidden="1" customHeight="1" x14ac:dyDescent="0.3"/>
    <row r="70" ht="15" hidden="1" customHeight="1" x14ac:dyDescent="0.3"/>
    <row r="71" ht="15" hidden="1" customHeight="1" x14ac:dyDescent="0.3"/>
    <row r="72" ht="15" hidden="1" customHeight="1" x14ac:dyDescent="0.3"/>
    <row r="73" ht="15" hidden="1" customHeight="1" x14ac:dyDescent="0.3"/>
    <row r="74" ht="15" hidden="1" customHeight="1" x14ac:dyDescent="0.3"/>
    <row r="75" ht="15" hidden="1" customHeight="1" x14ac:dyDescent="0.3"/>
    <row r="76" ht="15" hidden="1" customHeight="1" x14ac:dyDescent="0.3"/>
    <row r="77" ht="15" hidden="1" customHeight="1" x14ac:dyDescent="0.3"/>
    <row r="78" ht="15" hidden="1" customHeight="1" x14ac:dyDescent="0.3"/>
    <row r="79" ht="15" hidden="1" customHeight="1" x14ac:dyDescent="0.3"/>
    <row r="80" ht="15" hidden="1" customHeight="1" x14ac:dyDescent="0.3"/>
    <row r="81" spans="3:7" ht="15" hidden="1" customHeight="1" x14ac:dyDescent="0.3"/>
    <row r="82" spans="3:7" ht="15" hidden="1" customHeight="1" x14ac:dyDescent="0.3"/>
    <row r="83" spans="3:7" ht="15" hidden="1" customHeight="1" x14ac:dyDescent="0.3"/>
    <row r="84" spans="3:7" ht="15" hidden="1" customHeight="1" x14ac:dyDescent="0.3">
      <c r="C84" s="451" t="s">
        <v>167</v>
      </c>
      <c r="D84" s="452"/>
      <c r="E84" s="353">
        <v>1650</v>
      </c>
      <c r="F84" s="352" t="e">
        <f>+E84/Qmax*100</f>
        <v>#NAME?</v>
      </c>
      <c r="G84" s="351" t="s">
        <v>166</v>
      </c>
    </row>
    <row r="85" spans="3:7" ht="15" hidden="1" customHeight="1" x14ac:dyDescent="0.3"/>
    <row r="86" spans="3:7" ht="15" hidden="1" customHeight="1" x14ac:dyDescent="0.3"/>
    <row r="87" spans="3:7" ht="15" hidden="1" customHeight="1" x14ac:dyDescent="0.3"/>
    <row r="88" spans="3:7" ht="15" hidden="1" customHeight="1" x14ac:dyDescent="0.3"/>
    <row r="89" spans="3:7" ht="15" hidden="1" customHeight="1" x14ac:dyDescent="0.3"/>
    <row r="90" spans="3:7" ht="15" hidden="1" customHeight="1" x14ac:dyDescent="0.3"/>
    <row r="91" spans="3:7" ht="15" hidden="1" customHeight="1" x14ac:dyDescent="0.3"/>
    <row r="92" spans="3:7" ht="15" hidden="1" customHeight="1" x14ac:dyDescent="0.3"/>
    <row r="93" spans="3:7" ht="15" hidden="1" customHeight="1" x14ac:dyDescent="0.3"/>
    <row r="94" spans="3:7" ht="15" hidden="1" customHeight="1" x14ac:dyDescent="0.3"/>
    <row r="95" spans="3:7" ht="15" hidden="1" customHeight="1" x14ac:dyDescent="0.3"/>
    <row r="96" spans="3:7" ht="15" hidden="1" customHeight="1" x14ac:dyDescent="0.3"/>
  </sheetData>
  <sheetProtection algorithmName="SHA-512" hashValue="xaWSneK7/G1eUbACqcNyhKyxaV08O8fJumAGbY11xoypOPLfijUof+WUqtojkSibE4WlaxXbuygbC1oyHWLaMw==" saltValue="7aF55axQ4cK1tQZFmMqMjg==" spinCount="100000" sheet="1" objects="1" scenarios="1"/>
  <mergeCells count="13">
    <mergeCell ref="D16:E16"/>
    <mergeCell ref="D10:E10"/>
    <mergeCell ref="D12:E12"/>
    <mergeCell ref="G12:H12"/>
    <mergeCell ref="D13:E13"/>
    <mergeCell ref="D14:E14"/>
    <mergeCell ref="C84:D84"/>
    <mergeCell ref="D19:E19"/>
    <mergeCell ref="G19:H19"/>
    <mergeCell ref="D20:E20"/>
    <mergeCell ref="D21:E21"/>
    <mergeCell ref="D22:E22"/>
    <mergeCell ref="D24:E24"/>
  </mergeCells>
  <pageMargins left="0.7" right="0.7" top="0.75" bottom="0.75" header="0.3" footer="0.3"/>
  <pageSetup paperSize="9" scale="6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0"/>
  <sheetViews>
    <sheetView showGridLines="0" zoomScaleNormal="100" workbookViewId="0">
      <selection activeCell="D18" sqref="D18"/>
    </sheetView>
  </sheetViews>
  <sheetFormatPr defaultColWidth="0" defaultRowHeight="14.4" zeroHeight="1" x14ac:dyDescent="0.3"/>
  <cols>
    <col min="1" max="1" width="3.6640625" style="380" customWidth="1"/>
    <col min="2" max="27" width="21.6640625" style="380" customWidth="1"/>
    <col min="28" max="28" width="3.6640625" style="380" customWidth="1"/>
    <col min="29" max="31" width="21.6640625" style="380" hidden="1" customWidth="1"/>
    <col min="32" max="16384" width="9.109375" style="380" hidden="1"/>
  </cols>
  <sheetData>
    <row r="1" spans="2:28" ht="21" customHeight="1" x14ac:dyDescent="0.3">
      <c r="AB1" s="393"/>
    </row>
    <row r="2" spans="2:28" s="393" customFormat="1" ht="21" customHeight="1" x14ac:dyDescent="0.25">
      <c r="B2" s="464" t="s">
        <v>222</v>
      </c>
      <c r="C2" s="464"/>
      <c r="D2" s="464"/>
      <c r="E2" s="464"/>
    </row>
    <row r="3" spans="2:28" s="393" customFormat="1" ht="21" customHeight="1" x14ac:dyDescent="0.25">
      <c r="B3" s="464"/>
      <c r="C3" s="464"/>
      <c r="D3" s="464"/>
      <c r="E3" s="464"/>
    </row>
    <row r="4" spans="2:28" s="393" customFormat="1" ht="21" customHeight="1" x14ac:dyDescent="0.25">
      <c r="B4" s="464"/>
      <c r="C4" s="464"/>
      <c r="D4" s="464"/>
      <c r="E4" s="464"/>
    </row>
    <row r="5" spans="2:28" s="393" customFormat="1" ht="21" customHeight="1" x14ac:dyDescent="0.25">
      <c r="B5" s="416"/>
    </row>
    <row r="6" spans="2:28" s="393" customFormat="1" ht="27.9" customHeight="1" x14ac:dyDescent="0.25">
      <c r="B6" s="415" t="s">
        <v>221</v>
      </c>
    </row>
    <row r="7" spans="2:28" s="393" customFormat="1" ht="27.9" customHeight="1" x14ac:dyDescent="0.25">
      <c r="B7" s="414" t="s">
        <v>220</v>
      </c>
      <c r="C7" s="413">
        <f>+'EMVI-Grafiek'!$F$10</f>
        <v>0</v>
      </c>
      <c r="D7" s="412">
        <f>+'EMVI-Grafiek'!$F$15</f>
        <v>150</v>
      </c>
      <c r="E7" s="411">
        <f>IFERROR((0.5*($C$7/$G$38)^$F$38+0.5*(2-$D$7/$H$38)^$F$38)^(1/$F$38),0)</f>
        <v>0.8702852691526739</v>
      </c>
      <c r="F7" s="410">
        <f>+D7/G40*100</f>
        <v>60</v>
      </c>
    </row>
    <row r="8" spans="2:28" s="393" customFormat="1" ht="27.9" customHeight="1" x14ac:dyDescent="0.25"/>
    <row r="9" spans="2:28" s="407" customFormat="1" ht="27.9" customHeight="1" x14ac:dyDescent="0.3">
      <c r="B9" s="409" t="s">
        <v>219</v>
      </c>
      <c r="C9" s="465" t="s">
        <v>218</v>
      </c>
      <c r="D9" s="465"/>
      <c r="E9" s="465"/>
      <c r="F9" s="465"/>
      <c r="G9" s="465"/>
      <c r="H9" s="465"/>
      <c r="I9" s="465"/>
      <c r="J9" s="465"/>
      <c r="K9" s="408"/>
      <c r="L9" s="408"/>
    </row>
    <row r="10" spans="2:28" s="407" customFormat="1" ht="27.9" customHeight="1" x14ac:dyDescent="0.3">
      <c r="C10" s="465"/>
      <c r="D10" s="465"/>
      <c r="E10" s="465"/>
      <c r="F10" s="465"/>
      <c r="G10" s="465"/>
      <c r="H10" s="465"/>
      <c r="I10" s="465"/>
      <c r="J10" s="465"/>
    </row>
    <row r="11" spans="2:28" s="393" customFormat="1" ht="27.9" customHeight="1" x14ac:dyDescent="0.25">
      <c r="B11" s="391" t="s">
        <v>217</v>
      </c>
      <c r="C11" s="401" t="s">
        <v>216</v>
      </c>
      <c r="D11" s="401" t="s">
        <v>215</v>
      </c>
      <c r="E11" s="401" t="s">
        <v>198</v>
      </c>
      <c r="F11" s="392"/>
      <c r="G11" s="392"/>
      <c r="H11" s="392"/>
      <c r="I11" s="392"/>
      <c r="J11" s="392"/>
      <c r="K11" s="392"/>
      <c r="L11" s="392"/>
      <c r="M11" s="392"/>
      <c r="N11" s="392"/>
      <c r="O11" s="392"/>
      <c r="P11" s="392"/>
      <c r="Q11" s="392"/>
      <c r="R11" s="392"/>
      <c r="S11" s="392"/>
      <c r="T11" s="392"/>
      <c r="U11" s="392"/>
      <c r="V11" s="392"/>
      <c r="W11" s="392"/>
      <c r="X11" s="392"/>
      <c r="Y11" s="392"/>
      <c r="Z11" s="392"/>
      <c r="AA11" s="392"/>
    </row>
    <row r="12" spans="2:28" s="393" customFormat="1" ht="27.9" customHeight="1" x14ac:dyDescent="0.25">
      <c r="B12" s="406" t="s">
        <v>214</v>
      </c>
      <c r="C12" s="405">
        <v>800000</v>
      </c>
      <c r="D12" s="404">
        <v>195</v>
      </c>
      <c r="E12" s="403">
        <v>1</v>
      </c>
      <c r="F12" s="392"/>
      <c r="G12" s="392"/>
      <c r="H12" s="392"/>
      <c r="I12" s="392"/>
      <c r="J12" s="392"/>
      <c r="K12" s="392"/>
      <c r="L12" s="392"/>
      <c r="M12" s="392"/>
      <c r="N12" s="392"/>
      <c r="O12" s="392"/>
      <c r="P12" s="392"/>
      <c r="Q12" s="392"/>
      <c r="R12" s="392"/>
      <c r="S12" s="392"/>
      <c r="T12" s="392"/>
      <c r="U12" s="392"/>
      <c r="V12" s="392"/>
      <c r="W12" s="392"/>
      <c r="X12" s="392"/>
      <c r="Y12" s="392"/>
      <c r="Z12" s="392"/>
      <c r="AA12" s="392"/>
    </row>
    <row r="13" spans="2:28" s="393" customFormat="1" ht="27.9" customHeight="1" x14ac:dyDescent="0.25">
      <c r="B13" s="406" t="s">
        <v>213</v>
      </c>
      <c r="C13" s="405">
        <v>974736.76886291069</v>
      </c>
      <c r="D13" s="404">
        <v>250</v>
      </c>
      <c r="E13" s="403">
        <v>1</v>
      </c>
      <c r="F13" s="392"/>
      <c r="G13" s="392"/>
      <c r="H13" s="392"/>
      <c r="I13" s="392"/>
      <c r="J13" s="392"/>
      <c r="K13" s="392"/>
      <c r="L13" s="392"/>
      <c r="M13" s="392"/>
      <c r="N13" s="392"/>
      <c r="O13" s="392"/>
      <c r="P13" s="392"/>
      <c r="Q13" s="392"/>
      <c r="R13" s="392"/>
      <c r="S13" s="392"/>
      <c r="T13" s="392"/>
      <c r="U13" s="392"/>
      <c r="V13" s="392"/>
      <c r="W13" s="392"/>
      <c r="X13" s="392"/>
      <c r="Y13" s="392"/>
      <c r="Z13" s="392"/>
      <c r="AA13" s="392"/>
    </row>
    <row r="14" spans="2:28" s="393" customFormat="1" ht="27.9" customHeight="1" x14ac:dyDescent="0.25">
      <c r="B14" s="406" t="s">
        <v>212</v>
      </c>
      <c r="C14" s="405">
        <v>0</v>
      </c>
      <c r="D14" s="404">
        <v>114.22835533724644</v>
      </c>
      <c r="E14" s="403">
        <v>1</v>
      </c>
      <c r="F14" s="392"/>
      <c r="G14" s="392"/>
      <c r="H14" s="392"/>
      <c r="I14" s="392"/>
      <c r="J14" s="392"/>
      <c r="K14" s="392"/>
      <c r="L14" s="392"/>
      <c r="M14" s="392"/>
      <c r="N14" s="392"/>
      <c r="O14" s="392"/>
      <c r="P14" s="392"/>
      <c r="Q14" s="392"/>
      <c r="R14" s="392"/>
      <c r="S14" s="392"/>
      <c r="T14" s="392"/>
      <c r="U14" s="392"/>
      <c r="V14" s="392"/>
      <c r="W14" s="392"/>
      <c r="X14" s="392"/>
      <c r="Y14" s="392"/>
      <c r="Z14" s="392"/>
      <c r="AA14" s="392"/>
    </row>
    <row r="15" spans="2:28" s="393" customFormat="1" ht="27.9" customHeight="1" x14ac:dyDescent="0.25">
      <c r="B15" s="392"/>
      <c r="C15" s="392"/>
      <c r="D15" s="392"/>
      <c r="E15" s="392"/>
      <c r="F15" s="392"/>
      <c r="G15" s="392"/>
      <c r="H15" s="392"/>
      <c r="I15" s="392"/>
      <c r="J15" s="392"/>
      <c r="K15" s="392"/>
      <c r="L15" s="392"/>
      <c r="M15" s="392"/>
      <c r="N15" s="392"/>
      <c r="O15" s="392"/>
      <c r="P15" s="392"/>
      <c r="Q15" s="392"/>
      <c r="R15" s="392"/>
      <c r="S15" s="392"/>
      <c r="T15" s="392"/>
      <c r="U15" s="392"/>
      <c r="V15" s="392"/>
      <c r="W15" s="392"/>
      <c r="X15" s="392"/>
      <c r="Y15" s="392"/>
      <c r="Z15" s="392"/>
      <c r="AA15" s="392"/>
    </row>
    <row r="16" spans="2:28" s="393" customFormat="1" ht="27.9" customHeight="1" x14ac:dyDescent="0.25">
      <c r="B16" s="402" t="s">
        <v>211</v>
      </c>
      <c r="C16" s="392"/>
      <c r="D16" s="392"/>
      <c r="E16" s="392"/>
      <c r="F16" s="392"/>
      <c r="G16" s="392"/>
      <c r="H16" s="392"/>
      <c r="I16" s="392"/>
      <c r="J16" s="392"/>
      <c r="K16" s="392"/>
      <c r="L16" s="392"/>
      <c r="M16" s="392"/>
      <c r="N16" s="392"/>
      <c r="O16" s="392"/>
      <c r="P16" s="392"/>
      <c r="Q16" s="392"/>
      <c r="R16" s="392"/>
      <c r="S16" s="392"/>
      <c r="T16" s="392"/>
      <c r="U16" s="392"/>
      <c r="V16" s="392"/>
      <c r="W16" s="392"/>
      <c r="X16" s="392"/>
      <c r="Y16" s="392"/>
      <c r="Z16" s="392"/>
      <c r="AA16" s="392"/>
    </row>
    <row r="17" spans="2:27" s="393" customFormat="1" ht="27.9" customHeight="1" x14ac:dyDescent="0.25">
      <c r="B17" s="392"/>
      <c r="C17" s="401" t="s">
        <v>210</v>
      </c>
      <c r="D17" s="397">
        <v>0</v>
      </c>
      <c r="E17" s="397">
        <v>1.2500000000000001E-2</v>
      </c>
      <c r="F17" s="397">
        <v>2.5000000000000001E-2</v>
      </c>
      <c r="G17" s="397">
        <v>0.05</v>
      </c>
      <c r="H17" s="397">
        <v>0.1</v>
      </c>
      <c r="I17" s="397">
        <v>0.15</v>
      </c>
      <c r="J17" s="397">
        <v>0.2</v>
      </c>
      <c r="K17" s="397">
        <v>0.25</v>
      </c>
      <c r="L17" s="397">
        <v>0.3</v>
      </c>
      <c r="M17" s="397">
        <v>0.35</v>
      </c>
      <c r="N17" s="397">
        <v>0.4</v>
      </c>
      <c r="O17" s="397">
        <v>0.45</v>
      </c>
      <c r="P17" s="397">
        <v>0.5</v>
      </c>
      <c r="Q17" s="397">
        <v>0.55000000000000004</v>
      </c>
      <c r="R17" s="397">
        <v>0.6</v>
      </c>
      <c r="S17" s="397">
        <v>0.65</v>
      </c>
      <c r="T17" s="397">
        <v>0.7</v>
      </c>
      <c r="U17" s="397">
        <v>0.75</v>
      </c>
      <c r="V17" s="397">
        <v>0.8</v>
      </c>
      <c r="W17" s="397">
        <v>0.85</v>
      </c>
      <c r="X17" s="397">
        <v>0.9</v>
      </c>
      <c r="Y17" s="397">
        <v>0.95</v>
      </c>
      <c r="Z17" s="397">
        <v>1</v>
      </c>
      <c r="AA17" s="400">
        <v>0</v>
      </c>
    </row>
    <row r="18" spans="2:27" s="393" customFormat="1" ht="27.9" customHeight="1" x14ac:dyDescent="0.25">
      <c r="B18" s="398" t="s">
        <v>209</v>
      </c>
      <c r="C18" s="397">
        <v>114.22835533724644</v>
      </c>
      <c r="D18" s="397">
        <v>114.22835533724644</v>
      </c>
      <c r="E18" s="397">
        <v>115.92550089553086</v>
      </c>
      <c r="F18" s="397">
        <v>117.62264645381528</v>
      </c>
      <c r="G18" s="397">
        <v>121.01693757038412</v>
      </c>
      <c r="H18" s="397">
        <v>127.8055198035218</v>
      </c>
      <c r="I18" s="397">
        <v>134.59410203665948</v>
      </c>
      <c r="J18" s="397">
        <v>141.38268426979715</v>
      </c>
      <c r="K18" s="397">
        <v>148.17126650293483</v>
      </c>
      <c r="L18" s="397">
        <v>154.9598487360725</v>
      </c>
      <c r="M18" s="397">
        <v>161.74843096921018</v>
      </c>
      <c r="N18" s="397">
        <v>168.53701320234785</v>
      </c>
      <c r="O18" s="397">
        <v>175.32559543548552</v>
      </c>
      <c r="P18" s="397">
        <v>182.1141776686232</v>
      </c>
      <c r="Q18" s="397">
        <v>188.9027599017609</v>
      </c>
      <c r="R18" s="397">
        <v>195.69134213489855</v>
      </c>
      <c r="S18" s="397">
        <v>202.47992436803625</v>
      </c>
      <c r="T18" s="397">
        <v>209.2685066011739</v>
      </c>
      <c r="U18" s="397">
        <v>216.0570888343116</v>
      </c>
      <c r="V18" s="397">
        <v>222.8456710674493</v>
      </c>
      <c r="W18" s="397">
        <v>229.63425330058695</v>
      </c>
      <c r="X18" s="397">
        <v>236.42283553372465</v>
      </c>
      <c r="Y18" s="397">
        <v>243.21141776686233</v>
      </c>
      <c r="Z18" s="397">
        <v>250</v>
      </c>
      <c r="AA18" s="397" t="s">
        <v>198</v>
      </c>
    </row>
    <row r="19" spans="2:27" s="393" customFormat="1" ht="27.9" customHeight="1" x14ac:dyDescent="0.25">
      <c r="B19" s="398" t="s">
        <v>208</v>
      </c>
      <c r="C19" s="397"/>
      <c r="D19" s="397">
        <v>0</v>
      </c>
      <c r="E19" s="397">
        <v>125324.36515880883</v>
      </c>
      <c r="F19" s="397">
        <v>176961.67963206285</v>
      </c>
      <c r="G19" s="397">
        <v>249485.55936073081</v>
      </c>
      <c r="H19" s="397">
        <v>350620.56059451716</v>
      </c>
      <c r="I19" s="397">
        <v>426702.70627947751</v>
      </c>
      <c r="J19" s="397">
        <v>489555.21694022056</v>
      </c>
      <c r="K19" s="397">
        <v>543784.98524056619</v>
      </c>
      <c r="L19" s="397">
        <v>591767.35189204116</v>
      </c>
      <c r="M19" s="397">
        <v>634920.2912256741</v>
      </c>
      <c r="N19" s="397">
        <v>674171.81972210214</v>
      </c>
      <c r="O19" s="397">
        <v>710169.13313468231</v>
      </c>
      <c r="P19" s="397">
        <v>743385.12337795773</v>
      </c>
      <c r="Q19" s="397">
        <v>774177.87007547368</v>
      </c>
      <c r="R19" s="397">
        <v>802826.2553143563</v>
      </c>
      <c r="S19" s="397">
        <v>829552.47379661701</v>
      </c>
      <c r="T19" s="397">
        <v>854536.89574800793</v>
      </c>
      <c r="U19" s="397">
        <v>877928.23992609803</v>
      </c>
      <c r="V19" s="397">
        <v>899850.74961205153</v>
      </c>
      <c r="W19" s="397">
        <v>920409.38584281341</v>
      </c>
      <c r="X19" s="397">
        <v>939693.66943183111</v>
      </c>
      <c r="Y19" s="397">
        <v>957780.57823570073</v>
      </c>
      <c r="Z19" s="397">
        <v>974736.76886291069</v>
      </c>
      <c r="AA19" s="397">
        <v>1</v>
      </c>
    </row>
    <row r="20" spans="2:27" s="393" customFormat="1" ht="27.9" customHeight="1" x14ac:dyDescent="0.25">
      <c r="B20" s="399"/>
      <c r="C20" s="397"/>
      <c r="D20" s="397">
        <v>45.691342134898576</v>
      </c>
      <c r="E20" s="397">
        <v>46.370200358212344</v>
      </c>
      <c r="F20" s="397">
        <v>47.049058581526111</v>
      </c>
      <c r="G20" s="397">
        <v>48.406775028153646</v>
      </c>
      <c r="H20" s="397">
        <v>51.122207921408723</v>
      </c>
      <c r="I20" s="397">
        <v>53.837640814663793</v>
      </c>
      <c r="J20" s="397">
        <v>56.55307370791887</v>
      </c>
      <c r="K20" s="397">
        <v>59.268506601173932</v>
      </c>
      <c r="L20" s="397">
        <v>61.983939494428995</v>
      </c>
      <c r="M20" s="397">
        <v>64.699372387684079</v>
      </c>
      <c r="N20" s="397">
        <v>67.414805280939134</v>
      </c>
      <c r="O20" s="397">
        <v>70.130238174194218</v>
      </c>
      <c r="P20" s="397">
        <v>72.845671067449274</v>
      </c>
      <c r="Q20" s="397">
        <v>75.561103960704358</v>
      </c>
      <c r="R20" s="397">
        <v>78.276536853959428</v>
      </c>
      <c r="S20" s="397">
        <v>80.991969747214497</v>
      </c>
      <c r="T20" s="397">
        <v>83.707402640469567</v>
      </c>
      <c r="U20" s="397">
        <v>86.422835533724637</v>
      </c>
      <c r="V20" s="397">
        <v>89.138268426979721</v>
      </c>
      <c r="W20" s="397">
        <v>91.853701320234777</v>
      </c>
      <c r="X20" s="397">
        <v>94.56913421348986</v>
      </c>
      <c r="Y20" s="397">
        <v>97.28456710674493</v>
      </c>
      <c r="Z20" s="397">
        <v>100</v>
      </c>
      <c r="AA20" s="397">
        <v>0</v>
      </c>
    </row>
    <row r="21" spans="2:27" s="393" customFormat="1" ht="27.9" customHeight="1" x14ac:dyDescent="0.25">
      <c r="B21" s="398" t="s">
        <v>207</v>
      </c>
      <c r="C21" s="397">
        <v>141.80551980352178</v>
      </c>
      <c r="D21" s="397">
        <v>141.80551980352178</v>
      </c>
      <c r="E21" s="397">
        <v>143.15795080597775</v>
      </c>
      <c r="F21" s="397">
        <v>144.51038180843372</v>
      </c>
      <c r="G21" s="397">
        <v>147.21524381334569</v>
      </c>
      <c r="H21" s="397">
        <v>152.62496782316958</v>
      </c>
      <c r="I21" s="397">
        <v>158.0346918329935</v>
      </c>
      <c r="J21" s="397">
        <v>163.44441584281742</v>
      </c>
      <c r="K21" s="397">
        <v>168.85413985264134</v>
      </c>
      <c r="L21" s="397">
        <v>174.26386386246526</v>
      </c>
      <c r="M21" s="397">
        <v>179.67358787228915</v>
      </c>
      <c r="N21" s="397">
        <v>185.08331188211307</v>
      </c>
      <c r="O21" s="397">
        <v>190.49303589193698</v>
      </c>
      <c r="P21" s="397">
        <v>195.90275990176087</v>
      </c>
      <c r="Q21" s="397">
        <v>201.31248391158482</v>
      </c>
      <c r="R21" s="397">
        <v>206.72220792140871</v>
      </c>
      <c r="S21" s="397">
        <v>212.13193193123263</v>
      </c>
      <c r="T21" s="397">
        <v>217.54165594105655</v>
      </c>
      <c r="U21" s="397">
        <v>222.95137995088044</v>
      </c>
      <c r="V21" s="397">
        <v>228.36110396070436</v>
      </c>
      <c r="W21" s="397">
        <v>233.77082797052827</v>
      </c>
      <c r="X21" s="397">
        <v>239.18055198035216</v>
      </c>
      <c r="Y21" s="397">
        <v>244.59027599017608</v>
      </c>
      <c r="Z21" s="397">
        <v>250</v>
      </c>
      <c r="AA21" s="397" t="s">
        <v>198</v>
      </c>
    </row>
    <row r="22" spans="2:27" s="393" customFormat="1" ht="27.9" customHeight="1" x14ac:dyDescent="0.25">
      <c r="B22" s="398" t="s">
        <v>206</v>
      </c>
      <c r="C22" s="397"/>
      <c r="D22" s="397">
        <v>0</v>
      </c>
      <c r="E22" s="397">
        <v>106152.82543859222</v>
      </c>
      <c r="F22" s="397">
        <v>149917.5588045523</v>
      </c>
      <c r="G22" s="397">
        <v>211433.83797000482</v>
      </c>
      <c r="H22" s="397">
        <v>297360.7430866175</v>
      </c>
      <c r="I22" s="397">
        <v>362156.6388607244</v>
      </c>
      <c r="J22" s="397">
        <v>415820.06500930293</v>
      </c>
      <c r="K22" s="397">
        <v>462244.62972473528</v>
      </c>
      <c r="L22" s="397">
        <v>503436.93230229657</v>
      </c>
      <c r="M22" s="397">
        <v>540594.36526300223</v>
      </c>
      <c r="N22" s="397">
        <v>574500.36253586703</v>
      </c>
      <c r="O22" s="397">
        <v>605701.19795584783</v>
      </c>
      <c r="P22" s="397">
        <v>634596.00669089321</v>
      </c>
      <c r="Q22" s="397">
        <v>661487.05056295695</v>
      </c>
      <c r="R22" s="397">
        <v>686609.80204808037</v>
      </c>
      <c r="S22" s="397">
        <v>710151.95439152361</v>
      </c>
      <c r="T22" s="397">
        <v>732265.97096633527</v>
      </c>
      <c r="U22" s="397">
        <v>753077.67328211991</v>
      </c>
      <c r="V22" s="397">
        <v>772692.29814223305</v>
      </c>
      <c r="W22" s="397">
        <v>791198.88085879665</v>
      </c>
      <c r="X22" s="397">
        <v>808673.49801243725</v>
      </c>
      <c r="Y22" s="397">
        <v>825181.71305155742</v>
      </c>
      <c r="Z22" s="397">
        <v>840780.4520642159</v>
      </c>
      <c r="AA22" s="397">
        <v>0.9</v>
      </c>
    </row>
    <row r="23" spans="2:27" s="393" customFormat="1" ht="27.9" customHeight="1" x14ac:dyDescent="0.25">
      <c r="B23" s="399"/>
      <c r="C23" s="397"/>
      <c r="D23" s="397">
        <v>56.72220792140871</v>
      </c>
      <c r="E23" s="397">
        <v>57.263180322391094</v>
      </c>
      <c r="F23" s="397">
        <v>57.804152723373491</v>
      </c>
      <c r="G23" s="397">
        <v>58.886097525338279</v>
      </c>
      <c r="H23" s="397">
        <v>61.049987129267834</v>
      </c>
      <c r="I23" s="397">
        <v>63.213876733197402</v>
      </c>
      <c r="J23" s="397">
        <v>65.377766337126957</v>
      </c>
      <c r="K23" s="397">
        <v>67.541655941056533</v>
      </c>
      <c r="L23" s="397">
        <v>69.705545544986109</v>
      </c>
      <c r="M23" s="397">
        <v>71.869435148915656</v>
      </c>
      <c r="N23" s="397">
        <v>74.033324752845232</v>
      </c>
      <c r="O23" s="397">
        <v>76.197214356774793</v>
      </c>
      <c r="P23" s="397">
        <v>78.361103960704355</v>
      </c>
      <c r="Q23" s="397">
        <v>80.524993564633931</v>
      </c>
      <c r="R23" s="397">
        <v>82.688883168563493</v>
      </c>
      <c r="S23" s="397">
        <v>84.852772772493054</v>
      </c>
      <c r="T23" s="397">
        <v>87.016662376422616</v>
      </c>
      <c r="U23" s="397">
        <v>89.180551980352178</v>
      </c>
      <c r="V23" s="397">
        <v>91.344441584281739</v>
      </c>
      <c r="W23" s="397">
        <v>93.508331188211315</v>
      </c>
      <c r="X23" s="397">
        <v>95.672220792140862</v>
      </c>
      <c r="Y23" s="397">
        <v>97.836110396070424</v>
      </c>
      <c r="Z23" s="397">
        <v>100</v>
      </c>
      <c r="AA23" s="397">
        <v>0</v>
      </c>
    </row>
    <row r="24" spans="2:27" s="393" customFormat="1" ht="27.9" customHeight="1" x14ac:dyDescent="0.25">
      <c r="B24" s="398" t="s">
        <v>205</v>
      </c>
      <c r="C24" s="397">
        <v>169.38268426979712</v>
      </c>
      <c r="D24" s="397">
        <v>169.38268426979712</v>
      </c>
      <c r="E24" s="397">
        <v>170.39040071642467</v>
      </c>
      <c r="F24" s="397">
        <v>171.39811716305221</v>
      </c>
      <c r="G24" s="397">
        <v>173.41355005630726</v>
      </c>
      <c r="H24" s="397">
        <v>177.44441584281742</v>
      </c>
      <c r="I24" s="397">
        <v>181.47528162932755</v>
      </c>
      <c r="J24" s="397">
        <v>185.50614741583769</v>
      </c>
      <c r="K24" s="397">
        <v>189.53701320234785</v>
      </c>
      <c r="L24" s="397">
        <v>193.56787898885798</v>
      </c>
      <c r="M24" s="397">
        <v>197.59874477536812</v>
      </c>
      <c r="N24" s="397">
        <v>201.62961056187828</v>
      </c>
      <c r="O24" s="397">
        <v>205.66047634838841</v>
      </c>
      <c r="P24" s="397">
        <v>209.69134213489855</v>
      </c>
      <c r="Q24" s="397">
        <v>213.72220792140871</v>
      </c>
      <c r="R24" s="397">
        <v>217.75307370791884</v>
      </c>
      <c r="S24" s="397">
        <v>221.78393949442898</v>
      </c>
      <c r="T24" s="397">
        <v>225.81480528093914</v>
      </c>
      <c r="U24" s="397">
        <v>229.84567106744927</v>
      </c>
      <c r="V24" s="397">
        <v>233.87653685395941</v>
      </c>
      <c r="W24" s="397">
        <v>237.90740264046957</v>
      </c>
      <c r="X24" s="397">
        <v>241.93826842697973</v>
      </c>
      <c r="Y24" s="397">
        <v>245.96913421348984</v>
      </c>
      <c r="Z24" s="397">
        <v>250</v>
      </c>
      <c r="AA24" s="397" t="s">
        <v>198</v>
      </c>
    </row>
    <row r="25" spans="2:27" s="393" customFormat="1" ht="27.9" customHeight="1" x14ac:dyDescent="0.25">
      <c r="B25" s="398" t="s">
        <v>204</v>
      </c>
      <c r="C25" s="397"/>
      <c r="D25" s="397">
        <v>0</v>
      </c>
      <c r="E25" s="397">
        <v>86409.769093167459</v>
      </c>
      <c r="F25" s="397">
        <v>122061.92206266569</v>
      </c>
      <c r="G25" s="397">
        <v>172225.11822587298</v>
      </c>
      <c r="H25" s="397">
        <v>242437.714777296</v>
      </c>
      <c r="I25" s="397">
        <v>295539.61256583518</v>
      </c>
      <c r="J25" s="397">
        <v>339653.26804742456</v>
      </c>
      <c r="K25" s="397">
        <v>377939.26131804922</v>
      </c>
      <c r="L25" s="397">
        <v>412025.35218912771</v>
      </c>
      <c r="M25" s="397">
        <v>442882.33121013292</v>
      </c>
      <c r="N25" s="397">
        <v>471145.08444880805</v>
      </c>
      <c r="O25" s="397">
        <v>497256.15607353923</v>
      </c>
      <c r="P25" s="397">
        <v>521538.82094854128</v>
      </c>
      <c r="Q25" s="397">
        <v>544237.8722675984</v>
      </c>
      <c r="R25" s="397">
        <v>565544.0250899446</v>
      </c>
      <c r="S25" s="397">
        <v>585609.33212348493</v>
      </c>
      <c r="T25" s="397">
        <v>604557.35730854981</v>
      </c>
      <c r="U25" s="397">
        <v>622490.13609236106</v>
      </c>
      <c r="V25" s="397">
        <v>639493.0833396716</v>
      </c>
      <c r="W25" s="397">
        <v>655638.54416658508</v>
      </c>
      <c r="X25" s="397">
        <v>670988.42047019221</v>
      </c>
      <c r="Y25" s="397">
        <v>685596.15158188622</v>
      </c>
      <c r="Z25" s="397">
        <v>699508.23338493111</v>
      </c>
      <c r="AA25" s="397">
        <v>0.8</v>
      </c>
    </row>
    <row r="26" spans="2:27" s="393" customFormat="1" ht="27.9" customHeight="1" x14ac:dyDescent="0.25">
      <c r="B26" s="399"/>
      <c r="C26" s="397"/>
      <c r="D26" s="397">
        <v>67.753073707918858</v>
      </c>
      <c r="E26" s="397">
        <v>68.156160286569872</v>
      </c>
      <c r="F26" s="397">
        <v>68.559246865220885</v>
      </c>
      <c r="G26" s="397">
        <v>69.365420022522912</v>
      </c>
      <c r="H26" s="397">
        <v>70.977766337126965</v>
      </c>
      <c r="I26" s="397">
        <v>72.590112651731019</v>
      </c>
      <c r="J26" s="397">
        <v>74.202458966335072</v>
      </c>
      <c r="K26" s="397">
        <v>75.81480528093914</v>
      </c>
      <c r="L26" s="397">
        <v>77.427151595543194</v>
      </c>
      <c r="M26" s="397">
        <v>79.039497910147247</v>
      </c>
      <c r="N26" s="397">
        <v>80.651844224751315</v>
      </c>
      <c r="O26" s="397">
        <v>82.264190539355369</v>
      </c>
      <c r="P26" s="397">
        <v>83.876536853959422</v>
      </c>
      <c r="Q26" s="397">
        <v>85.488883168563476</v>
      </c>
      <c r="R26" s="397">
        <v>87.101229483167543</v>
      </c>
      <c r="S26" s="397">
        <v>88.713575797771597</v>
      </c>
      <c r="T26" s="397">
        <v>90.32592211237565</v>
      </c>
      <c r="U26" s="397">
        <v>91.938268426979704</v>
      </c>
      <c r="V26" s="397">
        <v>93.550614741583757</v>
      </c>
      <c r="W26" s="397">
        <v>95.162961056187825</v>
      </c>
      <c r="X26" s="397">
        <v>96.775307370791893</v>
      </c>
      <c r="Y26" s="397">
        <v>98.387653685395932</v>
      </c>
      <c r="Z26" s="397">
        <v>100</v>
      </c>
      <c r="AA26" s="397" t="s">
        <v>1</v>
      </c>
    </row>
    <row r="27" spans="2:27" s="393" customFormat="1" ht="27.9" customHeight="1" x14ac:dyDescent="0.25">
      <c r="B27" s="398" t="s">
        <v>203</v>
      </c>
      <c r="C27" s="397">
        <v>196.95984873607253</v>
      </c>
      <c r="D27" s="397">
        <v>196.95984873607253</v>
      </c>
      <c r="E27" s="397">
        <v>197.62285062687161</v>
      </c>
      <c r="F27" s="397">
        <v>198.28585251767072</v>
      </c>
      <c r="G27" s="397">
        <v>199.61185629926891</v>
      </c>
      <c r="H27" s="397">
        <v>202.26386386246529</v>
      </c>
      <c r="I27" s="397">
        <v>204.91587142566166</v>
      </c>
      <c r="J27" s="397">
        <v>207.56787898885801</v>
      </c>
      <c r="K27" s="397">
        <v>210.21988655205439</v>
      </c>
      <c r="L27" s="397">
        <v>212.87189411525077</v>
      </c>
      <c r="M27" s="397">
        <v>215.52390167844715</v>
      </c>
      <c r="N27" s="397">
        <v>218.17590924164352</v>
      </c>
      <c r="O27" s="397">
        <v>220.8279168048399</v>
      </c>
      <c r="P27" s="397">
        <v>223.47992436803628</v>
      </c>
      <c r="Q27" s="397">
        <v>226.13193193123263</v>
      </c>
      <c r="R27" s="397">
        <v>228.78393949442901</v>
      </c>
      <c r="S27" s="397">
        <v>231.43594705762538</v>
      </c>
      <c r="T27" s="397">
        <v>234.08795462082176</v>
      </c>
      <c r="U27" s="397">
        <v>236.73996218401814</v>
      </c>
      <c r="V27" s="397">
        <v>239.39196974721452</v>
      </c>
      <c r="W27" s="397">
        <v>242.04397731041087</v>
      </c>
      <c r="X27" s="397">
        <v>244.69598487360724</v>
      </c>
      <c r="Y27" s="397">
        <v>247.34799243680362</v>
      </c>
      <c r="Z27" s="397">
        <v>250</v>
      </c>
      <c r="AA27" s="397" t="s">
        <v>198</v>
      </c>
    </row>
    <row r="28" spans="2:27" s="393" customFormat="1" ht="27.9" customHeight="1" x14ac:dyDescent="0.25">
      <c r="B28" s="398" t="s">
        <v>202</v>
      </c>
      <c r="C28" s="397"/>
      <c r="D28" s="397">
        <v>0</v>
      </c>
      <c r="E28" s="397">
        <v>65581.049403563768</v>
      </c>
      <c r="F28" s="397">
        <v>92665.803818604603</v>
      </c>
      <c r="G28" s="397">
        <v>130823.21986981449</v>
      </c>
      <c r="H28" s="397">
        <v>184371.03775769498</v>
      </c>
      <c r="I28" s="397">
        <v>225019.76384360343</v>
      </c>
      <c r="J28" s="397">
        <v>258917.66746641748</v>
      </c>
      <c r="K28" s="397">
        <v>288454.62863664958</v>
      </c>
      <c r="L28" s="397">
        <v>314860.34505348973</v>
      </c>
      <c r="M28" s="397">
        <v>338867.6007560115</v>
      </c>
      <c r="N28" s="397">
        <v>360955.28067436029</v>
      </c>
      <c r="O28" s="397">
        <v>381456.98093089729</v>
      </c>
      <c r="P28" s="397">
        <v>400616.26502772106</v>
      </c>
      <c r="Q28" s="397">
        <v>418617.49265677546</v>
      </c>
      <c r="R28" s="397">
        <v>435604.25659234286</v>
      </c>
      <c r="S28" s="397">
        <v>451691.02427890629</v>
      </c>
      <c r="T28" s="397">
        <v>466970.81741424213</v>
      </c>
      <c r="U28" s="397">
        <v>481520.46381079277</v>
      </c>
      <c r="V28" s="397">
        <v>495404.29920443223</v>
      </c>
      <c r="W28" s="397">
        <v>508676.84449122101</v>
      </c>
      <c r="X28" s="397">
        <v>521384.78537687974</v>
      </c>
      <c r="Y28" s="397">
        <v>533568.4647475729</v>
      </c>
      <c r="Z28" s="397">
        <v>545263.02696341614</v>
      </c>
      <c r="AA28" s="397">
        <v>0.7</v>
      </c>
    </row>
    <row r="29" spans="2:27" s="393" customFormat="1" ht="27.9" customHeight="1" x14ac:dyDescent="0.25">
      <c r="B29" s="396"/>
      <c r="C29" s="392"/>
      <c r="D29" s="397">
        <v>78.783939494429006</v>
      </c>
      <c r="E29" s="397">
        <v>79.049140250748636</v>
      </c>
      <c r="F29" s="397">
        <v>79.314341007068293</v>
      </c>
      <c r="G29" s="397">
        <v>79.844742519707566</v>
      </c>
      <c r="H29" s="397">
        <v>80.905545544986111</v>
      </c>
      <c r="I29" s="397">
        <v>81.966348570264671</v>
      </c>
      <c r="J29" s="397">
        <v>83.027151595543202</v>
      </c>
      <c r="K29" s="397">
        <v>84.087954620821762</v>
      </c>
      <c r="L29" s="397">
        <v>85.148757646100307</v>
      </c>
      <c r="M29" s="397">
        <v>86.209560671378853</v>
      </c>
      <c r="N29" s="397">
        <v>87.270363696657398</v>
      </c>
      <c r="O29" s="397">
        <v>88.331166721935958</v>
      </c>
      <c r="P29" s="397">
        <v>89.391969747214517</v>
      </c>
      <c r="Q29" s="397">
        <v>90.452772772493049</v>
      </c>
      <c r="R29" s="397">
        <v>91.513575797771608</v>
      </c>
      <c r="S29" s="397">
        <v>92.574378823050154</v>
      </c>
      <c r="T29" s="397">
        <v>93.635181848328713</v>
      </c>
      <c r="U29" s="397">
        <v>94.695984873607259</v>
      </c>
      <c r="V29" s="397">
        <v>95.756787898885804</v>
      </c>
      <c r="W29" s="397">
        <v>96.81759092416435</v>
      </c>
      <c r="X29" s="397">
        <v>97.878393949442895</v>
      </c>
      <c r="Y29" s="397">
        <v>98.93919697472144</v>
      </c>
      <c r="Z29" s="397">
        <v>100</v>
      </c>
      <c r="AA29" s="397">
        <v>0</v>
      </c>
    </row>
    <row r="30" spans="2:27" s="393" customFormat="1" ht="27.9" customHeight="1" x14ac:dyDescent="0.25">
      <c r="B30" s="398" t="s">
        <v>201</v>
      </c>
      <c r="C30" s="397">
        <v>224.53701320234785</v>
      </c>
      <c r="D30" s="397">
        <v>224.53701320234785</v>
      </c>
      <c r="E30" s="397">
        <v>224.8553005373185</v>
      </c>
      <c r="F30" s="397">
        <v>225.17358787228915</v>
      </c>
      <c r="G30" s="397">
        <v>225.81016254223044</v>
      </c>
      <c r="H30" s="397">
        <v>227.08331188211307</v>
      </c>
      <c r="I30" s="397">
        <v>228.35646122199569</v>
      </c>
      <c r="J30" s="397">
        <v>229.62961056187828</v>
      </c>
      <c r="K30" s="397">
        <v>230.90275990176087</v>
      </c>
      <c r="L30" s="397">
        <v>232.1759092416435</v>
      </c>
      <c r="M30" s="397">
        <v>233.44905858152612</v>
      </c>
      <c r="N30" s="397">
        <v>234.72220792140871</v>
      </c>
      <c r="O30" s="397">
        <v>235.9953572612913</v>
      </c>
      <c r="P30" s="397">
        <v>237.26850660117393</v>
      </c>
      <c r="Q30" s="397">
        <v>238.54165594105655</v>
      </c>
      <c r="R30" s="397">
        <v>239.81480528093914</v>
      </c>
      <c r="S30" s="397">
        <v>241.08795462082173</v>
      </c>
      <c r="T30" s="397">
        <v>242.36110396070436</v>
      </c>
      <c r="U30" s="397">
        <v>243.63425330058698</v>
      </c>
      <c r="V30" s="397">
        <v>244.90740264046957</v>
      </c>
      <c r="W30" s="397">
        <v>246.18055198035216</v>
      </c>
      <c r="X30" s="397">
        <v>247.45370132023479</v>
      </c>
      <c r="Y30" s="397">
        <v>248.72685066011741</v>
      </c>
      <c r="Z30" s="397">
        <v>250</v>
      </c>
      <c r="AA30" s="397" t="s">
        <v>198</v>
      </c>
    </row>
    <row r="31" spans="2:27" s="393" customFormat="1" ht="27.75" customHeight="1" x14ac:dyDescent="0.25">
      <c r="B31" s="398" t="s">
        <v>200</v>
      </c>
      <c r="C31" s="397"/>
      <c r="D31" s="397">
        <v>0</v>
      </c>
      <c r="E31" s="397">
        <v>42084.437586961212</v>
      </c>
      <c r="F31" s="397">
        <v>59487.726272431275</v>
      </c>
      <c r="G31" s="397">
        <v>84047.238897510251</v>
      </c>
      <c r="H31" s="397">
        <v>118630.99755654627</v>
      </c>
      <c r="I31" s="397">
        <v>145010.77768530822</v>
      </c>
      <c r="J31" s="397">
        <v>167117.84631572038</v>
      </c>
      <c r="K31" s="397">
        <v>186478.04245589435</v>
      </c>
      <c r="L31" s="397">
        <v>203875.41030695799</v>
      </c>
      <c r="M31" s="397">
        <v>219776.57378835705</v>
      </c>
      <c r="N31" s="397">
        <v>234486.11620549738</v>
      </c>
      <c r="O31" s="397">
        <v>248215.97823024506</v>
      </c>
      <c r="P31" s="397">
        <v>261120.74190521071</v>
      </c>
      <c r="Q31" s="397">
        <v>273317.30407372367</v>
      </c>
      <c r="R31" s="397">
        <v>284896.63460244553</v>
      </c>
      <c r="S31" s="397">
        <v>295931.19632465427</v>
      </c>
      <c r="T31" s="397">
        <v>306479.83678727271</v>
      </c>
      <c r="U31" s="397">
        <v>316591.13159536873</v>
      </c>
      <c r="V31" s="397">
        <v>326305.73960809992</v>
      </c>
      <c r="W31" s="397">
        <v>335658.10528901679</v>
      </c>
      <c r="X31" s="397">
        <v>344677.71677308506</v>
      </c>
      <c r="Y31" s="397">
        <v>353390.05373987515</v>
      </c>
      <c r="Z31" s="397">
        <v>361817.31381086103</v>
      </c>
      <c r="AA31" s="397">
        <v>0.6</v>
      </c>
    </row>
    <row r="32" spans="2:27" s="393" customFormat="1" ht="27.9" customHeight="1" x14ac:dyDescent="0.25">
      <c r="B32" s="399"/>
      <c r="C32" s="397"/>
      <c r="D32" s="397">
        <v>89.81480528093914</v>
      </c>
      <c r="E32" s="397">
        <v>89.9421202149274</v>
      </c>
      <c r="F32" s="397">
        <v>90.069435148915659</v>
      </c>
      <c r="G32" s="397">
        <v>90.324065016892177</v>
      </c>
      <c r="H32" s="397">
        <v>90.833324752845229</v>
      </c>
      <c r="I32" s="397">
        <v>91.342584488798266</v>
      </c>
      <c r="J32" s="397">
        <v>91.851844224751318</v>
      </c>
      <c r="K32" s="397">
        <v>92.361103960704355</v>
      </c>
      <c r="L32" s="397">
        <v>92.870363696657392</v>
      </c>
      <c r="M32" s="397">
        <v>93.379623432610444</v>
      </c>
      <c r="N32" s="397">
        <v>93.888883168563481</v>
      </c>
      <c r="O32" s="397">
        <v>94.398142904516519</v>
      </c>
      <c r="P32" s="397">
        <v>94.90740264046957</v>
      </c>
      <c r="Q32" s="397">
        <v>95.416662376422622</v>
      </c>
      <c r="R32" s="397">
        <v>95.925922112375659</v>
      </c>
      <c r="S32" s="397">
        <v>96.435181848328682</v>
      </c>
      <c r="T32" s="397">
        <v>96.944441584281734</v>
      </c>
      <c r="U32" s="397">
        <v>97.453701320234785</v>
      </c>
      <c r="V32" s="397">
        <v>97.962961056187822</v>
      </c>
      <c r="W32" s="397">
        <v>98.47222079214086</v>
      </c>
      <c r="X32" s="397">
        <v>98.981480528093911</v>
      </c>
      <c r="Y32" s="397">
        <v>99.490740264046963</v>
      </c>
      <c r="Z32" s="397">
        <v>100</v>
      </c>
      <c r="AA32" s="397" t="s">
        <v>1</v>
      </c>
    </row>
    <row r="33" spans="2:27" s="393" customFormat="1" ht="27.9" customHeight="1" x14ac:dyDescent="0.25">
      <c r="B33" s="398" t="s">
        <v>199</v>
      </c>
      <c r="C33" s="397">
        <v>86.651190870971064</v>
      </c>
      <c r="D33" s="397">
        <v>86.651190870971064</v>
      </c>
      <c r="E33" s="397">
        <v>88.693050985083929</v>
      </c>
      <c r="F33" s="397">
        <v>90.734911099196793</v>
      </c>
      <c r="G33" s="397">
        <v>94.818631327422509</v>
      </c>
      <c r="H33" s="397">
        <v>102.98607178387397</v>
      </c>
      <c r="I33" s="397">
        <v>111.1535122403254</v>
      </c>
      <c r="J33" s="397">
        <v>119.32095269677686</v>
      </c>
      <c r="K33" s="397">
        <v>127.4883931532283</v>
      </c>
      <c r="L33" s="397">
        <v>135.65583360967975</v>
      </c>
      <c r="M33" s="397">
        <v>143.82327406613121</v>
      </c>
      <c r="N33" s="397">
        <v>151.99071452258266</v>
      </c>
      <c r="O33" s="397">
        <v>160.15815497903409</v>
      </c>
      <c r="P33" s="397">
        <v>168.32559543548552</v>
      </c>
      <c r="Q33" s="397">
        <v>176.49303589193698</v>
      </c>
      <c r="R33" s="397">
        <v>184.66047634838844</v>
      </c>
      <c r="S33" s="397">
        <v>192.8279168048399</v>
      </c>
      <c r="T33" s="397">
        <v>200.9953572612913</v>
      </c>
      <c r="U33" s="397">
        <v>209.16279771774276</v>
      </c>
      <c r="V33" s="397">
        <v>217.33023817419422</v>
      </c>
      <c r="W33" s="397">
        <v>225.49767863064568</v>
      </c>
      <c r="X33" s="397">
        <v>233.66511908709714</v>
      </c>
      <c r="Y33" s="397">
        <v>241.83255954354854</v>
      </c>
      <c r="Z33" s="397">
        <v>250</v>
      </c>
      <c r="AA33" s="397" t="s">
        <v>198</v>
      </c>
    </row>
    <row r="34" spans="2:27" s="393" customFormat="1" ht="27.9" customHeight="1" x14ac:dyDescent="0.25">
      <c r="B34" s="398" t="s">
        <v>197</v>
      </c>
      <c r="C34" s="397"/>
      <c r="D34" s="397">
        <v>0</v>
      </c>
      <c r="E34" s="397">
        <v>144152.59503845288</v>
      </c>
      <c r="F34" s="397">
        <v>203518.0524633757</v>
      </c>
      <c r="G34" s="397">
        <v>286841.10727081483</v>
      </c>
      <c r="H34" s="397">
        <v>402877.33057867811</v>
      </c>
      <c r="I34" s="397">
        <v>489996.90613468498</v>
      </c>
      <c r="J34" s="397">
        <v>561816.95809438871</v>
      </c>
      <c r="K34" s="397">
        <v>623645.83109069848</v>
      </c>
      <c r="L34" s="397">
        <v>678221.53661225713</v>
      </c>
      <c r="M34" s="397">
        <v>727178.99080355838</v>
      </c>
      <c r="N34" s="397">
        <v>771588.3737207161</v>
      </c>
      <c r="O34" s="397">
        <v>812196.06876011402</v>
      </c>
      <c r="P34" s="397">
        <v>849547.40398125828</v>
      </c>
      <c r="Q34" s="397">
        <v>884055.21941036836</v>
      </c>
      <c r="R34" s="397">
        <v>916040.92276253726</v>
      </c>
      <c r="S34" s="397">
        <v>945760.44283849909</v>
      </c>
      <c r="T34" s="397">
        <v>973421.3682439964</v>
      </c>
      <c r="U34" s="397">
        <v>999194.67919092812</v>
      </c>
      <c r="V34" s="397">
        <v>1023223.0233660776</v>
      </c>
      <c r="W34" s="397">
        <v>1045626.704910925</v>
      </c>
      <c r="X34" s="397">
        <v>1066508.1145274271</v>
      </c>
      <c r="Y34" s="397">
        <v>1085955.0692990588</v>
      </c>
      <c r="Z34" s="397">
        <v>1104043.3725960711</v>
      </c>
      <c r="AA34" s="397">
        <v>1.1000000000000001</v>
      </c>
    </row>
    <row r="35" spans="2:27" s="393" customFormat="1" ht="27.9" customHeight="1" x14ac:dyDescent="0.25">
      <c r="B35" s="396"/>
      <c r="C35" s="392"/>
      <c r="D35" s="397">
        <v>34.660476348388428</v>
      </c>
      <c r="E35" s="397">
        <v>35.477220394033573</v>
      </c>
      <c r="F35" s="397">
        <v>36.293964439678717</v>
      </c>
      <c r="G35" s="397">
        <v>37.927452530968999</v>
      </c>
      <c r="H35" s="397">
        <v>41.194428713549584</v>
      </c>
      <c r="I35" s="397">
        <v>44.461404896130155</v>
      </c>
      <c r="J35" s="397">
        <v>47.72838107871074</v>
      </c>
      <c r="K35" s="397">
        <v>50.995357261291318</v>
      </c>
      <c r="L35" s="397">
        <v>54.262333443871903</v>
      </c>
      <c r="M35" s="397">
        <v>57.529309626452488</v>
      </c>
      <c r="N35" s="397">
        <v>60.796285809033066</v>
      </c>
      <c r="O35" s="397">
        <v>64.063261991613643</v>
      </c>
      <c r="P35" s="397">
        <v>67.330238174194207</v>
      </c>
      <c r="Q35" s="397">
        <v>70.597214356774799</v>
      </c>
      <c r="R35" s="397">
        <v>73.864190539355377</v>
      </c>
      <c r="S35" s="397">
        <v>77.131166721935955</v>
      </c>
      <c r="T35" s="397">
        <v>80.398142904516519</v>
      </c>
      <c r="U35" s="397">
        <v>83.665119087097111</v>
      </c>
      <c r="V35" s="397">
        <v>86.932095269677689</v>
      </c>
      <c r="W35" s="397">
        <v>90.199071452258266</v>
      </c>
      <c r="X35" s="397">
        <v>93.466047634838858</v>
      </c>
      <c r="Y35" s="397">
        <v>96.733023817419422</v>
      </c>
      <c r="Z35" s="397">
        <v>100</v>
      </c>
      <c r="AA35" s="397">
        <v>0</v>
      </c>
    </row>
    <row r="36" spans="2:27" s="393" customFormat="1" ht="27.9" customHeight="1" x14ac:dyDescent="0.25">
      <c r="B36" s="396"/>
      <c r="C36" s="392"/>
      <c r="D36" s="396"/>
      <c r="E36" s="395"/>
      <c r="F36" s="392"/>
      <c r="G36" s="394"/>
      <c r="H36" s="392"/>
      <c r="I36" s="392"/>
      <c r="J36" s="392"/>
      <c r="K36" s="392"/>
      <c r="L36" s="392"/>
      <c r="M36" s="392"/>
      <c r="N36" s="392"/>
      <c r="O36" s="392"/>
      <c r="P36" s="392"/>
      <c r="Q36" s="392"/>
      <c r="R36" s="392"/>
      <c r="S36" s="392"/>
      <c r="T36" s="392"/>
      <c r="U36" s="392"/>
      <c r="V36" s="392"/>
      <c r="W36" s="392"/>
      <c r="X36" s="392"/>
      <c r="Y36" s="392"/>
      <c r="Z36" s="392"/>
      <c r="AA36" s="392"/>
    </row>
    <row r="37" spans="2:27" ht="27.9" customHeight="1" x14ac:dyDescent="0.3">
      <c r="B37" s="391" t="s">
        <v>196</v>
      </c>
      <c r="C37" s="392"/>
      <c r="D37" s="392"/>
      <c r="E37" s="381"/>
      <c r="F37" s="391" t="s">
        <v>195</v>
      </c>
      <c r="G37" s="391" t="s">
        <v>194</v>
      </c>
      <c r="H37" s="391" t="s">
        <v>189</v>
      </c>
      <c r="I37" s="381"/>
      <c r="J37" s="381"/>
      <c r="K37" s="381"/>
      <c r="L37" s="381"/>
      <c r="M37" s="381"/>
      <c r="N37" s="381"/>
      <c r="O37" s="381"/>
      <c r="P37" s="381"/>
      <c r="Q37" s="381"/>
      <c r="R37" s="381"/>
      <c r="S37" s="381"/>
      <c r="T37" s="381"/>
      <c r="U37" s="381"/>
      <c r="V37" s="381"/>
      <c r="W37" s="381"/>
      <c r="X37" s="381"/>
      <c r="Y37" s="381"/>
      <c r="Z37" s="381"/>
      <c r="AA37" s="381"/>
    </row>
    <row r="38" spans="2:27" ht="27.9" customHeight="1" x14ac:dyDescent="0.3">
      <c r="B38" s="384" t="s">
        <v>193</v>
      </c>
      <c r="C38" s="389">
        <v>800000</v>
      </c>
      <c r="D38" s="387">
        <v>78</v>
      </c>
      <c r="E38" s="381"/>
      <c r="F38" s="384">
        <v>2</v>
      </c>
      <c r="G38" s="385">
        <v>800000</v>
      </c>
      <c r="H38" s="384">
        <v>195</v>
      </c>
      <c r="I38" s="381"/>
      <c r="J38" s="381"/>
      <c r="K38" s="381"/>
      <c r="L38" s="381"/>
      <c r="M38" s="381"/>
      <c r="N38" s="381"/>
      <c r="O38" s="381"/>
      <c r="P38" s="381"/>
      <c r="Q38" s="381"/>
      <c r="R38" s="381"/>
      <c r="S38" s="381"/>
      <c r="T38" s="381"/>
      <c r="U38" s="381"/>
      <c r="V38" s="381"/>
      <c r="W38" s="381"/>
      <c r="X38" s="381"/>
      <c r="Y38" s="381"/>
      <c r="Z38" s="381"/>
      <c r="AA38" s="381"/>
    </row>
    <row r="39" spans="2:27" ht="27.9" customHeight="1" x14ac:dyDescent="0.3">
      <c r="B39" s="384" t="s">
        <v>192</v>
      </c>
      <c r="C39" s="389">
        <v>974736.76886291069</v>
      </c>
      <c r="D39" s="387">
        <v>100</v>
      </c>
      <c r="E39" s="381"/>
      <c r="F39" s="391"/>
      <c r="G39" s="381"/>
      <c r="H39" s="381"/>
      <c r="I39" s="381"/>
      <c r="J39" s="381"/>
      <c r="K39" s="381"/>
      <c r="L39" s="381"/>
      <c r="M39" s="381"/>
      <c r="N39" s="381"/>
      <c r="O39" s="381"/>
      <c r="P39" s="381"/>
      <c r="Q39" s="381"/>
      <c r="R39" s="381"/>
      <c r="S39" s="381"/>
      <c r="T39" s="381"/>
      <c r="U39" s="381"/>
      <c r="V39" s="381"/>
      <c r="W39" s="381"/>
      <c r="X39" s="381"/>
      <c r="Y39" s="381"/>
      <c r="Z39" s="381"/>
      <c r="AA39" s="381"/>
    </row>
    <row r="40" spans="2:27" ht="27.9" customHeight="1" x14ac:dyDescent="0.3">
      <c r="B40" s="384" t="s">
        <v>191</v>
      </c>
      <c r="C40" s="383">
        <v>100</v>
      </c>
      <c r="D40" s="383">
        <v>100</v>
      </c>
      <c r="E40" s="381"/>
      <c r="F40" s="384" t="s">
        <v>191</v>
      </c>
      <c r="G40" s="390">
        <v>250</v>
      </c>
      <c r="H40" s="381"/>
      <c r="I40" s="381"/>
      <c r="J40" s="381"/>
      <c r="K40" s="381"/>
      <c r="L40" s="381"/>
      <c r="M40" s="381"/>
      <c r="N40" s="381"/>
      <c r="O40" s="381"/>
      <c r="P40" s="381"/>
      <c r="Q40" s="381"/>
      <c r="R40" s="381"/>
      <c r="S40" s="381"/>
      <c r="T40" s="381"/>
      <c r="U40" s="381"/>
      <c r="V40" s="381"/>
      <c r="W40" s="381"/>
      <c r="X40" s="381"/>
      <c r="Y40" s="381"/>
      <c r="Z40" s="381"/>
      <c r="AA40" s="381"/>
    </row>
    <row r="41" spans="2:27" ht="27.9" customHeight="1" x14ac:dyDescent="0.3">
      <c r="B41" s="384" t="s">
        <v>190</v>
      </c>
      <c r="C41" s="383">
        <v>60</v>
      </c>
      <c r="D41" s="383">
        <v>60</v>
      </c>
      <c r="E41" s="381"/>
      <c r="F41" s="384" t="s">
        <v>190</v>
      </c>
      <c r="G41" s="384">
        <v>150</v>
      </c>
      <c r="H41" s="381"/>
      <c r="I41" s="381"/>
      <c r="J41" s="381"/>
      <c r="K41" s="381"/>
      <c r="L41" s="381"/>
      <c r="M41" s="381"/>
      <c r="N41" s="381"/>
      <c r="O41" s="381"/>
      <c r="P41" s="381"/>
      <c r="Q41" s="381"/>
      <c r="R41" s="381"/>
      <c r="S41" s="381"/>
      <c r="T41" s="381"/>
      <c r="U41" s="381"/>
      <c r="V41" s="381"/>
      <c r="W41" s="381"/>
      <c r="X41" s="381"/>
      <c r="Y41" s="381"/>
      <c r="Z41" s="381"/>
      <c r="AA41" s="381"/>
    </row>
    <row r="42" spans="2:27" ht="27.9" customHeight="1" x14ac:dyDescent="0.3">
      <c r="B42" s="384" t="s">
        <v>189</v>
      </c>
      <c r="C42" s="383">
        <v>78</v>
      </c>
      <c r="D42" s="383">
        <v>78</v>
      </c>
      <c r="E42" s="381"/>
      <c r="F42" s="384" t="s">
        <v>181</v>
      </c>
      <c r="G42" s="386">
        <v>100</v>
      </c>
      <c r="H42" s="381"/>
      <c r="I42" s="381"/>
      <c r="J42" s="381"/>
      <c r="K42" s="381"/>
      <c r="L42" s="381"/>
      <c r="M42" s="381"/>
      <c r="N42" s="381"/>
      <c r="O42" s="381"/>
      <c r="P42" s="381"/>
      <c r="Q42" s="381"/>
      <c r="R42" s="381"/>
      <c r="S42" s="381"/>
      <c r="T42" s="381"/>
      <c r="U42" s="381"/>
      <c r="V42" s="381"/>
      <c r="W42" s="381"/>
      <c r="X42" s="381"/>
      <c r="Y42" s="381"/>
      <c r="Z42" s="381"/>
      <c r="AA42" s="381"/>
    </row>
    <row r="43" spans="2:27" ht="27.9" customHeight="1" x14ac:dyDescent="0.3">
      <c r="B43" s="384" t="s">
        <v>188</v>
      </c>
      <c r="C43" s="382">
        <v>0</v>
      </c>
      <c r="D43" s="389">
        <v>1600000.0000000005</v>
      </c>
      <c r="E43" s="381"/>
      <c r="F43" s="384" t="s">
        <v>187</v>
      </c>
      <c r="G43" s="386">
        <v>-10</v>
      </c>
      <c r="H43" s="386">
        <v>-10</v>
      </c>
      <c r="I43" s="388" t="s">
        <v>186</v>
      </c>
      <c r="J43" s="381"/>
      <c r="K43" s="381"/>
      <c r="L43" s="381"/>
      <c r="M43" s="381"/>
      <c r="N43" s="381"/>
      <c r="O43" s="381"/>
      <c r="P43" s="381"/>
      <c r="Q43" s="381"/>
      <c r="R43" s="381"/>
      <c r="S43" s="381"/>
      <c r="T43" s="381"/>
      <c r="U43" s="381"/>
      <c r="V43" s="381"/>
      <c r="W43" s="381"/>
      <c r="X43" s="381"/>
      <c r="Y43" s="381"/>
      <c r="Z43" s="381"/>
      <c r="AA43" s="381"/>
    </row>
    <row r="44" spans="2:27" ht="27.9" customHeight="1" x14ac:dyDescent="0.3">
      <c r="B44" s="384" t="s">
        <v>185</v>
      </c>
      <c r="C44" s="383">
        <v>160</v>
      </c>
      <c r="D44" s="387">
        <v>160</v>
      </c>
      <c r="E44" s="381"/>
      <c r="F44" s="384" t="s">
        <v>184</v>
      </c>
      <c r="G44" s="386">
        <v>-4</v>
      </c>
      <c r="H44" s="386">
        <v>-4</v>
      </c>
      <c r="I44" s="381"/>
      <c r="J44" s="381"/>
      <c r="K44" s="381"/>
      <c r="L44" s="381"/>
      <c r="M44" s="381"/>
      <c r="N44" s="381"/>
      <c r="O44" s="381"/>
      <c r="P44" s="381"/>
      <c r="Q44" s="381"/>
      <c r="R44" s="381"/>
      <c r="S44" s="381"/>
      <c r="T44" s="381"/>
      <c r="U44" s="381"/>
      <c r="V44" s="381"/>
      <c r="W44" s="381"/>
      <c r="X44" s="381"/>
      <c r="Y44" s="381"/>
      <c r="Z44" s="381"/>
      <c r="AA44" s="381"/>
    </row>
    <row r="45" spans="2:27" ht="27.9" customHeight="1" x14ac:dyDescent="0.3">
      <c r="B45" s="384" t="s">
        <v>183</v>
      </c>
      <c r="C45" s="383">
        <v>30</v>
      </c>
      <c r="D45" s="382">
        <v>80000</v>
      </c>
      <c r="E45" s="381"/>
      <c r="F45" s="384" t="s">
        <v>182</v>
      </c>
      <c r="G45" s="386">
        <v>60</v>
      </c>
      <c r="H45" s="385">
        <v>0</v>
      </c>
      <c r="I45" s="381"/>
      <c r="J45" s="381"/>
      <c r="K45" s="381"/>
      <c r="L45" s="381"/>
      <c r="M45" s="381"/>
      <c r="N45" s="381"/>
      <c r="O45" s="381"/>
      <c r="P45" s="381"/>
      <c r="Q45" s="381"/>
      <c r="R45" s="381"/>
      <c r="S45" s="381"/>
      <c r="T45" s="381"/>
      <c r="U45" s="381"/>
      <c r="V45" s="381"/>
      <c r="W45" s="381"/>
      <c r="X45" s="381"/>
      <c r="Y45" s="381"/>
      <c r="Z45" s="381"/>
      <c r="AA45" s="381"/>
    </row>
    <row r="46" spans="2:27" ht="27.9" customHeight="1" x14ac:dyDescent="0.3">
      <c r="B46" s="384" t="s">
        <v>181</v>
      </c>
      <c r="C46" s="383">
        <v>80</v>
      </c>
      <c r="D46" s="382">
        <v>80000</v>
      </c>
      <c r="E46" s="381"/>
      <c r="F46" s="381"/>
      <c r="G46" s="381"/>
      <c r="H46" s="381"/>
      <c r="I46" s="381"/>
      <c r="J46" s="381"/>
      <c r="K46" s="381"/>
      <c r="L46" s="381"/>
      <c r="M46" s="381"/>
      <c r="N46" s="381"/>
      <c r="O46" s="381"/>
      <c r="P46" s="381"/>
      <c r="Q46" s="381"/>
      <c r="R46" s="381"/>
      <c r="S46" s="381"/>
      <c r="T46" s="381"/>
      <c r="U46" s="381"/>
      <c r="V46" s="381"/>
      <c r="W46" s="381"/>
      <c r="X46" s="381"/>
      <c r="Y46" s="381"/>
      <c r="Z46" s="381"/>
      <c r="AA46" s="381"/>
    </row>
    <row r="47" spans="2:27" ht="27.9" customHeight="1" x14ac:dyDescent="0.3">
      <c r="B47" s="384" t="s">
        <v>180</v>
      </c>
      <c r="C47" s="383">
        <v>130</v>
      </c>
      <c r="D47" s="382">
        <v>80000</v>
      </c>
      <c r="E47" s="381"/>
      <c r="F47" s="381"/>
      <c r="G47" s="381"/>
      <c r="H47" s="381"/>
      <c r="I47" s="381"/>
      <c r="J47" s="381"/>
      <c r="K47" s="381"/>
      <c r="L47" s="381"/>
      <c r="M47" s="381"/>
      <c r="N47" s="381"/>
      <c r="O47" s="381"/>
      <c r="P47" s="381"/>
      <c r="Q47" s="381"/>
      <c r="R47" s="381"/>
      <c r="S47" s="381"/>
      <c r="T47" s="381"/>
      <c r="U47" s="381"/>
      <c r="V47" s="381"/>
      <c r="W47" s="381"/>
      <c r="X47" s="381"/>
      <c r="Y47" s="381"/>
      <c r="Z47" s="381"/>
      <c r="AA47" s="381"/>
    </row>
    <row r="48" spans="2:27" ht="27.9" customHeight="1" x14ac:dyDescent="0.3"/>
    <row r="49" ht="15" hidden="1" customHeight="1" x14ac:dyDescent="0.3"/>
    <row r="50" ht="15" hidden="1" customHeight="1" x14ac:dyDescent="0.3"/>
    <row r="51" ht="15" hidden="1" customHeight="1" x14ac:dyDescent="0.3"/>
    <row r="52" ht="15" hidden="1" customHeight="1" x14ac:dyDescent="0.3"/>
    <row r="53" ht="15" hidden="1" customHeight="1" x14ac:dyDescent="0.3"/>
    <row r="54" ht="15" hidden="1" customHeight="1" x14ac:dyDescent="0.3"/>
    <row r="55" ht="15" hidden="1" customHeight="1" x14ac:dyDescent="0.3"/>
    <row r="56" ht="15" hidden="1" customHeight="1" x14ac:dyDescent="0.3"/>
    <row r="57" ht="15" hidden="1" customHeight="1" x14ac:dyDescent="0.3"/>
    <row r="58" ht="15" hidden="1" customHeight="1" x14ac:dyDescent="0.3"/>
    <row r="59" ht="15" hidden="1" customHeight="1" x14ac:dyDescent="0.3"/>
    <row r="60" ht="15" hidden="1" customHeight="1" x14ac:dyDescent="0.3"/>
    <row r="61" ht="15" hidden="1" customHeight="1" x14ac:dyDescent="0.3"/>
    <row r="62" ht="15" hidden="1" customHeight="1" x14ac:dyDescent="0.3"/>
    <row r="63" ht="15" hidden="1" customHeight="1" x14ac:dyDescent="0.3"/>
    <row r="64" ht="15" hidden="1" customHeight="1" x14ac:dyDescent="0.3"/>
    <row r="65" ht="15" hidden="1" customHeight="1" x14ac:dyDescent="0.3"/>
    <row r="66" ht="15" hidden="1" customHeight="1" x14ac:dyDescent="0.3"/>
    <row r="67" ht="15" hidden="1" customHeight="1" x14ac:dyDescent="0.3"/>
    <row r="68" ht="15" hidden="1" customHeight="1" x14ac:dyDescent="0.3"/>
    <row r="69" ht="15" hidden="1" customHeight="1" x14ac:dyDescent="0.3"/>
    <row r="70" ht="15" hidden="1" customHeight="1" x14ac:dyDescent="0.3"/>
    <row r="71" ht="15" hidden="1" customHeight="1" x14ac:dyDescent="0.3"/>
    <row r="72" ht="15" hidden="1" customHeight="1" x14ac:dyDescent="0.3"/>
    <row r="73" ht="15" hidden="1" customHeight="1" x14ac:dyDescent="0.3"/>
    <row r="74" ht="15" hidden="1" customHeight="1" x14ac:dyDescent="0.3"/>
    <row r="75" ht="15" hidden="1" customHeight="1" x14ac:dyDescent="0.3"/>
    <row r="76" ht="15" hidden="1" customHeight="1" x14ac:dyDescent="0.3"/>
    <row r="77" ht="15" hidden="1" customHeight="1" x14ac:dyDescent="0.3"/>
    <row r="78" ht="15" hidden="1" customHeight="1" x14ac:dyDescent="0.3"/>
    <row r="79" ht="15" hidden="1" customHeight="1" x14ac:dyDescent="0.3"/>
    <row r="80" ht="15" hidden="1" customHeight="1" x14ac:dyDescent="0.3"/>
  </sheetData>
  <sheetProtection algorithmName="SHA-512" hashValue="jd78hFNNvG0mh7dEpXed6Hy2x/v9YGMOvVgEEVvG5TD1BatguLFZw4NkKSW1ukzWrnWgfgBgoomjDYZ1fqlvAg==" saltValue="Rm+mkNylNZhqNzUOkl0iaA==" spinCount="100000" sheet="1" objects="1" scenarios="1"/>
  <mergeCells count="2">
    <mergeCell ref="B2:E4"/>
    <mergeCell ref="C9:J10"/>
  </mergeCells>
  <conditionalFormatting sqref="D18:D35 AA17:AA35">
    <cfRule type="expression" dxfId="32" priority="33">
      <formula>ISERROR(D17)</formula>
    </cfRule>
  </conditionalFormatting>
  <conditionalFormatting sqref="D21">
    <cfRule type="expression" dxfId="31" priority="32">
      <formula>ISERROR(D21)</formula>
    </cfRule>
  </conditionalFormatting>
  <conditionalFormatting sqref="D24">
    <cfRule type="expression" dxfId="30" priority="31">
      <formula>ISERROR(D24)</formula>
    </cfRule>
  </conditionalFormatting>
  <conditionalFormatting sqref="D27">
    <cfRule type="expression" dxfId="29" priority="30">
      <formula>ISERROR(D27)</formula>
    </cfRule>
  </conditionalFormatting>
  <conditionalFormatting sqref="D30">
    <cfRule type="expression" dxfId="28" priority="29">
      <formula>ISERROR(D30)</formula>
    </cfRule>
  </conditionalFormatting>
  <conditionalFormatting sqref="D33">
    <cfRule type="expression" dxfId="27" priority="28">
      <formula>ISERROR(D33)</formula>
    </cfRule>
  </conditionalFormatting>
  <conditionalFormatting sqref="E21">
    <cfRule type="expression" dxfId="26" priority="25">
      <formula>ISERROR(E21)</formula>
    </cfRule>
  </conditionalFormatting>
  <conditionalFormatting sqref="E24">
    <cfRule type="expression" dxfId="25" priority="24">
      <formula>ISERROR(E24)</formula>
    </cfRule>
  </conditionalFormatting>
  <conditionalFormatting sqref="E27">
    <cfRule type="expression" dxfId="24" priority="23">
      <formula>ISERROR(E27)</formula>
    </cfRule>
  </conditionalFormatting>
  <conditionalFormatting sqref="D17:Z35">
    <cfRule type="expression" dxfId="23" priority="27">
      <formula>ISERROR(D17)</formula>
    </cfRule>
  </conditionalFormatting>
  <conditionalFormatting sqref="E33">
    <cfRule type="expression" dxfId="22" priority="21">
      <formula>ISERROR(E33)</formula>
    </cfRule>
  </conditionalFormatting>
  <conditionalFormatting sqref="F17:Z17">
    <cfRule type="expression" dxfId="21" priority="13">
      <formula>ISERROR(F17)</formula>
    </cfRule>
  </conditionalFormatting>
  <conditionalFormatting sqref="E17">
    <cfRule type="expression" dxfId="20" priority="20">
      <formula>ISERROR(E17)</formula>
    </cfRule>
  </conditionalFormatting>
  <conditionalFormatting sqref="E18:E35">
    <cfRule type="expression" dxfId="19" priority="26">
      <formula>ISERROR(E18)</formula>
    </cfRule>
  </conditionalFormatting>
  <conditionalFormatting sqref="E30">
    <cfRule type="expression" dxfId="18" priority="22">
      <formula>ISERROR(E30)</formula>
    </cfRule>
  </conditionalFormatting>
  <conditionalFormatting sqref="F18:Z35">
    <cfRule type="expression" dxfId="17" priority="19">
      <formula>ISERROR(F18)</formula>
    </cfRule>
  </conditionalFormatting>
  <conditionalFormatting sqref="F21:Z21">
    <cfRule type="expression" dxfId="16" priority="18">
      <formula>ISERROR(F21)</formula>
    </cfRule>
  </conditionalFormatting>
  <conditionalFormatting sqref="F24:Z24">
    <cfRule type="expression" dxfId="15" priority="17">
      <formula>ISERROR(F24)</formula>
    </cfRule>
  </conditionalFormatting>
  <conditionalFormatting sqref="F27:Z27">
    <cfRule type="expression" dxfId="14" priority="16">
      <formula>ISERROR(F27)</formula>
    </cfRule>
  </conditionalFormatting>
  <conditionalFormatting sqref="F30:Z30">
    <cfRule type="expression" dxfId="13" priority="15">
      <formula>ISERROR(F30)</formula>
    </cfRule>
  </conditionalFormatting>
  <conditionalFormatting sqref="F33:Z33">
    <cfRule type="expression" dxfId="12" priority="14">
      <formula>ISERROR(F33)</formula>
    </cfRule>
  </conditionalFormatting>
  <conditionalFormatting sqref="C18">
    <cfRule type="expression" dxfId="11" priority="12">
      <formula>ISERROR(C18)</formula>
    </cfRule>
  </conditionalFormatting>
  <conditionalFormatting sqref="C18">
    <cfRule type="expression" dxfId="10" priority="11">
      <formula>ISERROR(C18)</formula>
    </cfRule>
  </conditionalFormatting>
  <conditionalFormatting sqref="C21">
    <cfRule type="expression" dxfId="9" priority="10">
      <formula>ISERROR(C21)</formula>
    </cfRule>
  </conditionalFormatting>
  <conditionalFormatting sqref="C21">
    <cfRule type="expression" dxfId="8" priority="9">
      <formula>ISERROR(C21)</formula>
    </cfRule>
  </conditionalFormatting>
  <conditionalFormatting sqref="C24">
    <cfRule type="expression" dxfId="7" priority="8">
      <formula>ISERROR(C24)</formula>
    </cfRule>
  </conditionalFormatting>
  <conditionalFormatting sqref="C24">
    <cfRule type="expression" dxfId="6" priority="7">
      <formula>ISERROR(C24)</formula>
    </cfRule>
  </conditionalFormatting>
  <conditionalFormatting sqref="C27">
    <cfRule type="expression" dxfId="5" priority="6">
      <formula>ISERROR(C27)</formula>
    </cfRule>
  </conditionalFormatting>
  <conditionalFormatting sqref="C27">
    <cfRule type="expression" dxfId="4" priority="5">
      <formula>ISERROR(C27)</formula>
    </cfRule>
  </conditionalFormatting>
  <conditionalFormatting sqref="C30">
    <cfRule type="expression" dxfId="3" priority="4">
      <formula>ISERROR(C30)</formula>
    </cfRule>
  </conditionalFormatting>
  <conditionalFormatting sqref="C30">
    <cfRule type="expression" dxfId="2" priority="3">
      <formula>ISERROR(C30)</formula>
    </cfRule>
  </conditionalFormatting>
  <conditionalFormatting sqref="C33">
    <cfRule type="expression" dxfId="1" priority="2">
      <formula>ISERROR(C33)</formula>
    </cfRule>
  </conditionalFormatting>
  <conditionalFormatting sqref="C33">
    <cfRule type="expression" dxfId="0" priority="1">
      <formula>ISERROR(C33)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Samenvatting</vt:lpstr>
      <vt:lpstr>1. Realisatie</vt:lpstr>
      <vt:lpstr>2. Gebruiksrecht</vt:lpstr>
      <vt:lpstr>3. Onderhoud &amp; Support</vt:lpstr>
      <vt:lpstr>4. TCO-Platformkosten</vt:lpstr>
      <vt:lpstr>5. Opleiding-Training</vt:lpstr>
      <vt:lpstr>6. Additionele Diensten</vt:lpstr>
      <vt:lpstr>EMVI-Grafiek</vt:lpstr>
      <vt:lpstr>DATA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P.C. van Dorth</dc:creator>
  <cp:lastModifiedBy>Nadine N.E. van Heusden</cp:lastModifiedBy>
  <dcterms:created xsi:type="dcterms:W3CDTF">2019-08-27T11:41:48Z</dcterms:created>
  <dcterms:modified xsi:type="dcterms:W3CDTF">2020-03-12T14:30:10Z</dcterms:modified>
</cp:coreProperties>
</file>