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codeName="ThisWorkbook" defaultThemeVersion="124226"/>
  <bookViews>
    <workbookView xWindow="-15" yWindow="6690" windowWidth="28830" windowHeight="6735"/>
  </bookViews>
  <sheets>
    <sheet name="Criteria" sheetId="2" r:id="rId1"/>
    <sheet name="Referentie 1" sheetId="1" r:id="rId2"/>
    <sheet name="Referentie 2" sheetId="4" r:id="rId3"/>
    <sheet name="Referentie 3" sheetId="5" r:id="rId4"/>
    <sheet name="Referentie 4" sheetId="6" r:id="rId5"/>
    <sheet name="Referentie 5" sheetId="7" r:id="rId6"/>
    <sheet name="antwoorden gesloten vraag" sheetId="8" state="hidden" r:id="rId7"/>
  </sheets>
  <definedNames>
    <definedName name="_xlnm.Print_Area" localSheetId="0">Criteria!$A$1:$H$51</definedName>
    <definedName name="_xlnm.Print_Area" localSheetId="1">'Referentie 1'!$A$1:$D$23</definedName>
    <definedName name="_xlnm.Print_Area" localSheetId="2">'Referentie 2'!$A$1:$D$23</definedName>
    <definedName name="_xlnm.Print_Area" localSheetId="3">'Referentie 3'!$A$1:$D$23</definedName>
    <definedName name="_xlnm.Print_Area" localSheetId="4">'Referentie 4'!$A$1:$D$23</definedName>
    <definedName name="_xlnm.Print_Area" localSheetId="5">'Referentie 5'!$A$1:$D$23</definedName>
    <definedName name="Gesloten_vraag">'antwoorden gesloten vraag'!$A$1:$A$2</definedName>
  </definedNames>
  <calcPr calcId="145621"/>
</workbook>
</file>

<file path=xl/calcChain.xml><?xml version="1.0" encoding="utf-8"?>
<calcChain xmlns="http://schemas.openxmlformats.org/spreadsheetml/2006/main">
  <c r="G22" i="2" l="1"/>
  <c r="G23" i="2"/>
  <c r="G24" i="2" l="1"/>
  <c r="G25" i="2"/>
  <c r="G26" i="2"/>
  <c r="D10" i="1" l="1"/>
  <c r="D10" i="7"/>
  <c r="D10" i="6"/>
  <c r="D10" i="5"/>
  <c r="D10" i="4"/>
  <c r="F8" i="2"/>
  <c r="F10" i="2" s="1"/>
  <c r="G16" i="2" l="1"/>
  <c r="G45" i="2"/>
  <c r="F49" i="2"/>
  <c r="E10" i="7"/>
  <c r="E10" i="6"/>
  <c r="E10" i="1"/>
  <c r="G9" i="2" l="1"/>
  <c r="G5" i="2"/>
  <c r="G10" i="2"/>
  <c r="G19" i="2"/>
  <c r="E10" i="5"/>
  <c r="E10" i="4"/>
  <c r="G49" i="2" l="1"/>
  <c r="D19" i="2" l="1"/>
  <c r="H19" i="2" s="1"/>
  <c r="C27" i="2" l="1"/>
  <c r="D49" i="2" l="1"/>
  <c r="C40" i="2"/>
  <c r="D39" i="2"/>
  <c r="D38" i="2"/>
  <c r="G39" i="2"/>
  <c r="G38" i="2"/>
  <c r="D44" i="2"/>
  <c r="D25" i="2"/>
  <c r="H38" i="2" l="1"/>
  <c r="H39" i="2"/>
  <c r="H25" i="2"/>
  <c r="H45" i="2"/>
  <c r="G18" i="2" l="1"/>
  <c r="D18" i="2" l="1"/>
  <c r="H18" i="2" s="1"/>
  <c r="B48" i="2"/>
  <c r="D23" i="2"/>
  <c r="D24" i="2"/>
  <c r="H24" i="2" s="1"/>
  <c r="D26" i="2"/>
  <c r="C33" i="2"/>
  <c r="G32" i="2"/>
  <c r="D32" i="2"/>
  <c r="G31" i="2"/>
  <c r="D31" i="2"/>
  <c r="D22" i="2"/>
  <c r="D16" i="2"/>
  <c r="H22" i="2" l="1"/>
  <c r="H49" i="2"/>
  <c r="H23" i="2"/>
  <c r="H32" i="2"/>
  <c r="H26" i="2"/>
  <c r="H31" i="2"/>
  <c r="H16" i="2"/>
  <c r="H50" i="2" l="1"/>
</calcChain>
</file>

<file path=xl/comments1.xml><?xml version="1.0" encoding="utf-8"?>
<comments xmlns="http://schemas.openxmlformats.org/spreadsheetml/2006/main">
  <authors>
    <author>Auteur</author>
  </authors>
  <commentList>
    <comment ref="H24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Deze waarde moet &gt; 0%, omdat het hier een kerncompetentie betreft</t>
        </r>
      </text>
    </comment>
  </commentList>
</comments>
</file>

<file path=xl/sharedStrings.xml><?xml version="1.0" encoding="utf-8"?>
<sst xmlns="http://schemas.openxmlformats.org/spreadsheetml/2006/main" count="180" uniqueCount="67">
  <si>
    <t>Naam Organisatie:</t>
  </si>
  <si>
    <t>Adres :</t>
  </si>
  <si>
    <t>Datum aanvang opdracht:</t>
  </si>
  <si>
    <t>Korte omschrijving opdracht:</t>
  </si>
  <si>
    <t>De opdracht omvat de volgende activiteiten / heeft de volgende kenmerken:</t>
  </si>
  <si>
    <t>Context opdracht</t>
  </si>
  <si>
    <t>Nee</t>
  </si>
  <si>
    <t>Naam contactpersoon:</t>
  </si>
  <si>
    <t>Functie:</t>
  </si>
  <si>
    <t>e-mail:</t>
  </si>
  <si>
    <t>Telefoon:</t>
  </si>
  <si>
    <t>Datum beëindiging opdracht (maximaal 3 jaar geleden , zie ook Beschrijvend Document):</t>
  </si>
  <si>
    <t>Omvang opdracht</t>
  </si>
  <si>
    <t>Reactie Gegadigde</t>
  </si>
  <si>
    <t>Score</t>
  </si>
  <si>
    <t>Gewogen score</t>
  </si>
  <si>
    <t>Minimumeisen</t>
  </si>
  <si>
    <t>1.</t>
  </si>
  <si>
    <t>Ja</t>
  </si>
  <si>
    <t>2.</t>
  </si>
  <si>
    <t>3.</t>
  </si>
  <si>
    <t>4.</t>
  </si>
  <si>
    <t>Nr.</t>
  </si>
  <si>
    <t>1e weging</t>
  </si>
  <si>
    <t>2e weging</t>
  </si>
  <si>
    <t>Onderdelen</t>
  </si>
  <si>
    <t>MVO</t>
  </si>
  <si>
    <t>De Gegadigde heeft in het laatste boekjaar een sociaal jaarverslag opgeleverd waarin een beleid op het gebied van maatschappelijk verantwoord ondernemen (MVO)wordt beschreven</t>
  </si>
  <si>
    <t>Het sociaal jaarverslag bevat een opsomming van uitgevoerde MVO-Projecten over het afgelopen boekjaar</t>
  </si>
  <si>
    <t>Totale omzet afgelopen boekjaar (in k€)</t>
  </si>
  <si>
    <t>Selectiecriteria</t>
  </si>
  <si>
    <t>Aard opdracht</t>
  </si>
  <si>
    <t>Specialisatieratio</t>
  </si>
  <si>
    <t>Som eigen vermogen (25%) en gemiddeld resultaat</t>
  </si>
  <si>
    <t>Omzet opdracht gedurende afgelopen 12 maanden (in Euro):</t>
  </si>
  <si>
    <t>Omvang opdracht op jaarbasis</t>
  </si>
  <si>
    <t>Indien duur opdracht &lt;12 maanden, geef duur opdracht (in maanden):</t>
  </si>
  <si>
    <t xml:space="preserve">Toetsing van zaken aan reglement </t>
  </si>
  <si>
    <t>De opdracht voorziet in:</t>
  </si>
  <si>
    <t>Certificeringen</t>
  </si>
  <si>
    <t>Aantal medewerkers</t>
  </si>
  <si>
    <r>
      <rPr>
        <sz val="12"/>
        <color theme="1"/>
        <rFont val="Calibri"/>
        <family val="2"/>
        <scheme val="minor"/>
      </rPr>
      <t>De volgende aspecten maken deel uit van de opdracht:</t>
    </r>
    <r>
      <rPr>
        <b/>
        <i/>
        <sz val="12"/>
        <color theme="1"/>
        <rFont val="Calibri"/>
        <family val="2"/>
        <scheme val="minor"/>
      </rPr>
      <t xml:space="preserve"> </t>
    </r>
  </si>
  <si>
    <t>Het verzamelen en valideren van een groot volume gegevens uit meerdere bronnen</t>
  </si>
  <si>
    <t>Resultaat gemiddeld (gewogen 1/2/4)</t>
  </si>
  <si>
    <r>
      <t xml:space="preserve">Referenties </t>
    </r>
    <r>
      <rPr>
        <sz val="11"/>
        <color theme="1"/>
        <rFont val="Calibri"/>
        <family val="2"/>
        <scheme val="minor"/>
      </rPr>
      <t>(zie werkbladen Referentie 1 - 5)</t>
    </r>
  </si>
  <si>
    <r>
      <rPr>
        <b/>
        <sz val="22"/>
        <color theme="1"/>
        <rFont val="Calibri"/>
        <family val="2"/>
        <scheme val="minor"/>
      </rPr>
      <t xml:space="preserve">Totaal </t>
    </r>
    <r>
      <rPr>
        <sz val="11"/>
        <color theme="1"/>
        <rFont val="Calibri"/>
        <family val="2"/>
        <scheme val="minor"/>
      </rPr>
      <t xml:space="preserve">
(max = 100%)</t>
    </r>
  </si>
  <si>
    <t>ISO 27001</t>
  </si>
  <si>
    <t>ISAE 3402</t>
  </si>
  <si>
    <t>Opdrachtgever behoort tot (semi-) overheid</t>
  </si>
  <si>
    <t>5.</t>
  </si>
  <si>
    <t>6.</t>
  </si>
  <si>
    <t>8.</t>
  </si>
  <si>
    <r>
      <t>Bijhouden van een financiele administratie (</t>
    </r>
    <r>
      <rPr>
        <b/>
        <sz val="11"/>
        <color theme="1"/>
        <rFont val="Calibri"/>
        <family val="2"/>
        <scheme val="minor"/>
      </rPr>
      <t>let op: dit is een kerncompetentie</t>
    </r>
    <r>
      <rPr>
        <sz val="11"/>
        <color theme="1"/>
        <rFont val="Calibri"/>
        <family val="2"/>
        <scheme val="minor"/>
      </rPr>
      <t>)</t>
    </r>
  </si>
  <si>
    <t>Eigen vermogen laatste boekjaar</t>
  </si>
  <si>
    <t>Omzet afgelopen boekjaar uit maatwerk administratiediensten (in k€)</t>
  </si>
  <si>
    <t>Opdrachtgever behoort tot het onderwijsveld</t>
  </si>
  <si>
    <t>Resultaat laatste boekjaar - 2</t>
  </si>
  <si>
    <t>Resultaat laatste boekjaar</t>
  </si>
  <si>
    <t>Resultaat laaste boelkjaar - 1</t>
  </si>
  <si>
    <t>Aantal medewerkers actief op het vlak van maatwerk administratiediensten (in FTE)</t>
  </si>
  <si>
    <r>
      <t xml:space="preserve">Aantal medewerkers actief op het vlak van maatwerk administratiediensten 
(in FTE, let op: </t>
    </r>
    <r>
      <rPr>
        <b/>
        <sz val="11"/>
        <color theme="1"/>
        <rFont val="Calibri"/>
        <family val="2"/>
        <scheme val="minor"/>
      </rPr>
      <t>minimaal 25</t>
    </r>
    <r>
      <rPr>
        <sz val="11"/>
        <color theme="1"/>
        <rFont val="Calibri"/>
        <family val="2"/>
        <scheme val="minor"/>
      </rPr>
      <t>)</t>
    </r>
  </si>
  <si>
    <t>Aandeel variabele kosten in totale jaarlijkse kosten &gt; 25%</t>
  </si>
  <si>
    <t>Heeft de ondernemingover de afgelopen drie boekjaren zonder verlies afgesloten en beschikt zij in het laatste boekjaar over een postief eigen vermogen?</t>
  </si>
  <si>
    <t>Let op: vragen 2 tm 5 hoeft u alleen in te vullen indien het antwoord op vraag 1. "Nee" luidt.</t>
  </si>
  <si>
    <t xml:space="preserve">Externe controle rechtmatigheid </t>
  </si>
  <si>
    <t>Bijhouden van een financiele administratie (let op: dit is een kerncompetentie)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</si>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</sst>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2" formatCode="_ &quot;€&quot;\ * #,##0_ ;_ &quot;€&quot;\ * \-#,##0_ ;_ &quot;€&quot;\ * &quot;-&quot;_ ;_ @_ "/>
    <numFmt numFmtId="164" formatCode="0.0%"/>
    <numFmt numFmtId="165" formatCode="&quot;€&quot;\ #,##0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22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0" fillId="7" borderId="0" applyNumberFormat="0" applyBorder="0" applyAlignment="0" applyProtection="0"/>
  </cellStyleXfs>
  <cellXfs count="127">
    <xf numFmtId="0" fontId="0" fillId="0" borderId="0" xfId="0"/>
    <xf numFmtId="0" fontId="0" fillId="2" borderId="3" xfId="0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vertical="top" wrapText="1"/>
      <protection locked="0"/>
    </xf>
    <xf numFmtId="14" fontId="0" fillId="2" borderId="6" xfId="0" applyNumberFormat="1" applyFill="1" applyBorder="1" applyAlignment="1" applyProtection="1">
      <alignment vertical="top" wrapText="1"/>
      <protection locked="0"/>
    </xf>
    <xf numFmtId="3" fontId="0" fillId="2" borderId="6" xfId="0" applyNumberFormat="1" applyFill="1" applyBorder="1" applyAlignment="1" applyProtection="1">
      <alignment vertical="top" wrapText="1"/>
      <protection locked="0"/>
    </xf>
    <xf numFmtId="0" fontId="0" fillId="2" borderId="12" xfId="0" applyFill="1" applyBorder="1" applyAlignment="1" applyProtection="1">
      <alignment vertical="top" wrapText="1"/>
      <protection locked="0"/>
    </xf>
    <xf numFmtId="0" fontId="0" fillId="2" borderId="6" xfId="0" applyFill="1" applyBorder="1" applyProtection="1">
      <protection locked="0"/>
    </xf>
    <xf numFmtId="165" fontId="0" fillId="2" borderId="6" xfId="0" applyNumberForma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</xf>
    <xf numFmtId="0" fontId="2" fillId="3" borderId="23" xfId="0" applyFont="1" applyFill="1" applyBorder="1" applyAlignment="1" applyProtection="1">
      <alignment vertical="top" wrapText="1"/>
    </xf>
    <xf numFmtId="0" fontId="0" fillId="3" borderId="0" xfId="0" applyFill="1" applyBorder="1" applyAlignment="1" applyProtection="1">
      <alignment vertical="top"/>
    </xf>
    <xf numFmtId="0" fontId="4" fillId="3" borderId="8" xfId="0" applyFont="1" applyFill="1" applyBorder="1" applyAlignment="1" applyProtection="1">
      <alignment wrapText="1"/>
    </xf>
    <xf numFmtId="0" fontId="0" fillId="3" borderId="20" xfId="0" applyFill="1" applyBorder="1" applyAlignment="1" applyProtection="1">
      <alignment vertical="top"/>
    </xf>
    <xf numFmtId="0" fontId="0" fillId="0" borderId="17" xfId="0" applyBorder="1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3" fillId="3" borderId="16" xfId="0" applyFont="1" applyFill="1" applyBorder="1" applyAlignment="1" applyProtection="1">
      <alignment wrapText="1"/>
    </xf>
    <xf numFmtId="0" fontId="3" fillId="3" borderId="17" xfId="0" applyFont="1" applyFill="1" applyBorder="1" applyAlignment="1" applyProtection="1">
      <alignment wrapText="1"/>
    </xf>
    <xf numFmtId="0" fontId="4" fillId="3" borderId="17" xfId="0" applyFont="1" applyFill="1" applyBorder="1" applyAlignment="1" applyProtection="1">
      <alignment wrapText="1"/>
    </xf>
    <xf numFmtId="0" fontId="0" fillId="3" borderId="18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16" xfId="0" applyBorder="1" applyAlignment="1" applyProtection="1">
      <alignment vertical="top" wrapText="1"/>
    </xf>
    <xf numFmtId="0" fontId="0" fillId="0" borderId="19" xfId="0" applyBorder="1" applyAlignment="1" applyProtection="1">
      <alignment vertical="top" wrapText="1"/>
    </xf>
    <xf numFmtId="0" fontId="0" fillId="0" borderId="5" xfId="0" applyBorder="1" applyAlignment="1" applyProtection="1">
      <alignment wrapText="1"/>
    </xf>
    <xf numFmtId="0" fontId="0" fillId="0" borderId="0" xfId="0" applyBorder="1" applyAlignment="1" applyProtection="1">
      <alignment vertical="top" wrapText="1"/>
    </xf>
    <xf numFmtId="0" fontId="0" fillId="0" borderId="0" xfId="0" applyBorder="1" applyAlignment="1" applyProtection="1">
      <alignment horizontal="center" vertical="top" wrapText="1"/>
    </xf>
    <xf numFmtId="165" fontId="0" fillId="3" borderId="6" xfId="0" applyNumberFormat="1" applyFill="1" applyBorder="1" applyAlignment="1" applyProtection="1">
      <alignment vertical="top" wrapText="1"/>
    </xf>
    <xf numFmtId="0" fontId="8" fillId="0" borderId="0" xfId="0" applyFont="1"/>
    <xf numFmtId="0" fontId="0" fillId="0" borderId="0" xfId="0" applyFill="1" applyAlignment="1" applyProtection="1">
      <alignment vertical="top" wrapText="1"/>
    </xf>
    <xf numFmtId="42" fontId="0" fillId="2" borderId="26" xfId="0" applyNumberFormat="1" applyFill="1" applyBorder="1" applyAlignment="1" applyProtection="1">
      <alignment horizontal="right" vertical="center"/>
      <protection locked="0"/>
    </xf>
    <xf numFmtId="0" fontId="0" fillId="2" borderId="26" xfId="0" applyFill="1" applyBorder="1" applyAlignment="1" applyProtection="1">
      <alignment horizontal="right" vertical="center"/>
      <protection locked="0"/>
    </xf>
    <xf numFmtId="0" fontId="0" fillId="2" borderId="22" xfId="0" applyFill="1" applyBorder="1" applyProtection="1">
      <protection locked="0"/>
    </xf>
    <xf numFmtId="0" fontId="0" fillId="0" borderId="7" xfId="0" applyBorder="1" applyAlignment="1" applyProtection="1">
      <alignment vertical="top" wrapText="1"/>
    </xf>
    <xf numFmtId="0" fontId="0" fillId="0" borderId="8" xfId="0" applyBorder="1" applyAlignment="1" applyProtection="1">
      <alignment vertical="top" wrapText="1"/>
    </xf>
    <xf numFmtId="0" fontId="0" fillId="0" borderId="5" xfId="0" applyBorder="1" applyAlignment="1" applyProtection="1">
      <alignment vertical="center" wrapText="1"/>
    </xf>
    <xf numFmtId="0" fontId="0" fillId="0" borderId="5" xfId="0" applyFill="1" applyBorder="1" applyAlignment="1" applyProtection="1">
      <alignment vertical="center" wrapText="1"/>
    </xf>
    <xf numFmtId="165" fontId="0" fillId="3" borderId="6" xfId="0" applyNumberFormat="1" applyFill="1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</xf>
    <xf numFmtId="0" fontId="0" fillId="0" borderId="0" xfId="0" applyAlignment="1" applyProtection="1">
      <alignment vertical="center"/>
    </xf>
    <xf numFmtId="0" fontId="1" fillId="0" borderId="13" xfId="0" applyFont="1" applyBorder="1" applyAlignment="1" applyProtection="1">
      <alignment horizontal="right" vertical="center" wrapText="1"/>
    </xf>
    <xf numFmtId="2" fontId="1" fillId="0" borderId="14" xfId="0" applyNumberFormat="1" applyFont="1" applyBorder="1" applyAlignment="1" applyProtection="1">
      <alignment horizontal="right" vertical="center" wrapText="1"/>
    </xf>
    <xf numFmtId="0" fontId="1" fillId="0" borderId="15" xfId="0" applyFont="1" applyBorder="1" applyAlignment="1" applyProtection="1">
      <alignment horizontal="right" vertical="center" wrapText="1"/>
    </xf>
    <xf numFmtId="0" fontId="5" fillId="4" borderId="24" xfId="0" applyFont="1" applyFill="1" applyBorder="1" applyAlignment="1" applyProtection="1">
      <alignment vertical="center"/>
    </xf>
    <xf numFmtId="0" fontId="5" fillId="4" borderId="25" xfId="0" applyFont="1" applyFill="1" applyBorder="1" applyAlignment="1" applyProtection="1">
      <alignment horizontal="center" vertical="center"/>
    </xf>
    <xf numFmtId="164" fontId="5" fillId="4" borderId="25" xfId="0" applyNumberFormat="1" applyFont="1" applyFill="1" applyBorder="1" applyAlignment="1" applyProtection="1">
      <alignment horizontal="center" vertical="center"/>
    </xf>
    <xf numFmtId="0" fontId="6" fillId="4" borderId="25" xfId="0" applyFont="1" applyFill="1" applyBorder="1" applyAlignment="1" applyProtection="1">
      <alignment vertical="center" wrapText="1"/>
    </xf>
    <xf numFmtId="2" fontId="5" fillId="0" borderId="0" xfId="0" applyNumberFormat="1" applyFont="1" applyBorder="1" applyAlignment="1" applyProtection="1">
      <alignment vertical="center"/>
    </xf>
    <xf numFmtId="0" fontId="5" fillId="0" borderId="2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2" fontId="0" fillId="0" borderId="0" xfId="0" applyNumberForma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 wrapText="1"/>
    </xf>
    <xf numFmtId="0" fontId="0" fillId="0" borderId="0" xfId="0" applyBorder="1" applyAlignment="1" applyProtection="1">
      <alignment vertical="center"/>
    </xf>
    <xf numFmtId="1" fontId="0" fillId="3" borderId="23" xfId="0" applyNumberFormat="1" applyFont="1" applyFill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0" fillId="0" borderId="27" xfId="0" applyBorder="1" applyAlignment="1" applyProtection="1">
      <alignment vertical="center"/>
    </xf>
    <xf numFmtId="0" fontId="0" fillId="0" borderId="28" xfId="0" applyBorder="1" applyAlignment="1" applyProtection="1">
      <alignment horizontal="center" vertical="center"/>
    </xf>
    <xf numFmtId="164" fontId="0" fillId="0" borderId="28" xfId="0" applyNumberFormat="1" applyBorder="1" applyAlignment="1" applyProtection="1">
      <alignment horizontal="center" vertical="center"/>
    </xf>
    <xf numFmtId="0" fontId="0" fillId="0" borderId="23" xfId="0" applyBorder="1" applyAlignment="1" applyProtection="1">
      <alignment horizontal="right" vertical="center"/>
    </xf>
    <xf numFmtId="0" fontId="1" fillId="0" borderId="23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164" fontId="1" fillId="0" borderId="0" xfId="0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vertical="center" wrapText="1"/>
    </xf>
    <xf numFmtId="0" fontId="3" fillId="0" borderId="21" xfId="0" applyFont="1" applyBorder="1" applyAlignment="1" applyProtection="1">
      <alignment vertical="center"/>
    </xf>
    <xf numFmtId="9" fontId="3" fillId="5" borderId="8" xfId="0" applyNumberFormat="1" applyFont="1" applyFill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164" fontId="3" fillId="0" borderId="8" xfId="0" applyNumberFormat="1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vertical="center" wrapText="1"/>
    </xf>
    <xf numFmtId="0" fontId="3" fillId="0" borderId="23" xfId="0" applyFont="1" applyBorder="1" applyAlignment="1" applyProtection="1">
      <alignment vertical="center"/>
    </xf>
    <xf numFmtId="9" fontId="3" fillId="5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center" wrapText="1"/>
    </xf>
    <xf numFmtId="9" fontId="0" fillId="5" borderId="0" xfId="0" applyNumberFormat="1" applyFill="1" applyBorder="1" applyAlignment="1" applyProtection="1">
      <alignment horizontal="center" vertical="center"/>
    </xf>
    <xf numFmtId="10" fontId="0" fillId="0" borderId="20" xfId="0" applyNumberFormat="1" applyBorder="1" applyAlignment="1" applyProtection="1">
      <alignment vertical="center"/>
    </xf>
    <xf numFmtId="0" fontId="0" fillId="0" borderId="0" xfId="0" applyFill="1" applyBorder="1" applyAlignment="1" applyProtection="1">
      <alignment vertical="center" wrapText="1"/>
    </xf>
    <xf numFmtId="2" fontId="10" fillId="7" borderId="0" xfId="1" applyNumberFormat="1" applyBorder="1" applyAlignment="1" applyProtection="1">
      <alignment vertical="center"/>
    </xf>
    <xf numFmtId="10" fontId="10" fillId="7" borderId="20" xfId="1" applyNumberFormat="1" applyBorder="1" applyAlignment="1" applyProtection="1">
      <alignment vertical="center"/>
    </xf>
    <xf numFmtId="9" fontId="0" fillId="6" borderId="0" xfId="0" applyNumberFormat="1" applyFill="1" applyBorder="1" applyAlignment="1" applyProtection="1">
      <alignment horizontal="center" vertical="center"/>
    </xf>
    <xf numFmtId="164" fontId="0" fillId="0" borderId="0" xfId="0" applyNumberFormat="1" applyFill="1" applyBorder="1" applyAlignment="1" applyProtection="1">
      <alignment horizontal="center" vertical="center"/>
    </xf>
    <xf numFmtId="9" fontId="0" fillId="0" borderId="0" xfId="0" applyNumberForma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vertical="center" wrapText="1"/>
    </xf>
    <xf numFmtId="0" fontId="15" fillId="0" borderId="0" xfId="0" applyFont="1" applyFill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Alignment="1" applyProtection="1">
      <alignment vertical="center"/>
    </xf>
    <xf numFmtId="10" fontId="14" fillId="6" borderId="26" xfId="0" applyNumberFormat="1" applyFont="1" applyFill="1" applyBorder="1" applyAlignment="1" applyProtection="1">
      <alignment horizontal="center" vertical="center"/>
    </xf>
    <xf numFmtId="0" fontId="0" fillId="0" borderId="28" xfId="0" applyBorder="1" applyAlignment="1" applyProtection="1">
      <alignment vertical="center"/>
    </xf>
    <xf numFmtId="0" fontId="0" fillId="0" borderId="27" xfId="0" applyBorder="1" applyAlignment="1" applyProtection="1">
      <alignment horizontal="right" vertical="center"/>
    </xf>
    <xf numFmtId="2" fontId="0" fillId="0" borderId="28" xfId="0" applyNumberFormat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16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right"/>
    </xf>
    <xf numFmtId="2" fontId="0" fillId="0" borderId="0" xfId="0" applyNumberFormat="1" applyProtection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right" vertical="center"/>
    </xf>
    <xf numFmtId="1" fontId="0" fillId="3" borderId="0" xfId="0" applyNumberFormat="1" applyFont="1" applyFill="1" applyBorder="1" applyAlignment="1" applyProtection="1">
      <alignment horizontal="right" vertical="center"/>
    </xf>
    <xf numFmtId="0" fontId="0" fillId="2" borderId="15" xfId="0" applyFill="1" applyBorder="1" applyAlignment="1" applyProtection="1">
      <alignment horizontal="right" vertical="center"/>
      <protection locked="0"/>
    </xf>
    <xf numFmtId="0" fontId="6" fillId="4" borderId="32" xfId="0" applyFont="1" applyFill="1" applyBorder="1" applyAlignment="1" applyProtection="1">
      <alignment vertical="center" wrapText="1"/>
    </xf>
    <xf numFmtId="0" fontId="0" fillId="0" borderId="20" xfId="0" applyBorder="1" applyAlignment="1" applyProtection="1">
      <alignment vertical="center" wrapText="1"/>
    </xf>
    <xf numFmtId="0" fontId="1" fillId="0" borderId="29" xfId="0" applyFont="1" applyBorder="1" applyAlignment="1" applyProtection="1">
      <alignment vertical="center" wrapText="1"/>
    </xf>
    <xf numFmtId="0" fontId="0" fillId="0" borderId="29" xfId="0" applyFont="1" applyBorder="1" applyAlignment="1" applyProtection="1">
      <alignment vertical="center" wrapText="1"/>
    </xf>
    <xf numFmtId="0" fontId="1" fillId="0" borderId="20" xfId="0" applyFont="1" applyBorder="1" applyAlignment="1" applyProtection="1">
      <alignment vertical="center" wrapText="1"/>
    </xf>
    <xf numFmtId="166" fontId="0" fillId="2" borderId="15" xfId="0" applyNumberFormat="1" applyFill="1" applyBorder="1" applyAlignment="1" applyProtection="1">
      <alignment horizontal="right" vertical="center"/>
    </xf>
    <xf numFmtId="0" fontId="0" fillId="0" borderId="23" xfId="0" applyBorder="1" applyAlignment="1" applyProtection="1">
      <alignment vertical="center" wrapText="1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" fillId="3" borderId="13" xfId="0" applyFont="1" applyFill="1" applyBorder="1" applyAlignment="1" applyProtection="1">
      <alignment vertical="top" wrapText="1"/>
    </xf>
    <xf numFmtId="0" fontId="0" fillId="3" borderId="14" xfId="0" applyFill="1" applyBorder="1" applyAlignment="1" applyProtection="1">
      <alignment vertical="top"/>
    </xf>
    <xf numFmtId="0" fontId="0" fillId="3" borderId="15" xfId="0" applyFill="1" applyBorder="1" applyAlignment="1" applyProtection="1">
      <alignment vertical="top"/>
    </xf>
    <xf numFmtId="0" fontId="0" fillId="0" borderId="1" xfId="0" applyBorder="1" applyAlignment="1" applyProtection="1">
      <alignment vertical="top"/>
    </xf>
    <xf numFmtId="0" fontId="0" fillId="0" borderId="2" xfId="0" applyBorder="1" applyAlignment="1" applyProtection="1">
      <alignment vertical="top"/>
    </xf>
    <xf numFmtId="0" fontId="0" fillId="0" borderId="4" xfId="0" applyBorder="1" applyAlignment="1" applyProtection="1">
      <alignment vertical="top"/>
    </xf>
    <xf numFmtId="0" fontId="0" fillId="0" borderId="5" xfId="0" applyBorder="1" applyAlignment="1" applyProtection="1">
      <alignment vertical="top"/>
    </xf>
    <xf numFmtId="0" fontId="0" fillId="0" borderId="10" xfId="0" applyBorder="1" applyAlignment="1" applyProtection="1">
      <alignment vertical="top"/>
    </xf>
    <xf numFmtId="0" fontId="0" fillId="0" borderId="11" xfId="0" applyBorder="1" applyAlignment="1" applyProtection="1">
      <alignment vertical="top"/>
    </xf>
    <xf numFmtId="0" fontId="0" fillId="0" borderId="21" xfId="0" applyBorder="1" applyAlignment="1" applyProtection="1">
      <alignment vertical="top" wrapText="1"/>
    </xf>
    <xf numFmtId="0" fontId="0" fillId="0" borderId="8" xfId="0" applyBorder="1" applyAlignment="1" applyProtection="1">
      <alignment vertical="top" wrapText="1"/>
    </xf>
    <xf numFmtId="0" fontId="0" fillId="0" borderId="9" xfId="0" applyBorder="1" applyAlignment="1" applyProtection="1">
      <alignment vertical="top" wrapText="1"/>
    </xf>
  </cellXfs>
  <cellStyles count="2">
    <cellStyle name="Goed" xfId="1" builtinId="26"/>
    <cellStyle name="Standaard" xfId="0" builtinId="0"/>
  </cellStyles>
  <dxfs count="28">
    <dxf>
      <font>
        <color auto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auto="1"/>
      </font>
      <fill>
        <patternFill>
          <bgColor rgb="FFFF7C80"/>
        </patternFill>
      </fill>
    </dxf>
    <dxf>
      <fill>
        <patternFill>
          <bgColor rgb="FFFF7C80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FFCC"/>
      <color rgb="FFFFCCCC"/>
      <color rgb="FFFF3300"/>
      <color rgb="FFFF6600"/>
      <color rgb="FFFF7C80"/>
      <color rgb="FFFFCC00"/>
      <color rgb="FFFF6699"/>
      <color rgb="FFFFCC66"/>
      <color rgb="FFFF505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1"/>
  <dimension ref="A1:N51"/>
  <sheetViews>
    <sheetView tabSelected="1" zoomScale="90" zoomScaleNormal="90" workbookViewId="0">
      <pane ySplit="1" topLeftCell="A2" activePane="bottomLeft" state="frozen"/>
      <selection activeCell="D20" sqref="D20"/>
      <selection pane="bottomLeft" activeCell="E26" sqref="E26"/>
    </sheetView>
  </sheetViews>
  <sheetFormatPr defaultRowHeight="15" x14ac:dyDescent="0.25"/>
  <cols>
    <col min="1" max="1" width="3.7109375" style="94" customWidth="1"/>
    <col min="2" max="3" width="7.5703125" style="95" customWidth="1"/>
    <col min="4" max="4" width="7.5703125" style="96" customWidth="1"/>
    <col min="5" max="5" width="77.7109375" style="94" customWidth="1"/>
    <col min="6" max="6" width="19.28515625" style="97" customWidth="1"/>
    <col min="7" max="7" width="10.28515625" style="98" customWidth="1"/>
    <col min="8" max="8" width="15" style="94" customWidth="1"/>
    <col min="9" max="9" width="9.140625" style="94"/>
    <col min="10" max="10" width="18.7109375" style="94" customWidth="1"/>
    <col min="11" max="16384" width="9.140625" style="94"/>
  </cols>
  <sheetData>
    <row r="1" spans="1:13" s="37" customFormat="1" ht="15.75" thickBot="1" x14ac:dyDescent="0.3">
      <c r="F1" s="38" t="s">
        <v>13</v>
      </c>
      <c r="G1" s="39" t="s">
        <v>14</v>
      </c>
      <c r="H1" s="40" t="s">
        <v>15</v>
      </c>
    </row>
    <row r="2" spans="1:13" s="47" customFormat="1" ht="21.75" thickBot="1" x14ac:dyDescent="0.3">
      <c r="A2" s="41"/>
      <c r="B2" s="42"/>
      <c r="C2" s="42"/>
      <c r="D2" s="43"/>
      <c r="E2" s="106" t="s">
        <v>16</v>
      </c>
      <c r="F2" s="103"/>
      <c r="G2" s="45"/>
      <c r="H2" s="46"/>
    </row>
    <row r="3" spans="1:13" s="88" customFormat="1" ht="30.75" thickBot="1" x14ac:dyDescent="0.3">
      <c r="A3" s="50" t="s">
        <v>17</v>
      </c>
      <c r="B3" s="51"/>
      <c r="C3" s="51"/>
      <c r="D3" s="52"/>
      <c r="E3" s="107" t="s">
        <v>62</v>
      </c>
      <c r="F3" s="29"/>
      <c r="G3" s="48"/>
      <c r="H3" s="49"/>
    </row>
    <row r="4" spans="1:13" s="88" customFormat="1" ht="30.75" thickBot="1" x14ac:dyDescent="0.3">
      <c r="A4" s="50"/>
      <c r="B4" s="51"/>
      <c r="C4" s="51"/>
      <c r="D4" s="52"/>
      <c r="E4" s="110" t="s">
        <v>63</v>
      </c>
      <c r="F4" s="48"/>
      <c r="G4" s="48"/>
      <c r="H4" s="49"/>
    </row>
    <row r="5" spans="1:13" s="37" customFormat="1" ht="15.75" thickBot="1" x14ac:dyDescent="0.3">
      <c r="A5" s="50" t="s">
        <v>19</v>
      </c>
      <c r="B5" s="51"/>
      <c r="C5" s="51"/>
      <c r="D5" s="52"/>
      <c r="E5" s="107" t="s">
        <v>56</v>
      </c>
      <c r="F5" s="102">
        <v>0</v>
      </c>
      <c r="G5" s="48" t="str">
        <f>IF(AND(ISNUMBER(F5),ISNUMBER(F6),ISNUMBER(F7)),"","Graag resultaten voor drie opeenvolgende jaren invullen!")</f>
        <v/>
      </c>
      <c r="H5" s="49"/>
    </row>
    <row r="6" spans="1:13" s="37" customFormat="1" ht="15.75" thickBot="1" x14ac:dyDescent="0.3">
      <c r="A6" s="50" t="s">
        <v>20</v>
      </c>
      <c r="B6" s="51"/>
      <c r="C6" s="51"/>
      <c r="D6" s="52"/>
      <c r="E6" s="107" t="s">
        <v>58</v>
      </c>
      <c r="F6" s="102">
        <v>0</v>
      </c>
      <c r="G6" s="54"/>
      <c r="H6" s="49"/>
    </row>
    <row r="7" spans="1:13" s="37" customFormat="1" ht="15.75" thickBot="1" x14ac:dyDescent="0.3">
      <c r="A7" s="37" t="s">
        <v>21</v>
      </c>
      <c r="B7" s="51"/>
      <c r="C7" s="51"/>
      <c r="D7" s="52"/>
      <c r="E7" s="107" t="s">
        <v>57</v>
      </c>
      <c r="F7" s="102">
        <v>0</v>
      </c>
      <c r="G7" s="48"/>
      <c r="H7" s="49"/>
    </row>
    <row r="8" spans="1:13" s="37" customFormat="1" ht="15.75" thickBot="1" x14ac:dyDescent="0.3">
      <c r="A8" s="50"/>
      <c r="B8" s="51"/>
      <c r="C8" s="51"/>
      <c r="D8" s="52"/>
      <c r="E8" s="107" t="s">
        <v>43</v>
      </c>
      <c r="F8" s="104">
        <f>(1*F5+2*F6+4*F7)/7</f>
        <v>0</v>
      </c>
      <c r="G8" s="48"/>
      <c r="H8" s="49"/>
      <c r="M8" s="56"/>
    </row>
    <row r="9" spans="1:13" s="37" customFormat="1" ht="15.75" thickBot="1" x14ac:dyDescent="0.3">
      <c r="A9" s="50" t="s">
        <v>49</v>
      </c>
      <c r="B9" s="51"/>
      <c r="C9" s="51"/>
      <c r="D9" s="52"/>
      <c r="E9" s="107" t="s">
        <v>53</v>
      </c>
      <c r="F9" s="102">
        <v>0</v>
      </c>
      <c r="G9" s="48" t="str">
        <f>IF(F9&lt;0,"Eigen vermogen dient &gt; 0 te zijn!","")</f>
        <v/>
      </c>
      <c r="H9" s="49"/>
    </row>
    <row r="10" spans="1:13" s="37" customFormat="1" ht="15.75" thickBot="1" x14ac:dyDescent="0.3">
      <c r="A10" s="57"/>
      <c r="B10" s="58"/>
      <c r="C10" s="58"/>
      <c r="D10" s="59"/>
      <c r="E10" s="108" t="s">
        <v>33</v>
      </c>
      <c r="F10" s="111">
        <f>F9+F8</f>
        <v>0</v>
      </c>
      <c r="G10" s="48" t="str">
        <f>IF(F10&lt;0,"Som dient &gt; 0 te zijn!","")</f>
        <v/>
      </c>
      <c r="H10" s="49"/>
    </row>
    <row r="11" spans="1:13" s="37" customFormat="1" ht="30.75" thickBot="1" x14ac:dyDescent="0.3">
      <c r="A11" s="57" t="s">
        <v>50</v>
      </c>
      <c r="B11" s="58"/>
      <c r="C11" s="58"/>
      <c r="D11" s="59"/>
      <c r="E11" s="109" t="s">
        <v>60</v>
      </c>
      <c r="F11" s="105"/>
      <c r="G11" s="48"/>
      <c r="H11" s="49"/>
    </row>
    <row r="12" spans="1:13" s="37" customFormat="1" ht="21" x14ac:dyDescent="0.25">
      <c r="A12" s="41"/>
      <c r="B12" s="42"/>
      <c r="C12" s="42"/>
      <c r="D12" s="43"/>
      <c r="E12" s="44" t="s">
        <v>30</v>
      </c>
      <c r="F12" s="60"/>
      <c r="G12" s="48"/>
      <c r="H12" s="49"/>
    </row>
    <row r="13" spans="1:13" s="37" customFormat="1" x14ac:dyDescent="0.25">
      <c r="A13" s="61" t="s">
        <v>22</v>
      </c>
      <c r="B13" s="62" t="s">
        <v>23</v>
      </c>
      <c r="C13" s="62" t="s">
        <v>24</v>
      </c>
      <c r="D13" s="63"/>
      <c r="E13" s="64" t="s">
        <v>25</v>
      </c>
      <c r="F13" s="60"/>
      <c r="G13" s="48"/>
      <c r="H13" s="49"/>
    </row>
    <row r="14" spans="1:13" s="37" customFormat="1" ht="18.75" x14ac:dyDescent="0.25">
      <c r="A14" s="65"/>
      <c r="B14" s="66">
        <v>0.5</v>
      </c>
      <c r="C14" s="67"/>
      <c r="D14" s="68"/>
      <c r="E14" s="69" t="s">
        <v>44</v>
      </c>
      <c r="F14" s="60"/>
      <c r="G14" s="48"/>
      <c r="H14" s="49"/>
    </row>
    <row r="15" spans="1:13" s="37" customFormat="1" ht="18.75" x14ac:dyDescent="0.25">
      <c r="A15" s="70"/>
      <c r="B15" s="71"/>
      <c r="C15" s="72"/>
      <c r="D15" s="73"/>
      <c r="E15" s="74" t="s">
        <v>12</v>
      </c>
      <c r="F15" s="60"/>
      <c r="G15" s="48"/>
      <c r="H15" s="49"/>
    </row>
    <row r="16" spans="1:13" s="37" customFormat="1" x14ac:dyDescent="0.25">
      <c r="A16" s="50" t="s">
        <v>17</v>
      </c>
      <c r="B16" s="51"/>
      <c r="C16" s="75">
        <v>0.15</v>
      </c>
      <c r="D16" s="52">
        <f>C16*$B$14</f>
        <v>7.4999999999999997E-2</v>
      </c>
      <c r="E16" s="53" t="s">
        <v>12</v>
      </c>
      <c r="F16" s="60"/>
      <c r="G16" s="48">
        <f>(IF('Referentie 1'!$D10&gt;2000000,1,IF('Referentie 1'!$D10&lt;500000,0,('Referentie 1'!$D10-500000)/(2000000-500000)))+IF('Referentie 2'!$D10&gt;2000000,1,IF('Referentie 2'!$D10&lt;500000,0,('Referentie 2'!$D10-500000)/(2000000-500000)))+IF('Referentie 3'!$D10&gt;2000000,1,IF('Referentie 3'!$D10&lt;500000,0,('Referentie 3'!$D10-500000)/(2000000-500000)))+IF('Referentie 4'!$D10&gt;2000000,1,IF('Referentie 4'!$D10&lt;500000,0,('Referentie 4'!$D10-500000)/(2000000-500000)))+IF('Referentie 5'!$D10&gt;2000000,1,IF('Referentie 5'!$D10&lt;500000,0,('Referentie 5'!$D10-500000)/(2000000-500000))))/5</f>
        <v>0</v>
      </c>
      <c r="H16" s="76">
        <f>G16*D16</f>
        <v>0</v>
      </c>
    </row>
    <row r="17" spans="1:8" s="37" customFormat="1" ht="15.75" x14ac:dyDescent="0.25">
      <c r="A17" s="50"/>
      <c r="B17" s="51"/>
      <c r="C17" s="75"/>
      <c r="D17" s="52"/>
      <c r="E17" s="74" t="s">
        <v>5</v>
      </c>
      <c r="F17" s="60"/>
      <c r="G17" s="48"/>
      <c r="H17" s="76"/>
    </row>
    <row r="18" spans="1:8" s="37" customFormat="1" x14ac:dyDescent="0.25">
      <c r="A18" s="50" t="s">
        <v>19</v>
      </c>
      <c r="B18" s="51"/>
      <c r="C18" s="75">
        <v>0.1</v>
      </c>
      <c r="D18" s="52">
        <f>C18*$B$14</f>
        <v>0.05</v>
      </c>
      <c r="E18" s="53" t="s">
        <v>48</v>
      </c>
      <c r="F18" s="60"/>
      <c r="G18" s="48">
        <f>(IF('Referentie 1'!$D12="Ja",1,0)+IF('Referentie 2'!$D12="Ja",1,0)+IF('Referentie 3'!$D12="Ja",1,0)+IF('Referentie 4'!$D12="Ja",1,0)+IF('Referentie 5'!$D12="Ja",1,0))/5</f>
        <v>0</v>
      </c>
      <c r="H18" s="76">
        <f t="shared" ref="H18:H32" si="0">G18*D18</f>
        <v>0</v>
      </c>
    </row>
    <row r="19" spans="1:8" s="37" customFormat="1" x14ac:dyDescent="0.25">
      <c r="A19" s="50" t="s">
        <v>20</v>
      </c>
      <c r="B19" s="51"/>
      <c r="C19" s="75">
        <v>0.1</v>
      </c>
      <c r="D19" s="52">
        <f>C19*$B$14</f>
        <v>0.05</v>
      </c>
      <c r="E19" s="77" t="s">
        <v>55</v>
      </c>
      <c r="F19" s="60"/>
      <c r="G19" s="48">
        <f>(IF('Referentie 1'!$D13="Ja",1,0)+IF('Referentie 2'!$D13="Ja",1,0)+IF('Referentie 3'!$D13="Ja",1,0)+IF('Referentie 4'!$D13="Ja",1,0)+IF('Referentie 5'!$D13="Ja",1,0))/5</f>
        <v>0</v>
      </c>
      <c r="H19" s="76">
        <f t="shared" si="0"/>
        <v>0</v>
      </c>
    </row>
    <row r="20" spans="1:8" s="37" customFormat="1" ht="15.75" x14ac:dyDescent="0.25">
      <c r="A20" s="50"/>
      <c r="B20" s="51"/>
      <c r="C20" s="75"/>
      <c r="D20" s="52"/>
      <c r="E20" s="74" t="s">
        <v>31</v>
      </c>
      <c r="F20" s="60"/>
      <c r="G20" s="48"/>
      <c r="H20" s="76"/>
    </row>
    <row r="21" spans="1:8" s="37" customFormat="1" ht="15.75" x14ac:dyDescent="0.25">
      <c r="A21" s="50"/>
      <c r="B21" s="51"/>
      <c r="C21" s="75"/>
      <c r="D21" s="52"/>
      <c r="E21" s="74" t="s">
        <v>41</v>
      </c>
      <c r="F21" s="60"/>
      <c r="G21" s="48"/>
      <c r="H21" s="76"/>
    </row>
    <row r="22" spans="1:8" s="37" customFormat="1" x14ac:dyDescent="0.25">
      <c r="A22" s="37" t="s">
        <v>21</v>
      </c>
      <c r="B22" s="51"/>
      <c r="C22" s="75">
        <v>0.15</v>
      </c>
      <c r="D22" s="52">
        <f t="shared" ref="D22:D26" si="1">C22*$B$14</f>
        <v>7.4999999999999997E-2</v>
      </c>
      <c r="E22" s="53" t="s">
        <v>42</v>
      </c>
      <c r="F22" s="60"/>
      <c r="G22" s="48">
        <f>(IF('Referentie 1'!$D15="Ja",1,0)+IF('Referentie 2'!$D15="Ja",1,0)+IF('Referentie 3'!$D15="Ja",1,0)+IF('Referentie 4'!$D15="Ja",1,0)+IF('Referentie 5'!$D15="Ja",1,0))/5</f>
        <v>0</v>
      </c>
      <c r="H22" s="76">
        <f t="shared" si="0"/>
        <v>0</v>
      </c>
    </row>
    <row r="23" spans="1:8" s="37" customFormat="1" x14ac:dyDescent="0.25">
      <c r="A23" s="50" t="s">
        <v>49</v>
      </c>
      <c r="B23" s="51"/>
      <c r="C23" s="75">
        <v>0.15</v>
      </c>
      <c r="D23" s="52">
        <f t="shared" si="1"/>
        <v>7.4999999999999997E-2</v>
      </c>
      <c r="E23" s="53" t="s">
        <v>37</v>
      </c>
      <c r="F23" s="60"/>
      <c r="G23" s="48">
        <f>(IF('Referentie 1'!$D16="Ja",1,0)+IF('Referentie 2'!$D16="Ja",1,0)+IF('Referentie 3'!$D16="Ja",1,0)+IF('Referentie 4'!$D16="Ja",1,0)+IF('Referentie 5'!$D16="Ja",1,0))/5</f>
        <v>0</v>
      </c>
      <c r="H23" s="76">
        <f t="shared" si="0"/>
        <v>0</v>
      </c>
    </row>
    <row r="24" spans="1:8" s="37" customFormat="1" x14ac:dyDescent="0.25">
      <c r="A24" s="50" t="s">
        <v>50</v>
      </c>
      <c r="B24" s="51"/>
      <c r="C24" s="75">
        <v>0.05</v>
      </c>
      <c r="D24" s="52">
        <f t="shared" si="1"/>
        <v>2.5000000000000001E-2</v>
      </c>
      <c r="E24" s="53" t="s">
        <v>52</v>
      </c>
      <c r="F24" s="60"/>
      <c r="G24" s="78">
        <f>(IF('Referentie 1'!$D17="Ja",1,0)+IF('Referentie 2'!$D17="Ja",1,0)+IF('Referentie 3'!$D17="Ja",1,0)+IF('Referentie 4'!$D17="Ja",1,0)+IF('Referentie 5'!$D17="Ja",1,0))/5</f>
        <v>0</v>
      </c>
      <c r="H24" s="79">
        <f t="shared" si="0"/>
        <v>0</v>
      </c>
    </row>
    <row r="25" spans="1:8" s="37" customFormat="1" x14ac:dyDescent="0.25">
      <c r="A25" s="50" t="s">
        <v>66</v>
      </c>
      <c r="B25" s="51"/>
      <c r="C25" s="75">
        <v>0.15</v>
      </c>
      <c r="D25" s="52">
        <f t="shared" si="1"/>
        <v>7.4999999999999997E-2</v>
      </c>
      <c r="E25" s="53" t="s">
        <v>64</v>
      </c>
      <c r="F25" s="60"/>
      <c r="G25" s="48">
        <f>(IF('Referentie 1'!$D18="Ja",1,0)+IF('Referentie 2'!$D18="Ja",1,0)+IF('Referentie 3'!$D18="Ja",1,0)+IF('Referentie 4'!$D18="Ja",1,0)+IF('Referentie 5'!$D18="Ja",1,0))/5</f>
        <v>0</v>
      </c>
      <c r="H25" s="76">
        <f t="shared" ref="H25" si="2">G25*D25</f>
        <v>0</v>
      </c>
    </row>
    <row r="26" spans="1:8" s="37" customFormat="1" x14ac:dyDescent="0.25">
      <c r="A26" s="50" t="s">
        <v>51</v>
      </c>
      <c r="B26" s="51"/>
      <c r="C26" s="75">
        <v>0.15</v>
      </c>
      <c r="D26" s="52">
        <f t="shared" si="1"/>
        <v>7.4999999999999997E-2</v>
      </c>
      <c r="E26" s="53" t="s">
        <v>61</v>
      </c>
      <c r="F26" s="60"/>
      <c r="G26" s="48">
        <f>(IF('Referentie 1'!$D19="Ja",1,0)+IF('Referentie 2'!$D19="Ja",1,0)+IF('Referentie 3'!$D19="Ja",1,0)+IF('Referentie 4'!$D19="Ja",1,0)+IF('Referentie 5'!$D19="Ja",1,0))/5</f>
        <v>0</v>
      </c>
      <c r="H26" s="76">
        <f t="shared" si="0"/>
        <v>0</v>
      </c>
    </row>
    <row r="27" spans="1:8" s="37" customFormat="1" x14ac:dyDescent="0.25">
      <c r="A27" s="50"/>
      <c r="B27" s="51"/>
      <c r="C27" s="80">
        <f>SUM(C16:C26)</f>
        <v>1</v>
      </c>
      <c r="D27" s="81"/>
      <c r="E27" s="53"/>
      <c r="F27" s="60"/>
      <c r="G27" s="48"/>
      <c r="H27" s="76"/>
    </row>
    <row r="28" spans="1:8" s="37" customFormat="1" x14ac:dyDescent="0.25">
      <c r="A28" s="50"/>
      <c r="B28" s="51"/>
      <c r="C28" s="51"/>
      <c r="D28" s="52"/>
      <c r="E28" s="53"/>
      <c r="F28" s="60"/>
      <c r="G28" s="48"/>
      <c r="H28" s="76"/>
    </row>
    <row r="29" spans="1:8" s="37" customFormat="1" ht="18.75" x14ac:dyDescent="0.25">
      <c r="A29" s="65"/>
      <c r="B29" s="66">
        <v>0.1</v>
      </c>
      <c r="C29" s="67"/>
      <c r="D29" s="68"/>
      <c r="E29" s="69" t="s">
        <v>26</v>
      </c>
      <c r="F29" s="60"/>
      <c r="G29" s="48"/>
      <c r="H29" s="76"/>
    </row>
    <row r="30" spans="1:8" s="37" customFormat="1" ht="15.75" thickBot="1" x14ac:dyDescent="0.3">
      <c r="A30" s="50"/>
      <c r="B30" s="51"/>
      <c r="C30" s="51"/>
      <c r="D30" s="52"/>
      <c r="E30" s="53"/>
      <c r="F30" s="60"/>
      <c r="G30" s="48"/>
      <c r="H30" s="76"/>
    </row>
    <row r="31" spans="1:8" s="37" customFormat="1" ht="45.75" thickBot="1" x14ac:dyDescent="0.3">
      <c r="A31" s="50" t="s">
        <v>17</v>
      </c>
      <c r="B31" s="51"/>
      <c r="C31" s="75">
        <v>0.5</v>
      </c>
      <c r="D31" s="52">
        <f>C31*$B$29</f>
        <v>0.05</v>
      </c>
      <c r="E31" s="53" t="s">
        <v>27</v>
      </c>
      <c r="F31" s="29"/>
      <c r="G31" s="48">
        <f t="shared" ref="G31:G32" si="3">IF(F31="Ja",1,0)</f>
        <v>0</v>
      </c>
      <c r="H31" s="76">
        <f t="shared" si="0"/>
        <v>0</v>
      </c>
    </row>
    <row r="32" spans="1:8" s="37" customFormat="1" ht="30.75" thickBot="1" x14ac:dyDescent="0.3">
      <c r="A32" s="50" t="s">
        <v>19</v>
      </c>
      <c r="B32" s="51"/>
      <c r="C32" s="75">
        <v>0.5</v>
      </c>
      <c r="D32" s="52">
        <f>C32*$B$29</f>
        <v>0.05</v>
      </c>
      <c r="E32" s="53" t="s">
        <v>28</v>
      </c>
      <c r="F32" s="29"/>
      <c r="G32" s="48">
        <f t="shared" si="3"/>
        <v>0</v>
      </c>
      <c r="H32" s="76">
        <f t="shared" si="0"/>
        <v>0</v>
      </c>
    </row>
    <row r="33" spans="1:10" s="37" customFormat="1" x14ac:dyDescent="0.25">
      <c r="A33" s="50"/>
      <c r="B33" s="51"/>
      <c r="C33" s="80">
        <f>SUM(C31:C32)</f>
        <v>1</v>
      </c>
      <c r="D33" s="52"/>
      <c r="E33" s="53"/>
      <c r="F33" s="60"/>
      <c r="G33" s="48"/>
      <c r="H33" s="76"/>
    </row>
    <row r="34" spans="1:10" s="37" customFormat="1" x14ac:dyDescent="0.25">
      <c r="A34" s="50"/>
      <c r="B34" s="51"/>
      <c r="C34" s="51"/>
      <c r="D34" s="52"/>
      <c r="E34" s="53"/>
      <c r="F34" s="60"/>
      <c r="G34" s="48"/>
      <c r="H34" s="76"/>
    </row>
    <row r="35" spans="1:10" s="37" customFormat="1" x14ac:dyDescent="0.25">
      <c r="A35" s="50"/>
      <c r="B35" s="51"/>
      <c r="C35" s="51"/>
      <c r="D35" s="52"/>
      <c r="E35" s="53"/>
      <c r="F35" s="60"/>
      <c r="G35" s="48"/>
      <c r="H35" s="76"/>
    </row>
    <row r="36" spans="1:10" s="37" customFormat="1" ht="18.75" x14ac:dyDescent="0.25">
      <c r="A36" s="65"/>
      <c r="B36" s="66">
        <v>0.1</v>
      </c>
      <c r="C36" s="67"/>
      <c r="D36" s="68"/>
      <c r="E36" s="69" t="s">
        <v>39</v>
      </c>
      <c r="F36" s="60"/>
      <c r="G36" s="48"/>
      <c r="H36" s="76"/>
    </row>
    <row r="37" spans="1:10" s="37" customFormat="1" ht="15.75" thickBot="1" x14ac:dyDescent="0.3">
      <c r="A37" s="50"/>
      <c r="B37" s="51"/>
      <c r="C37" s="51"/>
      <c r="D37" s="52"/>
      <c r="E37" s="53"/>
      <c r="F37" s="60"/>
      <c r="G37" s="48"/>
      <c r="H37" s="76"/>
    </row>
    <row r="38" spans="1:10" s="37" customFormat="1" ht="15.75" thickBot="1" x14ac:dyDescent="0.3">
      <c r="A38" s="50" t="s">
        <v>17</v>
      </c>
      <c r="B38" s="51"/>
      <c r="C38" s="82">
        <v>0.5</v>
      </c>
      <c r="D38" s="52">
        <f>C38*B$36</f>
        <v>0.05</v>
      </c>
      <c r="E38" s="83" t="s">
        <v>46</v>
      </c>
      <c r="F38" s="29"/>
      <c r="G38" s="48">
        <f t="shared" ref="G38:G39" si="4">IF(F38="Ja",1,0)</f>
        <v>0</v>
      </c>
      <c r="H38" s="76">
        <f t="shared" ref="H38:H39" si="5">D38*G38</f>
        <v>0</v>
      </c>
    </row>
    <row r="39" spans="1:10" s="37" customFormat="1" ht="15.75" thickBot="1" x14ac:dyDescent="0.3">
      <c r="A39" s="50" t="s">
        <v>19</v>
      </c>
      <c r="B39" s="51"/>
      <c r="C39" s="82">
        <v>0.5</v>
      </c>
      <c r="D39" s="52">
        <f>C39*B$36</f>
        <v>0.05</v>
      </c>
      <c r="E39" s="83" t="s">
        <v>47</v>
      </c>
      <c r="F39" s="29"/>
      <c r="G39" s="48">
        <f t="shared" si="4"/>
        <v>0</v>
      </c>
      <c r="H39" s="76">
        <f t="shared" si="5"/>
        <v>0</v>
      </c>
    </row>
    <row r="40" spans="1:10" s="37" customFormat="1" x14ac:dyDescent="0.25">
      <c r="A40" s="50"/>
      <c r="B40" s="51"/>
      <c r="C40" s="80">
        <f>SUM(C38:C39)</f>
        <v>1</v>
      </c>
      <c r="D40" s="52"/>
      <c r="E40" s="53"/>
      <c r="F40" s="60"/>
      <c r="G40" s="48"/>
      <c r="H40" s="76"/>
    </row>
    <row r="41" spans="1:10" s="37" customFormat="1" ht="18.75" x14ac:dyDescent="0.25">
      <c r="A41" s="65"/>
      <c r="B41" s="66">
        <v>0.15</v>
      </c>
      <c r="C41" s="67"/>
      <c r="D41" s="68"/>
      <c r="E41" s="69" t="s">
        <v>32</v>
      </c>
      <c r="F41" s="60"/>
      <c r="G41" s="48"/>
      <c r="H41" s="76"/>
    </row>
    <row r="42" spans="1:10" s="37" customFormat="1" x14ac:dyDescent="0.25">
      <c r="A42" s="50"/>
      <c r="B42" s="51"/>
      <c r="C42" s="51"/>
      <c r="D42" s="52"/>
      <c r="E42" s="53"/>
      <c r="F42" s="60"/>
      <c r="G42" s="48"/>
      <c r="H42" s="76"/>
    </row>
    <row r="43" spans="1:10" s="37" customFormat="1" ht="15.75" thickBot="1" x14ac:dyDescent="0.3">
      <c r="A43" s="50"/>
      <c r="B43" s="51"/>
      <c r="C43" s="51"/>
      <c r="D43" s="52"/>
      <c r="E43" s="53"/>
      <c r="F43" s="60"/>
      <c r="G43" s="48"/>
      <c r="H43" s="76"/>
    </row>
    <row r="44" spans="1:10" s="37" customFormat="1" ht="15.75" thickBot="1" x14ac:dyDescent="0.3">
      <c r="A44" s="50" t="s">
        <v>17</v>
      </c>
      <c r="B44" s="51"/>
      <c r="C44" s="51"/>
      <c r="D44" s="52">
        <f>B41</f>
        <v>0.15</v>
      </c>
      <c r="E44" s="77" t="s">
        <v>54</v>
      </c>
      <c r="F44" s="28"/>
      <c r="G44" s="48"/>
      <c r="H44" s="76"/>
      <c r="J44" s="84"/>
    </row>
    <row r="45" spans="1:10" s="37" customFormat="1" ht="15.75" thickBot="1" x14ac:dyDescent="0.3">
      <c r="A45" s="50" t="s">
        <v>19</v>
      </c>
      <c r="B45" s="51"/>
      <c r="C45" s="51"/>
      <c r="D45" s="52"/>
      <c r="E45" s="53" t="s">
        <v>29</v>
      </c>
      <c r="F45" s="28"/>
      <c r="G45" s="48">
        <f>IF(ISBLANK(F45),0,IF(F44/F45&gt;0.5,1,2*F44/F45))</f>
        <v>0</v>
      </c>
      <c r="H45" s="76">
        <f>B41*G45</f>
        <v>0</v>
      </c>
    </row>
    <row r="46" spans="1:10" s="37" customFormat="1" x14ac:dyDescent="0.25">
      <c r="A46" s="50"/>
      <c r="B46" s="51"/>
      <c r="C46" s="51"/>
      <c r="D46" s="52"/>
      <c r="E46" s="53"/>
      <c r="F46" s="60"/>
      <c r="G46" s="48"/>
      <c r="H46" s="76"/>
    </row>
    <row r="47" spans="1:10" s="37" customFormat="1" ht="18.75" x14ac:dyDescent="0.25">
      <c r="A47" s="65"/>
      <c r="B47" s="66">
        <v>0.15</v>
      </c>
      <c r="C47" s="67"/>
      <c r="D47" s="68"/>
      <c r="E47" s="69" t="s">
        <v>40</v>
      </c>
      <c r="F47" s="60"/>
      <c r="G47" s="48"/>
      <c r="H47" s="76"/>
    </row>
    <row r="48" spans="1:10" s="37" customFormat="1" x14ac:dyDescent="0.25">
      <c r="A48" s="50"/>
      <c r="B48" s="80">
        <f>SUM(B14:B47)</f>
        <v>1</v>
      </c>
      <c r="C48" s="51"/>
      <c r="D48" s="52"/>
      <c r="E48" s="53"/>
      <c r="F48" s="60"/>
      <c r="G48" s="48"/>
      <c r="H48" s="76"/>
    </row>
    <row r="49" spans="1:14" s="37" customFormat="1" ht="15.75" thickBot="1" x14ac:dyDescent="0.3">
      <c r="A49" s="50"/>
      <c r="B49" s="85"/>
      <c r="C49" s="52"/>
      <c r="D49" s="52">
        <f>B47</f>
        <v>0.15</v>
      </c>
      <c r="E49" s="86" t="s">
        <v>59</v>
      </c>
      <c r="F49" s="55">
        <f>F11</f>
        <v>0</v>
      </c>
      <c r="G49" s="48">
        <f>IF(F49&gt;100,1,IF(F49&lt;25,0,(F49-25)/(100-25)))</f>
        <v>0</v>
      </c>
      <c r="H49" s="76">
        <f>G49*D49</f>
        <v>0</v>
      </c>
      <c r="N49" s="87"/>
    </row>
    <row r="50" spans="1:14" s="37" customFormat="1" ht="45.75" customHeight="1" thickBot="1" x14ac:dyDescent="0.3">
      <c r="A50" s="112" t="s">
        <v>45</v>
      </c>
      <c r="B50" s="113"/>
      <c r="C50" s="113"/>
      <c r="D50" s="113"/>
      <c r="E50" s="114"/>
      <c r="F50" s="60"/>
      <c r="G50" s="48"/>
      <c r="H50" s="89">
        <f>SUM(H16:H49)</f>
        <v>0</v>
      </c>
    </row>
    <row r="51" spans="1:14" s="37" customFormat="1" ht="15.75" thickBot="1" x14ac:dyDescent="0.3">
      <c r="A51" s="57"/>
      <c r="B51" s="58"/>
      <c r="C51" s="58"/>
      <c r="D51" s="59"/>
      <c r="E51" s="90"/>
      <c r="F51" s="91"/>
      <c r="G51" s="92"/>
      <c r="H51" s="93"/>
    </row>
  </sheetData>
  <sheetProtection password="C1BB" sheet="1" objects="1" scenarios="1"/>
  <mergeCells count="1">
    <mergeCell ref="A50:E50"/>
  </mergeCells>
  <conditionalFormatting sqref="H50 C33 C27">
    <cfRule type="cellIs" dxfId="27" priority="38" operator="equal">
      <formula>1</formula>
    </cfRule>
  </conditionalFormatting>
  <conditionalFormatting sqref="B48">
    <cfRule type="cellIs" dxfId="26" priority="35" operator="equal">
      <formula>1</formula>
    </cfRule>
  </conditionalFormatting>
  <conditionalFormatting sqref="F9">
    <cfRule type="cellIs" dxfId="25" priority="33" operator="lessThan">
      <formula>0</formula>
    </cfRule>
    <cfRule type="cellIs" dxfId="24" priority="34" operator="greaterThan">
      <formula>0</formula>
    </cfRule>
  </conditionalFormatting>
  <conditionalFormatting sqref="C40">
    <cfRule type="cellIs" dxfId="23" priority="27" operator="equal">
      <formula>1</formula>
    </cfRule>
  </conditionalFormatting>
  <conditionalFormatting sqref="G24:H24">
    <cfRule type="cellIs" dxfId="22" priority="24" operator="equal">
      <formula>0</formula>
    </cfRule>
  </conditionalFormatting>
  <conditionalFormatting sqref="F11">
    <cfRule type="cellIs" dxfId="21" priority="6" operator="between">
      <formula>0</formula>
      <formula>24</formula>
    </cfRule>
    <cfRule type="cellIs" dxfId="20" priority="23" operator="greaterThan">
      <formula>24</formula>
    </cfRule>
  </conditionalFormatting>
  <conditionalFormatting sqref="G5:J5">
    <cfRule type="expression" dxfId="19" priority="20">
      <formula>$G$5="Graag resultaten voor drie opeenvolgende jaren invullen!"</formula>
    </cfRule>
  </conditionalFormatting>
  <conditionalFormatting sqref="G9:J9">
    <cfRule type="expression" dxfId="18" priority="12">
      <formula>$F9&lt;0</formula>
    </cfRule>
  </conditionalFormatting>
  <conditionalFormatting sqref="F10">
    <cfRule type="cellIs" dxfId="17" priority="9" operator="lessThan">
      <formula>0</formula>
    </cfRule>
    <cfRule type="cellIs" dxfId="16" priority="10" operator="greaterThan">
      <formula>0</formula>
    </cfRule>
  </conditionalFormatting>
  <conditionalFormatting sqref="G10:I10">
    <cfRule type="expression" dxfId="15" priority="7">
      <formula>$F10&lt;0</formula>
    </cfRule>
  </conditionalFormatting>
  <conditionalFormatting sqref="G3:J4">
    <cfRule type="expression" dxfId="14" priority="5">
      <formula>$G$5="Graag resultaten voor drie opeenvolgende jaren invullen!"</formula>
    </cfRule>
  </conditionalFormatting>
  <conditionalFormatting sqref="F3">
    <cfRule type="cellIs" dxfId="13" priority="2" operator="equal">
      <formula>"Nee"</formula>
    </cfRule>
    <cfRule type="cellIs" dxfId="12" priority="4" operator="equal">
      <formula>"Ja"</formula>
    </cfRule>
  </conditionalFormatting>
  <conditionalFormatting sqref="F4">
    <cfRule type="expression" dxfId="11" priority="3">
      <formula>$G$5="Graag resultaten voor drie opeenvolgende jaren invullen!"</formula>
    </cfRule>
  </conditionalFormatting>
  <conditionalFormatting sqref="E4">
    <cfRule type="expression" dxfId="10" priority="1">
      <formula>F3="Nee"</formula>
    </cfRule>
  </conditionalFormatting>
  <dataValidations count="1">
    <dataValidation type="list" allowBlank="1" showInputMessage="1" showErrorMessage="1" sqref="F31:F32 F38:F39 F3">
      <formula1>Gesloten_vraag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&amp;LAntwoorden op de selectiecriteria&amp;R&amp;A</oddHeader>
    <oddFooter xml:space="preserve">&amp;CBijlage 4 bij selectiedocument bij de aanbesteding van een
‘overeenkomst voor maatwerk administratiediensten' d.d. 30 juli 2019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F25"/>
  <sheetViews>
    <sheetView workbookViewId="0">
      <selection activeCell="D20" sqref="D20"/>
    </sheetView>
  </sheetViews>
  <sheetFormatPr defaultRowHeight="15" x14ac:dyDescent="0.25"/>
  <cols>
    <col min="1" max="2" width="3" style="8" customWidth="1"/>
    <col min="3" max="4" width="73.5703125" style="8" customWidth="1"/>
    <col min="5" max="5" width="63.85546875" style="8" customWidth="1"/>
    <col min="6" max="6" width="9.42578125" style="8" bestFit="1" customWidth="1"/>
    <col min="7" max="16384" width="9.140625" style="8"/>
  </cols>
  <sheetData>
    <row r="1" spans="1:6" x14ac:dyDescent="0.25">
      <c r="A1" s="118" t="s">
        <v>0</v>
      </c>
      <c r="B1" s="119"/>
      <c r="C1" s="119"/>
      <c r="D1" s="1"/>
    </row>
    <row r="2" spans="1:6" x14ac:dyDescent="0.25">
      <c r="A2" s="120" t="s">
        <v>1</v>
      </c>
      <c r="B2" s="121"/>
      <c r="C2" s="121"/>
      <c r="D2" s="2"/>
    </row>
    <row r="3" spans="1:6" x14ac:dyDescent="0.25">
      <c r="A3" s="120" t="s">
        <v>2</v>
      </c>
      <c r="B3" s="121"/>
      <c r="C3" s="121"/>
      <c r="D3" s="3"/>
    </row>
    <row r="4" spans="1:6" ht="30" customHeight="1" x14ac:dyDescent="0.25">
      <c r="A4" s="124" t="s">
        <v>11</v>
      </c>
      <c r="B4" s="125"/>
      <c r="C4" s="126"/>
      <c r="D4" s="3"/>
    </row>
    <row r="5" spans="1:6" ht="15.75" thickBot="1" x14ac:dyDescent="0.3">
      <c r="A5" s="122" t="s">
        <v>3</v>
      </c>
      <c r="B5" s="123"/>
      <c r="C5" s="123"/>
      <c r="D5" s="5"/>
    </row>
    <row r="6" spans="1:6" ht="15.75" thickBot="1" x14ac:dyDescent="0.3">
      <c r="A6" s="115" t="s">
        <v>4</v>
      </c>
      <c r="B6" s="116"/>
      <c r="C6" s="116"/>
      <c r="D6" s="117"/>
    </row>
    <row r="7" spans="1:6" ht="18.75" x14ac:dyDescent="0.25">
      <c r="A7" s="9"/>
      <c r="B7" s="10"/>
      <c r="C7" s="11" t="s">
        <v>12</v>
      </c>
      <c r="D7" s="12"/>
    </row>
    <row r="8" spans="1:6" ht="15" customHeight="1" x14ac:dyDescent="0.25">
      <c r="A8" s="36">
        <v>1</v>
      </c>
      <c r="B8" s="32"/>
      <c r="C8" s="31" t="s">
        <v>34</v>
      </c>
      <c r="D8" s="7"/>
      <c r="E8" s="27"/>
    </row>
    <row r="9" spans="1:6" ht="15" customHeight="1" x14ac:dyDescent="0.25">
      <c r="A9" s="36">
        <v>2</v>
      </c>
      <c r="B9" s="32"/>
      <c r="C9" s="31" t="s">
        <v>36</v>
      </c>
      <c r="D9" s="4"/>
      <c r="E9" s="27"/>
    </row>
    <row r="10" spans="1:6" x14ac:dyDescent="0.25">
      <c r="A10" s="20">
        <v>3</v>
      </c>
      <c r="B10" s="13"/>
      <c r="C10" s="14" t="s">
        <v>35</v>
      </c>
      <c r="D10" s="25">
        <f>IF(ISBLANK(D9),D8,D8*12/D9)</f>
        <v>0</v>
      </c>
      <c r="E10" s="27" t="str">
        <f>IF(D10&gt;99999,"","Let op: waarde opdracht te laag! Referentie wordt niet geaccepteerd.")</f>
        <v>Let op: waarde opdracht te laag! Referentie wordt niet geaccepteerd.</v>
      </c>
    </row>
    <row r="11" spans="1:6" s="19" customFormat="1" ht="18.75" x14ac:dyDescent="0.3">
      <c r="A11" s="15"/>
      <c r="B11" s="16"/>
      <c r="C11" s="17" t="s">
        <v>5</v>
      </c>
      <c r="D11" s="18"/>
    </row>
    <row r="12" spans="1:6" x14ac:dyDescent="0.25">
      <c r="A12" s="20">
        <v>2</v>
      </c>
      <c r="B12" s="21"/>
      <c r="C12" s="33" t="s">
        <v>48</v>
      </c>
      <c r="D12" s="30"/>
      <c r="F12" s="19"/>
    </row>
    <row r="13" spans="1:6" x14ac:dyDescent="0.25">
      <c r="A13" s="20">
        <v>3</v>
      </c>
      <c r="B13" s="21"/>
      <c r="C13" s="34" t="s">
        <v>55</v>
      </c>
      <c r="D13" s="30"/>
    </row>
    <row r="14" spans="1:6" s="19" customFormat="1" ht="18.75" x14ac:dyDescent="0.3">
      <c r="A14" s="15"/>
      <c r="B14" s="16"/>
      <c r="C14" s="17" t="s">
        <v>38</v>
      </c>
      <c r="D14" s="18"/>
    </row>
    <row r="15" spans="1:6" ht="30.75" thickBot="1" x14ac:dyDescent="0.3">
      <c r="A15" s="20">
        <v>4</v>
      </c>
      <c r="B15" s="21"/>
      <c r="C15" s="22" t="s">
        <v>42</v>
      </c>
      <c r="D15" s="101"/>
      <c r="E15" s="53"/>
    </row>
    <row r="16" spans="1:6" ht="15.75" thickBot="1" x14ac:dyDescent="0.3">
      <c r="A16" s="20">
        <v>5</v>
      </c>
      <c r="B16" s="21"/>
      <c r="C16" s="22" t="s">
        <v>37</v>
      </c>
      <c r="D16" s="101"/>
      <c r="E16" s="53"/>
    </row>
    <row r="17" spans="1:5" ht="15.75" thickBot="1" x14ac:dyDescent="0.3">
      <c r="A17" s="20">
        <v>6</v>
      </c>
      <c r="B17" s="21"/>
      <c r="C17" s="22" t="s">
        <v>65</v>
      </c>
      <c r="D17" s="101"/>
      <c r="E17" s="53"/>
    </row>
    <row r="18" spans="1:5" ht="15.75" thickBot="1" x14ac:dyDescent="0.3">
      <c r="A18" s="20">
        <v>7</v>
      </c>
      <c r="B18" s="21"/>
      <c r="C18" s="22" t="s">
        <v>64</v>
      </c>
      <c r="D18" s="101"/>
      <c r="E18" s="53"/>
    </row>
    <row r="19" spans="1:5" ht="15.75" thickBot="1" x14ac:dyDescent="0.3">
      <c r="A19" s="20">
        <v>8</v>
      </c>
      <c r="B19" s="21"/>
      <c r="C19" s="53" t="s">
        <v>61</v>
      </c>
      <c r="D19" s="101"/>
    </row>
    <row r="20" spans="1:5" x14ac:dyDescent="0.25">
      <c r="A20" s="118" t="s">
        <v>7</v>
      </c>
      <c r="B20" s="119"/>
      <c r="C20" s="119"/>
      <c r="D20" s="99"/>
    </row>
    <row r="21" spans="1:5" x14ac:dyDescent="0.25">
      <c r="A21" s="120" t="s">
        <v>8</v>
      </c>
      <c r="B21" s="121"/>
      <c r="C21" s="121"/>
      <c r="D21" s="30"/>
    </row>
    <row r="22" spans="1:5" x14ac:dyDescent="0.25">
      <c r="A22" s="120" t="s">
        <v>9</v>
      </c>
      <c r="B22" s="121"/>
      <c r="C22" s="121"/>
      <c r="D22" s="30"/>
    </row>
    <row r="23" spans="1:5" ht="15.75" thickBot="1" x14ac:dyDescent="0.3">
      <c r="A23" s="122" t="s">
        <v>10</v>
      </c>
      <c r="B23" s="123"/>
      <c r="C23" s="123"/>
      <c r="D23" s="100"/>
    </row>
    <row r="24" spans="1:5" x14ac:dyDescent="0.25">
      <c r="A24" s="23"/>
      <c r="B24" s="23"/>
      <c r="C24" s="24"/>
      <c r="D24" s="23"/>
    </row>
    <row r="25" spans="1:5" x14ac:dyDescent="0.25">
      <c r="A25" s="23"/>
      <c r="B25" s="23"/>
      <c r="C25" s="23"/>
      <c r="D25" s="23"/>
    </row>
  </sheetData>
  <sheetProtection password="C1BB" sheet="1" objects="1" scenarios="1"/>
  <mergeCells count="10">
    <mergeCell ref="A5:C5"/>
    <mergeCell ref="A1:C1"/>
    <mergeCell ref="A2:C2"/>
    <mergeCell ref="A3:C3"/>
    <mergeCell ref="A4:C4"/>
    <mergeCell ref="A6:D6"/>
    <mergeCell ref="A20:C20"/>
    <mergeCell ref="A21:C21"/>
    <mergeCell ref="A22:C22"/>
    <mergeCell ref="A23:C23"/>
  </mergeCells>
  <conditionalFormatting sqref="E10">
    <cfRule type="expression" dxfId="9" priority="2">
      <formula>D10&lt;100000</formula>
    </cfRule>
  </conditionalFormatting>
  <conditionalFormatting sqref="D10">
    <cfRule type="expression" dxfId="8" priority="1">
      <formula>D10&lt;100000</formula>
    </cfRule>
  </conditionalFormatting>
  <dataValidations count="3">
    <dataValidation allowBlank="1" showInputMessage="1" showErrorMessage="1" error="Let op: deze jaaromzet dient tussen 500 k€ - 5.000 k€ te bedragen!" sqref="D10"/>
    <dataValidation type="list" allowBlank="1" showInputMessage="1" showErrorMessage="1" error="Graag &quot;Ja&quot; of &quot;Nee&quot; antwoorden" sqref="D12:D13 D15:D19">
      <formula1>Gesloten_vraag</formula1>
    </dataValidation>
    <dataValidation type="custom" allowBlank="1" showInputMessage="1" showErrorMessage="1" error="Geef aantal maanden in (1-12)!" sqref="D9">
      <formula1>AND(D9&gt;0,D9&lt;=12)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&amp;LAntwoorden op de selectiecriteria&amp;R&amp;A</oddHeader>
    <oddFooter xml:space="preserve">&amp;CBijlage 4 bij selectiedocument bij de aanbesteding van een
‘overeenkomst voor maatwerk administratiediensten' d.d. 30 juli 2019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E23"/>
  <sheetViews>
    <sheetView workbookViewId="0">
      <selection activeCell="D20" sqref="D20"/>
    </sheetView>
  </sheetViews>
  <sheetFormatPr defaultRowHeight="15" x14ac:dyDescent="0.25"/>
  <cols>
    <col min="1" max="2" width="3" style="8" customWidth="1"/>
    <col min="3" max="4" width="73.5703125" style="8" customWidth="1"/>
    <col min="5" max="5" width="63.85546875" style="8" customWidth="1"/>
    <col min="6" max="6" width="9.42578125" style="8" bestFit="1" customWidth="1"/>
    <col min="7" max="16384" width="9.140625" style="8"/>
  </cols>
  <sheetData>
    <row r="1" spans="1:5" x14ac:dyDescent="0.25">
      <c r="A1" s="118" t="s">
        <v>0</v>
      </c>
      <c r="B1" s="119"/>
      <c r="C1" s="119"/>
      <c r="D1" s="1"/>
    </row>
    <row r="2" spans="1:5" x14ac:dyDescent="0.25">
      <c r="A2" s="120" t="s">
        <v>1</v>
      </c>
      <c r="B2" s="121"/>
      <c r="C2" s="121"/>
      <c r="D2" s="2"/>
    </row>
    <row r="3" spans="1:5" x14ac:dyDescent="0.25">
      <c r="A3" s="120" t="s">
        <v>2</v>
      </c>
      <c r="B3" s="121"/>
      <c r="C3" s="121"/>
      <c r="D3" s="3"/>
    </row>
    <row r="4" spans="1:5" ht="30" customHeight="1" x14ac:dyDescent="0.25">
      <c r="A4" s="124" t="s">
        <v>11</v>
      </c>
      <c r="B4" s="125"/>
      <c r="C4" s="126"/>
      <c r="D4" s="3"/>
    </row>
    <row r="5" spans="1:5" ht="15.75" thickBot="1" x14ac:dyDescent="0.3">
      <c r="A5" s="122" t="s">
        <v>3</v>
      </c>
      <c r="B5" s="123"/>
      <c r="C5" s="123"/>
      <c r="D5" s="5"/>
    </row>
    <row r="6" spans="1:5" ht="15.75" customHeight="1" thickBot="1" x14ac:dyDescent="0.3">
      <c r="A6" s="115" t="s">
        <v>4</v>
      </c>
      <c r="B6" s="116"/>
      <c r="C6" s="116"/>
      <c r="D6" s="117"/>
    </row>
    <row r="7" spans="1:5" ht="18.75" x14ac:dyDescent="0.25">
      <c r="A7" s="9"/>
      <c r="B7" s="10"/>
      <c r="C7" s="11" t="s">
        <v>12</v>
      </c>
      <c r="D7" s="12"/>
    </row>
    <row r="8" spans="1:5" ht="15" customHeight="1" x14ac:dyDescent="0.25">
      <c r="A8" s="36">
        <v>1</v>
      </c>
      <c r="B8" s="32"/>
      <c r="C8" s="31" t="s">
        <v>34</v>
      </c>
      <c r="D8" s="6"/>
      <c r="E8" s="27"/>
    </row>
    <row r="9" spans="1:5" ht="15" customHeight="1" x14ac:dyDescent="0.25">
      <c r="A9" s="36">
        <v>2</v>
      </c>
      <c r="B9" s="32"/>
      <c r="C9" s="31" t="s">
        <v>36</v>
      </c>
      <c r="D9" s="6"/>
      <c r="E9" s="27"/>
    </row>
    <row r="10" spans="1:5" x14ac:dyDescent="0.25">
      <c r="A10" s="20">
        <v>3</v>
      </c>
      <c r="B10" s="13"/>
      <c r="C10" s="14" t="s">
        <v>35</v>
      </c>
      <c r="D10" s="25">
        <f>IF(ISBLANK(D9),D8,D8*12/D9)</f>
        <v>0</v>
      </c>
      <c r="E10" s="27" t="str">
        <f>IF(D10&gt;99999,"","Let op: waarde opdracht te laag! Referentie wordt niet geaccepteerd.")</f>
        <v>Let op: waarde opdracht te laag! Referentie wordt niet geaccepteerd.</v>
      </c>
    </row>
    <row r="11" spans="1:5" s="19" customFormat="1" ht="18.75" x14ac:dyDescent="0.3">
      <c r="A11" s="15"/>
      <c r="B11" s="16"/>
      <c r="C11" s="17" t="s">
        <v>5</v>
      </c>
      <c r="D11" s="18"/>
    </row>
    <row r="12" spans="1:5" x14ac:dyDescent="0.25">
      <c r="A12" s="20">
        <v>2</v>
      </c>
      <c r="B12" s="21"/>
      <c r="C12" s="33" t="s">
        <v>48</v>
      </c>
      <c r="D12" s="30"/>
    </row>
    <row r="13" spans="1:5" s="19" customFormat="1" x14ac:dyDescent="0.25">
      <c r="A13" s="20">
        <v>3</v>
      </c>
      <c r="B13" s="21"/>
      <c r="C13" s="34" t="s">
        <v>55</v>
      </c>
      <c r="D13" s="30"/>
      <c r="E13" s="8"/>
    </row>
    <row r="14" spans="1:5" ht="18.75" x14ac:dyDescent="0.3">
      <c r="A14" s="15"/>
      <c r="B14" s="16"/>
      <c r="C14" s="17" t="s">
        <v>38</v>
      </c>
      <c r="D14" s="18"/>
      <c r="E14" s="19"/>
    </row>
    <row r="15" spans="1:5" ht="30.75" thickBot="1" x14ac:dyDescent="0.3">
      <c r="A15" s="20">
        <v>4</v>
      </c>
      <c r="B15" s="21"/>
      <c r="C15" s="22" t="s">
        <v>42</v>
      </c>
      <c r="D15" s="101"/>
    </row>
    <row r="16" spans="1:5" ht="15.75" thickBot="1" x14ac:dyDescent="0.3">
      <c r="A16" s="20">
        <v>5</v>
      </c>
      <c r="B16" s="21"/>
      <c r="C16" s="22" t="s">
        <v>37</v>
      </c>
      <c r="D16" s="101"/>
    </row>
    <row r="17" spans="1:4" ht="15.75" thickBot="1" x14ac:dyDescent="0.3">
      <c r="A17" s="20">
        <v>6</v>
      </c>
      <c r="B17" s="21"/>
      <c r="C17" s="22" t="s">
        <v>65</v>
      </c>
      <c r="D17" s="101"/>
    </row>
    <row r="18" spans="1:4" ht="15.75" thickBot="1" x14ac:dyDescent="0.3">
      <c r="A18" s="20">
        <v>7</v>
      </c>
      <c r="B18" s="21"/>
      <c r="C18" s="22" t="s">
        <v>64</v>
      </c>
      <c r="D18" s="101"/>
    </row>
    <row r="19" spans="1:4" ht="15.75" thickBot="1" x14ac:dyDescent="0.3">
      <c r="A19" s="20">
        <v>8</v>
      </c>
      <c r="B19" s="21"/>
      <c r="C19" s="53" t="s">
        <v>61</v>
      </c>
      <c r="D19" s="101"/>
    </row>
    <row r="20" spans="1:4" x14ac:dyDescent="0.25">
      <c r="A20" s="118" t="s">
        <v>7</v>
      </c>
      <c r="B20" s="119"/>
      <c r="C20" s="119"/>
      <c r="D20" s="99"/>
    </row>
    <row r="21" spans="1:4" x14ac:dyDescent="0.25">
      <c r="A21" s="120" t="s">
        <v>8</v>
      </c>
      <c r="B21" s="121"/>
      <c r="C21" s="121"/>
      <c r="D21" s="30"/>
    </row>
    <row r="22" spans="1:4" x14ac:dyDescent="0.25">
      <c r="A22" s="120" t="s">
        <v>9</v>
      </c>
      <c r="B22" s="121"/>
      <c r="C22" s="121"/>
      <c r="D22" s="30"/>
    </row>
    <row r="23" spans="1:4" ht="15.75" thickBot="1" x14ac:dyDescent="0.3">
      <c r="A23" s="122" t="s">
        <v>10</v>
      </c>
      <c r="B23" s="123"/>
      <c r="C23" s="123"/>
      <c r="D23" s="100"/>
    </row>
  </sheetData>
  <sheetProtection password="C1BB" sheet="1" objects="1" scenarios="1"/>
  <mergeCells count="10">
    <mergeCell ref="A20:C20"/>
    <mergeCell ref="A21:C21"/>
    <mergeCell ref="A22:C22"/>
    <mergeCell ref="A23:C23"/>
    <mergeCell ref="A5:C5"/>
    <mergeCell ref="A1:C1"/>
    <mergeCell ref="A2:C2"/>
    <mergeCell ref="A3:C3"/>
    <mergeCell ref="A4:C4"/>
    <mergeCell ref="A6:D6"/>
  </mergeCells>
  <conditionalFormatting sqref="E10">
    <cfRule type="expression" dxfId="7" priority="2">
      <formula>D10&lt;100000</formula>
    </cfRule>
  </conditionalFormatting>
  <conditionalFormatting sqref="D10">
    <cfRule type="expression" dxfId="6" priority="1">
      <formula>D10&lt;100000</formula>
    </cfRule>
  </conditionalFormatting>
  <dataValidations count="3">
    <dataValidation allowBlank="1" showInputMessage="1" showErrorMessage="1" error="Let op: deze jaaromzet dient tussen 500 k€ - 5.000 k€ te bedragen!" sqref="D10"/>
    <dataValidation type="list" allowBlank="1" showInputMessage="1" showErrorMessage="1" error="Graag &quot;Ja&quot; of &quot;Nee&quot; antwoorden" sqref="D12:D13 D15:D19">
      <formula1>Gesloten_vraag</formula1>
    </dataValidation>
    <dataValidation type="custom" allowBlank="1" showInputMessage="1" showErrorMessage="1" error="Geef aantal maanden in (1-12)!" sqref="D9">
      <formula1>AND(D9&gt;0,D9&lt;=12)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&amp;LAntwoorden op de selectiecriteria&amp;R&amp;A</oddHeader>
    <oddFooter xml:space="preserve">&amp;CBijlage 4 bij selectiedocument bij de aanbesteding van een
‘overeenkomst voor maatwerk administratiediensten' d.d. 30 juli 2019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E23"/>
  <sheetViews>
    <sheetView zoomScaleNormal="100" workbookViewId="0">
      <selection activeCell="D20" sqref="D20"/>
    </sheetView>
  </sheetViews>
  <sheetFormatPr defaultRowHeight="15" x14ac:dyDescent="0.25"/>
  <cols>
    <col min="1" max="2" width="3" style="8" customWidth="1"/>
    <col min="3" max="4" width="73.5703125" style="8" customWidth="1"/>
    <col min="5" max="5" width="63.85546875" style="8" customWidth="1"/>
    <col min="6" max="6" width="9.42578125" style="8" bestFit="1" customWidth="1"/>
    <col min="7" max="16384" width="9.140625" style="8"/>
  </cols>
  <sheetData>
    <row r="1" spans="1:5" x14ac:dyDescent="0.25">
      <c r="A1" s="118" t="s">
        <v>0</v>
      </c>
      <c r="B1" s="119"/>
      <c r="C1" s="119"/>
      <c r="D1" s="1"/>
    </row>
    <row r="2" spans="1:5" x14ac:dyDescent="0.25">
      <c r="A2" s="120" t="s">
        <v>1</v>
      </c>
      <c r="B2" s="121"/>
      <c r="C2" s="121"/>
      <c r="D2" s="2"/>
    </row>
    <row r="3" spans="1:5" x14ac:dyDescent="0.25">
      <c r="A3" s="120" t="s">
        <v>2</v>
      </c>
      <c r="B3" s="121"/>
      <c r="C3" s="121"/>
      <c r="D3" s="3"/>
    </row>
    <row r="4" spans="1:5" ht="30" customHeight="1" x14ac:dyDescent="0.25">
      <c r="A4" s="124" t="s">
        <v>11</v>
      </c>
      <c r="B4" s="125"/>
      <c r="C4" s="126"/>
      <c r="D4" s="3"/>
    </row>
    <row r="5" spans="1:5" ht="15.75" thickBot="1" x14ac:dyDescent="0.3">
      <c r="A5" s="122" t="s">
        <v>3</v>
      </c>
      <c r="B5" s="123"/>
      <c r="C5" s="123"/>
      <c r="D5" s="5"/>
    </row>
    <row r="6" spans="1:5" ht="15.75" customHeight="1" thickBot="1" x14ac:dyDescent="0.3">
      <c r="A6" s="115" t="s">
        <v>4</v>
      </c>
      <c r="B6" s="116"/>
      <c r="C6" s="116"/>
      <c r="D6" s="117"/>
    </row>
    <row r="7" spans="1:5" ht="18.75" x14ac:dyDescent="0.25">
      <c r="A7" s="9"/>
      <c r="B7" s="10"/>
      <c r="C7" s="11" t="s">
        <v>12</v>
      </c>
      <c r="D7" s="12"/>
    </row>
    <row r="8" spans="1:5" ht="15" customHeight="1" x14ac:dyDescent="0.25">
      <c r="A8" s="36">
        <v>1</v>
      </c>
      <c r="B8" s="32"/>
      <c r="C8" s="31" t="s">
        <v>34</v>
      </c>
      <c r="D8" s="7"/>
      <c r="E8" s="27"/>
    </row>
    <row r="9" spans="1:5" ht="15" customHeight="1" x14ac:dyDescent="0.25">
      <c r="A9" s="36">
        <v>2</v>
      </c>
      <c r="B9" s="32"/>
      <c r="C9" s="31" t="s">
        <v>36</v>
      </c>
      <c r="D9" s="4"/>
      <c r="E9" s="27"/>
    </row>
    <row r="10" spans="1:5" x14ac:dyDescent="0.25">
      <c r="A10" s="20">
        <v>3</v>
      </c>
      <c r="B10" s="13"/>
      <c r="C10" s="14" t="s">
        <v>35</v>
      </c>
      <c r="D10" s="25">
        <f>IF(ISBLANK(D9),D8,D8*12/D9)</f>
        <v>0</v>
      </c>
      <c r="E10" s="27" t="str">
        <f>IF(D10&gt;99999,"","Let op: waarde opdracht te laag! Referentie wordt niet geaccepteerd.")</f>
        <v>Let op: waarde opdracht te laag! Referentie wordt niet geaccepteerd.</v>
      </c>
    </row>
    <row r="11" spans="1:5" s="19" customFormat="1" ht="18.75" x14ac:dyDescent="0.3">
      <c r="A11" s="15"/>
      <c r="B11" s="16"/>
      <c r="C11" s="17" t="s">
        <v>5</v>
      </c>
      <c r="D11" s="18"/>
    </row>
    <row r="12" spans="1:5" x14ac:dyDescent="0.25">
      <c r="A12" s="20">
        <v>2</v>
      </c>
      <c r="B12" s="21"/>
      <c r="C12" s="33" t="s">
        <v>48</v>
      </c>
      <c r="D12" s="30"/>
    </row>
    <row r="13" spans="1:5" s="19" customFormat="1" x14ac:dyDescent="0.25">
      <c r="A13" s="20">
        <v>3</v>
      </c>
      <c r="B13" s="21"/>
      <c r="C13" s="34" t="s">
        <v>55</v>
      </c>
      <c r="D13" s="30"/>
      <c r="E13" s="8"/>
    </row>
    <row r="14" spans="1:5" ht="18.75" x14ac:dyDescent="0.3">
      <c r="A14" s="15"/>
      <c r="B14" s="16"/>
      <c r="C14" s="17" t="s">
        <v>38</v>
      </c>
      <c r="D14" s="18"/>
      <c r="E14" s="19"/>
    </row>
    <row r="15" spans="1:5" ht="30.75" thickBot="1" x14ac:dyDescent="0.3">
      <c r="A15" s="20">
        <v>4</v>
      </c>
      <c r="B15" s="21"/>
      <c r="C15" s="22" t="s">
        <v>42</v>
      </c>
      <c r="D15" s="101"/>
    </row>
    <row r="16" spans="1:5" ht="15.75" thickBot="1" x14ac:dyDescent="0.3">
      <c r="A16" s="20">
        <v>5</v>
      </c>
      <c r="B16" s="21"/>
      <c r="C16" s="22" t="s">
        <v>37</v>
      </c>
      <c r="D16" s="101"/>
    </row>
    <row r="17" spans="1:4" ht="15.75" thickBot="1" x14ac:dyDescent="0.3">
      <c r="A17" s="20">
        <v>6</v>
      </c>
      <c r="B17" s="21"/>
      <c r="C17" s="22" t="s">
        <v>65</v>
      </c>
      <c r="D17" s="101"/>
    </row>
    <row r="18" spans="1:4" ht="15.75" thickBot="1" x14ac:dyDescent="0.3">
      <c r="A18" s="20">
        <v>7</v>
      </c>
      <c r="B18" s="21"/>
      <c r="C18" s="22" t="s">
        <v>64</v>
      </c>
      <c r="D18" s="101"/>
    </row>
    <row r="19" spans="1:4" ht="15.75" thickBot="1" x14ac:dyDescent="0.3">
      <c r="A19" s="20">
        <v>8</v>
      </c>
      <c r="B19" s="21"/>
      <c r="C19" s="53" t="s">
        <v>61</v>
      </c>
      <c r="D19" s="101"/>
    </row>
    <row r="20" spans="1:4" x14ac:dyDescent="0.25">
      <c r="A20" s="118" t="s">
        <v>7</v>
      </c>
      <c r="B20" s="119"/>
      <c r="C20" s="119"/>
      <c r="D20" s="99"/>
    </row>
    <row r="21" spans="1:4" x14ac:dyDescent="0.25">
      <c r="A21" s="120" t="s">
        <v>8</v>
      </c>
      <c r="B21" s="121"/>
      <c r="C21" s="121"/>
      <c r="D21" s="30"/>
    </row>
    <row r="22" spans="1:4" x14ac:dyDescent="0.25">
      <c r="A22" s="120" t="s">
        <v>9</v>
      </c>
      <c r="B22" s="121"/>
      <c r="C22" s="121"/>
      <c r="D22" s="30"/>
    </row>
    <row r="23" spans="1:4" ht="15.75" thickBot="1" x14ac:dyDescent="0.3">
      <c r="A23" s="122" t="s">
        <v>10</v>
      </c>
      <c r="B23" s="123"/>
      <c r="C23" s="123"/>
      <c r="D23" s="100"/>
    </row>
  </sheetData>
  <sheetProtection password="C1BB" sheet="1" objects="1" scenarios="1"/>
  <mergeCells count="10">
    <mergeCell ref="A20:C20"/>
    <mergeCell ref="A21:C21"/>
    <mergeCell ref="A22:C22"/>
    <mergeCell ref="A23:C23"/>
    <mergeCell ref="A5:C5"/>
    <mergeCell ref="A1:C1"/>
    <mergeCell ref="A2:C2"/>
    <mergeCell ref="A3:C3"/>
    <mergeCell ref="A4:C4"/>
    <mergeCell ref="A6:D6"/>
  </mergeCells>
  <conditionalFormatting sqref="E10">
    <cfRule type="expression" dxfId="5" priority="1">
      <formula>D10&lt;100000</formula>
    </cfRule>
  </conditionalFormatting>
  <conditionalFormatting sqref="D10">
    <cfRule type="expression" dxfId="4" priority="2">
      <formula>D10&lt;100000</formula>
    </cfRule>
  </conditionalFormatting>
  <dataValidations count="3">
    <dataValidation allowBlank="1" showInputMessage="1" showErrorMessage="1" error="Let op: deze jaaromzet dient tussen 500 k€ - 5.000 k€ te bedragen!" sqref="D10"/>
    <dataValidation type="list" allowBlank="1" showInputMessage="1" showErrorMessage="1" error="Graag &quot;Ja&quot; of &quot;Nee&quot; antwoorden" sqref="D12:D13 D15:D19">
      <formula1>Gesloten_vraag</formula1>
    </dataValidation>
    <dataValidation type="custom" allowBlank="1" showInputMessage="1" showErrorMessage="1" error="Geef aantal maanden in (1-12)!" sqref="D9">
      <formula1>AND(D9&gt;0,D9&lt;=12)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&amp;LAntwoorden op de selectiecriteria&amp;R&amp;A</oddHeader>
    <oddFooter xml:space="preserve">&amp;CBijlage 4 bij selectiedocument bij de aanbesteding van een
‘overeenkomst voor maatwerk administratiediensten' d.d. 30 juli 2019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E23"/>
  <sheetViews>
    <sheetView workbookViewId="0">
      <selection activeCell="D20" sqref="D20"/>
    </sheetView>
  </sheetViews>
  <sheetFormatPr defaultRowHeight="15" x14ac:dyDescent="0.25"/>
  <cols>
    <col min="1" max="2" width="3" style="8" customWidth="1"/>
    <col min="3" max="4" width="73.5703125" style="8" customWidth="1"/>
    <col min="5" max="5" width="63.85546875" style="8" customWidth="1"/>
    <col min="6" max="6" width="9.42578125" style="8" bestFit="1" customWidth="1"/>
    <col min="7" max="16384" width="9.140625" style="8"/>
  </cols>
  <sheetData>
    <row r="1" spans="1:5" x14ac:dyDescent="0.25">
      <c r="A1" s="118" t="s">
        <v>0</v>
      </c>
      <c r="B1" s="119"/>
      <c r="C1" s="119"/>
      <c r="D1" s="1"/>
    </row>
    <row r="2" spans="1:5" x14ac:dyDescent="0.25">
      <c r="A2" s="120" t="s">
        <v>1</v>
      </c>
      <c r="B2" s="121"/>
      <c r="C2" s="121"/>
      <c r="D2" s="2"/>
    </row>
    <row r="3" spans="1:5" x14ac:dyDescent="0.25">
      <c r="A3" s="120" t="s">
        <v>2</v>
      </c>
      <c r="B3" s="121"/>
      <c r="C3" s="121"/>
      <c r="D3" s="3"/>
    </row>
    <row r="4" spans="1:5" ht="30" customHeight="1" x14ac:dyDescent="0.25">
      <c r="A4" s="124" t="s">
        <v>11</v>
      </c>
      <c r="B4" s="125"/>
      <c r="C4" s="126"/>
      <c r="D4" s="3"/>
    </row>
    <row r="5" spans="1:5" ht="15.75" thickBot="1" x14ac:dyDescent="0.3">
      <c r="A5" s="122" t="s">
        <v>3</v>
      </c>
      <c r="B5" s="123"/>
      <c r="C5" s="123"/>
      <c r="D5" s="5"/>
    </row>
    <row r="6" spans="1:5" ht="15.75" customHeight="1" thickBot="1" x14ac:dyDescent="0.3">
      <c r="A6" s="115" t="s">
        <v>4</v>
      </c>
      <c r="B6" s="116"/>
      <c r="C6" s="116"/>
      <c r="D6" s="117"/>
    </row>
    <row r="7" spans="1:5" ht="18.75" x14ac:dyDescent="0.25">
      <c r="A7" s="9"/>
      <c r="B7" s="10"/>
      <c r="C7" s="11" t="s">
        <v>12</v>
      </c>
      <c r="D7" s="12"/>
    </row>
    <row r="8" spans="1:5" ht="15" customHeight="1" x14ac:dyDescent="0.25">
      <c r="A8" s="36">
        <v>1</v>
      </c>
      <c r="B8" s="32"/>
      <c r="C8" s="31" t="s">
        <v>34</v>
      </c>
      <c r="D8" s="7"/>
      <c r="E8" s="27"/>
    </row>
    <row r="9" spans="1:5" ht="15" customHeight="1" x14ac:dyDescent="0.25">
      <c r="A9" s="36">
        <v>2</v>
      </c>
      <c r="B9" s="32"/>
      <c r="C9" s="31" t="s">
        <v>36</v>
      </c>
      <c r="D9" s="4"/>
      <c r="E9" s="27"/>
    </row>
    <row r="10" spans="1:5" x14ac:dyDescent="0.25">
      <c r="A10" s="20">
        <v>3</v>
      </c>
      <c r="B10" s="13"/>
      <c r="C10" s="14" t="s">
        <v>35</v>
      </c>
      <c r="D10" s="25">
        <f>IF(ISBLANK(D9),D8,D8*12/D9)</f>
        <v>0</v>
      </c>
      <c r="E10" s="27" t="str">
        <f>IF(D10&gt;99999,"","Let op: waarde opdracht te laag! Referentie wordt niet geaccepteerd.")</f>
        <v>Let op: waarde opdracht te laag! Referentie wordt niet geaccepteerd.</v>
      </c>
    </row>
    <row r="11" spans="1:5" s="19" customFormat="1" ht="18.75" x14ac:dyDescent="0.3">
      <c r="A11" s="15"/>
      <c r="B11" s="16"/>
      <c r="C11" s="17" t="s">
        <v>5</v>
      </c>
      <c r="D11" s="18"/>
    </row>
    <row r="12" spans="1:5" x14ac:dyDescent="0.25">
      <c r="A12" s="20">
        <v>2</v>
      </c>
      <c r="B12" s="21"/>
      <c r="C12" s="33" t="s">
        <v>48</v>
      </c>
      <c r="D12" s="30"/>
    </row>
    <row r="13" spans="1:5" s="19" customFormat="1" x14ac:dyDescent="0.25">
      <c r="A13" s="20">
        <v>3</v>
      </c>
      <c r="B13" s="21"/>
      <c r="C13" s="34" t="s">
        <v>55</v>
      </c>
      <c r="D13" s="30"/>
      <c r="E13" s="8"/>
    </row>
    <row r="14" spans="1:5" ht="18.75" x14ac:dyDescent="0.3">
      <c r="A14" s="15"/>
      <c r="B14" s="16"/>
      <c r="C14" s="17" t="s">
        <v>38</v>
      </c>
      <c r="D14" s="18"/>
      <c r="E14" s="19"/>
    </row>
    <row r="15" spans="1:5" ht="30.75" thickBot="1" x14ac:dyDescent="0.3">
      <c r="A15" s="20">
        <v>4</v>
      </c>
      <c r="B15" s="21"/>
      <c r="C15" s="22" t="s">
        <v>42</v>
      </c>
      <c r="D15" s="101"/>
    </row>
    <row r="16" spans="1:5" ht="15.75" thickBot="1" x14ac:dyDescent="0.3">
      <c r="A16" s="20">
        <v>5</v>
      </c>
      <c r="B16" s="21"/>
      <c r="C16" s="22" t="s">
        <v>37</v>
      </c>
      <c r="D16" s="101"/>
    </row>
    <row r="17" spans="1:4" ht="15.75" thickBot="1" x14ac:dyDescent="0.3">
      <c r="A17" s="20">
        <v>6</v>
      </c>
      <c r="B17" s="21"/>
      <c r="C17" s="22" t="s">
        <v>65</v>
      </c>
      <c r="D17" s="101"/>
    </row>
    <row r="18" spans="1:4" ht="15.75" thickBot="1" x14ac:dyDescent="0.3">
      <c r="A18" s="20">
        <v>7</v>
      </c>
      <c r="B18" s="21"/>
      <c r="C18" s="22" t="s">
        <v>64</v>
      </c>
      <c r="D18" s="101"/>
    </row>
    <row r="19" spans="1:4" ht="15.75" thickBot="1" x14ac:dyDescent="0.3">
      <c r="A19" s="20">
        <v>8</v>
      </c>
      <c r="B19" s="21"/>
      <c r="C19" s="53" t="s">
        <v>61</v>
      </c>
      <c r="D19" s="101"/>
    </row>
    <row r="20" spans="1:4" x14ac:dyDescent="0.25">
      <c r="A20" s="118" t="s">
        <v>7</v>
      </c>
      <c r="B20" s="119"/>
      <c r="C20" s="119"/>
      <c r="D20" s="99"/>
    </row>
    <row r="21" spans="1:4" x14ac:dyDescent="0.25">
      <c r="A21" s="120" t="s">
        <v>8</v>
      </c>
      <c r="B21" s="121"/>
      <c r="C21" s="121"/>
      <c r="D21" s="30"/>
    </row>
    <row r="22" spans="1:4" x14ac:dyDescent="0.25">
      <c r="A22" s="120" t="s">
        <v>9</v>
      </c>
      <c r="B22" s="121"/>
      <c r="C22" s="121"/>
      <c r="D22" s="30"/>
    </row>
    <row r="23" spans="1:4" ht="15.75" thickBot="1" x14ac:dyDescent="0.3">
      <c r="A23" s="122" t="s">
        <v>10</v>
      </c>
      <c r="B23" s="123"/>
      <c r="C23" s="123"/>
      <c r="D23" s="100"/>
    </row>
  </sheetData>
  <sheetProtection password="C1BB" sheet="1" objects="1" scenarios="1"/>
  <mergeCells count="10">
    <mergeCell ref="A20:C20"/>
    <mergeCell ref="A21:C21"/>
    <mergeCell ref="A22:C22"/>
    <mergeCell ref="A23:C23"/>
    <mergeCell ref="A5:C5"/>
    <mergeCell ref="A1:C1"/>
    <mergeCell ref="A2:C2"/>
    <mergeCell ref="A3:C3"/>
    <mergeCell ref="A4:C4"/>
    <mergeCell ref="A6:D6"/>
  </mergeCells>
  <conditionalFormatting sqref="E10">
    <cfRule type="expression" dxfId="3" priority="1">
      <formula>D10&lt;100000</formula>
    </cfRule>
  </conditionalFormatting>
  <conditionalFormatting sqref="D10">
    <cfRule type="expression" dxfId="2" priority="2">
      <formula>D10&lt;100000</formula>
    </cfRule>
  </conditionalFormatting>
  <dataValidations count="3">
    <dataValidation allowBlank="1" showInputMessage="1" showErrorMessage="1" error="Let op: deze jaaromzet dient tussen 500 k€ - 5.000 k€ te bedragen!" sqref="D10"/>
    <dataValidation type="list" allowBlank="1" showInputMessage="1" showErrorMessage="1" error="Graag &quot;Ja&quot; of &quot;Nee&quot; antwoorden" sqref="D12:D13 D15:D19">
      <formula1>Gesloten_vraag</formula1>
    </dataValidation>
    <dataValidation type="custom" allowBlank="1" showInputMessage="1" showErrorMessage="1" error="Geef aantal maanden in (1-12)!" sqref="D9">
      <formula1>AND(D9&gt;0,D9&lt;=12)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&amp;LAntwoorden op de selectiecriteria&amp;R&amp;A</oddHeader>
    <oddFooter xml:space="preserve">&amp;CBijlage 4 bij selectiedocument bij de aanbesteding van een
‘overeenkomst voor maatwerk administratiediensten' d.d. 30 juli 2019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E23"/>
  <sheetViews>
    <sheetView workbookViewId="0">
      <selection activeCell="D20" sqref="D20"/>
    </sheetView>
  </sheetViews>
  <sheetFormatPr defaultRowHeight="15" x14ac:dyDescent="0.25"/>
  <cols>
    <col min="1" max="2" width="3" style="8" customWidth="1"/>
    <col min="3" max="4" width="73.5703125" style="8" customWidth="1"/>
    <col min="5" max="5" width="63.85546875" style="8" customWidth="1"/>
    <col min="6" max="6" width="9.42578125" style="8" bestFit="1" customWidth="1"/>
    <col min="7" max="16384" width="9.140625" style="8"/>
  </cols>
  <sheetData>
    <row r="1" spans="1:5" x14ac:dyDescent="0.25">
      <c r="A1" s="118" t="s">
        <v>0</v>
      </c>
      <c r="B1" s="119"/>
      <c r="C1" s="119"/>
      <c r="D1" s="1"/>
    </row>
    <row r="2" spans="1:5" x14ac:dyDescent="0.25">
      <c r="A2" s="120" t="s">
        <v>1</v>
      </c>
      <c r="B2" s="121"/>
      <c r="C2" s="121"/>
      <c r="D2" s="2"/>
    </row>
    <row r="3" spans="1:5" x14ac:dyDescent="0.25">
      <c r="A3" s="120" t="s">
        <v>2</v>
      </c>
      <c r="B3" s="121"/>
      <c r="C3" s="121"/>
      <c r="D3" s="3"/>
    </row>
    <row r="4" spans="1:5" ht="30" customHeight="1" x14ac:dyDescent="0.25">
      <c r="A4" s="124" t="s">
        <v>11</v>
      </c>
      <c r="B4" s="125"/>
      <c r="C4" s="126"/>
      <c r="D4" s="3"/>
    </row>
    <row r="5" spans="1:5" ht="15.75" thickBot="1" x14ac:dyDescent="0.3">
      <c r="A5" s="122" t="s">
        <v>3</v>
      </c>
      <c r="B5" s="123"/>
      <c r="C5" s="123"/>
      <c r="D5" s="5"/>
    </row>
    <row r="6" spans="1:5" ht="15.75" customHeight="1" thickBot="1" x14ac:dyDescent="0.3">
      <c r="A6" s="115" t="s">
        <v>4</v>
      </c>
      <c r="B6" s="116"/>
      <c r="C6" s="116"/>
      <c r="D6" s="117"/>
    </row>
    <row r="7" spans="1:5" ht="18.75" x14ac:dyDescent="0.25">
      <c r="A7" s="9"/>
      <c r="B7" s="10"/>
      <c r="C7" s="11" t="s">
        <v>12</v>
      </c>
      <c r="D7" s="12"/>
    </row>
    <row r="8" spans="1:5" ht="15" customHeight="1" x14ac:dyDescent="0.25">
      <c r="A8" s="36">
        <v>1</v>
      </c>
      <c r="B8" s="32"/>
      <c r="C8" s="31" t="s">
        <v>34</v>
      </c>
      <c r="D8" s="7"/>
      <c r="E8" s="27"/>
    </row>
    <row r="9" spans="1:5" ht="15" customHeight="1" x14ac:dyDescent="0.25">
      <c r="A9" s="36">
        <v>2</v>
      </c>
      <c r="B9" s="32"/>
      <c r="C9" s="31" t="s">
        <v>36</v>
      </c>
      <c r="D9" s="4"/>
      <c r="E9" s="27"/>
    </row>
    <row r="10" spans="1:5" x14ac:dyDescent="0.25">
      <c r="A10" s="20">
        <v>3</v>
      </c>
      <c r="B10" s="13"/>
      <c r="C10" s="14" t="s">
        <v>35</v>
      </c>
      <c r="D10" s="35">
        <f>IF(ISBLANK(D9),D8,D8*12/D9)</f>
        <v>0</v>
      </c>
      <c r="E10" s="27" t="str">
        <f>IF(D10&gt;99999,"","Let op: waarde opdracht te laag! Referentie wordt niet geaccepteerd.")</f>
        <v>Let op: waarde opdracht te laag! Referentie wordt niet geaccepteerd.</v>
      </c>
    </row>
    <row r="11" spans="1:5" s="19" customFormat="1" ht="18.75" x14ac:dyDescent="0.3">
      <c r="A11" s="15"/>
      <c r="B11" s="16"/>
      <c r="C11" s="17" t="s">
        <v>5</v>
      </c>
      <c r="D11" s="18"/>
    </row>
    <row r="12" spans="1:5" x14ac:dyDescent="0.25">
      <c r="A12" s="20">
        <v>2</v>
      </c>
      <c r="B12" s="21"/>
      <c r="C12" s="33" t="s">
        <v>48</v>
      </c>
      <c r="D12" s="30"/>
    </row>
    <row r="13" spans="1:5" s="19" customFormat="1" x14ac:dyDescent="0.25">
      <c r="A13" s="20">
        <v>3</v>
      </c>
      <c r="B13" s="21"/>
      <c r="C13" s="34" t="s">
        <v>55</v>
      </c>
      <c r="D13" s="30"/>
      <c r="E13" s="8"/>
    </row>
    <row r="14" spans="1:5" ht="18.75" x14ac:dyDescent="0.3">
      <c r="A14" s="15"/>
      <c r="B14" s="16"/>
      <c r="C14" s="17" t="s">
        <v>38</v>
      </c>
      <c r="D14" s="18"/>
      <c r="E14" s="19"/>
    </row>
    <row r="15" spans="1:5" ht="30.75" thickBot="1" x14ac:dyDescent="0.3">
      <c r="A15" s="20">
        <v>4</v>
      </c>
      <c r="B15" s="21"/>
      <c r="C15" s="22" t="s">
        <v>42</v>
      </c>
      <c r="D15" s="101"/>
    </row>
    <row r="16" spans="1:5" ht="15.75" thickBot="1" x14ac:dyDescent="0.3">
      <c r="A16" s="20">
        <v>5</v>
      </c>
      <c r="B16" s="21"/>
      <c r="C16" s="22" t="s">
        <v>37</v>
      </c>
      <c r="D16" s="101"/>
    </row>
    <row r="17" spans="1:4" ht="15.75" thickBot="1" x14ac:dyDescent="0.3">
      <c r="A17" s="20">
        <v>6</v>
      </c>
      <c r="B17" s="21"/>
      <c r="C17" s="22" t="s">
        <v>65</v>
      </c>
      <c r="D17" s="101"/>
    </row>
    <row r="18" spans="1:4" ht="15.75" thickBot="1" x14ac:dyDescent="0.3">
      <c r="A18" s="20">
        <v>7</v>
      </c>
      <c r="B18" s="21"/>
      <c r="C18" s="22" t="s">
        <v>64</v>
      </c>
      <c r="D18" s="101"/>
    </row>
    <row r="19" spans="1:4" ht="15.75" thickBot="1" x14ac:dyDescent="0.3">
      <c r="A19" s="20">
        <v>8</v>
      </c>
      <c r="B19" s="21"/>
      <c r="C19" s="53" t="s">
        <v>61</v>
      </c>
      <c r="D19" s="101"/>
    </row>
    <row r="20" spans="1:4" x14ac:dyDescent="0.25">
      <c r="A20" s="118" t="s">
        <v>7</v>
      </c>
      <c r="B20" s="119"/>
      <c r="C20" s="119"/>
      <c r="D20" s="99"/>
    </row>
    <row r="21" spans="1:4" x14ac:dyDescent="0.25">
      <c r="A21" s="120" t="s">
        <v>8</v>
      </c>
      <c r="B21" s="121"/>
      <c r="C21" s="121"/>
      <c r="D21" s="30"/>
    </row>
    <row r="22" spans="1:4" x14ac:dyDescent="0.25">
      <c r="A22" s="120" t="s">
        <v>9</v>
      </c>
      <c r="B22" s="121"/>
      <c r="C22" s="121"/>
      <c r="D22" s="30"/>
    </row>
    <row r="23" spans="1:4" ht="15.75" thickBot="1" x14ac:dyDescent="0.3">
      <c r="A23" s="122" t="s">
        <v>10</v>
      </c>
      <c r="B23" s="123"/>
      <c r="C23" s="123"/>
      <c r="D23" s="100"/>
    </row>
  </sheetData>
  <sheetProtection password="C1BB" sheet="1" objects="1" scenarios="1"/>
  <mergeCells count="10">
    <mergeCell ref="A20:C20"/>
    <mergeCell ref="A21:C21"/>
    <mergeCell ref="A22:C22"/>
    <mergeCell ref="A23:C23"/>
    <mergeCell ref="A5:C5"/>
    <mergeCell ref="A1:C1"/>
    <mergeCell ref="A2:C2"/>
    <mergeCell ref="A3:C3"/>
    <mergeCell ref="A4:C4"/>
    <mergeCell ref="A6:D6"/>
  </mergeCells>
  <conditionalFormatting sqref="E10">
    <cfRule type="expression" dxfId="1" priority="2">
      <formula>D10&lt;100000</formula>
    </cfRule>
  </conditionalFormatting>
  <conditionalFormatting sqref="D10">
    <cfRule type="expression" dxfId="0" priority="1">
      <formula>D10&lt;100000</formula>
    </cfRule>
  </conditionalFormatting>
  <dataValidations count="3">
    <dataValidation allowBlank="1" showInputMessage="1" showErrorMessage="1" error="Let op: deze jaaromzet dient tussen 500 k€ - 5.000 k€ te bedragen!" sqref="D10"/>
    <dataValidation type="list" allowBlank="1" showInputMessage="1" showErrorMessage="1" error="Graag &quot;Ja&quot; of &quot;Nee&quot; antwoorden" sqref="D12:D13 D15:D19">
      <formula1>Gesloten_vraag</formula1>
    </dataValidation>
    <dataValidation type="custom" allowBlank="1" showInputMessage="1" showErrorMessage="1" error="Geef aantal maanden in (1-12)!" sqref="D9">
      <formula1>AND(D9&gt;0,D9&lt;=12)</formula1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&amp;LAntwoorden op de selectiecriteria&amp;R&amp;A</oddHeader>
    <oddFooter xml:space="preserve">&amp;CBijlage 4 bij selectiedocument bij de aanbesteding van een
‘overeenkomst voor maatwerk administratiediensten' d.d. 30 juli 2019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D3" sqref="D3"/>
    </sheetView>
  </sheetViews>
  <sheetFormatPr defaultRowHeight="15" x14ac:dyDescent="0.25"/>
  <sheetData>
    <row r="1" spans="1:1" x14ac:dyDescent="0.25">
      <c r="A1" s="26" t="s">
        <v>18</v>
      </c>
    </row>
    <row r="2" spans="1:1" x14ac:dyDescent="0.25">
      <c r="A2" s="26" t="s">
        <v>6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7</vt:i4>
      </vt:variant>
    </vt:vector>
  </HeadingPairs>
  <TitlesOfParts>
    <vt:vector size="14" baseType="lpstr">
      <vt:lpstr>Criteria</vt:lpstr>
      <vt:lpstr>Referentie 1</vt:lpstr>
      <vt:lpstr>Referentie 2</vt:lpstr>
      <vt:lpstr>Referentie 3</vt:lpstr>
      <vt:lpstr>Referentie 4</vt:lpstr>
      <vt:lpstr>Referentie 5</vt:lpstr>
      <vt:lpstr>antwoorden gesloten vraag</vt:lpstr>
      <vt:lpstr>Criteria!Afdrukbereik</vt:lpstr>
      <vt:lpstr>'Referentie 1'!Afdrukbereik</vt:lpstr>
      <vt:lpstr>'Referentie 2'!Afdrukbereik</vt:lpstr>
      <vt:lpstr>'Referentie 3'!Afdrukbereik</vt:lpstr>
      <vt:lpstr>'Referentie 4'!Afdrukbereik</vt:lpstr>
      <vt:lpstr>'Referentie 5'!Afdrukbereik</vt:lpstr>
      <vt:lpstr>Gesloten_vraag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2019-02-17T04:28:22Z</dcterms:created>
  <dcterms:modified xsi:type="dcterms:W3CDTF">2019-08-19T12:12:35Z</dcterms:modified>
</cp:coreProperties>
</file>