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G:\Mijn Drive\Aeves - nieuwe\ADVIES\1. Projecten\ASG - Koffieautomaten\2. Aanbestedingsstukken\Bijlagen\"/>
    </mc:Choice>
  </mc:AlternateContent>
  <xr:revisionPtr revIDLastSave="0" documentId="13_ncr:1_{539C0170-E66B-4E09-B4F9-5A0DDCCEFE14}" xr6:coauthVersionLast="43" xr6:coauthVersionMax="43" xr10:uidLastSave="{00000000-0000-0000-0000-000000000000}"/>
  <bookViews>
    <workbookView xWindow="-120" yWindow="-120" windowWidth="29040" windowHeight="17640" xr2:uid="{3CD1021F-5E1A-465C-9185-EA4B822A765B}"/>
  </bookViews>
  <sheets>
    <sheet name="Invulinstructie" sheetId="4" r:id="rId1"/>
    <sheet name="Machines" sheetId="3" r:id="rId2"/>
    <sheet name="Ingrediënten" sheetId="2" r:id="rId3"/>
    <sheet name="Overzicht "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8" i="3" l="1"/>
  <c r="I8" i="3"/>
  <c r="F8" i="3"/>
  <c r="C8" i="3"/>
  <c r="B1" i="3"/>
  <c r="B1" i="2"/>
  <c r="B1" i="1"/>
  <c r="O7" i="2" l="1"/>
  <c r="O8" i="2"/>
  <c r="O9" i="2"/>
  <c r="O10" i="2"/>
  <c r="O11" i="2"/>
  <c r="O12" i="2"/>
  <c r="O6" i="2"/>
  <c r="L7" i="2"/>
  <c r="L8" i="2"/>
  <c r="L9" i="2"/>
  <c r="L10" i="2"/>
  <c r="L11" i="2"/>
  <c r="L12" i="2"/>
  <c r="L6" i="2"/>
  <c r="L10" i="3"/>
  <c r="L11" i="3"/>
  <c r="L12" i="3"/>
  <c r="L9" i="3"/>
  <c r="I10" i="3"/>
  <c r="I11" i="3"/>
  <c r="I12" i="3"/>
  <c r="I9" i="3"/>
  <c r="F10" i="3"/>
  <c r="F11" i="3"/>
  <c r="F12" i="3"/>
  <c r="F9" i="3"/>
  <c r="C10" i="3"/>
  <c r="C11" i="3"/>
  <c r="C12" i="3"/>
  <c r="C9" i="3"/>
  <c r="L7" i="3"/>
  <c r="I7" i="3"/>
  <c r="L6" i="3"/>
  <c r="I6" i="3"/>
  <c r="F7" i="3"/>
  <c r="F6" i="3"/>
  <c r="O9" i="3" l="1"/>
  <c r="C7" i="3"/>
  <c r="O11" i="3" s="1"/>
  <c r="O12" i="3"/>
  <c r="C6" i="3"/>
  <c r="O10" i="3" s="1"/>
  <c r="O8" i="3" l="1"/>
  <c r="O7" i="3"/>
  <c r="O6" i="3"/>
  <c r="I7" i="2" l="1"/>
  <c r="I8" i="2"/>
  <c r="I9" i="2"/>
  <c r="I10" i="2"/>
  <c r="I11" i="2"/>
  <c r="I12" i="2"/>
  <c r="I6" i="2"/>
  <c r="F7" i="2"/>
  <c r="F8" i="2"/>
  <c r="F9" i="2"/>
  <c r="F10" i="2"/>
  <c r="F11" i="2"/>
  <c r="F12" i="2"/>
  <c r="F6" i="2"/>
  <c r="N5" i="3" l="1"/>
  <c r="O5" i="3" s="1"/>
  <c r="O13" i="3" l="1"/>
  <c r="C5" i="1" s="1"/>
  <c r="D6" i="2"/>
  <c r="D7" i="2"/>
  <c r="D8" i="2"/>
  <c r="D9" i="2"/>
  <c r="D10" i="2"/>
  <c r="D11" i="2"/>
  <c r="D12" i="2"/>
  <c r="D5" i="2"/>
  <c r="H5" i="2" s="1"/>
  <c r="E6" i="2" l="1"/>
  <c r="H6" i="2" s="1"/>
  <c r="N5" i="2"/>
  <c r="K5" i="2"/>
  <c r="Q5" i="2" s="1"/>
  <c r="E7" i="2" l="1"/>
  <c r="H7" i="2" s="1"/>
  <c r="K6" i="2"/>
  <c r="N6" i="2"/>
  <c r="Q6" i="2" l="1"/>
  <c r="E8" i="2"/>
  <c r="H8" i="2" s="1"/>
  <c r="K7" i="2"/>
  <c r="N7" i="2"/>
  <c r="Q7" i="2" l="1"/>
  <c r="E9" i="2"/>
  <c r="H9" i="2" s="1"/>
  <c r="K8" i="2"/>
  <c r="N8" i="2"/>
  <c r="Q8" i="2" s="1"/>
  <c r="E10" i="2" l="1"/>
  <c r="H10" i="2" s="1"/>
  <c r="K9" i="2"/>
  <c r="N9" i="2"/>
  <c r="Q9" i="2"/>
  <c r="E11" i="2" l="1"/>
  <c r="H11" i="2" s="1"/>
  <c r="N10" i="2"/>
  <c r="K10" i="2"/>
  <c r="Q10" i="2" l="1"/>
  <c r="E12" i="2"/>
  <c r="H12" i="2" s="1"/>
  <c r="K11" i="2"/>
  <c r="Q11" i="2" s="1"/>
  <c r="N11" i="2"/>
  <c r="K12" i="2" l="1"/>
  <c r="N12" i="2"/>
  <c r="Q12" i="2" s="1"/>
  <c r="Q13" i="2" s="1"/>
  <c r="C6" i="1" s="1"/>
  <c r="C7" i="1" s="1"/>
</calcChain>
</file>

<file path=xl/sharedStrings.xml><?xml version="1.0" encoding="utf-8"?>
<sst xmlns="http://schemas.openxmlformats.org/spreadsheetml/2006/main" count="73" uniqueCount="59">
  <si>
    <t>Instant groot</t>
  </si>
  <si>
    <t>Instant klein</t>
  </si>
  <si>
    <t>Bonen groot</t>
  </si>
  <si>
    <t>Bonen klein</t>
  </si>
  <si>
    <t>Per jaar</t>
  </si>
  <si>
    <t>Aantal consumpties per jaar</t>
  </si>
  <si>
    <t>Consumpties per maand</t>
  </si>
  <si>
    <t>Aantal</t>
  </si>
  <si>
    <t>Totaal</t>
  </si>
  <si>
    <t>Aantal maanden</t>
  </si>
  <si>
    <t>Totaal maanden looptijd</t>
  </si>
  <si>
    <t>Instant groot kosten</t>
  </si>
  <si>
    <t>Instant klein kosten</t>
  </si>
  <si>
    <t>Bonen groot kosten</t>
  </si>
  <si>
    <t>Bonen klein kosten</t>
  </si>
  <si>
    <t>Start NOK</t>
  </si>
  <si>
    <t>zie voor invulinstructies het eerste tabblad.</t>
  </si>
  <si>
    <t>Kosten machines</t>
  </si>
  <si>
    <t>Invulinstructie prijzenblad</t>
  </si>
  <si>
    <t>Tabblad 'Machines'</t>
  </si>
  <si>
    <t>Inschrijver dient alle groen gemarkeerde cellen in te vullen. Indien niet alle groen gemarkeerde cellen zijn ingevuld is het prijzenblad niet geldig en volgt uitsluiting.</t>
  </si>
  <si>
    <t>In de eerste tabel dient u per type machine de maandelijke tarieven voor de machine inclusief alle bijkomende kosten zoals beschreven in het Programma van Eisen</t>
  </si>
  <si>
    <t xml:space="preserve">De overige cellen in de tabel zijn gerelateerd aan de eerste cel in de kolom. De tarieven staan vast gedurende de looptijd van de raamovereenkomst en nadere overeenkomsten. Indexering is mogelijk, maar is in dit prijzenblad niet meegenomen. </t>
  </si>
  <si>
    <t>In de onderste tabel dient inschrijver de aangeboden typen machines (merknaam en type) te benoemen.</t>
  </si>
  <si>
    <t>De tarieven en het kortingspercentage rekenen door tot een fictieve totaalprijs voor de gehele looptijd van de raamovereenkomst. Deze totaalprijs is onderdeel van de inschrijfprijs die op het tabblad 'Overzicht' wordt berekend.</t>
  </si>
  <si>
    <t>Tabblad 'Ingrediënten'</t>
  </si>
  <si>
    <t>Kosten ingrediënten</t>
  </si>
  <si>
    <t>Jaar</t>
  </si>
  <si>
    <t>Kilogram Cacao</t>
  </si>
  <si>
    <t>Prijs per kg</t>
  </si>
  <si>
    <t>Kilogram topping</t>
  </si>
  <si>
    <t>Kilogram Bonen koffie</t>
  </si>
  <si>
    <t>Kilogram Instant Koffie</t>
  </si>
  <si>
    <t>Berekening kilogram instant koffie</t>
  </si>
  <si>
    <t xml:space="preserve">U dient het tarief per kilogram in te vullen in de betreffende kolom. De tarieven staan vast gedurende de looptijd van de raamovereenkomst en nadere overeenkomsten. Indexering is mogelijk, maar is in dit prijzenblad niet meegenomen. </t>
  </si>
  <si>
    <t xml:space="preserve">U dient het verwachte aantal kilogram 'instant' koffie op te geven op basis van het maandelijkse aantal consumpties in 2019. De overige kolommen voor kilogrammen zijn gerelateerd aan de kolom van Kilogram instant koffie. </t>
  </si>
  <si>
    <t>U dient de berekening voor het aantal kilogram Instant koffie te vermelden in de daarvoor bestemde cel.</t>
  </si>
  <si>
    <t>De tarieven en de kilogrammen rekenen door tot een fictieve totaalprijs voor de gehele looptijd van de raamovereenkomst. Deze totaalprijs is onderdeel van de inschrijfprijs die op het tabblad 'Overzicht' wordt berekend.</t>
  </si>
  <si>
    <t>Tabblad 'Overzicht'</t>
  </si>
  <si>
    <t>Voor akkoord</t>
  </si>
  <si>
    <t>Organisatie</t>
  </si>
  <si>
    <t>Naam rechtsgeldig vertegenwoordiger</t>
  </si>
  <si>
    <t>Functie rechtsgeldig vertegenwoordiger</t>
  </si>
  <si>
    <t>Datum</t>
  </si>
  <si>
    <t>Handtekening</t>
  </si>
  <si>
    <t>Algemeen</t>
  </si>
  <si>
    <t xml:space="preserve">Alle tarieven zijn exclusief btw, maar inclusief alle overige kosten. </t>
  </si>
  <si>
    <t>Alle tarieven staan vast gedurende de looptijd van de raamovereenkomst en bijbehorende nadere overeenkomsten, met uitzondering van eventuele indexeringsmogelijkheden.</t>
  </si>
  <si>
    <t>Het niet of niet juist invullen van dit prijzenblad leidt tot een ongeldige inschrijving en derhalve uitsluiting van de aanbestedingsprocedure.</t>
  </si>
  <si>
    <t>Alle tarieven dienen marktconform te zijn. Bij vermoeden van non-marktconformiteit kan aanbestedende dienst overgaan tot verificatie van de aangeboden tarieven.</t>
  </si>
  <si>
    <t>Inschrijver dient op dit tabblad alle groen gemarkeerde cellen in te vullen. Een rechtsgeldig bevoegde vertegenwoordiger van inschrijver dient dit tabblad te ondertekenen.</t>
  </si>
  <si>
    <t>Voeg zowel het ingevulde Excel-bestand als het ondertekende tabblad 'Overzicht' bij uw inschrijving.</t>
  </si>
  <si>
    <t>Totale inschrijfprijs</t>
  </si>
  <si>
    <t>Overzicht</t>
  </si>
  <si>
    <t>Kortingspercentage refurbished (vanaf 2022)</t>
  </si>
  <si>
    <t>Vanaf 2022 kunnen scholen verzoeken om refurbished machines in plaats van nieuwe. Inschrijver kan een kortingspercentage opgeven voor deze refurbished machines. Dit kortingspercentage werkt door in de tarieven vanaf 2022. Indien scholen vanaf die periode niet om refurbished verzoeken geldt het standaardtarief.</t>
  </si>
  <si>
    <t xml:space="preserve">Op dit tabblad wordt de totale inschrijfprijs berekend (blauw gemarkeerde cel), die zal worden gebruikt bij het bepalen van de score voor prijs (conform aanbestedingsleidraad). </t>
  </si>
  <si>
    <t>ASG Koffievoorziening - Bijlage D - Prijzenblad</t>
  </si>
  <si>
    <t>Aangeboden machines (type, capaciteit, etc. (ter info))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</si>
</sst>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
  </numFmts>
  <fonts count="9" x14ac:knownFonts="1">
    <font>
      <sz val="11"/>
      <color theme="1"/>
      <name val="Calibri"/>
      <family val="2"/>
      <scheme val="minor"/>
    </font>
    <font>
      <b/>
      <sz val="11"/>
      <color theme="1"/>
      <name val="Calibri"/>
      <family val="2"/>
      <scheme val="minor"/>
    </font>
    <font>
      <b/>
      <sz val="11"/>
      <color theme="0"/>
      <name val="Calibri"/>
      <family val="2"/>
      <scheme val="minor"/>
    </font>
    <font>
      <sz val="10"/>
      <color theme="1"/>
      <name val="Arial"/>
      <family val="2"/>
    </font>
    <font>
      <b/>
      <sz val="10"/>
      <color theme="1"/>
      <name val="Arial"/>
      <family val="2"/>
    </font>
    <font>
      <sz val="11"/>
      <color theme="1"/>
      <name val="Calibri"/>
      <family val="2"/>
      <scheme val="minor"/>
    </font>
    <font>
      <b/>
      <sz val="20"/>
      <color theme="1"/>
      <name val="Calibri"/>
      <family val="2"/>
      <scheme val="minor"/>
    </font>
    <font>
      <sz val="9"/>
      <color theme="1"/>
      <name val="Calibri"/>
      <family val="2"/>
      <scheme val="minor"/>
    </font>
    <font>
      <sz val="9.5"/>
      <color theme="1"/>
      <name val="Arial"/>
      <family val="2"/>
    </font>
  </fonts>
  <fills count="7">
    <fill>
      <patternFill patternType="none"/>
    </fill>
    <fill>
      <patternFill patternType="gray125"/>
    </fill>
    <fill>
      <patternFill patternType="solid">
        <fgColor rgb="FF7030A0"/>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399975585192419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thin">
        <color indexed="64"/>
      </top>
      <bottom style="double">
        <color indexed="64"/>
      </bottom>
      <diagonal/>
    </border>
    <border>
      <left style="medium">
        <color indexed="64"/>
      </left>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s>
  <cellStyleXfs count="2">
    <xf numFmtId="0" fontId="0" fillId="0" borderId="0"/>
    <xf numFmtId="44" fontId="5" fillId="0" borderId="0" applyFont="0" applyFill="0" applyBorder="0" applyAlignment="0" applyProtection="0"/>
  </cellStyleXfs>
  <cellXfs count="122">
    <xf numFmtId="0" fontId="0" fillId="0" borderId="0" xfId="0"/>
    <xf numFmtId="0" fontId="2" fillId="2" borderId="5" xfId="0" applyFont="1" applyFill="1" applyBorder="1" applyAlignment="1">
      <alignment vertical="top" wrapText="1"/>
    </xf>
    <xf numFmtId="0" fontId="2" fillId="2" borderId="19" xfId="0" applyFont="1" applyFill="1" applyBorder="1" applyAlignment="1">
      <alignment vertical="top" wrapText="1"/>
    </xf>
    <xf numFmtId="0" fontId="2" fillId="2" borderId="17" xfId="0" applyFont="1" applyFill="1" applyBorder="1" applyAlignment="1">
      <alignment vertical="top" wrapText="1"/>
    </xf>
    <xf numFmtId="0" fontId="2" fillId="2" borderId="16" xfId="0" applyFont="1" applyFill="1" applyBorder="1" applyAlignment="1">
      <alignment vertical="top" wrapText="1"/>
    </xf>
    <xf numFmtId="0" fontId="2" fillId="2" borderId="15" xfId="0" applyFont="1" applyFill="1" applyBorder="1" applyAlignment="1">
      <alignment vertical="top" wrapText="1"/>
    </xf>
    <xf numFmtId="44" fontId="0" fillId="4" borderId="8" xfId="0" applyNumberFormat="1" applyFill="1" applyBorder="1"/>
    <xf numFmtId="44" fontId="0" fillId="4" borderId="11" xfId="0" applyNumberFormat="1" applyFill="1" applyBorder="1"/>
    <xf numFmtId="44" fontId="1" fillId="3" borderId="29" xfId="0" applyNumberFormat="1" applyFont="1" applyFill="1" applyBorder="1"/>
    <xf numFmtId="44" fontId="0" fillId="0" borderId="8" xfId="0" applyNumberFormat="1" applyBorder="1"/>
    <xf numFmtId="44" fontId="0" fillId="0" borderId="7" xfId="0" applyNumberFormat="1" applyBorder="1"/>
    <xf numFmtId="44" fontId="0" fillId="0" borderId="9" xfId="0" applyNumberFormat="1" applyBorder="1"/>
    <xf numFmtId="0" fontId="2" fillId="2" borderId="17" xfId="0" applyFont="1" applyFill="1" applyBorder="1" applyAlignment="1">
      <alignment horizontal="right" vertical="top" wrapText="1"/>
    </xf>
    <xf numFmtId="0" fontId="0" fillId="4" borderId="0" xfId="0" applyFill="1"/>
    <xf numFmtId="0" fontId="4" fillId="4" borderId="0" xfId="0" applyFont="1" applyFill="1" applyAlignment="1">
      <alignment wrapText="1"/>
    </xf>
    <xf numFmtId="0" fontId="3" fillId="4" borderId="0" xfId="0" applyFont="1" applyFill="1" applyAlignment="1">
      <alignment wrapText="1"/>
    </xf>
    <xf numFmtId="0" fontId="6" fillId="4" borderId="0" xfId="0" applyFont="1" applyFill="1"/>
    <xf numFmtId="0" fontId="1" fillId="0" borderId="13" xfId="0" applyFont="1" applyBorder="1"/>
    <xf numFmtId="0" fontId="1" fillId="0" borderId="14" xfId="0" applyFont="1" applyBorder="1"/>
    <xf numFmtId="44" fontId="0" fillId="0" borderId="22" xfId="0" applyNumberFormat="1" applyBorder="1"/>
    <xf numFmtId="9" fontId="0" fillId="4" borderId="0" xfId="0" applyNumberFormat="1" applyFill="1"/>
    <xf numFmtId="0" fontId="7" fillId="4" borderId="0" xfId="0" applyFont="1" applyFill="1" applyAlignment="1">
      <alignment vertical="top"/>
    </xf>
    <xf numFmtId="0" fontId="2" fillId="2" borderId="35" xfId="0" applyFont="1" applyFill="1" applyBorder="1" applyAlignment="1">
      <alignment horizontal="left" vertical="top" wrapText="1"/>
    </xf>
    <xf numFmtId="0" fontId="2" fillId="2" borderId="36" xfId="0" applyFont="1" applyFill="1" applyBorder="1" applyAlignment="1">
      <alignment horizontal="left" vertical="top" wrapText="1"/>
    </xf>
    <xf numFmtId="44" fontId="0" fillId="0" borderId="6" xfId="0" applyNumberFormat="1" applyBorder="1"/>
    <xf numFmtId="44" fontId="0" fillId="0" borderId="24" xfId="0" applyNumberFormat="1" applyBorder="1"/>
    <xf numFmtId="0" fontId="1" fillId="3" borderId="28" xfId="0" applyFont="1" applyFill="1" applyBorder="1" applyAlignment="1">
      <alignment horizontal="right"/>
    </xf>
    <xf numFmtId="0" fontId="1" fillId="0" borderId="37" xfId="0" applyFont="1" applyBorder="1"/>
    <xf numFmtId="0" fontId="1" fillId="0" borderId="38" xfId="0" applyFont="1" applyBorder="1"/>
    <xf numFmtId="1" fontId="0" fillId="0" borderId="6" xfId="0" applyNumberFormat="1" applyBorder="1"/>
    <xf numFmtId="1" fontId="0" fillId="0" borderId="8" xfId="0" applyNumberFormat="1" applyBorder="1"/>
    <xf numFmtId="1" fontId="0" fillId="0" borderId="11" xfId="0" applyNumberFormat="1" applyBorder="1"/>
    <xf numFmtId="0" fontId="2" fillId="2" borderId="39" xfId="0" applyFont="1" applyFill="1" applyBorder="1" applyAlignment="1">
      <alignment vertical="top" wrapText="1"/>
    </xf>
    <xf numFmtId="0" fontId="2" fillId="2" borderId="40" xfId="0" applyFont="1" applyFill="1" applyBorder="1" applyAlignment="1">
      <alignment vertical="top" wrapText="1"/>
    </xf>
    <xf numFmtId="0" fontId="2" fillId="2" borderId="41" xfId="0" applyFont="1" applyFill="1" applyBorder="1" applyAlignment="1">
      <alignment vertical="top" wrapText="1"/>
    </xf>
    <xf numFmtId="0" fontId="0" fillId="4" borderId="0" xfId="0" applyFill="1" applyAlignment="1">
      <alignment vertical="top"/>
    </xf>
    <xf numFmtId="0" fontId="0" fillId="4" borderId="22" xfId="0" applyFill="1" applyBorder="1" applyAlignment="1">
      <alignment vertical="top" wrapText="1"/>
    </xf>
    <xf numFmtId="0" fontId="0" fillId="4" borderId="25" xfId="0" applyFill="1" applyBorder="1" applyAlignment="1">
      <alignment vertical="top" wrapText="1"/>
    </xf>
    <xf numFmtId="0" fontId="2" fillId="2" borderId="7" xfId="0" applyFont="1" applyFill="1" applyBorder="1" applyAlignment="1">
      <alignment vertical="top" wrapText="1"/>
    </xf>
    <xf numFmtId="0" fontId="2" fillId="2" borderId="9" xfId="0" applyFont="1" applyFill="1" applyBorder="1" applyAlignment="1">
      <alignment vertical="top" wrapText="1"/>
    </xf>
    <xf numFmtId="44" fontId="0" fillId="4" borderId="13" xfId="0" applyNumberFormat="1" applyFill="1" applyBorder="1"/>
    <xf numFmtId="44" fontId="0" fillId="4" borderId="14" xfId="0" applyNumberFormat="1" applyFill="1" applyBorder="1"/>
    <xf numFmtId="1" fontId="1" fillId="0" borderId="39" xfId="0" applyNumberFormat="1" applyFont="1" applyBorder="1"/>
    <xf numFmtId="1" fontId="1" fillId="0" borderId="35" xfId="0" applyNumberFormat="1" applyFont="1" applyBorder="1"/>
    <xf numFmtId="1" fontId="1" fillId="0" borderId="36" xfId="0" applyNumberFormat="1" applyFont="1" applyBorder="1"/>
    <xf numFmtId="0" fontId="0" fillId="0" borderId="34" xfId="0" applyBorder="1"/>
    <xf numFmtId="0" fontId="0" fillId="0" borderId="20" xfId="0" applyBorder="1"/>
    <xf numFmtId="164" fontId="0" fillId="0" borderId="34" xfId="0" applyNumberFormat="1" applyBorder="1"/>
    <xf numFmtId="164" fontId="0" fillId="0" borderId="20" xfId="0" applyNumberFormat="1" applyBorder="1"/>
    <xf numFmtId="164" fontId="0" fillId="0" borderId="21" xfId="0" applyNumberFormat="1" applyBorder="1"/>
    <xf numFmtId="164" fontId="0" fillId="4" borderId="4" xfId="0" applyNumberFormat="1" applyFill="1" applyBorder="1"/>
    <xf numFmtId="164" fontId="0" fillId="4" borderId="7" xfId="0" applyNumberFormat="1" applyFill="1" applyBorder="1"/>
    <xf numFmtId="164" fontId="0" fillId="4" borderId="9" xfId="0" applyNumberFormat="1" applyFill="1" applyBorder="1"/>
    <xf numFmtId="0" fontId="2" fillId="4" borderId="42" xfId="0" applyFont="1" applyFill="1" applyBorder="1" applyAlignment="1">
      <alignment vertical="top" wrapText="1"/>
    </xf>
    <xf numFmtId="44" fontId="0" fillId="4" borderId="44" xfId="0" applyNumberFormat="1" applyFill="1" applyBorder="1"/>
    <xf numFmtId="44" fontId="0" fillId="4" borderId="3" xfId="0" applyNumberFormat="1" applyFill="1" applyBorder="1"/>
    <xf numFmtId="0" fontId="2" fillId="2" borderId="4" xfId="0" applyFont="1" applyFill="1" applyBorder="1" applyAlignment="1">
      <alignment horizontal="center" vertical="center" wrapText="1"/>
    </xf>
    <xf numFmtId="0" fontId="6" fillId="4" borderId="0" xfId="0" applyFont="1" applyFill="1" applyAlignment="1">
      <alignment vertical="top"/>
    </xf>
    <xf numFmtId="0" fontId="2" fillId="2" borderId="2" xfId="0" applyFont="1" applyFill="1" applyBorder="1" applyAlignment="1">
      <alignment vertical="top"/>
    </xf>
    <xf numFmtId="0" fontId="0" fillId="4" borderId="23" xfId="0" applyFill="1" applyBorder="1" applyAlignment="1">
      <alignment vertical="top" wrapText="1"/>
    </xf>
    <xf numFmtId="0" fontId="0" fillId="4" borderId="24" xfId="0" applyFill="1" applyBorder="1" applyAlignment="1">
      <alignment vertical="top" wrapText="1"/>
    </xf>
    <xf numFmtId="0" fontId="2" fillId="2" borderId="35" xfId="0" applyFont="1" applyFill="1" applyBorder="1" applyAlignment="1">
      <alignment vertical="top" wrapText="1"/>
    </xf>
    <xf numFmtId="0" fontId="2" fillId="2" borderId="48" xfId="0" applyFont="1" applyFill="1" applyBorder="1" applyAlignment="1">
      <alignment vertical="top" wrapText="1"/>
    </xf>
    <xf numFmtId="0" fontId="2" fillId="2" borderId="28" xfId="0" applyFont="1" applyFill="1" applyBorder="1" applyAlignment="1">
      <alignment vertical="top" wrapText="1"/>
    </xf>
    <xf numFmtId="0" fontId="7" fillId="4" borderId="0" xfId="0" applyFont="1" applyFill="1" applyAlignment="1">
      <alignment horizontal="right" vertical="top"/>
    </xf>
    <xf numFmtId="0" fontId="0" fillId="0" borderId="47" xfId="0" applyBorder="1"/>
    <xf numFmtId="44" fontId="0" fillId="0" borderId="54" xfId="0" applyNumberFormat="1" applyBorder="1"/>
    <xf numFmtId="0" fontId="1" fillId="0" borderId="46" xfId="0" applyFont="1" applyBorder="1"/>
    <xf numFmtId="44" fontId="0" fillId="0" borderId="46" xfId="0" applyNumberFormat="1" applyBorder="1"/>
    <xf numFmtId="0" fontId="7" fillId="4" borderId="0" xfId="0" applyFont="1" applyFill="1" applyAlignment="1">
      <alignment horizontal="right"/>
    </xf>
    <xf numFmtId="0" fontId="2" fillId="2" borderId="9"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26" xfId="0" applyFont="1" applyFill="1" applyBorder="1" applyAlignment="1">
      <alignment horizontal="left" vertical="top"/>
    </xf>
    <xf numFmtId="0" fontId="2" fillId="2" borderId="30" xfId="0" applyFont="1" applyFill="1" applyBorder="1" applyAlignment="1">
      <alignment horizontal="left" vertical="top"/>
    </xf>
    <xf numFmtId="0" fontId="2" fillId="2" borderId="27" xfId="0" applyFont="1" applyFill="1" applyBorder="1" applyAlignment="1">
      <alignment horizontal="left" vertical="top"/>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2" fillId="2" borderId="18" xfId="0" applyFont="1" applyFill="1" applyBorder="1" applyAlignment="1">
      <alignment horizontal="left" vertical="top"/>
    </xf>
    <xf numFmtId="0" fontId="2" fillId="2" borderId="17" xfId="0" applyFont="1" applyFill="1" applyBorder="1" applyAlignment="1">
      <alignment horizontal="left" vertical="top"/>
    </xf>
    <xf numFmtId="44" fontId="2" fillId="6" borderId="53" xfId="0" applyNumberFormat="1" applyFont="1" applyFill="1" applyBorder="1" applyAlignment="1">
      <alignment horizontal="center"/>
    </xf>
    <xf numFmtId="44" fontId="2" fillId="6" borderId="50" xfId="0" applyNumberFormat="1" applyFont="1" applyFill="1" applyBorder="1" applyAlignment="1">
      <alignment horizontal="center"/>
    </xf>
    <xf numFmtId="44" fontId="2" fillId="6" borderId="51" xfId="0" applyNumberFormat="1" applyFont="1" applyFill="1" applyBorder="1" applyAlignment="1">
      <alignment horizontal="center"/>
    </xf>
    <xf numFmtId="0" fontId="2" fillId="2" borderId="32" xfId="0" applyFont="1" applyFill="1" applyBorder="1" applyAlignment="1">
      <alignment horizontal="center" vertical="top"/>
    </xf>
    <xf numFmtId="0" fontId="2" fillId="2" borderId="31" xfId="0" applyFont="1" applyFill="1" applyBorder="1" applyAlignment="1">
      <alignment horizontal="center" vertical="top"/>
    </xf>
    <xf numFmtId="0" fontId="2" fillId="2" borderId="33" xfId="0" applyFont="1" applyFill="1" applyBorder="1" applyAlignment="1">
      <alignment horizontal="center" vertical="top"/>
    </xf>
    <xf numFmtId="44" fontId="0" fillId="4" borderId="48" xfId="0" applyNumberFormat="1" applyFill="1" applyBorder="1" applyAlignment="1">
      <alignment horizontal="center"/>
    </xf>
    <xf numFmtId="44" fontId="0" fillId="4" borderId="52" xfId="0" applyNumberFormat="1" applyFill="1" applyBorder="1" applyAlignment="1">
      <alignment horizontal="center"/>
    </xf>
    <xf numFmtId="44" fontId="0" fillId="4" borderId="49" xfId="0" applyNumberFormat="1" applyFill="1" applyBorder="1" applyAlignment="1">
      <alignment horizontal="center"/>
    </xf>
    <xf numFmtId="44" fontId="0" fillId="4" borderId="39" xfId="0" applyNumberFormat="1" applyFill="1" applyBorder="1" applyAlignment="1">
      <alignment horizontal="center"/>
    </xf>
    <xf numFmtId="44" fontId="0" fillId="4" borderId="43" xfId="0" applyNumberFormat="1" applyFill="1" applyBorder="1" applyAlignment="1">
      <alignment horizontal="center"/>
    </xf>
    <xf numFmtId="44" fontId="0" fillId="4" borderId="37" xfId="0" applyNumberFormat="1" applyFill="1" applyBorder="1" applyAlignment="1">
      <alignment horizontal="center"/>
    </xf>
    <xf numFmtId="44" fontId="8" fillId="5" borderId="4" xfId="1" applyFont="1" applyFill="1" applyBorder="1" applyAlignment="1" applyProtection="1">
      <alignment horizontal="left" vertical="top" wrapText="1"/>
      <protection locked="0"/>
    </xf>
    <xf numFmtId="44" fontId="8" fillId="5" borderId="5" xfId="1" applyFont="1" applyFill="1" applyBorder="1" applyAlignment="1" applyProtection="1">
      <alignment horizontal="left" vertical="top" wrapText="1"/>
      <protection locked="0"/>
    </xf>
    <xf numFmtId="44" fontId="8" fillId="5" borderId="6" xfId="1" applyFont="1" applyFill="1" applyBorder="1" applyAlignment="1" applyProtection="1">
      <alignment horizontal="left" vertical="top" wrapText="1"/>
      <protection locked="0"/>
    </xf>
    <xf numFmtId="44" fontId="8" fillId="5" borderId="7" xfId="1" applyFont="1" applyFill="1" applyBorder="1" applyAlignment="1" applyProtection="1">
      <alignment horizontal="left" vertical="top" wrapText="1"/>
      <protection locked="0"/>
    </xf>
    <xf numFmtId="44" fontId="8" fillId="5" borderId="1" xfId="1" applyFont="1" applyFill="1" applyBorder="1" applyAlignment="1" applyProtection="1">
      <alignment horizontal="left" vertical="top" wrapText="1"/>
      <protection locked="0"/>
    </xf>
    <xf numFmtId="44" fontId="8" fillId="5" borderId="8" xfId="1" applyFont="1" applyFill="1" applyBorder="1" applyAlignment="1" applyProtection="1">
      <alignment horizontal="left" vertical="top" wrapText="1"/>
      <protection locked="0"/>
    </xf>
    <xf numFmtId="44" fontId="8" fillId="4" borderId="9" xfId="1" applyFont="1" applyFill="1" applyBorder="1" applyAlignment="1" applyProtection="1">
      <alignment horizontal="left" vertical="top" wrapText="1"/>
      <protection locked="0"/>
    </xf>
    <xf numFmtId="44" fontId="8" fillId="4" borderId="10" xfId="1" applyFont="1" applyFill="1" applyBorder="1" applyAlignment="1" applyProtection="1">
      <alignment horizontal="left" vertical="top" wrapText="1"/>
      <protection locked="0"/>
    </xf>
    <xf numFmtId="44" fontId="8" fillId="4" borderId="11" xfId="1" applyFont="1" applyFill="1" applyBorder="1" applyAlignment="1" applyProtection="1">
      <alignment horizontal="left" vertical="top" wrapText="1"/>
      <protection locked="0"/>
    </xf>
    <xf numFmtId="44" fontId="0" fillId="5" borderId="4" xfId="0" applyNumberFormat="1" applyFill="1" applyBorder="1" applyProtection="1">
      <protection locked="0"/>
    </xf>
    <xf numFmtId="9" fontId="0" fillId="5" borderId="2" xfId="0" applyNumberFormat="1" applyFill="1" applyBorder="1" applyProtection="1">
      <protection locked="0"/>
    </xf>
    <xf numFmtId="0" fontId="0" fillId="5" borderId="4" xfId="0" applyFill="1" applyBorder="1" applyAlignment="1" applyProtection="1">
      <alignment horizontal="center"/>
      <protection locked="0"/>
    </xf>
    <xf numFmtId="0" fontId="0" fillId="5" borderId="34" xfId="0" applyFill="1" applyBorder="1" applyAlignment="1" applyProtection="1">
      <alignment horizontal="center"/>
      <protection locked="0"/>
    </xf>
    <xf numFmtId="0" fontId="0" fillId="5" borderId="5" xfId="0" applyFill="1" applyBorder="1" applyAlignment="1" applyProtection="1">
      <alignment horizontal="center"/>
      <protection locked="0"/>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20" xfId="0" applyFill="1" applyBorder="1" applyAlignment="1" applyProtection="1">
      <alignment horizontal="center"/>
      <protection locked="0"/>
    </xf>
    <xf numFmtId="0" fontId="0" fillId="5" borderId="1" xfId="0" applyFill="1" applyBorder="1" applyAlignment="1" applyProtection="1">
      <alignment horizontal="center"/>
      <protection locked="0"/>
    </xf>
    <xf numFmtId="0" fontId="0" fillId="5" borderId="8"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21"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164" fontId="0" fillId="5" borderId="4" xfId="0" applyNumberFormat="1" applyFill="1" applyBorder="1" applyProtection="1">
      <protection locked="0"/>
    </xf>
    <xf numFmtId="44" fontId="0" fillId="5" borderId="6" xfId="0" applyNumberFormat="1" applyFill="1" applyBorder="1" applyProtection="1">
      <protection locked="0"/>
    </xf>
    <xf numFmtId="44" fontId="0" fillId="5" borderId="12" xfId="0" applyNumberFormat="1" applyFill="1" applyBorder="1" applyProtection="1">
      <protection locked="0"/>
    </xf>
    <xf numFmtId="0" fontId="2" fillId="5" borderId="28" xfId="0" applyFont="1" applyFill="1" applyBorder="1" applyAlignment="1" applyProtection="1">
      <alignment horizontal="center" vertical="top" wrapText="1"/>
      <protection locked="0"/>
    </xf>
    <xf numFmtId="0" fontId="2" fillId="5" borderId="45" xfId="0" applyFont="1" applyFill="1" applyBorder="1" applyAlignment="1" applyProtection="1">
      <alignment horizontal="center" vertical="top" wrapText="1"/>
      <protection locked="0"/>
    </xf>
    <xf numFmtId="0" fontId="2" fillId="5" borderId="29" xfId="0" applyFont="1" applyFill="1" applyBorder="1" applyAlignment="1" applyProtection="1">
      <alignment horizontal="center" vertical="top" wrapText="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A63C2-F278-4C07-9916-EBDF65162989}">
  <dimension ref="B1:B24"/>
  <sheetViews>
    <sheetView tabSelected="1" workbookViewId="0">
      <selection activeCell="B2" sqref="B2"/>
    </sheetView>
  </sheetViews>
  <sheetFormatPr defaultColWidth="8.85546875" defaultRowHeight="15" x14ac:dyDescent="0.25"/>
  <cols>
    <col min="1" max="1" width="2.42578125" style="35" customWidth="1"/>
    <col min="2" max="2" width="95.85546875" style="35" customWidth="1"/>
    <col min="3" max="16384" width="8.85546875" style="35"/>
  </cols>
  <sheetData>
    <row r="1" spans="2:2" x14ac:dyDescent="0.25">
      <c r="B1" s="64" t="s">
        <v>57</v>
      </c>
    </row>
    <row r="2" spans="2:2" ht="27" thickBot="1" x14ac:dyDescent="0.3">
      <c r="B2" s="57" t="s">
        <v>18</v>
      </c>
    </row>
    <row r="3" spans="2:2" ht="15.75" thickBot="1" x14ac:dyDescent="0.3">
      <c r="B3" s="58" t="s">
        <v>45</v>
      </c>
    </row>
    <row r="4" spans="2:2" x14ac:dyDescent="0.25">
      <c r="B4" s="37" t="s">
        <v>46</v>
      </c>
    </row>
    <row r="5" spans="2:2" ht="30" x14ac:dyDescent="0.25">
      <c r="B5" s="36" t="s">
        <v>47</v>
      </c>
    </row>
    <row r="6" spans="2:2" ht="30" x14ac:dyDescent="0.25">
      <c r="B6" s="36" t="s">
        <v>48</v>
      </c>
    </row>
    <row r="7" spans="2:2" ht="30.75" thickBot="1" x14ac:dyDescent="0.3">
      <c r="B7" s="36" t="s">
        <v>49</v>
      </c>
    </row>
    <row r="8" spans="2:2" ht="15.75" thickBot="1" x14ac:dyDescent="0.3">
      <c r="B8" s="58" t="s">
        <v>19</v>
      </c>
    </row>
    <row r="9" spans="2:2" ht="30" x14ac:dyDescent="0.25">
      <c r="B9" s="37" t="s">
        <v>20</v>
      </c>
    </row>
    <row r="10" spans="2:2" ht="30" x14ac:dyDescent="0.25">
      <c r="B10" s="36" t="s">
        <v>21</v>
      </c>
    </row>
    <row r="11" spans="2:2" ht="45" x14ac:dyDescent="0.25">
      <c r="B11" s="36" t="s">
        <v>22</v>
      </c>
    </row>
    <row r="12" spans="2:2" ht="60" x14ac:dyDescent="0.25">
      <c r="B12" s="36" t="s">
        <v>55</v>
      </c>
    </row>
    <row r="13" spans="2:2" ht="20.25" customHeight="1" x14ac:dyDescent="0.25">
      <c r="B13" s="36" t="s">
        <v>23</v>
      </c>
    </row>
    <row r="14" spans="2:2" ht="48" customHeight="1" thickBot="1" x14ac:dyDescent="0.3">
      <c r="B14" s="59" t="s">
        <v>24</v>
      </c>
    </row>
    <row r="15" spans="2:2" ht="15.75" thickBot="1" x14ac:dyDescent="0.3">
      <c r="B15" s="58" t="s">
        <v>25</v>
      </c>
    </row>
    <row r="16" spans="2:2" ht="30" x14ac:dyDescent="0.25">
      <c r="B16" s="37" t="s">
        <v>20</v>
      </c>
    </row>
    <row r="17" spans="2:2" ht="33.6" customHeight="1" x14ac:dyDescent="0.25">
      <c r="B17" s="36" t="s">
        <v>35</v>
      </c>
    </row>
    <row r="18" spans="2:2" ht="45" x14ac:dyDescent="0.25">
      <c r="B18" s="36" t="s">
        <v>34</v>
      </c>
    </row>
    <row r="19" spans="2:2" ht="30" x14ac:dyDescent="0.25">
      <c r="B19" s="36" t="s">
        <v>36</v>
      </c>
    </row>
    <row r="20" spans="2:2" ht="32.450000000000003" customHeight="1" thickBot="1" x14ac:dyDescent="0.3">
      <c r="B20" s="59" t="s">
        <v>37</v>
      </c>
    </row>
    <row r="21" spans="2:2" ht="15.75" thickBot="1" x14ac:dyDescent="0.3">
      <c r="B21" s="58" t="s">
        <v>38</v>
      </c>
    </row>
    <row r="22" spans="2:2" ht="30" x14ac:dyDescent="0.25">
      <c r="B22" s="60" t="s">
        <v>56</v>
      </c>
    </row>
    <row r="23" spans="2:2" ht="30" x14ac:dyDescent="0.25">
      <c r="B23" s="36" t="s">
        <v>50</v>
      </c>
    </row>
    <row r="24" spans="2:2" ht="15.75" thickBot="1" x14ac:dyDescent="0.3">
      <c r="B24" s="59" t="s">
        <v>51</v>
      </c>
    </row>
  </sheetData>
  <sheetProtection algorithmName="SHA-512" hashValue="n12ybxC7ENtXCNBNFhF4B8qctDFZFy5Ild7MxmaN2PY+1Xd3h6auMMEZOt4uwY0b5pZe1LyZVGET7deQzjOfiw==" saltValue="jF3/8BdfzOvKpaCNHznVBw=="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5DB7B-5D7B-4AF8-9299-F43F360E7688}">
  <dimension ref="B1:T22"/>
  <sheetViews>
    <sheetView zoomScaleNormal="100" workbookViewId="0">
      <selection activeCell="L16" sqref="L16"/>
    </sheetView>
  </sheetViews>
  <sheetFormatPr defaultColWidth="8.85546875" defaultRowHeight="15" x14ac:dyDescent="0.25"/>
  <cols>
    <col min="1" max="1" width="2.42578125" style="13" customWidth="1"/>
    <col min="2" max="2" width="8" style="13" customWidth="1"/>
    <col min="3" max="3" width="15.28515625" style="13" customWidth="1"/>
    <col min="4" max="4" width="8.85546875" style="13"/>
    <col min="5" max="5" width="0.5703125" style="13" customWidth="1"/>
    <col min="6" max="6" width="15.28515625" style="13" customWidth="1"/>
    <col min="7" max="7" width="8.85546875" style="13"/>
    <col min="8" max="8" width="0.5703125" style="13" customWidth="1"/>
    <col min="9" max="9" width="15.28515625" style="13" customWidth="1"/>
    <col min="10" max="10" width="8.85546875" style="13"/>
    <col min="11" max="11" width="0.5703125" style="13" customWidth="1"/>
    <col min="12" max="12" width="15.28515625" style="13" customWidth="1"/>
    <col min="13" max="13" width="8.85546875" style="13"/>
    <col min="14" max="14" width="15.28515625" style="13" customWidth="1"/>
    <col min="15" max="15" width="15.5703125" style="13" customWidth="1"/>
    <col min="16" max="16384" width="8.85546875" style="13"/>
  </cols>
  <sheetData>
    <row r="1" spans="2:20" ht="13.15" customHeight="1" x14ac:dyDescent="0.25">
      <c r="B1" s="69" t="str">
        <f>Invulinstructie!B1</f>
        <v>ASG Koffievoorziening - Bijlage D - Prijzenblad</v>
      </c>
      <c r="C1" s="69"/>
      <c r="D1" s="69"/>
      <c r="E1" s="69"/>
      <c r="F1" s="69"/>
      <c r="G1" s="69"/>
      <c r="H1" s="69"/>
      <c r="I1" s="69"/>
      <c r="J1" s="69"/>
      <c r="K1" s="69"/>
      <c r="L1" s="69"/>
      <c r="M1" s="69"/>
      <c r="N1" s="69"/>
      <c r="O1" s="69"/>
    </row>
    <row r="2" spans="2:20" ht="26.25" x14ac:dyDescent="0.4">
      <c r="B2" s="16" t="s">
        <v>17</v>
      </c>
    </row>
    <row r="3" spans="2:20" ht="15.75" thickBot="1" x14ac:dyDescent="0.3">
      <c r="B3" s="21" t="s">
        <v>16</v>
      </c>
    </row>
    <row r="4" spans="2:20" ht="31.9" customHeight="1" thickBot="1" x14ac:dyDescent="0.3">
      <c r="B4" s="32" t="s">
        <v>15</v>
      </c>
      <c r="C4" s="5" t="s">
        <v>11</v>
      </c>
      <c r="D4" s="4" t="s">
        <v>7</v>
      </c>
      <c r="E4" s="53"/>
      <c r="F4" s="5" t="s">
        <v>12</v>
      </c>
      <c r="G4" s="4" t="s">
        <v>7</v>
      </c>
      <c r="H4" s="53"/>
      <c r="I4" s="5" t="s">
        <v>13</v>
      </c>
      <c r="J4" s="4" t="s">
        <v>7</v>
      </c>
      <c r="K4" s="53"/>
      <c r="L4" s="5" t="s">
        <v>14</v>
      </c>
      <c r="M4" s="4" t="s">
        <v>7</v>
      </c>
      <c r="N4" s="34" t="s">
        <v>10</v>
      </c>
      <c r="O4" s="12" t="s">
        <v>8</v>
      </c>
      <c r="P4" s="15"/>
      <c r="Q4" s="14"/>
      <c r="R4" s="14"/>
      <c r="S4" s="14"/>
      <c r="T4" s="14"/>
    </row>
    <row r="5" spans="2:20" x14ac:dyDescent="0.25">
      <c r="B5" s="22">
        <v>2019</v>
      </c>
      <c r="C5" s="102"/>
      <c r="D5" s="29">
        <v>3</v>
      </c>
      <c r="E5" s="54">
        <v>40</v>
      </c>
      <c r="F5" s="102"/>
      <c r="G5" s="29">
        <v>8</v>
      </c>
      <c r="H5" s="54"/>
      <c r="I5" s="102"/>
      <c r="J5" s="29">
        <v>2</v>
      </c>
      <c r="K5" s="54"/>
      <c r="L5" s="102"/>
      <c r="M5" s="29">
        <v>8</v>
      </c>
      <c r="N5" s="27">
        <f>7*12</f>
        <v>84</v>
      </c>
      <c r="O5" s="25">
        <f t="shared" ref="O5:O12" si="0">((C5*D5)+(F5*G5)+(I5*J5)+(L5*M5))*N5</f>
        <v>0</v>
      </c>
      <c r="P5" s="14"/>
      <c r="Q5" s="15"/>
      <c r="R5" s="15"/>
      <c r="S5" s="15"/>
      <c r="T5" s="14"/>
    </row>
    <row r="6" spans="2:20" x14ac:dyDescent="0.25">
      <c r="B6" s="22">
        <v>2020</v>
      </c>
      <c r="C6" s="10">
        <f>$C$5</f>
        <v>0</v>
      </c>
      <c r="D6" s="30">
        <v>1</v>
      </c>
      <c r="E6" s="54"/>
      <c r="F6" s="10">
        <f>$F$5</f>
        <v>0</v>
      </c>
      <c r="G6" s="30">
        <v>1</v>
      </c>
      <c r="H6" s="54"/>
      <c r="I6" s="10">
        <f>$I$5</f>
        <v>0</v>
      </c>
      <c r="J6" s="30">
        <v>0</v>
      </c>
      <c r="K6" s="54"/>
      <c r="L6" s="10">
        <f>$L$5</f>
        <v>0</v>
      </c>
      <c r="M6" s="30">
        <v>0</v>
      </c>
      <c r="N6" s="28">
        <v>83</v>
      </c>
      <c r="O6" s="19">
        <f t="shared" si="0"/>
        <v>0</v>
      </c>
      <c r="P6" s="14"/>
      <c r="Q6" s="15"/>
      <c r="R6" s="15"/>
      <c r="S6" s="15"/>
      <c r="T6" s="14"/>
    </row>
    <row r="7" spans="2:20" x14ac:dyDescent="0.25">
      <c r="B7" s="22">
        <v>2021</v>
      </c>
      <c r="C7" s="10">
        <f>$C$5</f>
        <v>0</v>
      </c>
      <c r="D7" s="30">
        <v>3</v>
      </c>
      <c r="E7" s="54"/>
      <c r="F7" s="10">
        <f>$F$5</f>
        <v>0</v>
      </c>
      <c r="G7" s="30">
        <v>6</v>
      </c>
      <c r="H7" s="54"/>
      <c r="I7" s="10">
        <f t="shared" ref="I7" si="1">$I$5</f>
        <v>0</v>
      </c>
      <c r="J7" s="30">
        <v>3</v>
      </c>
      <c r="K7" s="54"/>
      <c r="L7" s="10">
        <f t="shared" ref="L7" si="2">$L$5</f>
        <v>0</v>
      </c>
      <c r="M7" s="30">
        <v>6</v>
      </c>
      <c r="N7" s="28">
        <v>71</v>
      </c>
      <c r="O7" s="19">
        <f t="shared" si="0"/>
        <v>0</v>
      </c>
      <c r="P7" s="14"/>
      <c r="Q7" s="15"/>
      <c r="R7" s="15"/>
      <c r="S7" s="15"/>
      <c r="T7" s="14"/>
    </row>
    <row r="8" spans="2:20" x14ac:dyDescent="0.25">
      <c r="B8" s="22">
        <v>2022</v>
      </c>
      <c r="C8" s="10">
        <f>$C$5-($C$5*$I$15)</f>
        <v>0</v>
      </c>
      <c r="D8" s="30">
        <v>2</v>
      </c>
      <c r="E8" s="54"/>
      <c r="F8" s="10">
        <f>$F$5-($F$5*$I$15)</f>
        <v>0</v>
      </c>
      <c r="G8" s="30">
        <v>6</v>
      </c>
      <c r="H8" s="54"/>
      <c r="I8" s="10">
        <f>$I$5-($I$5*$I$15)</f>
        <v>0</v>
      </c>
      <c r="J8" s="30">
        <v>2</v>
      </c>
      <c r="K8" s="54"/>
      <c r="L8" s="10">
        <f>$L$5-($L$5*$I$15)</f>
        <v>0</v>
      </c>
      <c r="M8" s="30">
        <v>5</v>
      </c>
      <c r="N8" s="28">
        <v>59</v>
      </c>
      <c r="O8" s="19">
        <f t="shared" si="0"/>
        <v>0</v>
      </c>
      <c r="P8" s="14"/>
      <c r="Q8" s="15"/>
      <c r="R8" s="15"/>
      <c r="S8" s="15"/>
      <c r="T8" s="14"/>
    </row>
    <row r="9" spans="2:20" x14ac:dyDescent="0.25">
      <c r="B9" s="22">
        <v>2023</v>
      </c>
      <c r="C9" s="10">
        <f>$C$5-($C$5*$I$15)</f>
        <v>0</v>
      </c>
      <c r="D9" s="30">
        <v>0</v>
      </c>
      <c r="E9" s="54"/>
      <c r="F9" s="10">
        <f>$F$5-($F$5*$I$15)</f>
        <v>0</v>
      </c>
      <c r="G9" s="30">
        <v>1</v>
      </c>
      <c r="H9" s="54"/>
      <c r="I9" s="10">
        <f>$I$5-($I$5*$I$15)</f>
        <v>0</v>
      </c>
      <c r="J9" s="30">
        <v>0</v>
      </c>
      <c r="K9" s="54"/>
      <c r="L9" s="10">
        <f>$L$5-($L$5*$I$15)</f>
        <v>0</v>
      </c>
      <c r="M9" s="30">
        <v>1</v>
      </c>
      <c r="N9" s="28">
        <v>47</v>
      </c>
      <c r="O9" s="19">
        <f t="shared" si="0"/>
        <v>0</v>
      </c>
      <c r="P9" s="14"/>
      <c r="Q9" s="15"/>
      <c r="R9" s="15"/>
      <c r="S9" s="15"/>
      <c r="T9" s="14"/>
    </row>
    <row r="10" spans="2:20" x14ac:dyDescent="0.25">
      <c r="B10" s="22">
        <v>2024</v>
      </c>
      <c r="C10" s="10">
        <f t="shared" ref="C10:C12" si="3">$C$5-($C$5*$I$15)</f>
        <v>0</v>
      </c>
      <c r="D10" s="30">
        <v>0</v>
      </c>
      <c r="E10" s="54"/>
      <c r="F10" s="10">
        <f t="shared" ref="F10:F12" si="4">$F$5-($F$5*$I$15)</f>
        <v>0</v>
      </c>
      <c r="G10" s="30">
        <v>2</v>
      </c>
      <c r="H10" s="54"/>
      <c r="I10" s="10">
        <f t="shared" ref="I10:I12" si="5">$I$5-($I$5*$I$15)</f>
        <v>0</v>
      </c>
      <c r="J10" s="30">
        <v>1</v>
      </c>
      <c r="K10" s="54"/>
      <c r="L10" s="10">
        <f t="shared" ref="L10:L12" si="6">$L$5-($L$5*$I$15)</f>
        <v>0</v>
      </c>
      <c r="M10" s="30">
        <v>2</v>
      </c>
      <c r="N10" s="28">
        <v>35</v>
      </c>
      <c r="O10" s="19">
        <f t="shared" si="0"/>
        <v>0</v>
      </c>
      <c r="P10" s="14"/>
      <c r="Q10" s="15"/>
      <c r="R10" s="15"/>
      <c r="S10" s="15"/>
      <c r="T10" s="14"/>
    </row>
    <row r="11" spans="2:20" x14ac:dyDescent="0.25">
      <c r="B11" s="22">
        <v>2025</v>
      </c>
      <c r="C11" s="10">
        <f t="shared" si="3"/>
        <v>0</v>
      </c>
      <c r="D11" s="30">
        <v>2</v>
      </c>
      <c r="E11" s="54"/>
      <c r="F11" s="10">
        <f t="shared" si="4"/>
        <v>0</v>
      </c>
      <c r="G11" s="30">
        <v>2</v>
      </c>
      <c r="H11" s="54"/>
      <c r="I11" s="10">
        <f t="shared" si="5"/>
        <v>0</v>
      </c>
      <c r="J11" s="30">
        <v>3</v>
      </c>
      <c r="K11" s="54"/>
      <c r="L11" s="10">
        <f t="shared" si="6"/>
        <v>0</v>
      </c>
      <c r="M11" s="30">
        <v>1</v>
      </c>
      <c r="N11" s="28">
        <v>23</v>
      </c>
      <c r="O11" s="19">
        <f t="shared" si="0"/>
        <v>0</v>
      </c>
      <c r="P11" s="14"/>
      <c r="Q11" s="15"/>
      <c r="R11" s="15"/>
      <c r="S11" s="15"/>
      <c r="T11" s="14"/>
    </row>
    <row r="12" spans="2:20" ht="15.75" thickBot="1" x14ac:dyDescent="0.3">
      <c r="B12" s="23">
        <v>2026</v>
      </c>
      <c r="C12" s="11">
        <f t="shared" si="3"/>
        <v>0</v>
      </c>
      <c r="D12" s="31">
        <v>0</v>
      </c>
      <c r="E12" s="55"/>
      <c r="F12" s="11">
        <f t="shared" si="4"/>
        <v>0</v>
      </c>
      <c r="G12" s="31">
        <v>0</v>
      </c>
      <c r="H12" s="55"/>
      <c r="I12" s="11">
        <f t="shared" si="5"/>
        <v>0</v>
      </c>
      <c r="J12" s="31">
        <v>0</v>
      </c>
      <c r="K12" s="55"/>
      <c r="L12" s="11">
        <f t="shared" si="6"/>
        <v>0</v>
      </c>
      <c r="M12" s="31">
        <v>0</v>
      </c>
      <c r="N12" s="67">
        <v>11</v>
      </c>
      <c r="O12" s="68">
        <f t="shared" si="0"/>
        <v>0</v>
      </c>
      <c r="P12" s="14"/>
      <c r="Q12" s="15"/>
      <c r="R12" s="15"/>
      <c r="S12" s="15"/>
      <c r="T12" s="14"/>
    </row>
    <row r="13" spans="2:20" ht="15.75" thickBot="1" x14ac:dyDescent="0.3">
      <c r="N13" s="26" t="s">
        <v>8</v>
      </c>
      <c r="O13" s="8">
        <f>SUM(O5:O12)</f>
        <v>0</v>
      </c>
      <c r="P13" s="14"/>
      <c r="Q13" s="14"/>
      <c r="R13" s="14"/>
      <c r="S13" s="14"/>
      <c r="T13" s="14"/>
    </row>
    <row r="14" spans="2:20" ht="15.75" thickBot="1" x14ac:dyDescent="0.3"/>
    <row r="15" spans="2:20" ht="15.75" thickBot="1" x14ac:dyDescent="0.3">
      <c r="B15" s="74" t="s">
        <v>54</v>
      </c>
      <c r="C15" s="75"/>
      <c r="D15" s="75"/>
      <c r="E15" s="75"/>
      <c r="F15" s="76"/>
      <c r="G15" s="20"/>
      <c r="I15" s="103"/>
    </row>
    <row r="17" spans="2:15" ht="15.75" thickBot="1" x14ac:dyDescent="0.3"/>
    <row r="18" spans="2:15" ht="15.75" thickBot="1" x14ac:dyDescent="0.3">
      <c r="B18" s="77" t="s">
        <v>58</v>
      </c>
      <c r="C18" s="78"/>
      <c r="D18" s="79"/>
      <c r="E18" s="79"/>
      <c r="F18" s="79"/>
      <c r="G18" s="79"/>
      <c r="H18" s="79"/>
      <c r="I18" s="79"/>
      <c r="J18" s="79"/>
      <c r="K18" s="79"/>
      <c r="L18" s="79"/>
      <c r="M18" s="79"/>
      <c r="N18" s="79"/>
      <c r="O18" s="80"/>
    </row>
    <row r="19" spans="2:15" x14ac:dyDescent="0.25">
      <c r="B19" s="72" t="s">
        <v>0</v>
      </c>
      <c r="C19" s="73"/>
      <c r="D19" s="104"/>
      <c r="E19" s="105"/>
      <c r="F19" s="106"/>
      <c r="G19" s="106"/>
      <c r="H19" s="106"/>
      <c r="I19" s="106"/>
      <c r="J19" s="106"/>
      <c r="K19" s="106"/>
      <c r="L19" s="106"/>
      <c r="M19" s="106"/>
      <c r="N19" s="106"/>
      <c r="O19" s="107"/>
    </row>
    <row r="20" spans="2:15" x14ac:dyDescent="0.25">
      <c r="B20" s="72" t="s">
        <v>1</v>
      </c>
      <c r="C20" s="73"/>
      <c r="D20" s="108"/>
      <c r="E20" s="109"/>
      <c r="F20" s="110"/>
      <c r="G20" s="110"/>
      <c r="H20" s="110"/>
      <c r="I20" s="110"/>
      <c r="J20" s="110"/>
      <c r="K20" s="110"/>
      <c r="L20" s="110"/>
      <c r="M20" s="110"/>
      <c r="N20" s="110"/>
      <c r="O20" s="111"/>
    </row>
    <row r="21" spans="2:15" x14ac:dyDescent="0.25">
      <c r="B21" s="72" t="s">
        <v>2</v>
      </c>
      <c r="C21" s="73"/>
      <c r="D21" s="108"/>
      <c r="E21" s="109"/>
      <c r="F21" s="110"/>
      <c r="G21" s="110"/>
      <c r="H21" s="110"/>
      <c r="I21" s="110"/>
      <c r="J21" s="110"/>
      <c r="K21" s="110"/>
      <c r="L21" s="110"/>
      <c r="M21" s="110"/>
      <c r="N21" s="110"/>
      <c r="O21" s="111"/>
    </row>
    <row r="22" spans="2:15" ht="15.75" thickBot="1" x14ac:dyDescent="0.3">
      <c r="B22" s="70" t="s">
        <v>3</v>
      </c>
      <c r="C22" s="71"/>
      <c r="D22" s="112"/>
      <c r="E22" s="113"/>
      <c r="F22" s="114"/>
      <c r="G22" s="114"/>
      <c r="H22" s="114"/>
      <c r="I22" s="114"/>
      <c r="J22" s="114"/>
      <c r="K22" s="114"/>
      <c r="L22" s="114"/>
      <c r="M22" s="114"/>
      <c r="N22" s="114"/>
      <c r="O22" s="115"/>
    </row>
  </sheetData>
  <sheetProtection algorithmName="SHA-512" hashValue="YLZvaCSVgQuJbjO3rtGfAfIgvt/hrEr+B3Roz63nWibk0GwUp0WmPikQrBxyim/dhXTzlGq1uJIPNNCIFTr7PQ==" saltValue="UhwMn+bn6WcYjqG8ts2BAA==" spinCount="100000" sheet="1" objects="1" scenarios="1"/>
  <mergeCells count="11">
    <mergeCell ref="B1:O1"/>
    <mergeCell ref="B22:C22"/>
    <mergeCell ref="B21:C21"/>
    <mergeCell ref="B20:C20"/>
    <mergeCell ref="B19:C19"/>
    <mergeCell ref="D22:O22"/>
    <mergeCell ref="D21:O21"/>
    <mergeCell ref="D20:O20"/>
    <mergeCell ref="D19:O19"/>
    <mergeCell ref="B15:F15"/>
    <mergeCell ref="B18:O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BE429-D8FB-42A3-8AEF-C23F5C70D56C}">
  <dimension ref="B1:Q16"/>
  <sheetViews>
    <sheetView workbookViewId="0">
      <selection activeCell="J29" sqref="I29:J29"/>
    </sheetView>
  </sheetViews>
  <sheetFormatPr defaultColWidth="8.85546875" defaultRowHeight="15" x14ac:dyDescent="0.25"/>
  <cols>
    <col min="1" max="1" width="2.42578125" style="13" customWidth="1"/>
    <col min="2" max="2" width="7.7109375" style="13" customWidth="1"/>
    <col min="3" max="3" width="12.42578125" style="13" hidden="1" customWidth="1"/>
    <col min="4" max="4" width="12.42578125" style="13" customWidth="1"/>
    <col min="5" max="5" width="12.140625" style="13" customWidth="1"/>
    <col min="6" max="6" width="10.85546875" style="13" customWidth="1"/>
    <col min="7" max="7" width="0.5703125" style="13" customWidth="1"/>
    <col min="8" max="8" width="12.140625" style="13" customWidth="1"/>
    <col min="9" max="9" width="10.85546875" style="13" customWidth="1"/>
    <col min="10" max="10" width="0.5703125" style="13" customWidth="1"/>
    <col min="11" max="11" width="12.140625" style="13" customWidth="1"/>
    <col min="12" max="12" width="10.85546875" style="13" customWidth="1"/>
    <col min="13" max="13" width="0.5703125" style="13" customWidth="1"/>
    <col min="14" max="14" width="12.140625" style="13" customWidth="1"/>
    <col min="15" max="16" width="10.85546875" style="13" customWidth="1"/>
    <col min="17" max="17" width="12.85546875" style="13" bestFit="1" customWidth="1"/>
    <col min="18" max="16384" width="8.85546875" style="13"/>
  </cols>
  <sheetData>
    <row r="1" spans="2:17" ht="13.15" customHeight="1" x14ac:dyDescent="0.25">
      <c r="B1" s="69" t="str">
        <f>Invulinstructie!B1</f>
        <v>ASG Koffievoorziening - Bijlage D - Prijzenblad</v>
      </c>
      <c r="C1" s="69"/>
      <c r="D1" s="69"/>
      <c r="E1" s="69"/>
      <c r="F1" s="69"/>
      <c r="G1" s="69"/>
      <c r="H1" s="69"/>
      <c r="I1" s="69"/>
      <c r="J1" s="69"/>
      <c r="K1" s="69"/>
      <c r="L1" s="69"/>
      <c r="M1" s="69"/>
      <c r="N1" s="69"/>
      <c r="O1" s="69"/>
      <c r="P1" s="69"/>
      <c r="Q1" s="69"/>
    </row>
    <row r="2" spans="2:17" ht="26.25" x14ac:dyDescent="0.4">
      <c r="B2" s="16" t="s">
        <v>26</v>
      </c>
    </row>
    <row r="3" spans="2:17" ht="15.75" thickBot="1" x14ac:dyDescent="0.3">
      <c r="B3" s="21" t="s">
        <v>16</v>
      </c>
    </row>
    <row r="4" spans="2:17" ht="33" customHeight="1" thickBot="1" x14ac:dyDescent="0.3">
      <c r="B4" s="56" t="s">
        <v>27</v>
      </c>
      <c r="C4" s="1" t="s">
        <v>5</v>
      </c>
      <c r="D4" s="33" t="s">
        <v>6</v>
      </c>
      <c r="E4" s="2" t="s">
        <v>32</v>
      </c>
      <c r="F4" s="3" t="s">
        <v>29</v>
      </c>
      <c r="G4" s="53"/>
      <c r="H4" s="2" t="s">
        <v>31</v>
      </c>
      <c r="I4" s="33" t="s">
        <v>29</v>
      </c>
      <c r="J4" s="53"/>
      <c r="K4" s="34" t="s">
        <v>28</v>
      </c>
      <c r="L4" s="3" t="s">
        <v>29</v>
      </c>
      <c r="M4" s="53"/>
      <c r="N4" s="2" t="s">
        <v>30</v>
      </c>
      <c r="O4" s="3" t="s">
        <v>29</v>
      </c>
      <c r="P4" s="34" t="s">
        <v>9</v>
      </c>
      <c r="Q4" s="3" t="s">
        <v>4</v>
      </c>
    </row>
    <row r="5" spans="2:17" x14ac:dyDescent="0.25">
      <c r="B5" s="38">
        <v>2019</v>
      </c>
      <c r="C5" s="17">
        <v>233500</v>
      </c>
      <c r="D5" s="42">
        <f>C5/12</f>
        <v>19458.333333333332</v>
      </c>
      <c r="E5" s="116"/>
      <c r="F5" s="117"/>
      <c r="G5" s="54"/>
      <c r="H5" s="50">
        <f>0.7*E5</f>
        <v>0</v>
      </c>
      <c r="I5" s="118"/>
      <c r="J5" s="54"/>
      <c r="K5" s="47">
        <f>0.1*E5</f>
        <v>0</v>
      </c>
      <c r="L5" s="117"/>
      <c r="M5" s="54"/>
      <c r="N5" s="50">
        <f>0.2*E5</f>
        <v>0</v>
      </c>
      <c r="O5" s="117"/>
      <c r="P5" s="45">
        <v>1</v>
      </c>
      <c r="Q5" s="24">
        <f>((E5*F5)+(H5*I5)+(K5*L5)+(N5*O5))*P5</f>
        <v>0</v>
      </c>
    </row>
    <row r="6" spans="2:17" x14ac:dyDescent="0.25">
      <c r="B6" s="38">
        <v>2020</v>
      </c>
      <c r="C6" s="17">
        <v>250500</v>
      </c>
      <c r="D6" s="43">
        <f t="shared" ref="D6:D12" si="0">C6/12</f>
        <v>20875</v>
      </c>
      <c r="E6" s="51">
        <f t="shared" ref="E6:E12" si="1">(D6/D5)*E5</f>
        <v>0</v>
      </c>
      <c r="F6" s="6">
        <f>$F$5</f>
        <v>0</v>
      </c>
      <c r="G6" s="54"/>
      <c r="H6" s="51">
        <f t="shared" ref="H6:H12" si="2">0.7*E6</f>
        <v>0</v>
      </c>
      <c r="I6" s="40">
        <f>$I$5</f>
        <v>0</v>
      </c>
      <c r="J6" s="54"/>
      <c r="K6" s="48">
        <f t="shared" ref="K6:K12" si="3">0.1*E6</f>
        <v>0</v>
      </c>
      <c r="L6" s="6">
        <f>$L$5</f>
        <v>0</v>
      </c>
      <c r="M6" s="54"/>
      <c r="N6" s="51">
        <f t="shared" ref="N6:N12" si="4">0.2*E6</f>
        <v>0</v>
      </c>
      <c r="O6" s="6">
        <f>$O$5</f>
        <v>0</v>
      </c>
      <c r="P6" s="46">
        <v>12</v>
      </c>
      <c r="Q6" s="9">
        <f t="shared" ref="Q6:Q12" si="5">((E6*F6)+(H6*I6)+(K6*L6)+(N6*O6))*P6</f>
        <v>0</v>
      </c>
    </row>
    <row r="7" spans="2:17" x14ac:dyDescent="0.25">
      <c r="B7" s="38">
        <v>2021</v>
      </c>
      <c r="C7" s="17">
        <v>440500</v>
      </c>
      <c r="D7" s="43">
        <f t="shared" si="0"/>
        <v>36708.333333333336</v>
      </c>
      <c r="E7" s="51">
        <f t="shared" si="1"/>
        <v>0</v>
      </c>
      <c r="F7" s="6">
        <f t="shared" ref="F7:F12" si="6">$F$5</f>
        <v>0</v>
      </c>
      <c r="G7" s="54"/>
      <c r="H7" s="51">
        <f t="shared" si="2"/>
        <v>0</v>
      </c>
      <c r="I7" s="40">
        <f t="shared" ref="I7:I12" si="7">$I$5</f>
        <v>0</v>
      </c>
      <c r="J7" s="54"/>
      <c r="K7" s="48">
        <f t="shared" si="3"/>
        <v>0</v>
      </c>
      <c r="L7" s="6">
        <f t="shared" ref="L7:L12" si="8">$L$5</f>
        <v>0</v>
      </c>
      <c r="M7" s="54"/>
      <c r="N7" s="51">
        <f t="shared" si="4"/>
        <v>0</v>
      </c>
      <c r="O7" s="6">
        <f t="shared" ref="O7:O12" si="9">$O$5</f>
        <v>0</v>
      </c>
      <c r="P7" s="46">
        <v>12</v>
      </c>
      <c r="Q7" s="9">
        <f t="shared" si="5"/>
        <v>0</v>
      </c>
    </row>
    <row r="8" spans="2:17" x14ac:dyDescent="0.25">
      <c r="B8" s="38">
        <v>2022</v>
      </c>
      <c r="C8" s="17">
        <v>554200</v>
      </c>
      <c r="D8" s="43">
        <f t="shared" si="0"/>
        <v>46183.333333333336</v>
      </c>
      <c r="E8" s="51">
        <f t="shared" si="1"/>
        <v>0</v>
      </c>
      <c r="F8" s="6">
        <f t="shared" si="6"/>
        <v>0</v>
      </c>
      <c r="G8" s="54"/>
      <c r="H8" s="51">
        <f t="shared" si="2"/>
        <v>0</v>
      </c>
      <c r="I8" s="40">
        <f t="shared" si="7"/>
        <v>0</v>
      </c>
      <c r="J8" s="54"/>
      <c r="K8" s="48">
        <f t="shared" si="3"/>
        <v>0</v>
      </c>
      <c r="L8" s="6">
        <f t="shared" si="8"/>
        <v>0</v>
      </c>
      <c r="M8" s="54"/>
      <c r="N8" s="51">
        <f t="shared" si="4"/>
        <v>0</v>
      </c>
      <c r="O8" s="6">
        <f t="shared" si="9"/>
        <v>0</v>
      </c>
      <c r="P8" s="46">
        <v>12</v>
      </c>
      <c r="Q8" s="9">
        <f t="shared" si="5"/>
        <v>0</v>
      </c>
    </row>
    <row r="9" spans="2:17" x14ac:dyDescent="0.25">
      <c r="B9" s="38">
        <v>2023</v>
      </c>
      <c r="C9" s="17">
        <v>561200</v>
      </c>
      <c r="D9" s="43">
        <f t="shared" si="0"/>
        <v>46766.666666666664</v>
      </c>
      <c r="E9" s="51">
        <f t="shared" si="1"/>
        <v>0</v>
      </c>
      <c r="F9" s="6">
        <f t="shared" si="6"/>
        <v>0</v>
      </c>
      <c r="G9" s="54"/>
      <c r="H9" s="51">
        <f t="shared" si="2"/>
        <v>0</v>
      </c>
      <c r="I9" s="40">
        <f t="shared" si="7"/>
        <v>0</v>
      </c>
      <c r="J9" s="54"/>
      <c r="K9" s="48">
        <f t="shared" si="3"/>
        <v>0</v>
      </c>
      <c r="L9" s="6">
        <f t="shared" si="8"/>
        <v>0</v>
      </c>
      <c r="M9" s="54"/>
      <c r="N9" s="51">
        <f t="shared" si="4"/>
        <v>0</v>
      </c>
      <c r="O9" s="6">
        <f t="shared" si="9"/>
        <v>0</v>
      </c>
      <c r="P9" s="46">
        <v>12</v>
      </c>
      <c r="Q9" s="9">
        <f t="shared" si="5"/>
        <v>0</v>
      </c>
    </row>
    <row r="10" spans="2:17" x14ac:dyDescent="0.25">
      <c r="B10" s="38">
        <v>2024</v>
      </c>
      <c r="C10" s="17">
        <v>626700</v>
      </c>
      <c r="D10" s="43">
        <f t="shared" si="0"/>
        <v>52225</v>
      </c>
      <c r="E10" s="51">
        <f t="shared" si="1"/>
        <v>0</v>
      </c>
      <c r="F10" s="6">
        <f t="shared" si="6"/>
        <v>0</v>
      </c>
      <c r="G10" s="54"/>
      <c r="H10" s="51">
        <f t="shared" si="2"/>
        <v>0</v>
      </c>
      <c r="I10" s="40">
        <f t="shared" si="7"/>
        <v>0</v>
      </c>
      <c r="J10" s="54"/>
      <c r="K10" s="48">
        <f t="shared" si="3"/>
        <v>0</v>
      </c>
      <c r="L10" s="6">
        <f t="shared" si="8"/>
        <v>0</v>
      </c>
      <c r="M10" s="54"/>
      <c r="N10" s="51">
        <f t="shared" si="4"/>
        <v>0</v>
      </c>
      <c r="O10" s="6">
        <f t="shared" si="9"/>
        <v>0</v>
      </c>
      <c r="P10" s="46">
        <v>12</v>
      </c>
      <c r="Q10" s="9">
        <f t="shared" si="5"/>
        <v>0</v>
      </c>
    </row>
    <row r="11" spans="2:17" x14ac:dyDescent="0.25">
      <c r="B11" s="38">
        <v>2025</v>
      </c>
      <c r="C11" s="17">
        <v>715200</v>
      </c>
      <c r="D11" s="43">
        <f t="shared" si="0"/>
        <v>59600</v>
      </c>
      <c r="E11" s="51">
        <f t="shared" si="1"/>
        <v>0</v>
      </c>
      <c r="F11" s="6">
        <f t="shared" si="6"/>
        <v>0</v>
      </c>
      <c r="G11" s="54"/>
      <c r="H11" s="51">
        <f t="shared" si="2"/>
        <v>0</v>
      </c>
      <c r="I11" s="40">
        <f t="shared" si="7"/>
        <v>0</v>
      </c>
      <c r="J11" s="54"/>
      <c r="K11" s="48">
        <f t="shared" si="3"/>
        <v>0</v>
      </c>
      <c r="L11" s="6">
        <f t="shared" si="8"/>
        <v>0</v>
      </c>
      <c r="M11" s="54"/>
      <c r="N11" s="51">
        <f t="shared" si="4"/>
        <v>0</v>
      </c>
      <c r="O11" s="6">
        <f t="shared" si="9"/>
        <v>0</v>
      </c>
      <c r="P11" s="46">
        <v>12</v>
      </c>
      <c r="Q11" s="9">
        <f t="shared" si="5"/>
        <v>0</v>
      </c>
    </row>
    <row r="12" spans="2:17" ht="15.75" thickBot="1" x14ac:dyDescent="0.3">
      <c r="B12" s="39">
        <v>2026</v>
      </c>
      <c r="C12" s="18">
        <v>715200</v>
      </c>
      <c r="D12" s="44">
        <f t="shared" si="0"/>
        <v>59600</v>
      </c>
      <c r="E12" s="52">
        <f t="shared" si="1"/>
        <v>0</v>
      </c>
      <c r="F12" s="7">
        <f t="shared" si="6"/>
        <v>0</v>
      </c>
      <c r="G12" s="55"/>
      <c r="H12" s="52">
        <f t="shared" si="2"/>
        <v>0</v>
      </c>
      <c r="I12" s="41">
        <f t="shared" si="7"/>
        <v>0</v>
      </c>
      <c r="J12" s="55"/>
      <c r="K12" s="49">
        <f t="shared" si="3"/>
        <v>0</v>
      </c>
      <c r="L12" s="7">
        <f t="shared" si="8"/>
        <v>0</v>
      </c>
      <c r="M12" s="55"/>
      <c r="N12" s="52">
        <f t="shared" si="4"/>
        <v>0</v>
      </c>
      <c r="O12" s="7">
        <f t="shared" si="9"/>
        <v>0</v>
      </c>
      <c r="P12" s="65">
        <v>11</v>
      </c>
      <c r="Q12" s="66">
        <f t="shared" si="5"/>
        <v>0</v>
      </c>
    </row>
    <row r="13" spans="2:17" ht="15.75" thickBot="1" x14ac:dyDescent="0.3">
      <c r="P13" s="26" t="s">
        <v>8</v>
      </c>
      <c r="Q13" s="8">
        <f>SUM(Q5:Q12)</f>
        <v>0</v>
      </c>
    </row>
    <row r="14" spans="2:17" ht="15.75" thickBot="1" x14ac:dyDescent="0.3"/>
    <row r="15" spans="2:17" ht="15.75" thickBot="1" x14ac:dyDescent="0.3">
      <c r="B15" s="74" t="s">
        <v>33</v>
      </c>
      <c r="C15" s="75"/>
      <c r="D15" s="75"/>
      <c r="E15" s="75"/>
      <c r="F15" s="75"/>
      <c r="G15" s="75"/>
      <c r="H15" s="75"/>
      <c r="I15" s="75"/>
      <c r="J15" s="75"/>
      <c r="K15" s="75"/>
      <c r="L15" s="75"/>
      <c r="M15" s="75"/>
      <c r="N15" s="75"/>
      <c r="O15" s="75"/>
      <c r="P15" s="75"/>
      <c r="Q15" s="76"/>
    </row>
    <row r="16" spans="2:17" ht="95.45" customHeight="1" thickBot="1" x14ac:dyDescent="0.3">
      <c r="B16" s="119"/>
      <c r="C16" s="120"/>
      <c r="D16" s="120"/>
      <c r="E16" s="120"/>
      <c r="F16" s="120"/>
      <c r="G16" s="120"/>
      <c r="H16" s="120"/>
      <c r="I16" s="120"/>
      <c r="J16" s="120"/>
      <c r="K16" s="120"/>
      <c r="L16" s="120"/>
      <c r="M16" s="120"/>
      <c r="N16" s="120"/>
      <c r="O16" s="120"/>
      <c r="P16" s="120"/>
      <c r="Q16" s="121"/>
    </row>
  </sheetData>
  <sheetProtection algorithmName="SHA-512" hashValue="Vd2/DBjFryfQGIXW8S5QY8VQOiK2u0p4bCHC3CpnlDyHweZw4RecbDTE894bLQCNDnFWXQKQ9WwA/nG7KF6Svw==" saltValue="WANC5dxbkB8oQnssRujsbw==" spinCount="100000" sheet="1" objects="1" scenarios="1"/>
  <mergeCells count="3">
    <mergeCell ref="B1:Q1"/>
    <mergeCell ref="B15:Q15"/>
    <mergeCell ref="B16:Q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DA5B2-AE07-47C6-8400-579F5697A0D8}">
  <dimension ref="B1:E15"/>
  <sheetViews>
    <sheetView workbookViewId="0">
      <selection activeCell="H12" sqref="H12"/>
    </sheetView>
  </sheetViews>
  <sheetFormatPr defaultColWidth="8.85546875" defaultRowHeight="15" x14ac:dyDescent="0.25"/>
  <cols>
    <col min="1" max="1" width="2.42578125" style="13" customWidth="1"/>
    <col min="2" max="2" width="21" style="13" customWidth="1"/>
    <col min="3" max="3" width="8.85546875" style="13"/>
    <col min="4" max="4" width="8.28515625" style="13" customWidth="1"/>
    <col min="5" max="5" width="25.28515625" style="13" customWidth="1"/>
    <col min="6" max="16384" width="8.85546875" style="13"/>
  </cols>
  <sheetData>
    <row r="1" spans="2:5" ht="13.15" customHeight="1" x14ac:dyDescent="0.25">
      <c r="B1" s="69" t="str">
        <f>Invulinstructie!B1</f>
        <v>ASG Koffievoorziening - Bijlage D - Prijzenblad</v>
      </c>
      <c r="C1" s="69"/>
      <c r="D1" s="69"/>
      <c r="E1" s="69"/>
    </row>
    <row r="2" spans="2:5" ht="26.25" x14ac:dyDescent="0.4">
      <c r="B2" s="16" t="s">
        <v>53</v>
      </c>
    </row>
    <row r="3" spans="2:5" ht="15.75" thickBot="1" x14ac:dyDescent="0.3">
      <c r="B3" s="21" t="s">
        <v>16</v>
      </c>
    </row>
    <row r="4" spans="2:5" ht="15.75" thickBot="1" x14ac:dyDescent="0.3">
      <c r="B4" s="84" t="s">
        <v>52</v>
      </c>
      <c r="C4" s="85"/>
      <c r="D4" s="85"/>
      <c r="E4" s="86"/>
    </row>
    <row r="5" spans="2:5" x14ac:dyDescent="0.25">
      <c r="B5" s="61" t="s">
        <v>17</v>
      </c>
      <c r="C5" s="90">
        <f>Machines!O13</f>
        <v>0</v>
      </c>
      <c r="D5" s="91"/>
      <c r="E5" s="92"/>
    </row>
    <row r="6" spans="2:5" ht="15.75" thickBot="1" x14ac:dyDescent="0.3">
      <c r="B6" s="62" t="s">
        <v>26</v>
      </c>
      <c r="C6" s="87">
        <f>Ingrediënten!Q13</f>
        <v>0</v>
      </c>
      <c r="D6" s="88"/>
      <c r="E6" s="89"/>
    </row>
    <row r="7" spans="2:5" ht="16.5" thickTop="1" thickBot="1" x14ac:dyDescent="0.3">
      <c r="B7" s="63" t="s">
        <v>52</v>
      </c>
      <c r="C7" s="81">
        <f>SUM(C5:E6)</f>
        <v>0</v>
      </c>
      <c r="D7" s="82"/>
      <c r="E7" s="83"/>
    </row>
    <row r="9" spans="2:5" ht="15.75" thickBot="1" x14ac:dyDescent="0.3"/>
    <row r="10" spans="2:5" ht="15.75" thickBot="1" x14ac:dyDescent="0.3">
      <c r="B10" s="77" t="s">
        <v>39</v>
      </c>
      <c r="C10" s="79"/>
      <c r="D10" s="79"/>
      <c r="E10" s="80"/>
    </row>
    <row r="11" spans="2:5" x14ac:dyDescent="0.25">
      <c r="B11" s="22" t="s">
        <v>40</v>
      </c>
      <c r="C11" s="93"/>
      <c r="D11" s="94"/>
      <c r="E11" s="95"/>
    </row>
    <row r="12" spans="2:5" ht="30" x14ac:dyDescent="0.25">
      <c r="B12" s="22" t="s">
        <v>41</v>
      </c>
      <c r="C12" s="96"/>
      <c r="D12" s="97"/>
      <c r="E12" s="98"/>
    </row>
    <row r="13" spans="2:5" ht="30" x14ac:dyDescent="0.25">
      <c r="B13" s="22" t="s">
        <v>42</v>
      </c>
      <c r="C13" s="96"/>
      <c r="D13" s="97"/>
      <c r="E13" s="98"/>
    </row>
    <row r="14" spans="2:5" x14ac:dyDescent="0.25">
      <c r="B14" s="22" t="s">
        <v>43</v>
      </c>
      <c r="C14" s="96"/>
      <c r="D14" s="97"/>
      <c r="E14" s="98"/>
    </row>
    <row r="15" spans="2:5" ht="69.599999999999994" customHeight="1" thickBot="1" x14ac:dyDescent="0.3">
      <c r="B15" s="23" t="s">
        <v>44</v>
      </c>
      <c r="C15" s="99"/>
      <c r="D15" s="100"/>
      <c r="E15" s="101"/>
    </row>
  </sheetData>
  <sheetProtection algorithmName="SHA-512" hashValue="3BsVItezgUb3ac4Cm2RD8XLqf58O3DPFc5q/O8tmXrApriDODkhVX39eP1y1kjXxx3rmTQkOcxb7r1DgWrDnsA==" saltValue="umGAGFvKX5jAL9UoiDHKig==" spinCount="100000" sheet="1" objects="1" scenarios="1"/>
  <mergeCells count="11">
    <mergeCell ref="C15:E15"/>
    <mergeCell ref="B10:E10"/>
    <mergeCell ref="C11:E11"/>
    <mergeCell ref="C12:E12"/>
    <mergeCell ref="C13:E13"/>
    <mergeCell ref="C14:E14"/>
    <mergeCell ref="B1:E1"/>
    <mergeCell ref="C7:E7"/>
    <mergeCell ref="B4:E4"/>
    <mergeCell ref="C6:E6"/>
    <mergeCell ref="C5:E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Invulinstructie</vt:lpstr>
      <vt:lpstr>Machines</vt:lpstr>
      <vt:lpstr>Ingrediënten</vt:lpstr>
      <vt:lpstr>Overzicht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Praas</dc:creator>
  <cp:lastModifiedBy>Nick Praas</cp:lastModifiedBy>
  <dcterms:created xsi:type="dcterms:W3CDTF">2019-02-11T14:40:08Z</dcterms:created>
  <dcterms:modified xsi:type="dcterms:W3CDTF">2019-07-11T11:44:49Z</dcterms:modified>
</cp:coreProperties>
</file>