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66925"/>
  <mc:AlternateContent xmlns:mc="http://schemas.openxmlformats.org/markup-compatibility/2006">
    <mc:Choice Requires="x15">
      <x15ac:absPath xmlns:x15ac="http://schemas.microsoft.com/office/spreadsheetml/2010/11/ac" url="https://kplusv-my.sharepoint.com/personal/n_ahsmann_kplusv_nl/Documents/Bureaublad/"/>
    </mc:Choice>
  </mc:AlternateContent>
  <xr:revisionPtr revIDLastSave="0" documentId="8_{BEBFE6F9-7B0F-4843-A191-B2DF7B9E2A24}" xr6:coauthVersionLast="45" xr6:coauthVersionMax="45" xr10:uidLastSave="{00000000-0000-0000-0000-000000000000}"/>
  <workbookProtection workbookAlgorithmName="SHA-512" workbookHashValue="LHhCMw2h3o9ysBn+YnhCstpdQ5N+Vrhorj2Lbdv4uTWSo/Lch+rav2mX3M/3nIQKTYsGl+3hzhZ2KT5zf2DFWg==" workbookSaltValue="o9l8uAAMA75vajMFePrpEQ==" workbookSpinCount="100000" lockStructure="1"/>
  <bookViews>
    <workbookView xWindow="-120" yWindow="-120" windowWidth="20730" windowHeight="11160" xr2:uid="{68F1D985-55FF-4658-9E9D-C33A48013246}"/>
  </bookViews>
  <sheets>
    <sheet name="Voorblad" sheetId="7" r:id="rId1"/>
    <sheet name="Perceel 2" sheetId="8" r:id="rId2"/>
    <sheet name="Perceel 2, scenario 2"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2" i="14" l="1"/>
  <c r="L42" i="14"/>
  <c r="N40" i="8"/>
  <c r="L40" i="8"/>
  <c r="N67" i="14" l="1"/>
  <c r="L67" i="14"/>
  <c r="J67" i="14"/>
  <c r="N65" i="8"/>
  <c r="L65" i="8"/>
  <c r="J65" i="8"/>
  <c r="H65" i="8" l="1"/>
  <c r="H73" i="8"/>
  <c r="J19" i="8" l="1"/>
  <c r="J23" i="8"/>
  <c r="H95" i="14"/>
  <c r="N78" i="14"/>
  <c r="L78" i="14"/>
  <c r="J78" i="14"/>
  <c r="H78" i="14"/>
  <c r="N75" i="14"/>
  <c r="L75" i="14"/>
  <c r="J75" i="14"/>
  <c r="N74" i="14"/>
  <c r="L74" i="14"/>
  <c r="J74" i="14"/>
  <c r="N73" i="14"/>
  <c r="N76" i="14" s="1"/>
  <c r="N83" i="14" s="1"/>
  <c r="L73" i="14"/>
  <c r="L76" i="14" s="1"/>
  <c r="L83" i="14" s="1"/>
  <c r="J73" i="14"/>
  <c r="J76" i="14" s="1"/>
  <c r="J83" i="14" s="1"/>
  <c r="N70" i="14"/>
  <c r="L70" i="14"/>
  <c r="J70" i="14"/>
  <c r="H70" i="14"/>
  <c r="N61" i="14"/>
  <c r="L61" i="14"/>
  <c r="J61" i="14"/>
  <c r="H61" i="14"/>
  <c r="C50" i="14"/>
  <c r="N49" i="14"/>
  <c r="L49" i="14"/>
  <c r="N48" i="14"/>
  <c r="N51" i="14" s="1"/>
  <c r="N59" i="14" s="1"/>
  <c r="N81" i="14" s="1"/>
  <c r="L48" i="14"/>
  <c r="L51" i="14" s="1"/>
  <c r="L59" i="14" s="1"/>
  <c r="L81" i="14" s="1"/>
  <c r="N45" i="14"/>
  <c r="L45" i="14"/>
  <c r="J45" i="14"/>
  <c r="H45" i="14"/>
  <c r="J42" i="14"/>
  <c r="J41" i="14"/>
  <c r="H41" i="14"/>
  <c r="G41" i="14"/>
  <c r="F41" i="14"/>
  <c r="N41" i="14" s="1"/>
  <c r="G40" i="14"/>
  <c r="F40" i="14"/>
  <c r="J40" i="14" s="1"/>
  <c r="N39" i="14"/>
  <c r="L39" i="14"/>
  <c r="J39" i="14"/>
  <c r="H39" i="14"/>
  <c r="G39" i="14"/>
  <c r="N37" i="14"/>
  <c r="L37" i="14"/>
  <c r="J37" i="14"/>
  <c r="N36" i="14"/>
  <c r="L36" i="14"/>
  <c r="J36" i="14"/>
  <c r="H36" i="14"/>
  <c r="G36" i="14"/>
  <c r="J48" i="14" s="1"/>
  <c r="N35" i="14"/>
  <c r="L35" i="14"/>
  <c r="J35" i="14"/>
  <c r="G35" i="14"/>
  <c r="N34" i="14"/>
  <c r="L34" i="14"/>
  <c r="L38" i="14" s="1"/>
  <c r="L43" i="14" s="1"/>
  <c r="J34" i="14"/>
  <c r="G34" i="14"/>
  <c r="N31" i="14"/>
  <c r="L31" i="14"/>
  <c r="J31" i="14"/>
  <c r="H31" i="14"/>
  <c r="N29" i="14"/>
  <c r="L29" i="14"/>
  <c r="H28" i="14"/>
  <c r="H27" i="14"/>
  <c r="H26" i="14"/>
  <c r="N25" i="14"/>
  <c r="L25" i="14"/>
  <c r="L82" i="14" s="1"/>
  <c r="J25" i="14"/>
  <c r="H25" i="14" s="1"/>
  <c r="H24" i="14"/>
  <c r="H74" i="14" s="1"/>
  <c r="H23" i="14"/>
  <c r="H22" i="14"/>
  <c r="H73" i="14" s="1"/>
  <c r="N21" i="14"/>
  <c r="L21" i="14"/>
  <c r="J21" i="14"/>
  <c r="H21" i="14"/>
  <c r="H20" i="14"/>
  <c r="H75" i="14" s="1"/>
  <c r="N73" i="8"/>
  <c r="L73" i="8"/>
  <c r="J73" i="8"/>
  <c r="N72" i="8"/>
  <c r="L72" i="8"/>
  <c r="J72" i="8"/>
  <c r="N71" i="8"/>
  <c r="L71" i="8"/>
  <c r="J71" i="8"/>
  <c r="J40" i="8"/>
  <c r="H37" i="8"/>
  <c r="H38" i="8"/>
  <c r="H39" i="8"/>
  <c r="G36" i="8"/>
  <c r="G39" i="8"/>
  <c r="G38" i="8"/>
  <c r="G37" i="8"/>
  <c r="L23" i="8"/>
  <c r="N23" i="8"/>
  <c r="N19" i="8"/>
  <c r="L19" i="8"/>
  <c r="L27" i="8" s="1"/>
  <c r="H26" i="8"/>
  <c r="H25" i="8"/>
  <c r="H24" i="8"/>
  <c r="G34" i="8"/>
  <c r="G33" i="8"/>
  <c r="G32" i="8"/>
  <c r="H22" i="8"/>
  <c r="H72" i="8" s="1"/>
  <c r="H21" i="8"/>
  <c r="H20" i="8"/>
  <c r="H71" i="8" s="1"/>
  <c r="J37" i="8"/>
  <c r="H64" i="14" l="1"/>
  <c r="H67" i="14" s="1"/>
  <c r="H82" i="14" s="1"/>
  <c r="L84" i="14"/>
  <c r="H29" i="14"/>
  <c r="H76" i="14"/>
  <c r="H83" i="14" s="1"/>
  <c r="N82" i="14"/>
  <c r="N84" i="14" s="1"/>
  <c r="J38" i="14"/>
  <c r="J43" i="14" s="1"/>
  <c r="L40" i="14"/>
  <c r="H42" i="14"/>
  <c r="J64" i="14"/>
  <c r="J82" i="14"/>
  <c r="N40" i="14"/>
  <c r="L64" i="14"/>
  <c r="G38" i="14"/>
  <c r="N38" i="14"/>
  <c r="N43" i="14" s="1"/>
  <c r="H40" i="14"/>
  <c r="L41" i="14"/>
  <c r="H48" i="14"/>
  <c r="H49" i="14"/>
  <c r="N64" i="14"/>
  <c r="J29" i="14"/>
  <c r="H38" i="14"/>
  <c r="H43" i="14" s="1"/>
  <c r="J49" i="14"/>
  <c r="J51" i="14" s="1"/>
  <c r="J59" i="14" s="1"/>
  <c r="J81" i="14" s="1"/>
  <c r="J84" i="14" s="1"/>
  <c r="N27" i="8"/>
  <c r="J27" i="8"/>
  <c r="N62" i="8"/>
  <c r="L62" i="8"/>
  <c r="J62" i="8"/>
  <c r="G89" i="14" l="1"/>
  <c r="H89" i="14" s="1"/>
  <c r="H51" i="14"/>
  <c r="H59" i="14" s="1"/>
  <c r="H81" i="14" s="1"/>
  <c r="H84" i="14" s="1"/>
  <c r="G90" i="14" s="1"/>
  <c r="H90" i="14" s="1"/>
  <c r="H76" i="8"/>
  <c r="J76" i="8"/>
  <c r="L76" i="8"/>
  <c r="N76" i="8"/>
  <c r="N68" i="8"/>
  <c r="L68" i="8"/>
  <c r="J68" i="8"/>
  <c r="J43" i="8"/>
  <c r="J59" i="8"/>
  <c r="N59" i="8"/>
  <c r="L59" i="8"/>
  <c r="L43" i="8"/>
  <c r="N43" i="8"/>
  <c r="N29" i="8"/>
  <c r="L29" i="8"/>
  <c r="J29" i="8"/>
  <c r="H91" i="14" l="1"/>
  <c r="H94" i="14" s="1"/>
  <c r="N37" i="8" l="1"/>
  <c r="L37" i="8"/>
  <c r="N80" i="8"/>
  <c r="L80" i="8"/>
  <c r="J80" i="8"/>
  <c r="J35" i="8"/>
  <c r="L35" i="8"/>
  <c r="N35" i="8"/>
  <c r="N32" i="8"/>
  <c r="L32" i="8"/>
  <c r="J32" i="8"/>
  <c r="H19" i="8"/>
  <c r="H23" i="8"/>
  <c r="H18" i="8"/>
  <c r="N47" i="8"/>
  <c r="N46" i="8"/>
  <c r="L47" i="8"/>
  <c r="L46" i="8"/>
  <c r="H40" i="8" l="1"/>
  <c r="H27" i="8"/>
  <c r="L49" i="8"/>
  <c r="L57" i="8" s="1"/>
  <c r="L79" i="8" s="1"/>
  <c r="N49" i="8"/>
  <c r="N57" i="8"/>
  <c r="N79" i="8" s="1"/>
  <c r="H62" i="8"/>
  <c r="L33" i="8" l="1"/>
  <c r="N33" i="8"/>
  <c r="J33" i="8"/>
  <c r="H34" i="8"/>
  <c r="H36" i="8" s="1"/>
  <c r="H41" i="8" l="1"/>
  <c r="L34" i="8"/>
  <c r="J34" i="8"/>
  <c r="J36" i="8" s="1"/>
  <c r="N34" i="8"/>
  <c r="L36" i="8" l="1"/>
  <c r="L41" i="8" s="1"/>
  <c r="J41" i="8"/>
  <c r="N36" i="8"/>
  <c r="N41" i="8" s="1"/>
  <c r="C48" i="8"/>
  <c r="G87" i="8" l="1"/>
  <c r="H87" i="8" s="1"/>
  <c r="H68" i="8"/>
  <c r="H59" i="8"/>
  <c r="H43" i="8"/>
  <c r="H29" i="8"/>
  <c r="J47" i="8"/>
  <c r="J46" i="8"/>
  <c r="J49" i="8" l="1"/>
  <c r="J57" i="8" s="1"/>
  <c r="J79" i="8" s="1"/>
  <c r="F39" i="8"/>
  <c r="F38" i="8"/>
  <c r="L39" i="8" l="1"/>
  <c r="N39" i="8"/>
  <c r="J39" i="8"/>
  <c r="L38" i="8"/>
  <c r="N38" i="8"/>
  <c r="J38" i="8"/>
  <c r="H47" i="8"/>
  <c r="H46" i="8"/>
  <c r="H49" i="8" l="1"/>
  <c r="H57" i="8" s="1"/>
  <c r="H74" i="8"/>
  <c r="N74" i="8" l="1"/>
  <c r="H79" i="8"/>
  <c r="L74" i="8" l="1"/>
  <c r="L81" i="8" s="1"/>
  <c r="L82" i="8" s="1"/>
  <c r="J74" i="8"/>
  <c r="J81" i="8" s="1"/>
  <c r="J82" i="8" s="1"/>
  <c r="H81" i="8"/>
  <c r="N81" i="8"/>
  <c r="N82" i="8" s="1"/>
  <c r="H80" i="8"/>
  <c r="H82" i="8" l="1"/>
  <c r="G88" i="8" s="1"/>
  <c r="H88" i="8" s="1"/>
  <c r="H89" i="8" s="1"/>
  <c r="H93" i="14" s="1"/>
  <c r="H96" i="14" s="1"/>
</calcChain>
</file>

<file path=xl/sharedStrings.xml><?xml version="1.0" encoding="utf-8"?>
<sst xmlns="http://schemas.openxmlformats.org/spreadsheetml/2006/main" count="344" uniqueCount="121">
  <si>
    <t>0. INSCHRIJVER</t>
  </si>
  <si>
    <t>&lt; vul naam in &gt;</t>
  </si>
  <si>
    <t>Nee</t>
  </si>
  <si>
    <t>Omschrijving</t>
  </si>
  <si>
    <t>Prijs per eenheid (€ / ton)</t>
  </si>
  <si>
    <t>Tonnage</t>
  </si>
  <si>
    <t>xxx</t>
  </si>
  <si>
    <t>xx</t>
  </si>
  <si>
    <t>Kunststof afscheiding</t>
  </si>
  <si>
    <t>Metaal afscheiding (nascheiding)</t>
  </si>
  <si>
    <t>Metaal afscheiding (bodemas)</t>
  </si>
  <si>
    <t>Metaal afscheiding (nascheiding + bodemas)</t>
  </si>
  <si>
    <r>
      <t>Totale CO</t>
    </r>
    <r>
      <rPr>
        <b/>
        <vertAlign val="subscript"/>
        <sz val="8"/>
        <color rgb="FF000000"/>
        <rFont val="Calibri"/>
        <family val="2"/>
        <scheme val="minor"/>
      </rPr>
      <t>2</t>
    </r>
    <r>
      <rPr>
        <b/>
        <sz val="8"/>
        <color rgb="FF000000"/>
        <rFont val="Calibri"/>
        <family val="2"/>
        <scheme val="minor"/>
      </rPr>
      <t>-equivalent impact door nascheiding (negatief = besparing) per jaar</t>
    </r>
  </si>
  <si>
    <t>Opgaaf</t>
  </si>
  <si>
    <t>R1-waarde AEC</t>
  </si>
  <si>
    <r>
      <t>Totale CO</t>
    </r>
    <r>
      <rPr>
        <b/>
        <vertAlign val="subscript"/>
        <sz val="8"/>
        <color rgb="FF000000"/>
        <rFont val="Calibri"/>
        <family val="2"/>
        <scheme val="minor"/>
      </rPr>
      <t>2</t>
    </r>
    <r>
      <rPr>
        <b/>
        <sz val="8"/>
        <color rgb="FF000000"/>
        <rFont val="Calibri"/>
        <family val="2"/>
        <scheme val="minor"/>
      </rPr>
      <t>-equivalent impact door energetische toepassing (negatief = besparing) per jaar</t>
    </r>
  </si>
  <si>
    <t>Naam en functie ondergetekende</t>
  </si>
  <si>
    <t>: ____________________________</t>
  </si>
  <si>
    <t>Datum</t>
  </si>
  <si>
    <t>Handtekening</t>
  </si>
  <si>
    <t>Inschrijfformulier aanbesteding AVU</t>
  </si>
  <si>
    <t>Perceel 2: Verwerking restafval (NRA, HRA, GHA)</t>
  </si>
  <si>
    <t>4. ENERGETISCHE EFFICIENCY</t>
  </si>
  <si>
    <t>Fictief toegerekend tarief per ton voor transport (regio Veenendaal)</t>
  </si>
  <si>
    <t>Regio Amersfoort</t>
  </si>
  <si>
    <t xml:space="preserve">Fictief toegerekend tarief per ton voor transport (regio Amersfoort) </t>
  </si>
  <si>
    <t>Eenheidstarief</t>
  </si>
  <si>
    <t>Regio Veenendaal</t>
  </si>
  <si>
    <t>6. TOTAAL DUURZAAMHEID</t>
  </si>
  <si>
    <t>Type activiteit</t>
  </si>
  <si>
    <t>Fictieve waarde ton CO2</t>
  </si>
  <si>
    <t>Totaal inschrijfprijs (per ton)</t>
  </si>
  <si>
    <t>7. TOTAAL INSCHRIJFPRIJS</t>
  </si>
  <si>
    <t>6. Duurzaamheid</t>
  </si>
  <si>
    <t>2. Inschrijftarief</t>
  </si>
  <si>
    <t>Regio Utrecht</t>
  </si>
  <si>
    <t>5. TRANSPORT</t>
  </si>
  <si>
    <t xml:space="preserve">Transportafstand enkele reis (in km) </t>
  </si>
  <si>
    <t>Regio Amersfoort (Nijverheidsweg-Noord 35, 3812 PK Amersfoort)</t>
  </si>
  <si>
    <t>Regio Veenendaal (Neonstraat 4, 6718 WV Ede)</t>
  </si>
  <si>
    <t>Afstand tot locatie 2</t>
  </si>
  <si>
    <t>Afstand tot locatie 1</t>
  </si>
  <si>
    <t xml:space="preserve">Fictief toegerekend tarief per ton voor transport (regio Utrecht) </t>
  </si>
  <si>
    <t>2. INSCHRIJFTARIEF</t>
  </si>
  <si>
    <t>Verdeling tonnages per afvalstroom over locaties</t>
  </si>
  <si>
    <t>Aandeel locatie 1</t>
  </si>
  <si>
    <t>Aantal ton NRA</t>
  </si>
  <si>
    <t>Totaal na te scheiden restafval</t>
  </si>
  <si>
    <t>Omschrijving nascheidingsmethodiek</t>
  </si>
  <si>
    <t>NAAM LOCATIE 1</t>
  </si>
  <si>
    <t>Naam installatie</t>
  </si>
  <si>
    <t>Adres Locatie</t>
  </si>
  <si>
    <t>ADRES</t>
  </si>
  <si>
    <t>NAAM LOCATIE 2</t>
  </si>
  <si>
    <t>3. Nascheiding grondstoffen uit afvalstroom (CO2 besparing)</t>
  </si>
  <si>
    <t>4. Energetische efficiëntie (CO2 besparing)</t>
  </si>
  <si>
    <t>5 Transport (CO2 besparing)</t>
  </si>
  <si>
    <t>Totaal CO2 besparing (negatief = besparing) per jaar</t>
  </si>
  <si>
    <t>Tonnages in aanmerking voor nascheiding</t>
  </si>
  <si>
    <t>In dit perceel voor verwerking van restafval kan gekozen worden voor een verdeling over installaties waarbij bijvoorbeeld sprake kan zijn van een andere installatie. Het risico van eventueel onjuist gebruik van invulvelden bij een 2e installatie terwijl hier geen sprake van is, is voor rekening en risico van Inschrijver.</t>
  </si>
  <si>
    <t xml:space="preserve">Instructies voor het invullen van inschrijfformulier. </t>
  </si>
  <si>
    <t>1. Door middel van dit invulformulier berekent u zelf de score van uw inschrijving.</t>
  </si>
  <si>
    <t>2. U moet het tabblad invullen waarop u inschrijft. Deze dient u vervolgens te printen en getekend, gescand als pdf in te dienen.</t>
  </si>
  <si>
    <t>3. Inschrijver vult in het formulier een eenheidstarief voor de verwerking van de betreffende afvalstroom in, zijnde een vast bedrag per ton in euro's.</t>
  </si>
  <si>
    <t>Europese aanbesteding Verwerking GFT, NRA, HRA &amp; GHA Perceel 2: Verwerking restafval (NRA, HRA, GHA)</t>
  </si>
  <si>
    <t>Regio Utrecht (Sambalweg 20, 3541 Utrecht)</t>
  </si>
  <si>
    <t>3. NASCHEIDING GRONDSTOFFEN UIT HRA/NRA</t>
  </si>
  <si>
    <t>Ja</t>
  </si>
  <si>
    <t xml:space="preserve">Per welk kalenderjaar gaat dit scenario in? </t>
  </si>
  <si>
    <t>Voert inschrijver een innovatie door tijdens de looptijd van het contract?</t>
  </si>
  <si>
    <r>
      <t xml:space="preserve">7. Indien inschrijver een innovatie/verduurzamingsmaatregel voorziet door te voeren gedurende de looptijd van de overeenkomst (vanaf 2022 tot uiterlijk 2026) dan heeft inschrijver de mogelijkheid om op het derde tabblad de nieuwe situatie in te geven na de betreffende innovatie. Op dit derde tabblad staat een veld aangegeven per wanneer de situatie geldt (afgerond naar boven op hele kalenderjaren). De </t>
    </r>
    <r>
      <rPr>
        <u/>
        <sz val="11"/>
        <color theme="1"/>
        <rFont val="Calibri"/>
        <family val="2"/>
        <scheme val="minor"/>
      </rPr>
      <t>totale inschrijfprijs</t>
    </r>
    <r>
      <rPr>
        <sz val="11"/>
        <color theme="1"/>
        <rFont val="Calibri"/>
        <family val="2"/>
        <scheme val="minor"/>
      </rPr>
      <t xml:space="preserve"> waarop inschrijver wordt beoordeeld is naar rato. Indien inschrijver in jaar 4 de innovatie in werking heeft dan geldt voor 50% het scenario zoals beschreven in tabblad 2 en voor 50%  het scenario zoals beschreven in het derde tabblad.</t>
    </r>
  </si>
  <si>
    <t>Uniform tarief per ton voor verwerken NRA (poorttarief)</t>
  </si>
  <si>
    <t>Percentage waarop CO2 afvang van toepassing is</t>
  </si>
  <si>
    <t>5. Inschrijver dient in het inschrijfformulier het adres van de sorteerlocatie(s) in te vullen en de afstand van het adres van de overslaglocatie van het betreffende perceel tot aan de sorteerlocatie. De transportafstanden dienen door de Inschrijver te worden opgegeven op grond van de online routeplanner van Routenet (http://www.routenet.nl/default.aspx). Als instellingen dienen de volgende waarden te worden gehanteerd (voertuig: Truck 20T, optimalisatie: optimaal, vermijden: veerpont). De kilometerafstand dient naar boven afgerond te worden (bijvoorbeeld 30,4 km volgens de routeplanner wordt 31 km).</t>
  </si>
  <si>
    <t>6. Als adres voor de overslaglocatie van de Regio Utrecht geldt de volgende locatie: Sambalweg 20, 3541 Utrecht</t>
  </si>
  <si>
    <t>Uniform tarief per ton voor verwerken GHA (poorttarief)</t>
  </si>
  <si>
    <t>Uniform tarief per ton voor verwerken HRA (poorttarief)</t>
  </si>
  <si>
    <t>NAAM LOCATIE 3</t>
  </si>
  <si>
    <t>NAAM LOCATIE 4</t>
  </si>
  <si>
    <t>Afstand tot locatie 3</t>
  </si>
  <si>
    <t>Afstand tot locatie 4</t>
  </si>
  <si>
    <t>Aandeel locatie 2</t>
  </si>
  <si>
    <t>Aandeel locatie 3</t>
  </si>
  <si>
    <t>Aandeel locatie 4</t>
  </si>
  <si>
    <t>Aantal ton HRA</t>
  </si>
  <si>
    <t>Uitstoot transport (CO2)</t>
  </si>
  <si>
    <t>Subtotaal uitstoot (CO2)</t>
  </si>
  <si>
    <t>Nascheidingsmethode</t>
  </si>
  <si>
    <t>Uniform tarief per ton voor aanvullend sorteren GHA voorafgaand aan verwerking (poorttarief)</t>
  </si>
  <si>
    <t xml:space="preserve">Voorliggend document betreft het prijsformulier horende bij de aanbesteding 'Afvalverwerking AVU" perceel 2: Verwerking restafval (NRA, HRA en GHA).
Inschrijver is verantwoordelijk voor een zorgvuldige invulling van alle relevante invulvelden. Deze zijn met geel gemarkeerd.  </t>
  </si>
  <si>
    <t xml:space="preserve">In deze aanbesteding wordt gebruik gemaakt van kengetallen voor onder andere de emissie van CO2 equivalenten. Hiervoor zijn meerdere bronnen gebruikt waaronder studies van CE Delft, www.CO2emissiefactoren.nl en studies van overheidsinstanties zoals Rijkswaterstaat en het ministerie van Infrastructuur en Waterstaat. </t>
  </si>
  <si>
    <t>Doet inschrijver een variantinschrijving (transport over water?)</t>
  </si>
  <si>
    <t>Totaal tonnage thermisch te recyclen</t>
  </si>
  <si>
    <t>Vindt transport naar betreffende locatie plaats over water?</t>
  </si>
  <si>
    <t>Uitstoot weg (CO2 per ton per km)</t>
  </si>
  <si>
    <t>Uitstoot  water</t>
  </si>
  <si>
    <t>HRA regio Amersfoort</t>
  </si>
  <si>
    <t>HRA regio Utrecht</t>
  </si>
  <si>
    <t>HRA regio Veenendaal</t>
  </si>
  <si>
    <t>GHA regio Amersfoort</t>
  </si>
  <si>
    <t>GHA regio Utrecht</t>
  </si>
  <si>
    <t>GHA regio Veenendaal</t>
  </si>
  <si>
    <t>NRA regio Utrecht</t>
  </si>
  <si>
    <t>HRA</t>
  </si>
  <si>
    <t>GHA</t>
  </si>
  <si>
    <t>Totaal NRA, HRA &amp; GHA</t>
  </si>
  <si>
    <t>Subtotaal transportkosten</t>
  </si>
  <si>
    <t>Subtotaal  verwerkingskosten</t>
  </si>
  <si>
    <t>Totaal kosten</t>
  </si>
  <si>
    <t>Totale CO2-equivalent impact door transport per jaar</t>
  </si>
  <si>
    <t>Totaal (fictieve) kosten</t>
  </si>
  <si>
    <t>(Fictieve) kosten per ton</t>
  </si>
  <si>
    <t>Glas afscheiding</t>
  </si>
  <si>
    <t>Jaartal</t>
  </si>
  <si>
    <t>Totaal inschrijfprijs (per ton) na innovatie doorvoering</t>
  </si>
  <si>
    <t>Jaartal waarin innovatie wordt doorgevoerd</t>
  </si>
  <si>
    <t>Gewogen gemiddelde inschrijfprijs (per ton)</t>
  </si>
  <si>
    <t>Totaal inschrijfprijs (per ton) voor innovatie doorvoering</t>
  </si>
  <si>
    <t>4. De meest actuele R1-waarde voor de betreffende locatie dient ingevoerd te worden. 
Aanbestedende dienst hanteert in principe de meest recente op de website van LAP3 gepubliceerde 'Statusbepaling AVI's op basis van de Kaderrichtlijn'. Indien (de installatie van) de inschrijver op het moment van inschrijven niet op de website vermeld staat, of de opgegeven waarde ten tijde van het uitvoeren van de opdracht niet actueel is (bijvoorbeeld door aanpassingen in de installatie) dient de inschrijver in het plan van aanpak een berekening (inclusief onderbouwing) op te nemen voor de opgegeven energie-efficiëntie. De berekening dient conform bovengenoemde Kaderrichtlijn te worden uitgevoerd.</t>
  </si>
  <si>
    <t>1018173-028c</t>
  </si>
  <si>
    <t>Referentie: 1018173-028c bijlage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</si>
</sst>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 #,##0.00_ ;_ &quot;€&quot;\ * \-#,##0.00_ ;_ &quot;€&quot;\ * &quot;-&quot;??_ ;_ @_ "/>
    <numFmt numFmtId="43" formatCode="_ * #,##0.00_ ;_ * \-#,##0.00_ ;_ * &quot;-&quot;??_ ;_ @_ "/>
    <numFmt numFmtId="164" formatCode="&quot;€&quot;\ 0.00&quot; per ton&quot;"/>
    <numFmt numFmtId="165" formatCode="#,##0&quot; ton&quot;"/>
    <numFmt numFmtId="166" formatCode="#,##0\ &quot;kg CO2&quot;"/>
    <numFmt numFmtId="167" formatCode="0.0\ &quot;km&quot;"/>
    <numFmt numFmtId="168" formatCode="#,##0\ &quot;kg CO2 per ton restafval&quot;"/>
    <numFmt numFmtId="169" formatCode="&quot;€&quot;\ #,##0.00_-\ &quot; per ton.km&quot;"/>
    <numFmt numFmtId="170" formatCode="#,###\ &quot;ton&quot;"/>
    <numFmt numFmtId="171" formatCode="&quot;€&quot;\ 0.00&quot; per ton per km&quot;"/>
    <numFmt numFmtId="172" formatCode="&quot;€&quot;\ 0.00&quot; per ton CO2&quot;"/>
    <numFmt numFmtId="173" formatCode="0.0"/>
    <numFmt numFmtId="174" formatCode="_ * #,##0_ ;_ * \-#,##0_ ;_ * &quot;-&quot;??_ ;_ @_ "/>
  </numFmts>
  <fonts count="28" x14ac:knownFonts="1">
    <font>
      <sz val="11"/>
      <color theme="1"/>
      <name val="Calibri"/>
      <family val="2"/>
      <scheme val="minor"/>
    </font>
    <font>
      <b/>
      <sz val="11"/>
      <color theme="1"/>
      <name val="Calibri"/>
      <family val="2"/>
      <scheme val="minor"/>
    </font>
    <font>
      <sz val="11"/>
      <color indexed="8"/>
      <name val="Calibri"/>
      <family val="2"/>
    </font>
    <font>
      <sz val="11"/>
      <color theme="1"/>
      <name val="Calibri"/>
      <family val="2"/>
      <scheme val="minor"/>
    </font>
    <font>
      <sz val="11"/>
      <color theme="0"/>
      <name val="Calibri"/>
      <family val="2"/>
      <scheme val="minor"/>
    </font>
    <font>
      <sz val="8"/>
      <color theme="1"/>
      <name val="Calibri"/>
      <family val="2"/>
      <scheme val="minor"/>
    </font>
    <font>
      <i/>
      <sz val="8"/>
      <color theme="1"/>
      <name val="Calibri"/>
      <family val="2"/>
      <scheme val="minor"/>
    </font>
    <font>
      <b/>
      <sz val="8"/>
      <color theme="1"/>
      <name val="Calibri"/>
      <family val="2"/>
      <scheme val="minor"/>
    </font>
    <font>
      <sz val="8"/>
      <color rgb="FF000000"/>
      <name val="Calibri"/>
      <family val="2"/>
      <scheme val="minor"/>
    </font>
    <font>
      <i/>
      <sz val="8"/>
      <color rgb="FF000000"/>
      <name val="Calibri"/>
      <family val="2"/>
      <scheme val="minor"/>
    </font>
    <font>
      <b/>
      <sz val="8"/>
      <color rgb="FF000000"/>
      <name val="Calibri"/>
      <family val="2"/>
      <scheme val="minor"/>
    </font>
    <font>
      <b/>
      <vertAlign val="subscript"/>
      <sz val="8"/>
      <color rgb="FF000000"/>
      <name val="Calibri"/>
      <family val="2"/>
      <scheme val="minor"/>
    </font>
    <font>
      <sz val="8.5"/>
      <color theme="1"/>
      <name val="Calibri"/>
      <family val="2"/>
      <scheme val="minor"/>
    </font>
    <font>
      <sz val="8"/>
      <color theme="0"/>
      <name val="Calibri"/>
      <family val="2"/>
      <scheme val="minor"/>
    </font>
    <font>
      <b/>
      <sz val="9"/>
      <color theme="1"/>
      <name val="Calibri"/>
      <family val="2"/>
      <scheme val="minor"/>
    </font>
    <font>
      <b/>
      <i/>
      <sz val="10"/>
      <color theme="1"/>
      <name val="Calibri"/>
      <family val="2"/>
      <scheme val="minor"/>
    </font>
    <font>
      <b/>
      <sz val="20"/>
      <color theme="1"/>
      <name val="Arial"/>
      <family val="2"/>
    </font>
    <font>
      <sz val="10"/>
      <color theme="1"/>
      <name val="Arial"/>
      <family val="2"/>
    </font>
    <font>
      <i/>
      <sz val="8"/>
      <color theme="0" tint="-0.34998626667073579"/>
      <name val="Calibri"/>
      <family val="2"/>
      <scheme val="minor"/>
    </font>
    <font>
      <b/>
      <i/>
      <sz val="8"/>
      <color theme="1"/>
      <name val="Calibri"/>
      <family val="2"/>
      <scheme val="minor"/>
    </font>
    <font>
      <b/>
      <sz val="8"/>
      <color theme="0"/>
      <name val="Calibri"/>
      <family val="2"/>
      <scheme val="minor"/>
    </font>
    <font>
      <u/>
      <sz val="11"/>
      <color theme="1"/>
      <name val="Calibri"/>
      <family val="2"/>
      <scheme val="minor"/>
    </font>
    <font>
      <sz val="8"/>
      <name val="Calibri"/>
      <family val="2"/>
      <scheme val="minor"/>
    </font>
    <font>
      <b/>
      <sz val="8"/>
      <name val="Calibri"/>
      <family val="2"/>
      <scheme val="minor"/>
    </font>
    <font>
      <sz val="8"/>
      <color theme="1"/>
      <name val="Arial"/>
      <family val="2"/>
    </font>
    <font>
      <sz val="8"/>
      <name val="Arial"/>
      <family val="2"/>
    </font>
    <font>
      <b/>
      <i/>
      <sz val="8"/>
      <color rgb="FF000000"/>
      <name val="Calibri"/>
      <family val="2"/>
      <scheme val="min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bottom style="thin">
        <color rgb="FF000000"/>
      </bottom>
      <diagonal/>
    </border>
    <border>
      <left/>
      <right/>
      <top style="thick">
        <color indexed="64"/>
      </top>
      <bottom style="thin">
        <color indexed="64"/>
      </bottom>
      <diagonal/>
    </border>
    <border>
      <left/>
      <right/>
      <top style="thin">
        <color rgb="FF000000"/>
      </top>
      <bottom style="thin">
        <color rgb="FF000000"/>
      </bottom>
      <diagonal/>
    </border>
    <border>
      <left/>
      <right/>
      <top style="thin">
        <color indexed="64"/>
      </top>
      <bottom style="medium">
        <color indexed="64"/>
      </bottom>
      <diagonal/>
    </border>
    <border>
      <left/>
      <right/>
      <top style="thin">
        <color indexed="64"/>
      </top>
      <bottom style="thin">
        <color rgb="FF000000"/>
      </bottom>
      <diagonal/>
    </border>
    <border>
      <left/>
      <right/>
      <top style="medium">
        <color indexed="64"/>
      </top>
      <bottom style="thin">
        <color indexed="64"/>
      </bottom>
      <diagonal/>
    </border>
    <border>
      <left/>
      <right/>
      <top style="thin">
        <color rgb="FF000000"/>
      </top>
      <bottom style="thin">
        <color indexed="64"/>
      </bottom>
      <diagonal/>
    </border>
  </borders>
  <cellStyleXfs count="7">
    <xf numFmtId="0" fontId="0" fillId="0" borderId="0"/>
    <xf numFmtId="44"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2" fillId="0" borderId="0" applyFont="0" applyFill="0" applyBorder="0" applyAlignment="0" applyProtection="0"/>
  </cellStyleXfs>
  <cellXfs count="189">
    <xf numFmtId="0" fontId="0" fillId="0" borderId="0" xfId="0"/>
    <xf numFmtId="0" fontId="0" fillId="2" borderId="0" xfId="0" applyFill="1" applyAlignment="1">
      <alignment vertical="center" wrapText="1"/>
    </xf>
    <xf numFmtId="0" fontId="0" fillId="2" borderId="0" xfId="0" applyFill="1" applyAlignment="1">
      <alignment vertical="center"/>
    </xf>
    <xf numFmtId="0" fontId="8" fillId="4" borderId="2"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16" fillId="2" borderId="0" xfId="0" applyFont="1" applyFill="1" applyAlignment="1">
      <alignment wrapText="1"/>
    </xf>
    <xf numFmtId="0" fontId="17" fillId="2" borderId="0" xfId="0" applyFont="1" applyFill="1" applyAlignment="1">
      <alignment vertical="center" wrapText="1"/>
    </xf>
    <xf numFmtId="43" fontId="8" fillId="4" borderId="5" xfId="2" applyFont="1" applyFill="1" applyBorder="1" applyAlignment="1" applyProtection="1">
      <alignment vertical="center" wrapText="1"/>
      <protection locked="0"/>
    </xf>
    <xf numFmtId="43" fontId="8" fillId="4" borderId="9" xfId="0" applyNumberFormat="1" applyFont="1" applyFill="1" applyBorder="1" applyAlignment="1" applyProtection="1">
      <alignment vertical="center" wrapText="1"/>
      <protection locked="0"/>
    </xf>
    <xf numFmtId="164" fontId="5" fillId="4" borderId="2" xfId="0" applyNumberFormat="1" applyFont="1" applyFill="1" applyBorder="1" applyAlignment="1" applyProtection="1">
      <alignment horizontal="right" vertical="center" wrapText="1"/>
      <protection locked="0"/>
    </xf>
    <xf numFmtId="0" fontId="0" fillId="2" borderId="0" xfId="0" applyFill="1" applyBorder="1" applyAlignment="1">
      <alignment wrapText="1"/>
    </xf>
    <xf numFmtId="167" fontId="8" fillId="4" borderId="2" xfId="0" applyNumberFormat="1" applyFont="1" applyFill="1" applyBorder="1" applyAlignment="1" applyProtection="1">
      <alignment horizontal="center" vertical="center" wrapText="1"/>
      <protection locked="0"/>
    </xf>
    <xf numFmtId="167" fontId="8" fillId="4" borderId="1" xfId="0" applyNumberFormat="1" applyFont="1" applyFill="1" applyBorder="1" applyAlignment="1" applyProtection="1">
      <alignment horizontal="center" vertical="center" wrapText="1"/>
      <protection locked="0"/>
    </xf>
    <xf numFmtId="9" fontId="8" fillId="4" borderId="2" xfId="5"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protection locked="0"/>
    </xf>
    <xf numFmtId="0" fontId="0" fillId="2" borderId="0" xfId="0" applyFill="1" applyAlignment="1">
      <alignment vertical="center" wrapText="1"/>
    </xf>
    <xf numFmtId="0" fontId="1" fillId="2" borderId="0" xfId="0" applyFont="1" applyFill="1" applyBorder="1" applyAlignment="1">
      <alignment wrapText="1"/>
    </xf>
    <xf numFmtId="9" fontId="8" fillId="4" borderId="2" xfId="5" applyFont="1" applyFill="1" applyBorder="1" applyAlignment="1" applyProtection="1">
      <alignment horizontal="right" vertical="center" wrapText="1"/>
      <protection locked="0"/>
    </xf>
    <xf numFmtId="164" fontId="5" fillId="2" borderId="2" xfId="0" applyNumberFormat="1" applyFont="1" applyFill="1" applyBorder="1" applyAlignment="1" applyProtection="1">
      <alignment horizontal="right" vertical="center" wrapText="1"/>
    </xf>
    <xf numFmtId="0" fontId="1" fillId="2" borderId="3" xfId="0" applyFont="1" applyFill="1" applyBorder="1" applyAlignment="1" applyProtection="1">
      <alignment vertical="center"/>
    </xf>
    <xf numFmtId="167" fontId="8" fillId="2" borderId="1" xfId="0" applyNumberFormat="1" applyFont="1" applyFill="1" applyBorder="1" applyAlignment="1" applyProtection="1">
      <alignment vertical="center" wrapText="1"/>
    </xf>
    <xf numFmtId="44" fontId="8" fillId="2" borderId="0" xfId="4" applyFont="1" applyFill="1" applyAlignment="1" applyProtection="1">
      <alignment vertical="center" wrapText="1"/>
    </xf>
    <xf numFmtId="44" fontId="8" fillId="2" borderId="8" xfId="4" applyFont="1" applyFill="1" applyBorder="1" applyAlignment="1" applyProtection="1">
      <alignment vertical="center" wrapText="1"/>
    </xf>
    <xf numFmtId="44" fontId="8" fillId="2" borderId="3" xfId="4" applyFont="1" applyFill="1" applyBorder="1" applyAlignment="1" applyProtection="1">
      <alignment vertical="center" wrapText="1"/>
    </xf>
    <xf numFmtId="0" fontId="7" fillId="2" borderId="4" xfId="0" applyFont="1" applyFill="1" applyBorder="1" applyAlignment="1" applyProtection="1">
      <alignment horizontal="center" vertical="center"/>
    </xf>
    <xf numFmtId="0" fontId="24" fillId="4" borderId="2" xfId="0" applyFont="1" applyFill="1" applyBorder="1" applyAlignment="1" applyProtection="1">
      <alignment horizontal="center" vertical="center"/>
      <protection locked="0"/>
    </xf>
    <xf numFmtId="9" fontId="26" fillId="4" borderId="1" xfId="5" applyFont="1" applyFill="1" applyBorder="1" applyAlignment="1" applyProtection="1">
      <alignment horizontal="center" vertical="center" wrapText="1"/>
      <protection locked="0"/>
    </xf>
    <xf numFmtId="0" fontId="1" fillId="2" borderId="4" xfId="0" applyFont="1" applyFill="1" applyBorder="1" applyAlignment="1" applyProtection="1">
      <alignment vertical="center"/>
    </xf>
    <xf numFmtId="44" fontId="8" fillId="2" borderId="0" xfId="4" applyFont="1" applyFill="1" applyBorder="1" applyAlignment="1" applyProtection="1">
      <alignment vertical="center" wrapText="1"/>
    </xf>
    <xf numFmtId="1" fontId="8" fillId="2" borderId="0" xfId="4" applyNumberFormat="1" applyFont="1" applyFill="1" applyBorder="1" applyAlignment="1" applyProtection="1">
      <alignment vertical="center" wrapText="1"/>
    </xf>
    <xf numFmtId="44" fontId="8" fillId="2" borderId="0" xfId="4" applyNumberFormat="1" applyFont="1" applyFill="1" applyBorder="1" applyAlignment="1" applyProtection="1">
      <alignment vertical="center" wrapText="1"/>
    </xf>
    <xf numFmtId="44" fontId="19" fillId="2" borderId="2" xfId="4" applyFont="1" applyFill="1" applyBorder="1" applyAlignment="1" applyProtection="1">
      <alignment horizontal="right" vertical="center" wrapText="1"/>
    </xf>
    <xf numFmtId="0" fontId="1" fillId="2" borderId="0" xfId="0" applyFont="1" applyFill="1" applyAlignment="1" applyProtection="1">
      <alignment vertical="center"/>
    </xf>
    <xf numFmtId="0" fontId="0" fillId="2" borderId="0" xfId="0" applyFont="1" applyFill="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1" fillId="3" borderId="0" xfId="0" applyFont="1" applyFill="1" applyAlignment="1" applyProtection="1">
      <alignment vertical="center"/>
    </xf>
    <xf numFmtId="0" fontId="8" fillId="2" borderId="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8" fillId="2" borderId="2" xfId="0" applyFont="1" applyFill="1" applyBorder="1" applyAlignment="1" applyProtection="1">
      <alignment vertical="center" wrapText="1"/>
    </xf>
    <xf numFmtId="0" fontId="0" fillId="2" borderId="2" xfId="0" applyFont="1" applyFill="1" applyBorder="1" applyAlignment="1" applyProtection="1">
      <alignment vertical="center" wrapText="1"/>
    </xf>
    <xf numFmtId="0" fontId="8" fillId="2" borderId="3" xfId="0" applyFont="1" applyFill="1" applyBorder="1" applyAlignment="1" applyProtection="1">
      <alignment vertical="center" wrapText="1"/>
    </xf>
    <xf numFmtId="0" fontId="0" fillId="2" borderId="3" xfId="0" applyFont="1" applyFill="1" applyBorder="1" applyAlignment="1" applyProtection="1">
      <alignment vertical="center" wrapText="1"/>
    </xf>
    <xf numFmtId="0" fontId="0" fillId="0" borderId="3" xfId="0" applyFont="1" applyBorder="1" applyAlignment="1" applyProtection="1">
      <alignment vertical="center"/>
    </xf>
    <xf numFmtId="0" fontId="7" fillId="2" borderId="8" xfId="0" applyFont="1" applyFill="1" applyBorder="1" applyAlignment="1" applyProtection="1">
      <alignment vertical="center"/>
    </xf>
    <xf numFmtId="0" fontId="1" fillId="2" borderId="8" xfId="0" applyFont="1" applyFill="1" applyBorder="1" applyAlignment="1" applyProtection="1">
      <alignment vertical="center"/>
    </xf>
    <xf numFmtId="0" fontId="7" fillId="2" borderId="3" xfId="0" applyFont="1" applyFill="1" applyBorder="1" applyAlignment="1" applyProtection="1">
      <alignment vertical="center"/>
    </xf>
    <xf numFmtId="0" fontId="10" fillId="2" borderId="3"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8" fillId="2"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0" fillId="2" borderId="3" xfId="0" applyFont="1" applyFill="1" applyBorder="1" applyAlignment="1" applyProtection="1">
      <alignment vertical="center"/>
    </xf>
    <xf numFmtId="0" fontId="10" fillId="2" borderId="3" xfId="0" applyFont="1" applyFill="1" applyBorder="1" applyAlignment="1" applyProtection="1">
      <alignment vertical="center" wrapText="1"/>
    </xf>
    <xf numFmtId="0" fontId="26" fillId="2" borderId="2" xfId="0" applyFont="1" applyFill="1" applyBorder="1" applyAlignment="1" applyProtection="1">
      <alignment vertical="center" wrapText="1"/>
    </xf>
    <xf numFmtId="165" fontId="26" fillId="2" borderId="2" xfId="0" applyNumberFormat="1" applyFont="1" applyFill="1" applyBorder="1" applyAlignment="1" applyProtection="1">
      <alignment vertical="center" wrapText="1"/>
    </xf>
    <xf numFmtId="0" fontId="26" fillId="2" borderId="1" xfId="0" applyFont="1" applyFill="1" applyBorder="1" applyAlignment="1" applyProtection="1">
      <alignment vertical="center" wrapText="1"/>
    </xf>
    <xf numFmtId="9" fontId="26" fillId="2" borderId="1" xfId="5" applyFont="1" applyFill="1" applyBorder="1" applyAlignment="1" applyProtection="1">
      <alignment horizontal="center" vertical="center" wrapText="1"/>
    </xf>
    <xf numFmtId="0" fontId="27" fillId="0" borderId="0" xfId="0" applyFont="1" applyBorder="1" applyAlignment="1" applyProtection="1">
      <alignment vertical="center"/>
    </xf>
    <xf numFmtId="9" fontId="26" fillId="2" borderId="2" xfId="5" applyFont="1" applyFill="1" applyBorder="1" applyAlignment="1" applyProtection="1">
      <alignment horizontal="center" vertical="center" wrapText="1"/>
    </xf>
    <xf numFmtId="165" fontId="8" fillId="2" borderId="2" xfId="0" applyNumberFormat="1" applyFont="1" applyFill="1" applyBorder="1" applyAlignment="1" applyProtection="1">
      <alignment vertical="center" wrapText="1"/>
    </xf>
    <xf numFmtId="9" fontId="8" fillId="2" borderId="1" xfId="5" applyFont="1" applyFill="1" applyBorder="1" applyAlignment="1" applyProtection="1">
      <alignment horizontal="center" vertical="center" wrapText="1"/>
    </xf>
    <xf numFmtId="0" fontId="26" fillId="2" borderId="2" xfId="0" applyFont="1" applyFill="1" applyBorder="1" applyAlignment="1" applyProtection="1">
      <alignment horizontal="left" vertical="center" wrapText="1"/>
    </xf>
    <xf numFmtId="0" fontId="10" fillId="2" borderId="2" xfId="0" applyFont="1" applyFill="1" applyBorder="1" applyAlignment="1" applyProtection="1">
      <alignment vertical="center" wrapText="1"/>
    </xf>
    <xf numFmtId="165" fontId="10" fillId="2" borderId="2" xfId="0" applyNumberFormat="1" applyFont="1" applyFill="1" applyBorder="1" applyAlignment="1" applyProtection="1">
      <alignment vertical="center" wrapText="1"/>
    </xf>
    <xf numFmtId="9" fontId="10" fillId="2" borderId="1" xfId="5" applyFont="1" applyFill="1" applyBorder="1" applyAlignment="1" applyProtection="1">
      <alignment horizontal="center" vertical="center" wrapText="1"/>
    </xf>
    <xf numFmtId="0" fontId="1" fillId="0" borderId="0" xfId="0" applyFont="1" applyBorder="1" applyAlignment="1" applyProtection="1">
      <alignment vertical="center"/>
    </xf>
    <xf numFmtId="0" fontId="19" fillId="3" borderId="0" xfId="0" applyFont="1" applyFill="1" applyAlignment="1" applyProtection="1">
      <alignment vertical="center"/>
    </xf>
    <xf numFmtId="0" fontId="6" fillId="0" borderId="0" xfId="0" applyFont="1" applyBorder="1" applyAlignment="1" applyProtection="1">
      <alignment vertical="center"/>
    </xf>
    <xf numFmtId="0" fontId="7" fillId="2" borderId="3" xfId="0" applyFont="1" applyFill="1" applyBorder="1" applyAlignment="1" applyProtection="1">
      <alignment horizontal="justify" vertical="center"/>
    </xf>
    <xf numFmtId="0" fontId="7" fillId="2" borderId="4" xfId="0" applyFont="1" applyFill="1" applyBorder="1" applyAlignment="1" applyProtection="1">
      <alignment vertical="center"/>
    </xf>
    <xf numFmtId="0" fontId="0" fillId="0" borderId="0" xfId="0" applyFont="1" applyBorder="1" applyAlignment="1" applyProtection="1">
      <alignment horizontal="center" vertical="center"/>
    </xf>
    <xf numFmtId="165" fontId="18" fillId="2" borderId="1" xfId="0" applyNumberFormat="1" applyFont="1" applyFill="1" applyBorder="1" applyAlignment="1" applyProtection="1">
      <alignment vertical="center" wrapText="1"/>
    </xf>
    <xf numFmtId="44" fontId="27" fillId="0" borderId="0" xfId="4" applyFont="1" applyBorder="1" applyAlignment="1" applyProtection="1">
      <alignment vertical="center"/>
    </xf>
    <xf numFmtId="0" fontId="27" fillId="0" borderId="0" xfId="0" applyFont="1" applyAlignment="1" applyProtection="1">
      <alignment vertical="center"/>
    </xf>
    <xf numFmtId="171" fontId="8" fillId="2" borderId="2" xfId="0" applyNumberFormat="1" applyFont="1" applyFill="1" applyBorder="1" applyAlignment="1" applyProtection="1">
      <alignment horizontal="left" vertical="center" wrapText="1"/>
    </xf>
    <xf numFmtId="165" fontId="8" fillId="2" borderId="1" xfId="0" applyNumberFormat="1" applyFont="1" applyFill="1" applyBorder="1" applyAlignment="1" applyProtection="1">
      <alignment vertical="center" wrapText="1"/>
    </xf>
    <xf numFmtId="44" fontId="7" fillId="2" borderId="2" xfId="4" applyFont="1" applyFill="1" applyBorder="1" applyAlignment="1" applyProtection="1">
      <alignment horizontal="right" vertical="center" wrapText="1"/>
    </xf>
    <xf numFmtId="0" fontId="4" fillId="2" borderId="3" xfId="0" applyFont="1" applyFill="1" applyBorder="1" applyAlignment="1" applyProtection="1">
      <alignment vertical="center"/>
    </xf>
    <xf numFmtId="165" fontId="10" fillId="2" borderId="3" xfId="0" applyNumberFormat="1" applyFont="1" applyFill="1" applyBorder="1" applyAlignment="1" applyProtection="1">
      <alignment horizontal="center" vertical="center" wrapText="1"/>
    </xf>
    <xf numFmtId="169" fontId="13" fillId="2" borderId="3" xfId="0" applyNumberFormat="1" applyFont="1" applyFill="1" applyBorder="1" applyAlignment="1" applyProtection="1">
      <alignment horizontal="right" vertical="center" wrapText="1"/>
    </xf>
    <xf numFmtId="169" fontId="13" fillId="0" borderId="0" xfId="0" applyNumberFormat="1" applyFont="1" applyBorder="1" applyAlignment="1" applyProtection="1">
      <alignment horizontal="right" vertical="center" wrapText="1"/>
    </xf>
    <xf numFmtId="169" fontId="23" fillId="2" borderId="3" xfId="0" applyNumberFormat="1" applyFont="1" applyFill="1" applyBorder="1" applyAlignment="1" applyProtection="1">
      <alignment horizontal="center" vertical="center" wrapText="1"/>
    </xf>
    <xf numFmtId="169" fontId="20" fillId="0" borderId="0" xfId="0" applyNumberFormat="1" applyFont="1" applyBorder="1" applyAlignment="1" applyProtection="1">
      <alignment horizontal="center" vertical="center" wrapText="1"/>
    </xf>
    <xf numFmtId="0" fontId="5" fillId="2" borderId="1" xfId="0" applyFont="1" applyFill="1" applyBorder="1" applyAlignment="1" applyProtection="1">
      <alignment vertical="center"/>
    </xf>
    <xf numFmtId="0" fontId="0" fillId="2" borderId="1" xfId="0" applyFont="1" applyFill="1" applyBorder="1" applyAlignment="1" applyProtection="1">
      <alignment vertical="center"/>
    </xf>
    <xf numFmtId="165" fontId="10" fillId="2" borderId="1" xfId="0" applyNumberFormat="1" applyFont="1" applyFill="1" applyBorder="1" applyAlignment="1" applyProtection="1">
      <alignment horizontal="center" vertical="center" wrapText="1"/>
    </xf>
    <xf numFmtId="170" fontId="6" fillId="2" borderId="1" xfId="0" applyNumberFormat="1" applyFont="1" applyFill="1" applyBorder="1" applyAlignment="1" applyProtection="1">
      <alignment horizontal="right" vertical="center" wrapText="1"/>
    </xf>
    <xf numFmtId="170" fontId="5" fillId="2" borderId="1" xfId="0" applyNumberFormat="1" applyFont="1" applyFill="1" applyBorder="1" applyAlignment="1" applyProtection="1">
      <alignment horizontal="right" vertical="center" wrapText="1"/>
    </xf>
    <xf numFmtId="0" fontId="5" fillId="2" borderId="2" xfId="0" applyFont="1" applyFill="1" applyBorder="1" applyAlignment="1" applyProtection="1">
      <alignment vertical="center"/>
    </xf>
    <xf numFmtId="0" fontId="0" fillId="2" borderId="2" xfId="0" applyFont="1" applyFill="1" applyBorder="1" applyAlignment="1" applyProtection="1">
      <alignment vertical="center"/>
    </xf>
    <xf numFmtId="165" fontId="10" fillId="2" borderId="2" xfId="0" applyNumberFormat="1" applyFont="1" applyFill="1" applyBorder="1" applyAlignment="1" applyProtection="1">
      <alignment horizontal="center" vertical="center" wrapText="1"/>
    </xf>
    <xf numFmtId="170" fontId="5" fillId="2" borderId="2" xfId="0" applyNumberFormat="1" applyFont="1" applyFill="1" applyBorder="1" applyAlignment="1" applyProtection="1">
      <alignment horizontal="right" vertical="center" wrapText="1"/>
    </xf>
    <xf numFmtId="0" fontId="5" fillId="2" borderId="8" xfId="0" applyFont="1" applyFill="1" applyBorder="1" applyAlignment="1" applyProtection="1">
      <alignment vertical="center"/>
    </xf>
    <xf numFmtId="0" fontId="0" fillId="2" borderId="8" xfId="0" applyFont="1" applyFill="1" applyBorder="1" applyAlignment="1" applyProtection="1">
      <alignment vertical="center"/>
    </xf>
    <xf numFmtId="165" fontId="10" fillId="2" borderId="8" xfId="0" applyNumberFormat="1" applyFont="1" applyFill="1" applyBorder="1" applyAlignment="1" applyProtection="1">
      <alignment horizontal="center" vertical="center" wrapText="1"/>
    </xf>
    <xf numFmtId="170" fontId="7" fillId="2" borderId="3" xfId="0" applyNumberFormat="1" applyFont="1" applyFill="1" applyBorder="1" applyAlignment="1" applyProtection="1">
      <alignment horizontal="right" vertical="center" wrapText="1"/>
    </xf>
    <xf numFmtId="169" fontId="20" fillId="0" borderId="0" xfId="0" applyNumberFormat="1" applyFont="1" applyBorder="1" applyAlignment="1" applyProtection="1">
      <alignment horizontal="right" vertical="center" wrapText="1"/>
    </xf>
    <xf numFmtId="0" fontId="7" fillId="2" borderId="3"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8" fillId="2" borderId="5" xfId="0" applyFont="1" applyFill="1" applyBorder="1" applyAlignment="1" applyProtection="1">
      <alignment vertical="center" wrapText="1"/>
    </xf>
    <xf numFmtId="168" fontId="5" fillId="2" borderId="1" xfId="0" applyNumberFormat="1" applyFont="1" applyFill="1" applyBorder="1" applyAlignment="1" applyProtection="1">
      <alignment horizontal="right" vertical="center" wrapText="1"/>
    </xf>
    <xf numFmtId="168" fontId="5" fillId="2" borderId="2" xfId="0" applyNumberFormat="1" applyFont="1" applyFill="1" applyBorder="1" applyAlignment="1" applyProtection="1">
      <alignment horizontal="right" vertical="center" wrapText="1"/>
    </xf>
    <xf numFmtId="0" fontId="0" fillId="2" borderId="5" xfId="0" applyFont="1" applyFill="1" applyBorder="1" applyAlignment="1" applyProtection="1">
      <alignment vertical="center" wrapText="1"/>
    </xf>
    <xf numFmtId="0" fontId="0" fillId="2" borderId="4" xfId="0" applyFont="1" applyFill="1" applyBorder="1" applyAlignment="1" applyProtection="1">
      <alignment vertical="center" wrapText="1"/>
    </xf>
    <xf numFmtId="166" fontId="7" fillId="2" borderId="4" xfId="0" applyNumberFormat="1" applyFont="1" applyFill="1" applyBorder="1" applyAlignment="1" applyProtection="1">
      <alignment horizontal="right" vertical="center" wrapText="1"/>
    </xf>
    <xf numFmtId="166" fontId="7" fillId="0" borderId="0" xfId="0" applyNumberFormat="1" applyFont="1" applyBorder="1" applyAlignment="1" applyProtection="1">
      <alignment horizontal="right" vertical="center" wrapText="1"/>
    </xf>
    <xf numFmtId="0" fontId="19" fillId="3" borderId="0" xfId="0" applyFont="1" applyFill="1" applyBorder="1" applyAlignment="1" applyProtection="1">
      <alignment vertical="center"/>
    </xf>
    <xf numFmtId="0" fontId="4" fillId="2" borderId="0" xfId="0" applyFont="1" applyFill="1" applyAlignment="1" applyProtection="1">
      <alignment vertical="center"/>
    </xf>
    <xf numFmtId="165" fontId="10" fillId="2" borderId="0" xfId="0" applyNumberFormat="1" applyFont="1" applyFill="1" applyAlignment="1" applyProtection="1">
      <alignment horizontal="center" vertical="center" wrapText="1"/>
    </xf>
    <xf numFmtId="169" fontId="13" fillId="2" borderId="1" xfId="0" applyNumberFormat="1" applyFont="1" applyFill="1" applyBorder="1" applyAlignment="1" applyProtection="1">
      <alignment horizontal="right" vertical="center" wrapText="1"/>
    </xf>
    <xf numFmtId="0" fontId="7" fillId="2" borderId="6" xfId="0" applyFont="1" applyFill="1" applyBorder="1" applyAlignment="1" applyProtection="1">
      <alignment horizontal="justify" vertical="center"/>
    </xf>
    <xf numFmtId="0" fontId="7" fillId="2" borderId="6" xfId="0" applyFont="1" applyFill="1" applyBorder="1" applyAlignment="1" applyProtection="1">
      <alignment vertical="center"/>
    </xf>
    <xf numFmtId="0" fontId="7" fillId="2" borderId="6" xfId="0" applyFont="1" applyFill="1" applyBorder="1" applyAlignment="1" applyProtection="1">
      <alignment horizontal="center" vertical="center"/>
    </xf>
    <xf numFmtId="174" fontId="7" fillId="0" borderId="0" xfId="0" applyNumberFormat="1" applyFont="1" applyBorder="1" applyAlignment="1" applyProtection="1">
      <alignment horizontal="center" vertical="center"/>
    </xf>
    <xf numFmtId="0" fontId="8" fillId="2" borderId="11" xfId="0" applyFont="1" applyFill="1" applyBorder="1" applyAlignment="1" applyProtection="1">
      <alignment vertical="center" wrapText="1"/>
    </xf>
    <xf numFmtId="173" fontId="0" fillId="2" borderId="0" xfId="0" applyNumberFormat="1" applyFont="1" applyFill="1" applyAlignment="1" applyProtection="1">
      <alignment vertical="center"/>
    </xf>
    <xf numFmtId="0" fontId="5" fillId="2" borderId="1" xfId="0" applyFont="1" applyFill="1" applyBorder="1" applyAlignment="1" applyProtection="1">
      <alignment vertical="center" wrapText="1"/>
    </xf>
    <xf numFmtId="166" fontId="7" fillId="2" borderId="1" xfId="0" applyNumberFormat="1" applyFont="1" applyFill="1" applyBorder="1" applyAlignment="1" applyProtection="1">
      <alignment horizontal="right" vertical="center" wrapText="1"/>
    </xf>
    <xf numFmtId="0" fontId="5" fillId="2" borderId="2" xfId="0" applyFont="1" applyFill="1" applyBorder="1" applyAlignment="1" applyProtection="1">
      <alignment vertical="center" wrapText="1"/>
    </xf>
    <xf numFmtId="167" fontId="8" fillId="2" borderId="2" xfId="0" applyNumberFormat="1" applyFont="1" applyFill="1" applyBorder="1" applyAlignment="1" applyProtection="1">
      <alignment vertical="center" wrapText="1"/>
    </xf>
    <xf numFmtId="0" fontId="8" fillId="2" borderId="8" xfId="0" applyFont="1" applyFill="1" applyBorder="1" applyAlignment="1" applyProtection="1">
      <alignment vertical="center" wrapText="1"/>
    </xf>
    <xf numFmtId="0" fontId="5" fillId="2" borderId="8" xfId="0" applyFont="1" applyFill="1" applyBorder="1" applyAlignment="1" applyProtection="1">
      <alignment vertical="center" wrapText="1"/>
    </xf>
    <xf numFmtId="165" fontId="8" fillId="2" borderId="8" xfId="0" applyNumberFormat="1" applyFont="1" applyFill="1" applyBorder="1" applyAlignment="1" applyProtection="1">
      <alignment vertical="center" wrapText="1"/>
    </xf>
    <xf numFmtId="166" fontId="7" fillId="2" borderId="8" xfId="0" applyNumberFormat="1" applyFont="1" applyFill="1" applyBorder="1" applyAlignment="1" applyProtection="1">
      <alignment horizontal="right" vertical="center" wrapText="1"/>
    </xf>
    <xf numFmtId="166" fontId="7" fillId="2" borderId="3" xfId="0" applyNumberFormat="1" applyFont="1" applyFill="1" applyBorder="1" applyAlignment="1" applyProtection="1">
      <alignment horizontal="right" vertical="center" wrapText="1"/>
    </xf>
    <xf numFmtId="166" fontId="7" fillId="2" borderId="0" xfId="0" applyNumberFormat="1" applyFont="1" applyFill="1" applyAlignment="1" applyProtection="1">
      <alignment horizontal="right" vertical="center" wrapText="1"/>
    </xf>
    <xf numFmtId="166" fontId="7" fillId="2" borderId="0" xfId="0" applyNumberFormat="1" applyFont="1" applyFill="1" applyAlignment="1" applyProtection="1">
      <alignment horizontal="center" vertical="center" wrapText="1"/>
    </xf>
    <xf numFmtId="0" fontId="0" fillId="2" borderId="0" xfId="0" applyFont="1" applyFill="1" applyAlignment="1" applyProtection="1">
      <alignment horizontal="center" vertical="center"/>
    </xf>
    <xf numFmtId="166" fontId="5" fillId="2" borderId="1" xfId="0" applyNumberFormat="1" applyFont="1" applyFill="1" applyBorder="1" applyAlignment="1" applyProtection="1">
      <alignment vertical="center" wrapText="1"/>
    </xf>
    <xf numFmtId="166" fontId="5" fillId="2" borderId="8" xfId="0" applyNumberFormat="1" applyFont="1" applyFill="1" applyBorder="1" applyAlignment="1" applyProtection="1">
      <alignment vertical="center" wrapText="1"/>
    </xf>
    <xf numFmtId="167" fontId="8" fillId="2" borderId="0" xfId="0" applyNumberFormat="1" applyFont="1" applyFill="1" applyAlignment="1" applyProtection="1">
      <alignment vertical="center" wrapText="1"/>
    </xf>
    <xf numFmtId="0" fontId="7" fillId="2" borderId="4" xfId="0" applyFont="1" applyFill="1" applyBorder="1" applyAlignment="1" applyProtection="1">
      <alignment horizontal="right" vertical="center"/>
    </xf>
    <xf numFmtId="166" fontId="5" fillId="2" borderId="0" xfId="0" applyNumberFormat="1" applyFont="1" applyFill="1" applyAlignment="1" applyProtection="1">
      <alignment horizontal="left" vertical="center" wrapText="1"/>
    </xf>
    <xf numFmtId="44" fontId="0" fillId="0" borderId="0" xfId="0" applyNumberFormat="1" applyFont="1" applyAlignment="1" applyProtection="1">
      <alignment vertical="center"/>
    </xf>
    <xf numFmtId="166" fontId="5" fillId="2" borderId="8" xfId="0" applyNumberFormat="1" applyFont="1" applyFill="1" applyBorder="1" applyAlignment="1" applyProtection="1">
      <alignment horizontal="left" vertical="center" wrapText="1"/>
    </xf>
    <xf numFmtId="172" fontId="9" fillId="2" borderId="8" xfId="0" applyNumberFormat="1" applyFont="1" applyFill="1" applyBorder="1" applyAlignment="1" applyProtection="1">
      <alignment horizontal="left" vertical="center" wrapText="1"/>
    </xf>
    <xf numFmtId="166" fontId="5" fillId="2" borderId="3" xfId="0" applyNumberFormat="1" applyFont="1" applyFill="1" applyBorder="1" applyAlignment="1" applyProtection="1">
      <alignment horizontal="left" vertical="center" wrapText="1"/>
    </xf>
    <xf numFmtId="0" fontId="12" fillId="2" borderId="0" xfId="0" applyFont="1" applyFill="1" applyAlignment="1" applyProtection="1">
      <alignment vertical="center"/>
    </xf>
    <xf numFmtId="0" fontId="12" fillId="2" borderId="0" xfId="0" applyFont="1" applyFill="1" applyAlignment="1" applyProtection="1">
      <alignment horizontal="right" vertical="center"/>
    </xf>
    <xf numFmtId="0" fontId="14"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27" fillId="0" borderId="0" xfId="0" applyFont="1" applyBorder="1" applyAlignment="1" applyProtection="1">
      <alignment vertical="center"/>
      <protection locked="0"/>
    </xf>
    <xf numFmtId="170" fontId="5" fillId="4" borderId="8" xfId="0" applyNumberFormat="1" applyFont="1" applyFill="1" applyBorder="1" applyAlignment="1" applyProtection="1">
      <alignment horizontal="right" vertical="center" wrapText="1"/>
      <protection locked="0"/>
    </xf>
    <xf numFmtId="169" fontId="13" fillId="0" borderId="0" xfId="0" applyNumberFormat="1" applyFont="1" applyBorder="1" applyAlignment="1" applyProtection="1">
      <alignment horizontal="right" vertical="center" wrapText="1"/>
      <protection locked="0"/>
    </xf>
    <xf numFmtId="9" fontId="7" fillId="0" borderId="0" xfId="0" applyNumberFormat="1" applyFont="1" applyBorder="1" applyAlignment="1" applyProtection="1">
      <alignment vertical="center"/>
      <protection locked="0"/>
    </xf>
    <xf numFmtId="0" fontId="12" fillId="4"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3" fillId="2" borderId="2" xfId="0" applyFont="1" applyFill="1" applyBorder="1" applyAlignment="1" applyProtection="1">
      <alignment vertical="center" wrapText="1"/>
    </xf>
    <xf numFmtId="0" fontId="4" fillId="2" borderId="8" xfId="0" applyFont="1" applyFill="1" applyBorder="1" applyAlignment="1" applyProtection="1">
      <alignment vertical="center" wrapText="1"/>
    </xf>
    <xf numFmtId="166" fontId="5" fillId="2" borderId="0" xfId="0" applyNumberFormat="1" applyFont="1" applyFill="1" applyBorder="1" applyAlignment="1" applyProtection="1">
      <alignment horizontal="left" vertical="center" wrapText="1"/>
    </xf>
    <xf numFmtId="166" fontId="7" fillId="2" borderId="0" xfId="0" applyNumberFormat="1" applyFont="1" applyFill="1" applyBorder="1" applyAlignment="1" applyProtection="1">
      <alignment horizontal="right" vertical="center" wrapText="1"/>
    </xf>
    <xf numFmtId="0" fontId="0" fillId="2" borderId="0" xfId="0" applyFont="1" applyFill="1" applyBorder="1" applyAlignment="1" applyProtection="1">
      <alignment vertical="center"/>
    </xf>
    <xf numFmtId="1" fontId="22" fillId="4" borderId="2" xfId="0" applyNumberFormat="1" applyFont="1" applyFill="1" applyBorder="1" applyAlignment="1" applyProtection="1">
      <alignment horizontal="center" vertical="center" wrapText="1"/>
      <protection locked="0"/>
    </xf>
    <xf numFmtId="1" fontId="25" fillId="4" borderId="2" xfId="0" applyNumberFormat="1" applyFont="1" applyFill="1" applyBorder="1" applyAlignment="1" applyProtection="1">
      <alignment horizontal="center" vertical="center" wrapText="1"/>
      <protection locked="0"/>
    </xf>
    <xf numFmtId="2" fontId="0" fillId="2" borderId="0" xfId="0" applyNumberFormat="1" applyFont="1" applyFill="1" applyAlignment="1" applyProtection="1">
      <alignment vertical="center"/>
    </xf>
    <xf numFmtId="0" fontId="0" fillId="5" borderId="0" xfId="0" applyFill="1" applyBorder="1" applyAlignment="1">
      <alignment wrapText="1"/>
    </xf>
    <xf numFmtId="166" fontId="6" fillId="2" borderId="8" xfId="0" applyNumberFormat="1" applyFont="1" applyFill="1" applyBorder="1" applyAlignment="1" applyProtection="1">
      <alignment horizontal="right" vertical="center" wrapText="1"/>
    </xf>
    <xf numFmtId="0" fontId="8" fillId="2" borderId="2"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8"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8" fillId="2" borderId="2" xfId="0" applyFont="1" applyFill="1" applyBorder="1" applyAlignment="1" applyProtection="1">
      <alignment horizontal="left" vertical="center" wrapText="1"/>
    </xf>
    <xf numFmtId="166" fontId="7" fillId="2" borderId="4" xfId="0" applyNumberFormat="1"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0" fontId="10" fillId="2" borderId="4" xfId="0" applyFont="1" applyFill="1" applyBorder="1" applyAlignment="1" applyProtection="1">
      <alignment vertical="center" wrapText="1"/>
    </xf>
    <xf numFmtId="0" fontId="5" fillId="0" borderId="4" xfId="0" applyFont="1" applyBorder="1" applyAlignment="1" applyProtection="1">
      <alignment vertical="center" wrapText="1"/>
    </xf>
    <xf numFmtId="0" fontId="0" fillId="0" borderId="4" xfId="0" applyFont="1" applyBorder="1" applyAlignment="1" applyProtection="1">
      <alignment vertical="center" wrapText="1"/>
    </xf>
    <xf numFmtId="0" fontId="8" fillId="2" borderId="10"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10" fillId="2" borderId="2"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8" fillId="2" borderId="7" xfId="0" applyFont="1" applyFill="1" applyBorder="1" applyAlignment="1" applyProtection="1">
      <alignment vertical="center" wrapText="1"/>
    </xf>
    <xf numFmtId="0" fontId="0" fillId="0" borderId="7" xfId="0" applyFont="1" applyBorder="1" applyAlignment="1" applyProtection="1">
      <alignment vertical="center" wrapText="1"/>
    </xf>
    <xf numFmtId="0" fontId="7" fillId="2" borderId="3" xfId="0" applyFont="1" applyFill="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5" fillId="4" borderId="0" xfId="0"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xf>
    <xf numFmtId="166" fontId="5" fillId="2" borderId="0" xfId="0" applyNumberFormat="1" applyFont="1" applyFill="1" applyBorder="1" applyAlignment="1" applyProtection="1">
      <alignment horizontal="left" vertical="center" wrapText="1"/>
    </xf>
    <xf numFmtId="0" fontId="22" fillId="2" borderId="2" xfId="0" applyFont="1" applyFill="1" applyBorder="1" applyAlignment="1" applyProtection="1">
      <alignment horizontal="left" vertical="center" wrapText="1"/>
    </xf>
    <xf numFmtId="166" fontId="5" fillId="2" borderId="4" xfId="0" applyNumberFormat="1" applyFont="1" applyFill="1" applyBorder="1" applyAlignment="1" applyProtection="1">
      <alignment horizontal="left" vertical="center" wrapText="1"/>
    </xf>
  </cellXfs>
  <cellStyles count="7">
    <cellStyle name="Komma" xfId="2" builtinId="3"/>
    <cellStyle name="Komma 2" xfId="3" xr:uid="{83D3F8AA-17E1-4959-8B3E-D3E067E68152}"/>
    <cellStyle name="Procent" xfId="5" builtinId="5"/>
    <cellStyle name="Standaard" xfId="0" builtinId="0"/>
    <cellStyle name="Valuta" xfId="4" builtinId="4"/>
    <cellStyle name="Valuta 2" xfId="1" xr:uid="{854E7084-8A7C-4D06-BF11-9F0870F10FD4}"/>
    <cellStyle name="Valuta 3" xfId="6" xr:uid="{8CCF0233-8319-47D7-A518-4DD77120AA0F}"/>
  </cellStyles>
  <dxfs count="11">
    <dxf>
      <font>
        <color theme="0" tint="-0.14996795556505021"/>
      </font>
      <fill>
        <patternFill>
          <bgColor theme="0" tint="-0.14996795556505021"/>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border>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border>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4" Type="http://schemas.openxmlformats.org/officeDocument/2006/relationships/image" Target="cid:image001.jpg@01D44F59.5A8498F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4" Type="http://schemas.openxmlformats.org/officeDocument/2006/relationships/image" Target="cid:image001.jpg@01D44F59.5A8498F0"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304800</xdr:colOff>
      <xdr:row>3</xdr:row>
      <xdr:rowOff>131445</xdr:rowOff>
    </xdr:to>
    <xdr:sp macro="" textlink="">
      <xdr:nvSpPr>
        <xdr:cNvPr id="2" name="AutoShape 3" descr="Afbeeldingsresultaat voor den haag logo">
          <a:extLst>
            <a:ext uri="{FF2B5EF4-FFF2-40B4-BE49-F238E27FC236}">
              <a16:creationId xmlns:a16="http://schemas.microsoft.com/office/drawing/2014/main" id="{BD3EF820-8D03-412A-8ADD-BBED915F3305}"/>
            </a:ext>
          </a:extLst>
        </xdr:cNvPr>
        <xdr:cNvSpPr>
          <a:spLocks noChangeAspect="1" noChangeArrowheads="1"/>
        </xdr:cNvSpPr>
      </xdr:nvSpPr>
      <xdr:spPr bwMode="auto">
        <a:xfrm>
          <a:off x="6505575" y="76200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1</xdr:row>
      <xdr:rowOff>131445</xdr:rowOff>
    </xdr:to>
    <xdr:sp macro="" textlink="">
      <xdr:nvSpPr>
        <xdr:cNvPr id="3" name="AutoShape 4" descr="Afbeeldingsresultaat voor den haag logo">
          <a:extLst>
            <a:ext uri="{FF2B5EF4-FFF2-40B4-BE49-F238E27FC236}">
              <a16:creationId xmlns:a16="http://schemas.microsoft.com/office/drawing/2014/main" id="{B60400E4-7F82-4026-9613-AF9B8E5106D6}"/>
            </a:ext>
          </a:extLst>
        </xdr:cNvPr>
        <xdr:cNvSpPr>
          <a:spLocks noChangeAspect="1" noChangeArrowheads="1"/>
        </xdr:cNvSpPr>
      </xdr:nvSpPr>
      <xdr:spPr bwMode="auto">
        <a:xfrm>
          <a:off x="4305300" y="38100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112569</xdr:colOff>
      <xdr:row>1</xdr:row>
      <xdr:rowOff>86592</xdr:rowOff>
    </xdr:from>
    <xdr:to>
      <xdr:col>5</xdr:col>
      <xdr:colOff>155864</xdr:colOff>
      <xdr:row>3</xdr:row>
      <xdr:rowOff>458137</xdr:rowOff>
    </xdr:to>
    <xdr:grpSp>
      <xdr:nvGrpSpPr>
        <xdr:cNvPr id="4" name="Groep 3">
          <a:extLst>
            <a:ext uri="{FF2B5EF4-FFF2-40B4-BE49-F238E27FC236}">
              <a16:creationId xmlns:a16="http://schemas.microsoft.com/office/drawing/2014/main" id="{B2F2EA09-508A-464C-B5DD-789F56AC52F7}"/>
            </a:ext>
          </a:extLst>
        </xdr:cNvPr>
        <xdr:cNvGrpSpPr/>
      </xdr:nvGrpSpPr>
      <xdr:grpSpPr>
        <a:xfrm>
          <a:off x="3967393" y="277092"/>
          <a:ext cx="771677" cy="752545"/>
          <a:chOff x="0" y="0"/>
          <a:chExt cx="1885676" cy="1820545"/>
        </a:xfrm>
      </xdr:grpSpPr>
      <xdr:sp macro="" textlink="">
        <xdr:nvSpPr>
          <xdr:cNvPr id="5" name="Rechthoek 4">
            <a:extLst>
              <a:ext uri="{FF2B5EF4-FFF2-40B4-BE49-F238E27FC236}">
                <a16:creationId xmlns:a16="http://schemas.microsoft.com/office/drawing/2014/main" id="{0F461E3B-7B8B-4953-8988-B7B11C74C2C3}"/>
              </a:ext>
            </a:extLst>
          </xdr:cNvPr>
          <xdr:cNvSpPr/>
        </xdr:nvSpPr>
        <xdr:spPr>
          <a:xfrm>
            <a:off x="0" y="0"/>
            <a:ext cx="1885676" cy="182054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6" name="Afbeelding 5" descr="Afbeeldingsresultaat voor avu utrecht">
            <a:extLst>
              <a:ext uri="{FF2B5EF4-FFF2-40B4-BE49-F238E27FC236}">
                <a16:creationId xmlns:a16="http://schemas.microsoft.com/office/drawing/2014/main" id="{91E24C95-8E41-48D0-9501-A8CCE36B40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78" y="0"/>
            <a:ext cx="1722120" cy="1820545"/>
          </a:xfrm>
          <a:prstGeom prst="rect">
            <a:avLst/>
          </a:prstGeom>
          <a:noFill/>
          <a:ln>
            <a:noFill/>
          </a:ln>
        </xdr:spPr>
      </xdr:pic>
    </xdr:grpSp>
    <xdr:clientData/>
  </xdr:twoCellAnchor>
  <xdr:twoCellAnchor editAs="oneCell">
    <xdr:from>
      <xdr:col>7</xdr:col>
      <xdr:colOff>268432</xdr:colOff>
      <xdr:row>1</xdr:row>
      <xdr:rowOff>51956</xdr:rowOff>
    </xdr:from>
    <xdr:to>
      <xdr:col>7</xdr:col>
      <xdr:colOff>1100570</xdr:colOff>
      <xdr:row>3</xdr:row>
      <xdr:rowOff>493569</xdr:rowOff>
    </xdr:to>
    <xdr:pic>
      <xdr:nvPicPr>
        <xdr:cNvPr id="7" name="Afbeelding 6">
          <a:extLst>
            <a:ext uri="{FF2B5EF4-FFF2-40B4-BE49-F238E27FC236}">
              <a16:creationId xmlns:a16="http://schemas.microsoft.com/office/drawing/2014/main" id="{0BE0CB93-3EB1-4169-A01F-89C3170464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68046" y="242456"/>
          <a:ext cx="822613" cy="822613"/>
        </a:xfrm>
        <a:prstGeom prst="rect">
          <a:avLst/>
        </a:prstGeom>
        <a:noFill/>
        <a:ln>
          <a:noFill/>
        </a:ln>
      </xdr:spPr>
    </xdr:pic>
    <xdr:clientData/>
  </xdr:twoCellAnchor>
  <xdr:twoCellAnchor editAs="oneCell">
    <xdr:from>
      <xdr:col>5</xdr:col>
      <xdr:colOff>770659</xdr:colOff>
      <xdr:row>1</xdr:row>
      <xdr:rowOff>112568</xdr:rowOff>
    </xdr:from>
    <xdr:to>
      <xdr:col>6</xdr:col>
      <xdr:colOff>441613</xdr:colOff>
      <xdr:row>3</xdr:row>
      <xdr:rowOff>441613</xdr:rowOff>
    </xdr:to>
    <xdr:pic>
      <xdr:nvPicPr>
        <xdr:cNvPr id="8" name="Afbeelding 7" descr="cid:image001.jpg@01D44F59.5A8498F0">
          <a:extLst>
            <a:ext uri="{FF2B5EF4-FFF2-40B4-BE49-F238E27FC236}">
              <a16:creationId xmlns:a16="http://schemas.microsoft.com/office/drawing/2014/main" id="{7EA5DBC0-3482-4B72-9246-042E9DAFE629}"/>
            </a:ext>
          </a:extLst>
        </xdr:cNvPr>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5359977" y="303068"/>
          <a:ext cx="1264227" cy="7100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304800</xdr:colOff>
      <xdr:row>3</xdr:row>
      <xdr:rowOff>131445</xdr:rowOff>
    </xdr:to>
    <xdr:sp macro="" textlink="">
      <xdr:nvSpPr>
        <xdr:cNvPr id="2" name="AutoShape 3" descr="Afbeeldingsresultaat voor den haag logo">
          <a:extLst>
            <a:ext uri="{FF2B5EF4-FFF2-40B4-BE49-F238E27FC236}">
              <a16:creationId xmlns:a16="http://schemas.microsoft.com/office/drawing/2014/main" id="{101CEBA6-AF24-4FDC-9D29-F93B6C408E16}"/>
            </a:ext>
          </a:extLst>
        </xdr:cNvPr>
        <xdr:cNvSpPr>
          <a:spLocks noChangeAspect="1" noChangeArrowheads="1"/>
        </xdr:cNvSpPr>
      </xdr:nvSpPr>
      <xdr:spPr bwMode="auto">
        <a:xfrm>
          <a:off x="7286625" y="38100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1</xdr:row>
      <xdr:rowOff>131445</xdr:rowOff>
    </xdr:to>
    <xdr:sp macro="" textlink="">
      <xdr:nvSpPr>
        <xdr:cNvPr id="3" name="AutoShape 4" descr="Afbeeldingsresultaat voor den haag logo">
          <a:extLst>
            <a:ext uri="{FF2B5EF4-FFF2-40B4-BE49-F238E27FC236}">
              <a16:creationId xmlns:a16="http://schemas.microsoft.com/office/drawing/2014/main" id="{D96BCA8D-E3F8-4EA3-B9FA-8860170A78E4}"/>
            </a:ext>
          </a:extLst>
        </xdr:cNvPr>
        <xdr:cNvSpPr>
          <a:spLocks noChangeAspect="1" noChangeArrowheads="1"/>
        </xdr:cNvSpPr>
      </xdr:nvSpPr>
      <xdr:spPr bwMode="auto">
        <a:xfrm>
          <a:off x="4581525" y="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112569</xdr:colOff>
      <xdr:row>1</xdr:row>
      <xdr:rowOff>86592</xdr:rowOff>
    </xdr:from>
    <xdr:to>
      <xdr:col>5</xdr:col>
      <xdr:colOff>155864</xdr:colOff>
      <xdr:row>3</xdr:row>
      <xdr:rowOff>458137</xdr:rowOff>
    </xdr:to>
    <xdr:grpSp>
      <xdr:nvGrpSpPr>
        <xdr:cNvPr id="4" name="Groep 3">
          <a:extLst>
            <a:ext uri="{FF2B5EF4-FFF2-40B4-BE49-F238E27FC236}">
              <a16:creationId xmlns:a16="http://schemas.microsoft.com/office/drawing/2014/main" id="{B814EBA9-EEDD-43EC-874F-B8C33673F0A8}"/>
            </a:ext>
          </a:extLst>
        </xdr:cNvPr>
        <xdr:cNvGrpSpPr/>
      </xdr:nvGrpSpPr>
      <xdr:grpSpPr>
        <a:xfrm>
          <a:off x="3967393" y="277092"/>
          <a:ext cx="771677" cy="752545"/>
          <a:chOff x="0" y="0"/>
          <a:chExt cx="1885676" cy="1820545"/>
        </a:xfrm>
      </xdr:grpSpPr>
      <xdr:sp macro="" textlink="">
        <xdr:nvSpPr>
          <xdr:cNvPr id="5" name="Rechthoek 4">
            <a:extLst>
              <a:ext uri="{FF2B5EF4-FFF2-40B4-BE49-F238E27FC236}">
                <a16:creationId xmlns:a16="http://schemas.microsoft.com/office/drawing/2014/main" id="{66F00BDF-6CCD-4097-8839-34198DBF3288}"/>
              </a:ext>
            </a:extLst>
          </xdr:cNvPr>
          <xdr:cNvSpPr/>
        </xdr:nvSpPr>
        <xdr:spPr>
          <a:xfrm>
            <a:off x="0" y="0"/>
            <a:ext cx="1885676" cy="1820545"/>
          </a:xfrm>
          <a:prstGeom prst="rect">
            <a:avLst/>
          </a:prstGeom>
          <a:solidFill>
            <a:schemeClr val="bg1"/>
          </a:solidFill>
          <a:ln>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l-NL"/>
          </a:p>
        </xdr:txBody>
      </xdr:sp>
      <xdr:pic>
        <xdr:nvPicPr>
          <xdr:cNvPr id="6" name="Afbeelding 5" descr="Afbeeldingsresultaat voor avu utrecht">
            <a:extLst>
              <a:ext uri="{FF2B5EF4-FFF2-40B4-BE49-F238E27FC236}">
                <a16:creationId xmlns:a16="http://schemas.microsoft.com/office/drawing/2014/main" id="{1C917835-EE47-41C4-8783-14F87BCFA9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78" y="0"/>
            <a:ext cx="1722120" cy="1820545"/>
          </a:xfrm>
          <a:prstGeom prst="rect">
            <a:avLst/>
          </a:prstGeom>
          <a:noFill/>
          <a:ln>
            <a:noFill/>
          </a:ln>
        </xdr:spPr>
      </xdr:pic>
    </xdr:grpSp>
    <xdr:clientData/>
  </xdr:twoCellAnchor>
  <xdr:twoCellAnchor editAs="oneCell">
    <xdr:from>
      <xdr:col>7</xdr:col>
      <xdr:colOff>268432</xdr:colOff>
      <xdr:row>1</xdr:row>
      <xdr:rowOff>51956</xdr:rowOff>
    </xdr:from>
    <xdr:to>
      <xdr:col>7</xdr:col>
      <xdr:colOff>1100570</xdr:colOff>
      <xdr:row>3</xdr:row>
      <xdr:rowOff>493569</xdr:rowOff>
    </xdr:to>
    <xdr:pic>
      <xdr:nvPicPr>
        <xdr:cNvPr id="7" name="Afbeelding 6">
          <a:extLst>
            <a:ext uri="{FF2B5EF4-FFF2-40B4-BE49-F238E27FC236}">
              <a16:creationId xmlns:a16="http://schemas.microsoft.com/office/drawing/2014/main" id="{B7306363-8C9F-43A5-9E76-1E93DB675FF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55057" y="242456"/>
          <a:ext cx="822613" cy="822613"/>
        </a:xfrm>
        <a:prstGeom prst="rect">
          <a:avLst/>
        </a:prstGeom>
        <a:noFill/>
        <a:ln>
          <a:noFill/>
        </a:ln>
      </xdr:spPr>
    </xdr:pic>
    <xdr:clientData/>
  </xdr:twoCellAnchor>
  <xdr:twoCellAnchor editAs="oneCell">
    <xdr:from>
      <xdr:col>5</xdr:col>
      <xdr:colOff>770659</xdr:colOff>
      <xdr:row>1</xdr:row>
      <xdr:rowOff>112568</xdr:rowOff>
    </xdr:from>
    <xdr:to>
      <xdr:col>6</xdr:col>
      <xdr:colOff>441613</xdr:colOff>
      <xdr:row>3</xdr:row>
      <xdr:rowOff>441613</xdr:rowOff>
    </xdr:to>
    <xdr:pic>
      <xdr:nvPicPr>
        <xdr:cNvPr id="8" name="Afbeelding 7" descr="cid:image001.jpg@01D44F59.5A8498F0">
          <a:extLst>
            <a:ext uri="{FF2B5EF4-FFF2-40B4-BE49-F238E27FC236}">
              <a16:creationId xmlns:a16="http://schemas.microsoft.com/office/drawing/2014/main" id="{ABD612CE-6287-4098-ADE5-5FA17A4EBC2C}"/>
            </a:ext>
          </a:extLst>
        </xdr:cNvPr>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5352184" y="303068"/>
          <a:ext cx="1261629" cy="71004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80719-02B8-41A1-BEA4-D2F59A090B13}">
  <dimension ref="B3:B19"/>
  <sheetViews>
    <sheetView showGridLines="0" tabSelected="1" zoomScaleNormal="100" workbookViewId="0">
      <selection activeCell="B3" sqref="B3"/>
    </sheetView>
  </sheetViews>
  <sheetFormatPr defaultRowHeight="15" x14ac:dyDescent="0.25"/>
  <cols>
    <col min="2" max="2" width="121.5703125" customWidth="1"/>
  </cols>
  <sheetData>
    <row r="3" spans="2:2" ht="57" customHeight="1" x14ac:dyDescent="0.4">
      <c r="B3" s="6" t="s">
        <v>64</v>
      </c>
    </row>
    <row r="4" spans="2:2" x14ac:dyDescent="0.25">
      <c r="B4" s="7" t="s">
        <v>120</v>
      </c>
    </row>
    <row r="5" spans="2:2" x14ac:dyDescent="0.25">
      <c r="B5" s="7"/>
    </row>
    <row r="6" spans="2:2" ht="60" x14ac:dyDescent="0.25">
      <c r="B6" s="19" t="s">
        <v>89</v>
      </c>
    </row>
    <row r="7" spans="2:2" x14ac:dyDescent="0.25">
      <c r="B7" s="7"/>
    </row>
    <row r="8" spans="2:2" ht="45" x14ac:dyDescent="0.25">
      <c r="B8" s="1" t="s">
        <v>59</v>
      </c>
    </row>
    <row r="9" spans="2:2" x14ac:dyDescent="0.25">
      <c r="B9" s="2"/>
    </row>
    <row r="10" spans="2:2" ht="45" x14ac:dyDescent="0.25">
      <c r="B10" s="19" t="s">
        <v>90</v>
      </c>
    </row>
    <row r="11" spans="2:2" x14ac:dyDescent="0.25">
      <c r="B11" s="2"/>
    </row>
    <row r="12" spans="2:2" x14ac:dyDescent="0.25">
      <c r="B12" s="20" t="s">
        <v>60</v>
      </c>
    </row>
    <row r="13" spans="2:2" x14ac:dyDescent="0.25">
      <c r="B13" s="11" t="s">
        <v>61</v>
      </c>
    </row>
    <row r="14" spans="2:2" x14ac:dyDescent="0.25">
      <c r="B14" s="11" t="s">
        <v>62</v>
      </c>
    </row>
    <row r="15" spans="2:2" ht="30" x14ac:dyDescent="0.25">
      <c r="B15" s="11" t="s">
        <v>63</v>
      </c>
    </row>
    <row r="16" spans="2:2" ht="90" x14ac:dyDescent="0.25">
      <c r="B16" s="159" t="s">
        <v>118</v>
      </c>
    </row>
    <row r="17" spans="2:2" ht="75" x14ac:dyDescent="0.25">
      <c r="B17" s="11" t="s">
        <v>73</v>
      </c>
    </row>
    <row r="18" spans="2:2" x14ac:dyDescent="0.25">
      <c r="B18" s="11" t="s">
        <v>74</v>
      </c>
    </row>
    <row r="19" spans="2:2" ht="90" x14ac:dyDescent="0.25">
      <c r="B19" s="11" t="s">
        <v>70</v>
      </c>
    </row>
  </sheetData>
  <sheetProtection algorithmName="SHA-512" hashValue="/6cw4ploHb2UGSROJwTF5n7Sq080hqM0X9QLYJk9zo+T3Z/R6yu9xX0wGzkNv9LzVXoV80RIUhKOjvY0fVJcBA==" saltValue="KIyPUbMS1c9bCpLfKQyT7Q==" spinCount="100000" sheet="1" objects="1" scenarios="1"/>
  <pageMargins left="0.7" right="0.7" top="0.75" bottom="0.75" header="0.3" footer="0.3"/>
  <pageSetup paperSize="9" orientation="portrait" verticalDpi="0"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B1C3-BE7E-4B64-BE16-A0630414652D}">
  <sheetPr>
    <pageSetUpPr fitToPage="1"/>
  </sheetPr>
  <dimension ref="C2:N96"/>
  <sheetViews>
    <sheetView showGridLines="0" zoomScale="85" zoomScaleNormal="85" workbookViewId="0">
      <selection activeCell="H7" sqref="H7"/>
    </sheetView>
  </sheetViews>
  <sheetFormatPr defaultColWidth="8.7109375" defaultRowHeight="15" x14ac:dyDescent="0.25"/>
  <cols>
    <col min="1" max="1" width="8.7109375" style="39"/>
    <col min="2" max="2" width="4.28515625" style="39" customWidth="1"/>
    <col min="3" max="3" width="25.42578125" style="39" customWidth="1"/>
    <col min="4" max="4" width="19.28515625" style="39" bestFit="1" customWidth="1"/>
    <col min="5" max="5" width="11" style="39" customWidth="1"/>
    <col min="6" max="6" width="23.85546875" style="39" bestFit="1" customWidth="1"/>
    <col min="7" max="7" width="16.7109375" style="39" customWidth="1"/>
    <col min="8" max="8" width="17.7109375" style="39" customWidth="1"/>
    <col min="9" max="9" width="1.140625" style="38" customWidth="1"/>
    <col min="10" max="10" width="17.140625" style="39" customWidth="1"/>
    <col min="11" max="11" width="1.140625" style="38" customWidth="1"/>
    <col min="12" max="12" width="17.140625" style="39" customWidth="1"/>
    <col min="13" max="13" width="1.140625" style="38" customWidth="1"/>
    <col min="14" max="14" width="17.140625" style="39" customWidth="1"/>
    <col min="15" max="16384" width="8.7109375" style="39"/>
  </cols>
  <sheetData>
    <row r="2" spans="3:14" x14ac:dyDescent="0.25">
      <c r="C2" s="36" t="s">
        <v>20</v>
      </c>
      <c r="D2" s="36"/>
      <c r="E2" s="36"/>
      <c r="F2" s="37"/>
      <c r="G2" s="37"/>
      <c r="H2" s="37"/>
    </row>
    <row r="3" spans="3:14" x14ac:dyDescent="0.25">
      <c r="C3" s="36" t="s">
        <v>21</v>
      </c>
      <c r="D3" s="36"/>
      <c r="E3" s="36"/>
      <c r="F3" s="37"/>
      <c r="G3" s="37"/>
      <c r="H3" s="37"/>
    </row>
    <row r="4" spans="3:14" ht="43.5" customHeight="1" x14ac:dyDescent="0.25">
      <c r="C4" s="182" t="s">
        <v>119</v>
      </c>
      <c r="D4" s="182"/>
      <c r="E4" s="182"/>
      <c r="F4" s="37"/>
      <c r="G4" s="37"/>
      <c r="H4" s="37"/>
    </row>
    <row r="5" spans="3:14" x14ac:dyDescent="0.25">
      <c r="C5" s="40" t="s">
        <v>0</v>
      </c>
      <c r="D5" s="40"/>
      <c r="E5" s="40"/>
      <c r="F5" s="40"/>
      <c r="G5" s="184" t="s">
        <v>1</v>
      </c>
      <c r="H5" s="184"/>
      <c r="J5" s="38"/>
      <c r="L5" s="38"/>
      <c r="N5" s="38"/>
    </row>
    <row r="6" spans="3:14" ht="14.65" customHeight="1" x14ac:dyDescent="0.25">
      <c r="C6" s="41"/>
      <c r="D6" s="41"/>
      <c r="E6" s="41"/>
      <c r="F6" s="41"/>
      <c r="G6" s="42" t="s">
        <v>67</v>
      </c>
      <c r="H6" s="42" t="s">
        <v>2</v>
      </c>
      <c r="J6" s="38"/>
      <c r="L6" s="38"/>
      <c r="N6" s="38"/>
    </row>
    <row r="7" spans="3:14" ht="14.65" customHeight="1" x14ac:dyDescent="0.25">
      <c r="C7" s="167" t="s">
        <v>91</v>
      </c>
      <c r="D7" s="167"/>
      <c r="E7" s="167"/>
      <c r="F7" s="43"/>
      <c r="G7" s="44"/>
      <c r="H7" s="29" t="s">
        <v>2</v>
      </c>
      <c r="J7" s="38"/>
      <c r="L7" s="38"/>
      <c r="N7" s="38"/>
    </row>
    <row r="8" spans="3:14" ht="14.65" customHeight="1" thickBot="1" x14ac:dyDescent="0.3">
      <c r="C8" s="45"/>
      <c r="D8" s="45"/>
      <c r="E8" s="45"/>
      <c r="F8" s="45"/>
      <c r="G8" s="46"/>
      <c r="H8" s="46"/>
      <c r="J8" s="47"/>
      <c r="L8" s="47"/>
      <c r="N8" s="47"/>
    </row>
    <row r="9" spans="3:14" ht="14.65" customHeight="1" thickBot="1" x14ac:dyDescent="0.3">
      <c r="C9" s="48" t="s">
        <v>50</v>
      </c>
      <c r="D9" s="49"/>
      <c r="E9" s="49"/>
      <c r="F9" s="49"/>
      <c r="G9" s="49"/>
      <c r="H9" s="15" t="s">
        <v>49</v>
      </c>
      <c r="I9" s="143"/>
      <c r="J9" s="15" t="s">
        <v>53</v>
      </c>
      <c r="K9" s="143"/>
      <c r="L9" s="15" t="s">
        <v>77</v>
      </c>
      <c r="M9" s="143"/>
      <c r="N9" s="15" t="s">
        <v>78</v>
      </c>
    </row>
    <row r="10" spans="3:14" ht="14.65" customHeight="1" thickBot="1" x14ac:dyDescent="0.3">
      <c r="C10" s="50" t="s">
        <v>51</v>
      </c>
      <c r="D10" s="23"/>
      <c r="E10" s="23"/>
      <c r="F10" s="23"/>
      <c r="G10" s="23"/>
      <c r="H10" s="16" t="s">
        <v>52</v>
      </c>
      <c r="I10" s="143"/>
      <c r="J10" s="17" t="s">
        <v>52</v>
      </c>
      <c r="K10" s="143"/>
      <c r="L10" s="17" t="s">
        <v>52</v>
      </c>
      <c r="M10" s="143"/>
      <c r="N10" s="17" t="s">
        <v>52</v>
      </c>
    </row>
    <row r="11" spans="3:14" ht="14.65" customHeight="1" thickBot="1" x14ac:dyDescent="0.3">
      <c r="C11" s="183" t="s">
        <v>37</v>
      </c>
      <c r="D11" s="183"/>
      <c r="E11" s="45"/>
      <c r="F11" s="45"/>
      <c r="G11" s="45"/>
      <c r="H11" s="51" t="s">
        <v>41</v>
      </c>
      <c r="J11" s="51" t="s">
        <v>40</v>
      </c>
      <c r="L11" s="51" t="s">
        <v>79</v>
      </c>
      <c r="N11" s="51" t="s">
        <v>80</v>
      </c>
    </row>
    <row r="12" spans="3:14" ht="14.65" customHeight="1" x14ac:dyDescent="0.25">
      <c r="C12" s="185" t="s">
        <v>38</v>
      </c>
      <c r="D12" s="185"/>
      <c r="E12" s="185"/>
      <c r="F12" s="52"/>
      <c r="G12" s="52"/>
      <c r="H12" s="13">
        <v>0</v>
      </c>
      <c r="I12" s="144"/>
      <c r="J12" s="13">
        <v>0</v>
      </c>
      <c r="K12" s="144"/>
      <c r="L12" s="13">
        <v>0</v>
      </c>
      <c r="M12" s="144"/>
      <c r="N12" s="13">
        <v>0</v>
      </c>
    </row>
    <row r="13" spans="3:14" ht="14.65" customHeight="1" x14ac:dyDescent="0.25">
      <c r="C13" s="167" t="s">
        <v>39</v>
      </c>
      <c r="D13" s="167"/>
      <c r="E13" s="43"/>
      <c r="F13" s="43"/>
      <c r="G13" s="43"/>
      <c r="H13" s="12">
        <v>0</v>
      </c>
      <c r="I13" s="144"/>
      <c r="J13" s="12">
        <v>0</v>
      </c>
      <c r="K13" s="144"/>
      <c r="L13" s="12">
        <v>0</v>
      </c>
      <c r="M13" s="144"/>
      <c r="N13" s="12">
        <v>0</v>
      </c>
    </row>
    <row r="14" spans="3:14" ht="14.65" customHeight="1" x14ac:dyDescent="0.25">
      <c r="C14" s="167" t="s">
        <v>65</v>
      </c>
      <c r="D14" s="167"/>
      <c r="E14" s="167"/>
      <c r="F14" s="43"/>
      <c r="G14" s="43"/>
      <c r="H14" s="12">
        <v>0</v>
      </c>
      <c r="I14" s="144"/>
      <c r="J14" s="12">
        <v>0</v>
      </c>
      <c r="K14" s="144"/>
      <c r="L14" s="12">
        <v>0</v>
      </c>
      <c r="M14" s="144"/>
      <c r="N14" s="12">
        <v>0</v>
      </c>
    </row>
    <row r="15" spans="3:14" ht="14.65" customHeight="1" x14ac:dyDescent="0.25">
      <c r="C15" s="167" t="s">
        <v>93</v>
      </c>
      <c r="D15" s="167"/>
      <c r="E15" s="53"/>
      <c r="F15" s="53"/>
      <c r="G15" s="53"/>
      <c r="H15" s="29" t="s">
        <v>2</v>
      </c>
      <c r="I15" s="144"/>
      <c r="J15" s="29" t="s">
        <v>2</v>
      </c>
      <c r="K15" s="144"/>
      <c r="L15" s="29" t="s">
        <v>2</v>
      </c>
      <c r="M15" s="144"/>
      <c r="N15" s="29" t="s">
        <v>2</v>
      </c>
    </row>
    <row r="16" spans="3:14" ht="14.65" customHeight="1" thickBot="1" x14ac:dyDescent="0.3">
      <c r="C16" s="54"/>
      <c r="D16" s="54"/>
      <c r="E16" s="54"/>
      <c r="F16" s="54"/>
      <c r="G16" s="54"/>
      <c r="H16" s="54"/>
      <c r="J16" s="55"/>
      <c r="L16" s="55"/>
      <c r="N16" s="55"/>
    </row>
    <row r="17" spans="3:14" ht="14.65" customHeight="1" thickBot="1" x14ac:dyDescent="0.3">
      <c r="C17" s="183" t="s">
        <v>44</v>
      </c>
      <c r="D17" s="183"/>
      <c r="E17" s="56" t="s">
        <v>5</v>
      </c>
      <c r="F17" s="45"/>
      <c r="G17" s="45"/>
      <c r="H17" s="51" t="s">
        <v>45</v>
      </c>
      <c r="J17" s="51" t="s">
        <v>81</v>
      </c>
      <c r="L17" s="51" t="s">
        <v>82</v>
      </c>
      <c r="N17" s="51" t="s">
        <v>83</v>
      </c>
    </row>
    <row r="18" spans="3:14" ht="14.65" customHeight="1" x14ac:dyDescent="0.25">
      <c r="C18" s="57" t="s">
        <v>102</v>
      </c>
      <c r="D18" s="57"/>
      <c r="E18" s="58">
        <v>65000</v>
      </c>
      <c r="F18" s="59"/>
      <c r="G18" s="59"/>
      <c r="H18" s="60">
        <f>1-SUM(J18+L18+N18)</f>
        <v>1</v>
      </c>
      <c r="I18" s="61"/>
      <c r="J18" s="30">
        <v>0</v>
      </c>
      <c r="K18" s="145"/>
      <c r="L18" s="30">
        <v>0</v>
      </c>
      <c r="M18" s="145"/>
      <c r="N18" s="30">
        <v>0</v>
      </c>
    </row>
    <row r="19" spans="3:14" ht="14.65" customHeight="1" x14ac:dyDescent="0.25">
      <c r="C19" s="57" t="s">
        <v>103</v>
      </c>
      <c r="D19" s="57"/>
      <c r="E19" s="58">
        <v>172000</v>
      </c>
      <c r="F19" s="57"/>
      <c r="G19" s="57"/>
      <c r="H19" s="60">
        <f t="shared" ref="H19:H26" si="0">1-SUM(J19+L19+N19)</f>
        <v>1</v>
      </c>
      <c r="I19" s="61"/>
      <c r="J19" s="62">
        <f>($E20*J20+$E21*J21+$E22*J22)/$E19</f>
        <v>0</v>
      </c>
      <c r="K19" s="61"/>
      <c r="L19" s="62">
        <f>($E20*L20+$E21*L21+$E22*L22)/$E19</f>
        <v>0</v>
      </c>
      <c r="M19" s="61"/>
      <c r="N19" s="62">
        <f>($E20*N20+$E21*N21+$E22*N22)/$E19</f>
        <v>0</v>
      </c>
    </row>
    <row r="20" spans="3:14" ht="14.65" customHeight="1" x14ac:dyDescent="0.25">
      <c r="C20" s="53" t="s">
        <v>96</v>
      </c>
      <c r="D20" s="53"/>
      <c r="E20" s="63">
        <v>62000</v>
      </c>
      <c r="F20" s="43"/>
      <c r="G20" s="43"/>
      <c r="H20" s="64">
        <f t="shared" si="0"/>
        <v>1</v>
      </c>
      <c r="J20" s="14">
        <v>0</v>
      </c>
      <c r="K20" s="144"/>
      <c r="L20" s="14">
        <v>0</v>
      </c>
      <c r="M20" s="144"/>
      <c r="N20" s="14">
        <v>0</v>
      </c>
    </row>
    <row r="21" spans="3:14" ht="14.65" customHeight="1" x14ac:dyDescent="0.25">
      <c r="C21" s="53" t="s">
        <v>97</v>
      </c>
      <c r="D21" s="53"/>
      <c r="E21" s="63">
        <v>96000</v>
      </c>
      <c r="F21" s="43"/>
      <c r="G21" s="43"/>
      <c r="H21" s="64">
        <f t="shared" si="0"/>
        <v>1</v>
      </c>
      <c r="J21" s="14">
        <v>0</v>
      </c>
      <c r="K21" s="144"/>
      <c r="L21" s="14">
        <v>0</v>
      </c>
      <c r="M21" s="144"/>
      <c r="N21" s="14">
        <v>0</v>
      </c>
    </row>
    <row r="22" spans="3:14" ht="14.65" customHeight="1" x14ac:dyDescent="0.25">
      <c r="C22" s="53" t="s">
        <v>98</v>
      </c>
      <c r="D22" s="53"/>
      <c r="E22" s="63">
        <v>14000</v>
      </c>
      <c r="F22" s="43"/>
      <c r="G22" s="43"/>
      <c r="H22" s="64">
        <f t="shared" si="0"/>
        <v>1</v>
      </c>
      <c r="J22" s="14">
        <v>0</v>
      </c>
      <c r="K22" s="144"/>
      <c r="L22" s="14">
        <v>0</v>
      </c>
      <c r="M22" s="144"/>
      <c r="N22" s="14">
        <v>0</v>
      </c>
    </row>
    <row r="23" spans="3:14" ht="14.65" customHeight="1" x14ac:dyDescent="0.25">
      <c r="C23" s="57" t="s">
        <v>104</v>
      </c>
      <c r="D23" s="57"/>
      <c r="E23" s="58">
        <v>34000</v>
      </c>
      <c r="F23" s="57"/>
      <c r="G23" s="57"/>
      <c r="H23" s="60">
        <f t="shared" si="0"/>
        <v>1</v>
      </c>
      <c r="I23" s="61"/>
      <c r="J23" s="62">
        <f>($E24*J24+$E25*J25+$E26*J26)/$E23</f>
        <v>0</v>
      </c>
      <c r="K23" s="61"/>
      <c r="L23" s="62">
        <f>($E24*L24+$E25*L25+$E26*L26)/$E23</f>
        <v>0</v>
      </c>
      <c r="M23" s="61"/>
      <c r="N23" s="62">
        <f>($E24*N24+$E25*N25+$E26*N26)/$E23</f>
        <v>0</v>
      </c>
    </row>
    <row r="24" spans="3:14" ht="14.65" customHeight="1" x14ac:dyDescent="0.25">
      <c r="C24" s="53" t="s">
        <v>99</v>
      </c>
      <c r="D24" s="65"/>
      <c r="E24" s="63">
        <v>9000</v>
      </c>
      <c r="F24" s="57"/>
      <c r="G24" s="57"/>
      <c r="H24" s="64">
        <f t="shared" si="0"/>
        <v>1</v>
      </c>
      <c r="I24" s="61"/>
      <c r="J24" s="14">
        <v>0</v>
      </c>
      <c r="K24" s="145"/>
      <c r="L24" s="14">
        <v>0</v>
      </c>
      <c r="M24" s="145"/>
      <c r="N24" s="14">
        <v>0</v>
      </c>
    </row>
    <row r="25" spans="3:14" ht="14.65" customHeight="1" x14ac:dyDescent="0.25">
      <c r="C25" s="53" t="s">
        <v>100</v>
      </c>
      <c r="D25" s="65"/>
      <c r="E25" s="63">
        <v>22000</v>
      </c>
      <c r="F25" s="57"/>
      <c r="G25" s="57"/>
      <c r="H25" s="64">
        <f t="shared" si="0"/>
        <v>1</v>
      </c>
      <c r="I25" s="61"/>
      <c r="J25" s="14">
        <v>0</v>
      </c>
      <c r="K25" s="145"/>
      <c r="L25" s="14">
        <v>0</v>
      </c>
      <c r="M25" s="145"/>
      <c r="N25" s="14">
        <v>0</v>
      </c>
    </row>
    <row r="26" spans="3:14" ht="14.65" customHeight="1" x14ac:dyDescent="0.25">
      <c r="C26" s="53" t="s">
        <v>101</v>
      </c>
      <c r="D26" s="65"/>
      <c r="E26" s="63">
        <v>3000</v>
      </c>
      <c r="F26" s="57"/>
      <c r="G26" s="57"/>
      <c r="H26" s="64">
        <f t="shared" si="0"/>
        <v>1</v>
      </c>
      <c r="I26" s="61"/>
      <c r="J26" s="14">
        <v>0</v>
      </c>
      <c r="K26" s="145"/>
      <c r="L26" s="14">
        <v>0</v>
      </c>
      <c r="M26" s="145"/>
      <c r="N26" s="14">
        <v>0</v>
      </c>
    </row>
    <row r="27" spans="3:14" ht="14.65" customHeight="1" x14ac:dyDescent="0.25">
      <c r="C27" s="66" t="s">
        <v>105</v>
      </c>
      <c r="D27" s="66"/>
      <c r="E27" s="67">
        <v>271000</v>
      </c>
      <c r="F27" s="66"/>
      <c r="G27" s="66"/>
      <c r="H27" s="68">
        <f>(H18*$G$34+H19*$G$32+H23*$G$33)/$E$27</f>
        <v>1</v>
      </c>
      <c r="I27" s="69"/>
      <c r="J27" s="68">
        <f>(J18*$G$34+J19*$G$32+J23*$G$33)/$E$27</f>
        <v>0</v>
      </c>
      <c r="K27" s="69"/>
      <c r="L27" s="68">
        <f>(L18*$G$34+L19*$G$32+L23*$G$33)/$E$27</f>
        <v>0</v>
      </c>
      <c r="M27" s="69"/>
      <c r="N27" s="68">
        <f>(N18*$G$34+N19*$G$32+N23*$G$33)/$E$27</f>
        <v>0</v>
      </c>
    </row>
    <row r="28" spans="3:14" ht="15" customHeight="1" x14ac:dyDescent="0.25">
      <c r="C28" s="37"/>
      <c r="D28" s="37"/>
      <c r="E28" s="37"/>
      <c r="F28" s="37"/>
      <c r="G28" s="37"/>
      <c r="H28" s="37"/>
      <c r="J28" s="37"/>
      <c r="L28" s="37"/>
      <c r="N28" s="37"/>
    </row>
    <row r="29" spans="3:14" x14ac:dyDescent="0.25">
      <c r="C29" s="40" t="s">
        <v>43</v>
      </c>
      <c r="D29" s="40"/>
      <c r="E29" s="40"/>
      <c r="F29" s="40"/>
      <c r="G29" s="40"/>
      <c r="H29" s="70" t="str">
        <f>$H$9</f>
        <v>NAAM LOCATIE 1</v>
      </c>
      <c r="I29" s="71"/>
      <c r="J29" s="70" t="str">
        <f>J$9</f>
        <v>NAAM LOCATIE 2</v>
      </c>
      <c r="K29" s="71"/>
      <c r="L29" s="70" t="str">
        <f>L$9</f>
        <v>NAAM LOCATIE 3</v>
      </c>
      <c r="M29" s="71"/>
      <c r="N29" s="70" t="str">
        <f>N$9</f>
        <v>NAAM LOCATIE 4</v>
      </c>
    </row>
    <row r="30" spans="3:14" ht="15.75" thickBot="1" x14ac:dyDescent="0.3">
      <c r="C30" s="55"/>
      <c r="D30" s="55"/>
      <c r="E30" s="55"/>
      <c r="F30" s="23"/>
      <c r="G30" s="23"/>
      <c r="H30" s="55"/>
      <c r="J30" s="37"/>
      <c r="L30" s="37"/>
      <c r="N30" s="37"/>
    </row>
    <row r="31" spans="3:14" ht="15.75" thickBot="1" x14ac:dyDescent="0.3">
      <c r="C31" s="72" t="s">
        <v>3</v>
      </c>
      <c r="D31" s="72"/>
      <c r="E31" s="72"/>
      <c r="F31" s="73" t="s">
        <v>26</v>
      </c>
      <c r="G31" s="73" t="s">
        <v>5</v>
      </c>
      <c r="H31" s="28" t="s">
        <v>4</v>
      </c>
      <c r="J31" s="28" t="s">
        <v>4</v>
      </c>
      <c r="K31" s="74"/>
      <c r="L31" s="28" t="s">
        <v>4</v>
      </c>
      <c r="M31" s="74"/>
      <c r="N31" s="28" t="s">
        <v>4</v>
      </c>
    </row>
    <row r="32" spans="3:14" x14ac:dyDescent="0.25">
      <c r="C32" s="173" t="s">
        <v>76</v>
      </c>
      <c r="D32" s="173"/>
      <c r="E32" s="173"/>
      <c r="F32" s="43"/>
      <c r="G32" s="63">
        <f>E19</f>
        <v>172000</v>
      </c>
      <c r="H32" s="10">
        <v>0</v>
      </c>
      <c r="J32" s="22">
        <f>$H32</f>
        <v>0</v>
      </c>
      <c r="L32" s="22">
        <f>$H32</f>
        <v>0</v>
      </c>
      <c r="N32" s="22">
        <f>$H32</f>
        <v>0</v>
      </c>
    </row>
    <row r="33" spans="3:14" x14ac:dyDescent="0.25">
      <c r="C33" s="174" t="s">
        <v>75</v>
      </c>
      <c r="D33" s="174"/>
      <c r="E33" s="174"/>
      <c r="F33" s="43"/>
      <c r="G33" s="63">
        <f>E23</f>
        <v>34000</v>
      </c>
      <c r="H33" s="10">
        <v>0</v>
      </c>
      <c r="J33" s="22">
        <f t="shared" ref="J33:N35" si="1">$H33</f>
        <v>0</v>
      </c>
      <c r="L33" s="22">
        <f t="shared" si="1"/>
        <v>0</v>
      </c>
      <c r="N33" s="22">
        <f t="shared" si="1"/>
        <v>0</v>
      </c>
    </row>
    <row r="34" spans="3:14" ht="15" customHeight="1" x14ac:dyDescent="0.25">
      <c r="C34" s="167" t="s">
        <v>71</v>
      </c>
      <c r="D34" s="167"/>
      <c r="E34" s="167"/>
      <c r="F34" s="43"/>
      <c r="G34" s="63">
        <f>E18</f>
        <v>65000</v>
      </c>
      <c r="H34" s="22">
        <f>H32</f>
        <v>0</v>
      </c>
      <c r="J34" s="22">
        <f t="shared" si="1"/>
        <v>0</v>
      </c>
      <c r="L34" s="22">
        <f t="shared" si="1"/>
        <v>0</v>
      </c>
      <c r="N34" s="22">
        <f t="shared" si="1"/>
        <v>0</v>
      </c>
    </row>
    <row r="35" spans="3:14" ht="15" customHeight="1" x14ac:dyDescent="0.25">
      <c r="C35" s="167" t="s">
        <v>88</v>
      </c>
      <c r="D35" s="167"/>
      <c r="E35" s="167"/>
      <c r="F35" s="167"/>
      <c r="G35" s="63">
        <v>14000</v>
      </c>
      <c r="H35" s="10">
        <v>0</v>
      </c>
      <c r="J35" s="22">
        <f t="shared" si="1"/>
        <v>0</v>
      </c>
      <c r="L35" s="22">
        <f t="shared" si="1"/>
        <v>0</v>
      </c>
      <c r="N35" s="22">
        <f t="shared" si="1"/>
        <v>0</v>
      </c>
    </row>
    <row r="36" spans="3:14" s="77" customFormat="1" ht="15" customHeight="1" x14ac:dyDescent="0.25">
      <c r="C36" s="65" t="s">
        <v>107</v>
      </c>
      <c r="D36" s="65"/>
      <c r="E36" s="65"/>
      <c r="F36" s="65"/>
      <c r="G36" s="75">
        <f>SUM(G32:G34)</f>
        <v>271000</v>
      </c>
      <c r="H36" s="35">
        <f>($G$32*H32*H19+($G$33*H33+$G$35*H35)*H23+$G$34*H34*H18)</f>
        <v>0</v>
      </c>
      <c r="I36" s="61"/>
      <c r="J36" s="35">
        <f>($G$32*J32*J19+($G$33*J33+$G$35*J35)*J23+$G$34*J34*J18)</f>
        <v>0</v>
      </c>
      <c r="K36" s="76"/>
      <c r="L36" s="35">
        <f>($G$32*L32*L19+($G$33*L33+$G$35*L35)*L23+$G$34*L34*L18)</f>
        <v>0</v>
      </c>
      <c r="M36" s="76"/>
      <c r="N36" s="35">
        <f>($G$32*N32*N19+($G$33*N33+$G$35*N35)*N23+$G$34*N34*N18)</f>
        <v>0</v>
      </c>
    </row>
    <row r="37" spans="3:14" ht="15" customHeight="1" x14ac:dyDescent="0.25">
      <c r="C37" s="167" t="s">
        <v>25</v>
      </c>
      <c r="D37" s="167"/>
      <c r="E37" s="167"/>
      <c r="F37" s="78">
        <v>0.1</v>
      </c>
      <c r="G37" s="63">
        <f>E20+E24</f>
        <v>71000</v>
      </c>
      <c r="H37" s="22">
        <f>F37*H12</f>
        <v>0</v>
      </c>
      <c r="J37" s="22">
        <f>$F37*J12</f>
        <v>0</v>
      </c>
      <c r="L37" s="22">
        <f>$F37*L12</f>
        <v>0</v>
      </c>
      <c r="N37" s="22">
        <f>$F37*N12</f>
        <v>0</v>
      </c>
    </row>
    <row r="38" spans="3:14" ht="15" customHeight="1" x14ac:dyDescent="0.25">
      <c r="C38" s="167" t="s">
        <v>42</v>
      </c>
      <c r="D38" s="167"/>
      <c r="E38" s="167"/>
      <c r="F38" s="78">
        <f>F37</f>
        <v>0.1</v>
      </c>
      <c r="G38" s="63">
        <f>E18+E21+E25</f>
        <v>183000</v>
      </c>
      <c r="H38" s="22">
        <f>F38*H14</f>
        <v>0</v>
      </c>
      <c r="J38" s="22">
        <f>$F38*J14</f>
        <v>0</v>
      </c>
      <c r="L38" s="22">
        <f>$F38*L14</f>
        <v>0</v>
      </c>
      <c r="N38" s="22">
        <f>$F38*N14</f>
        <v>0</v>
      </c>
    </row>
    <row r="39" spans="3:14" ht="15" customHeight="1" x14ac:dyDescent="0.25">
      <c r="C39" s="167" t="s">
        <v>23</v>
      </c>
      <c r="D39" s="167"/>
      <c r="E39" s="167"/>
      <c r="F39" s="78">
        <f>F37</f>
        <v>0.1</v>
      </c>
      <c r="G39" s="63">
        <f>E22+E26</f>
        <v>17000</v>
      </c>
      <c r="H39" s="22">
        <f>F39*H13</f>
        <v>0</v>
      </c>
      <c r="J39" s="22">
        <f>$F39*J13</f>
        <v>0</v>
      </c>
      <c r="L39" s="22">
        <f>$F39*L13</f>
        <v>0</v>
      </c>
      <c r="N39" s="22">
        <f>$F39*N13</f>
        <v>0</v>
      </c>
    </row>
    <row r="40" spans="3:14" ht="15" customHeight="1" x14ac:dyDescent="0.25">
      <c r="C40" s="65" t="s">
        <v>106</v>
      </c>
      <c r="D40" s="53"/>
      <c r="E40" s="53"/>
      <c r="F40" s="78"/>
      <c r="G40" s="79"/>
      <c r="H40" s="35">
        <f>$F$37*(
(H12*($E$20*H20+$E$24*H24))+
(H14*($E$18*H18+$E$21*H21+$E$25*H25))+
(H13*($E$22*H22+$E$26*H26))
)</f>
        <v>0</v>
      </c>
      <c r="J40" s="35">
        <f>$F$37*(
(J12*($E$20*J20+$E$24*J24))+
(J14*($E$18*J18+$E$21*J21+$E$25*J25))+
(J13*($E$22*J22+$E$26*J26))
)</f>
        <v>0</v>
      </c>
      <c r="L40" s="35">
        <f>$F$37*(
(L12*($E$20*L20+$E$24*L24))+
(L14*($E$18*L18+$E$21*L21+$E$25*L25))+
(L13*($E$22*L22+$E$26*L26))
)</f>
        <v>0</v>
      </c>
      <c r="N40" s="35">
        <f>$F$37*(
(N12*($E$20*N20+$E$24*N24))+
(N14*($E$18*N18+$E$21*N21+$E$25*N25))+
(N13*($E$22*N22+$E$26*N26))
)</f>
        <v>0</v>
      </c>
    </row>
    <row r="41" spans="3:14" x14ac:dyDescent="0.25">
      <c r="C41" s="175" t="s">
        <v>108</v>
      </c>
      <c r="D41" s="176"/>
      <c r="E41" s="43"/>
      <c r="F41" s="43"/>
      <c r="G41" s="75"/>
      <c r="H41" s="80">
        <f>H36+H40</f>
        <v>0</v>
      </c>
      <c r="J41" s="80">
        <f>J36+J40</f>
        <v>0</v>
      </c>
      <c r="L41" s="80">
        <f>L36+L40</f>
        <v>0</v>
      </c>
      <c r="N41" s="80">
        <f>N36+N40</f>
        <v>0</v>
      </c>
    </row>
    <row r="42" spans="3:14" x14ac:dyDescent="0.25">
      <c r="C42" s="37"/>
      <c r="D42" s="37"/>
      <c r="E42" s="37"/>
      <c r="F42" s="37"/>
      <c r="G42" s="37"/>
      <c r="H42" s="37"/>
      <c r="J42" s="37"/>
      <c r="L42" s="37"/>
      <c r="N42" s="37"/>
    </row>
    <row r="43" spans="3:14" x14ac:dyDescent="0.25">
      <c r="C43" s="40" t="s">
        <v>66</v>
      </c>
      <c r="D43" s="40"/>
      <c r="E43" s="40"/>
      <c r="F43" s="40"/>
      <c r="G43" s="40"/>
      <c r="H43" s="70" t="str">
        <f>$H$9</f>
        <v>NAAM LOCATIE 1</v>
      </c>
      <c r="I43" s="71"/>
      <c r="J43" s="70" t="str">
        <f>J$9</f>
        <v>NAAM LOCATIE 2</v>
      </c>
      <c r="K43" s="71"/>
      <c r="L43" s="70" t="str">
        <f>L$9</f>
        <v>NAAM LOCATIE 3</v>
      </c>
      <c r="M43" s="71"/>
      <c r="N43" s="70" t="str">
        <f>N$9</f>
        <v>NAAM LOCATIE 4</v>
      </c>
    </row>
    <row r="44" spans="3:14" ht="15.75" thickBot="1" x14ac:dyDescent="0.3">
      <c r="C44" s="81" t="s">
        <v>6</v>
      </c>
      <c r="D44" s="55"/>
      <c r="E44" s="55"/>
      <c r="F44" s="55"/>
      <c r="G44" s="82"/>
      <c r="H44" s="83" t="s">
        <v>7</v>
      </c>
      <c r="I44" s="84"/>
      <c r="J44" s="83" t="s">
        <v>7</v>
      </c>
      <c r="K44" s="84"/>
      <c r="L44" s="83" t="s">
        <v>7</v>
      </c>
      <c r="M44" s="84"/>
      <c r="N44" s="83" t="s">
        <v>7</v>
      </c>
    </row>
    <row r="45" spans="3:14" ht="15.75" thickBot="1" x14ac:dyDescent="0.3">
      <c r="C45" s="50" t="s">
        <v>58</v>
      </c>
      <c r="D45" s="23"/>
      <c r="E45" s="23"/>
      <c r="F45" s="23"/>
      <c r="G45" s="82"/>
      <c r="H45" s="85" t="s">
        <v>5</v>
      </c>
      <c r="I45" s="86"/>
      <c r="J45" s="85" t="s">
        <v>5</v>
      </c>
      <c r="K45" s="86"/>
      <c r="L45" s="85" t="s">
        <v>5</v>
      </c>
      <c r="M45" s="86"/>
      <c r="N45" s="85" t="s">
        <v>5</v>
      </c>
    </row>
    <row r="46" spans="3:14" x14ac:dyDescent="0.25">
      <c r="C46" s="87" t="s">
        <v>46</v>
      </c>
      <c r="D46" s="88"/>
      <c r="E46" s="88"/>
      <c r="F46" s="88"/>
      <c r="G46" s="89"/>
      <c r="H46" s="90">
        <f>$G$34*H18</f>
        <v>65000</v>
      </c>
      <c r="I46" s="84"/>
      <c r="J46" s="91">
        <f>$G$34*J18</f>
        <v>0</v>
      </c>
      <c r="K46" s="84"/>
      <c r="L46" s="91">
        <f>$G$34*L18</f>
        <v>0</v>
      </c>
      <c r="M46" s="84"/>
      <c r="N46" s="91">
        <f>$G$34*N18</f>
        <v>0</v>
      </c>
    </row>
    <row r="47" spans="3:14" x14ac:dyDescent="0.25">
      <c r="C47" s="92" t="s">
        <v>84</v>
      </c>
      <c r="D47" s="93"/>
      <c r="E47" s="93"/>
      <c r="F47" s="93"/>
      <c r="G47" s="94"/>
      <c r="H47" s="95">
        <f>$G$32*H19</f>
        <v>172000</v>
      </c>
      <c r="I47" s="84"/>
      <c r="J47" s="95">
        <f>$G$32*J19</f>
        <v>0</v>
      </c>
      <c r="K47" s="84"/>
      <c r="L47" s="95">
        <f>$G$32*L19</f>
        <v>0</v>
      </c>
      <c r="M47" s="84"/>
      <c r="N47" s="95">
        <f>$G$32*N19</f>
        <v>0</v>
      </c>
    </row>
    <row r="48" spans="3:14" ht="15.75" thickBot="1" x14ac:dyDescent="0.3">
      <c r="C48" s="96" t="str">
        <f>_xlfn.CONCAT("Additioneel door inschrijver na te scheiden HRA (tegen tarief van € ", H34, " per ton)")</f>
        <v>Additioneel door inschrijver na te scheiden HRA (tegen tarief van € 0 per ton)</v>
      </c>
      <c r="D48" s="97"/>
      <c r="E48" s="97"/>
      <c r="F48" s="97"/>
      <c r="G48" s="98"/>
      <c r="H48" s="146">
        <v>0</v>
      </c>
      <c r="I48" s="147"/>
      <c r="J48" s="146">
        <v>0</v>
      </c>
      <c r="K48" s="147"/>
      <c r="L48" s="146">
        <v>0</v>
      </c>
      <c r="M48" s="147"/>
      <c r="N48" s="146">
        <v>0</v>
      </c>
    </row>
    <row r="49" spans="3:14" ht="15.75" thickBot="1" x14ac:dyDescent="0.3">
      <c r="C49" s="50" t="s">
        <v>47</v>
      </c>
      <c r="D49" s="23"/>
      <c r="E49" s="23"/>
      <c r="F49" s="23"/>
      <c r="G49" s="82"/>
      <c r="H49" s="99">
        <f>IF((H48+H46)&gt;SUM(H46:H47),"Fout",(H48+H46))</f>
        <v>65000</v>
      </c>
      <c r="I49" s="100"/>
      <c r="J49" s="99">
        <f>IF((J48+J46)&gt;SUM(J46:J47),"Fout",(J48+J46))</f>
        <v>0</v>
      </c>
      <c r="K49" s="100"/>
      <c r="L49" s="99">
        <f>IF((L48+L46)&gt;SUM(L46:L47),"Fout",(L48+L46))</f>
        <v>0</v>
      </c>
      <c r="M49" s="100"/>
      <c r="N49" s="99">
        <f>IF((N48+N46)&gt;SUM(N46:N47),"Fout",(N48+N46))</f>
        <v>0</v>
      </c>
    </row>
    <row r="50" spans="3:14" ht="15.75" thickBot="1" x14ac:dyDescent="0.3">
      <c r="C50" s="81"/>
      <c r="D50" s="55"/>
      <c r="E50" s="55"/>
      <c r="F50" s="55"/>
      <c r="G50" s="82"/>
      <c r="H50" s="83"/>
      <c r="I50" s="84"/>
      <c r="J50" s="83"/>
      <c r="K50" s="84"/>
      <c r="L50" s="83"/>
      <c r="M50" s="84"/>
      <c r="N50" s="83"/>
    </row>
    <row r="51" spans="3:14" ht="15.75" thickBot="1" x14ac:dyDescent="0.3">
      <c r="C51" s="179" t="s">
        <v>48</v>
      </c>
      <c r="D51" s="179"/>
      <c r="E51" s="72"/>
      <c r="F51" s="50"/>
      <c r="G51" s="50"/>
      <c r="H51" s="101" t="s">
        <v>87</v>
      </c>
      <c r="I51" s="102"/>
      <c r="J51" s="101" t="s">
        <v>87</v>
      </c>
      <c r="K51" s="102"/>
      <c r="L51" s="101" t="s">
        <v>87</v>
      </c>
      <c r="M51" s="102"/>
      <c r="N51" s="101" t="s">
        <v>87</v>
      </c>
    </row>
    <row r="52" spans="3:14" x14ac:dyDescent="0.25">
      <c r="C52" s="103" t="s">
        <v>112</v>
      </c>
      <c r="D52" s="103"/>
      <c r="E52" s="103"/>
      <c r="F52" s="104">
        <v>25</v>
      </c>
      <c r="G52" s="103"/>
      <c r="H52" s="18" t="s">
        <v>2</v>
      </c>
      <c r="I52" s="148"/>
      <c r="J52" s="4" t="s">
        <v>2</v>
      </c>
      <c r="K52" s="148"/>
      <c r="L52" s="4" t="s">
        <v>2</v>
      </c>
      <c r="M52" s="148"/>
      <c r="N52" s="4" t="s">
        <v>2</v>
      </c>
    </row>
    <row r="53" spans="3:14" x14ac:dyDescent="0.25">
      <c r="C53" s="103" t="s">
        <v>8</v>
      </c>
      <c r="D53" s="103"/>
      <c r="E53" s="103"/>
      <c r="F53" s="105">
        <v>70</v>
      </c>
      <c r="G53" s="103"/>
      <c r="H53" s="3" t="s">
        <v>2</v>
      </c>
      <c r="I53" s="148"/>
      <c r="J53" s="4" t="s">
        <v>2</v>
      </c>
      <c r="K53" s="148"/>
      <c r="L53" s="4" t="s">
        <v>2</v>
      </c>
      <c r="M53" s="148"/>
      <c r="N53" s="4" t="s">
        <v>2</v>
      </c>
    </row>
    <row r="54" spans="3:14" x14ac:dyDescent="0.25">
      <c r="C54" s="103" t="s">
        <v>9</v>
      </c>
      <c r="D54" s="103"/>
      <c r="E54" s="103"/>
      <c r="F54" s="105">
        <v>95</v>
      </c>
      <c r="G54" s="103"/>
      <c r="H54" s="3" t="s">
        <v>2</v>
      </c>
      <c r="I54" s="148"/>
      <c r="J54" s="4" t="s">
        <v>2</v>
      </c>
      <c r="K54" s="148"/>
      <c r="L54" s="4" t="s">
        <v>2</v>
      </c>
      <c r="M54" s="148"/>
      <c r="N54" s="4" t="s">
        <v>2</v>
      </c>
    </row>
    <row r="55" spans="3:14" x14ac:dyDescent="0.25">
      <c r="C55" s="103" t="s">
        <v>10</v>
      </c>
      <c r="D55" s="103"/>
      <c r="E55" s="103"/>
      <c r="F55" s="105">
        <v>70</v>
      </c>
      <c r="G55" s="103"/>
      <c r="H55" s="3" t="s">
        <v>2</v>
      </c>
      <c r="I55" s="148"/>
      <c r="J55" s="4" t="s">
        <v>2</v>
      </c>
      <c r="K55" s="148"/>
      <c r="L55" s="4" t="s">
        <v>2</v>
      </c>
      <c r="M55" s="148"/>
      <c r="N55" s="4" t="s">
        <v>2</v>
      </c>
    </row>
    <row r="56" spans="3:14" ht="15.75" thickBot="1" x14ac:dyDescent="0.3">
      <c r="C56" s="177" t="s">
        <v>11</v>
      </c>
      <c r="D56" s="178"/>
      <c r="E56" s="106"/>
      <c r="F56" s="105">
        <v>100</v>
      </c>
      <c r="G56" s="103"/>
      <c r="H56" s="3" t="s">
        <v>2</v>
      </c>
      <c r="I56" s="148"/>
      <c r="J56" s="5" t="s">
        <v>2</v>
      </c>
      <c r="K56" s="148"/>
      <c r="L56" s="5" t="s">
        <v>2</v>
      </c>
      <c r="M56" s="148"/>
      <c r="N56" s="5" t="s">
        <v>2</v>
      </c>
    </row>
    <row r="57" spans="3:14" ht="15.75" thickBot="1" x14ac:dyDescent="0.3">
      <c r="C57" s="170" t="s">
        <v>12</v>
      </c>
      <c r="D57" s="170"/>
      <c r="E57" s="170"/>
      <c r="F57" s="172"/>
      <c r="G57" s="107"/>
      <c r="H57" s="108">
        <f>(-SUMIF(H52:H56,"Ja",$F$52:$F$56)*H49)</f>
        <v>0</v>
      </c>
      <c r="I57" s="109"/>
      <c r="J57" s="108">
        <f>(-SUMIF(J52:J56,"Ja",$F$52:$F$56)*J49)</f>
        <v>0</v>
      </c>
      <c r="K57" s="109"/>
      <c r="L57" s="108">
        <f>(-SUMIF(L52:L56,"Ja",$F$52:$F$56)*L49)</f>
        <v>0</v>
      </c>
      <c r="M57" s="109"/>
      <c r="N57" s="108">
        <f>(-SUMIF(N52:N56,"Ja",$F$52:$F$56)*N49)</f>
        <v>0</v>
      </c>
    </row>
    <row r="58" spans="3:14" x14ac:dyDescent="0.25">
      <c r="C58" s="37"/>
      <c r="D58" s="37"/>
      <c r="E58" s="37"/>
      <c r="F58" s="37"/>
      <c r="G58" s="37"/>
      <c r="H58" s="37"/>
      <c r="J58" s="37"/>
      <c r="L58" s="37"/>
      <c r="N58" s="37"/>
    </row>
    <row r="59" spans="3:14" x14ac:dyDescent="0.25">
      <c r="C59" s="40" t="s">
        <v>22</v>
      </c>
      <c r="D59" s="40"/>
      <c r="E59" s="40"/>
      <c r="F59" s="40"/>
      <c r="G59" s="40"/>
      <c r="H59" s="110" t="str">
        <f>$H$9</f>
        <v>NAAM LOCATIE 1</v>
      </c>
      <c r="I59" s="71"/>
      <c r="J59" s="70" t="str">
        <f>J$9</f>
        <v>NAAM LOCATIE 2</v>
      </c>
      <c r="K59" s="71"/>
      <c r="L59" s="70" t="str">
        <f>L$9</f>
        <v>NAAM LOCATIE 3</v>
      </c>
      <c r="M59" s="71"/>
      <c r="N59" s="70" t="str">
        <f>N$9</f>
        <v>NAAM LOCATIE 4</v>
      </c>
    </row>
    <row r="60" spans="3:14" ht="15.75" thickBot="1" x14ac:dyDescent="0.3">
      <c r="C60" s="111" t="s">
        <v>6</v>
      </c>
      <c r="D60" s="37"/>
      <c r="E60" s="37"/>
      <c r="F60" s="37"/>
      <c r="G60" s="112"/>
      <c r="H60" s="113" t="s">
        <v>7</v>
      </c>
      <c r="I60" s="84"/>
      <c r="J60" s="113" t="s">
        <v>7</v>
      </c>
      <c r="K60" s="84"/>
      <c r="L60" s="113" t="s">
        <v>7</v>
      </c>
      <c r="M60" s="84"/>
      <c r="N60" s="113" t="s">
        <v>7</v>
      </c>
    </row>
    <row r="61" spans="3:14" ht="15.75" thickTop="1" x14ac:dyDescent="0.25">
      <c r="C61" s="114" t="s">
        <v>3</v>
      </c>
      <c r="D61" s="114"/>
      <c r="E61" s="114"/>
      <c r="F61" s="115"/>
      <c r="G61" s="115"/>
      <c r="H61" s="116" t="s">
        <v>13</v>
      </c>
      <c r="I61" s="102"/>
      <c r="J61" s="116" t="s">
        <v>13</v>
      </c>
      <c r="K61" s="102"/>
      <c r="L61" s="116" t="s">
        <v>13</v>
      </c>
      <c r="M61" s="102"/>
      <c r="N61" s="116" t="s">
        <v>13</v>
      </c>
    </row>
    <row r="62" spans="3:14" x14ac:dyDescent="0.25">
      <c r="C62" s="181" t="s">
        <v>92</v>
      </c>
      <c r="D62" s="181"/>
      <c r="E62" s="103"/>
      <c r="F62" s="103"/>
      <c r="G62" s="103"/>
      <c r="H62" s="63">
        <f>$G$32*H$19+$G$33*H$23+$G$34*H$18</f>
        <v>271000</v>
      </c>
      <c r="I62" s="117"/>
      <c r="J62" s="63">
        <f>$G$32*J$19+$G$33*J$23+$G$34*J$18</f>
        <v>0</v>
      </c>
      <c r="K62" s="117"/>
      <c r="L62" s="63">
        <f>$G$32*L$19+$G$33*L$23+$G$34*L$18</f>
        <v>0</v>
      </c>
      <c r="M62" s="117"/>
      <c r="N62" s="63">
        <f>$G$32*N$19+$G$33*N$23+$G$34*N$18</f>
        <v>0</v>
      </c>
    </row>
    <row r="63" spans="3:14" x14ac:dyDescent="0.25">
      <c r="C63" s="103" t="s">
        <v>14</v>
      </c>
      <c r="D63" s="103"/>
      <c r="E63" s="103"/>
      <c r="F63" s="103"/>
      <c r="G63" s="103"/>
      <c r="H63" s="8"/>
      <c r="I63" s="148"/>
      <c r="J63" s="9"/>
      <c r="K63" s="148"/>
      <c r="L63" s="9"/>
      <c r="M63" s="148"/>
      <c r="N63" s="9"/>
    </row>
    <row r="64" spans="3:14" ht="15.75" thickBot="1" x14ac:dyDescent="0.3">
      <c r="C64" s="180" t="s">
        <v>72</v>
      </c>
      <c r="D64" s="180"/>
      <c r="E64" s="118"/>
      <c r="F64" s="118"/>
      <c r="G64" s="118"/>
      <c r="H64" s="21">
        <v>0</v>
      </c>
      <c r="I64" s="148"/>
      <c r="J64" s="21">
        <v>0</v>
      </c>
      <c r="K64" s="148"/>
      <c r="L64" s="21">
        <v>0</v>
      </c>
      <c r="M64" s="148"/>
      <c r="N64" s="21">
        <v>0</v>
      </c>
    </row>
    <row r="65" spans="3:14" ht="15" customHeight="1" thickBot="1" x14ac:dyDescent="0.3">
      <c r="C65" s="170" t="s">
        <v>15</v>
      </c>
      <c r="D65" s="171"/>
      <c r="E65" s="171"/>
      <c r="F65" s="172"/>
      <c r="G65" s="107"/>
      <c r="H65" s="108">
        <f>IF(ISBLANK(H63),0,(H63*-1000)+1150-300*H64)*H62</f>
        <v>0</v>
      </c>
      <c r="I65" s="109"/>
      <c r="J65" s="108">
        <f>IF(ISBLANK(J63),0,(J63*-1000)+1150-300*J64)*J62</f>
        <v>0</v>
      </c>
      <c r="K65" s="109"/>
      <c r="L65" s="108">
        <f>IF(ISBLANK(L63),0,(L63*-1000)+1150-300*L64)*L62</f>
        <v>0</v>
      </c>
      <c r="M65" s="109"/>
      <c r="N65" s="108">
        <f>IF(ISBLANK(N63),0,(N63*-1000)+1150-300*N64)*N62</f>
        <v>0</v>
      </c>
    </row>
    <row r="66" spans="3:14" x14ac:dyDescent="0.25">
      <c r="C66" s="37"/>
      <c r="D66" s="37"/>
      <c r="E66" s="37"/>
      <c r="F66" s="37"/>
      <c r="G66" s="37"/>
      <c r="H66" s="158"/>
      <c r="J66" s="37"/>
      <c r="L66" s="37"/>
      <c r="N66" s="37"/>
    </row>
    <row r="67" spans="3:14" x14ac:dyDescent="0.25">
      <c r="C67" s="37"/>
      <c r="D67" s="37"/>
      <c r="E67" s="37"/>
      <c r="F67" s="37"/>
      <c r="G67" s="37"/>
      <c r="H67" s="37"/>
      <c r="J67" s="37"/>
      <c r="L67" s="37"/>
      <c r="N67" s="37"/>
    </row>
    <row r="68" spans="3:14" x14ac:dyDescent="0.25">
      <c r="C68" s="40" t="s">
        <v>36</v>
      </c>
      <c r="D68" s="40"/>
      <c r="E68" s="40"/>
      <c r="F68" s="40"/>
      <c r="G68" s="40"/>
      <c r="H68" s="70" t="str">
        <f>$H$9</f>
        <v>NAAM LOCATIE 1</v>
      </c>
      <c r="I68" s="71"/>
      <c r="J68" s="70" t="str">
        <f>J$9</f>
        <v>NAAM LOCATIE 2</v>
      </c>
      <c r="K68" s="71"/>
      <c r="L68" s="70" t="str">
        <f>L$9</f>
        <v>NAAM LOCATIE 3</v>
      </c>
      <c r="M68" s="71"/>
      <c r="N68" s="70" t="str">
        <f>N$9</f>
        <v>NAAM LOCATIE 4</v>
      </c>
    </row>
    <row r="69" spans="3:14" ht="15.75" thickBot="1" x14ac:dyDescent="0.3">
      <c r="C69" s="37"/>
      <c r="D69" s="37"/>
      <c r="E69" s="37"/>
      <c r="F69" s="37"/>
      <c r="G69" s="37"/>
      <c r="H69" s="37"/>
      <c r="J69" s="55"/>
      <c r="L69" s="55"/>
      <c r="N69" s="55"/>
    </row>
    <row r="70" spans="3:14" ht="15.75" thickBot="1" x14ac:dyDescent="0.3">
      <c r="C70" s="73"/>
      <c r="D70" s="73"/>
      <c r="E70" s="73"/>
      <c r="F70" s="73" t="s">
        <v>94</v>
      </c>
      <c r="G70" s="73" t="s">
        <v>95</v>
      </c>
      <c r="H70" s="28" t="s">
        <v>85</v>
      </c>
      <c r="J70" s="28" t="s">
        <v>85</v>
      </c>
      <c r="L70" s="28" t="s">
        <v>85</v>
      </c>
      <c r="N70" s="28" t="s">
        <v>85</v>
      </c>
    </row>
    <row r="71" spans="3:14" x14ac:dyDescent="0.25">
      <c r="C71" s="165" t="s">
        <v>24</v>
      </c>
      <c r="D71" s="166"/>
      <c r="E71" s="79"/>
      <c r="F71" s="120">
        <v>7.0000000000000007E-2</v>
      </c>
      <c r="G71" s="24"/>
      <c r="H71" s="121">
        <f>$F71*H12*($E$20*H20+$E$24*H24)</f>
        <v>0</v>
      </c>
      <c r="J71" s="121">
        <f>$F71*J12*($E$20*J20+$E$24*J24)</f>
        <v>0</v>
      </c>
      <c r="L71" s="121">
        <f>$F71*L12*($E$20*L20+$E$24*L24)</f>
        <v>0</v>
      </c>
      <c r="N71" s="121">
        <f>$F71*N12*($E$20*N20+$E$24*N24)</f>
        <v>0</v>
      </c>
    </row>
    <row r="72" spans="3:14" x14ac:dyDescent="0.25">
      <c r="C72" s="161" t="s">
        <v>27</v>
      </c>
      <c r="D72" s="162"/>
      <c r="E72" s="63"/>
      <c r="F72" s="122">
        <v>7.0000000000000007E-2</v>
      </c>
      <c r="G72" s="123"/>
      <c r="H72" s="121">
        <f>$F72*H13*($E$22*H22+$E$26*H26)</f>
        <v>0</v>
      </c>
      <c r="J72" s="121">
        <f>$F72*J13*($E$22*J22+$E$26*J26)</f>
        <v>0</v>
      </c>
      <c r="L72" s="121">
        <f>$F72*L13*($E$22*L22+$E$26*L26)</f>
        <v>0</v>
      </c>
      <c r="N72" s="121">
        <f>$F72*N13*($E$22*N22+$E$26*N26)</f>
        <v>0</v>
      </c>
    </row>
    <row r="73" spans="3:14" ht="15.75" thickBot="1" x14ac:dyDescent="0.3">
      <c r="C73" s="124" t="s">
        <v>35</v>
      </c>
      <c r="D73" s="125"/>
      <c r="E73" s="126"/>
      <c r="F73" s="125">
        <v>7.0000000000000007E-2</v>
      </c>
      <c r="G73" s="125">
        <v>3.4000000000000002E-2</v>
      </c>
      <c r="H73" s="127">
        <f>IF(AND($H$7="Ja",H15="Ja"),$G$73,$F$73)*H14*(H18*$E$18+H21*$E$21+H25*$E$25)</f>
        <v>0</v>
      </c>
      <c r="J73" s="127">
        <f>IF(AND($H$7="Ja",J15="Ja"),$G$73,$F$73)*J14*(J18*$E$18+J21*$E$21+J25*$E$25)</f>
        <v>0</v>
      </c>
      <c r="L73" s="127">
        <f>IF(AND($H$7="Ja",L15="Ja"),$G$73,$F$73)*L14*(L18*$E$18+L21*$E$21+L25*$E$25)</f>
        <v>0</v>
      </c>
      <c r="N73" s="127">
        <f>IF(AND($H$7="Ja",N15="Ja"),$G$73,$F$73)*N14*(N18*$E$18+N21*$E$21+N25*$E$25)</f>
        <v>0</v>
      </c>
    </row>
    <row r="74" spans="3:14" ht="15.75" thickBot="1" x14ac:dyDescent="0.3">
      <c r="C74" s="168" t="s">
        <v>109</v>
      </c>
      <c r="D74" s="168"/>
      <c r="E74" s="168"/>
      <c r="F74" s="168"/>
      <c r="G74" s="128"/>
      <c r="H74" s="128">
        <f>SUM(H71:H73)</f>
        <v>0</v>
      </c>
      <c r="J74" s="128">
        <f>SUM(J71:J73)</f>
        <v>0</v>
      </c>
      <c r="L74" s="128">
        <f>SUM(L71:L73)</f>
        <v>0</v>
      </c>
      <c r="N74" s="128">
        <f>SUM(N71:N73)</f>
        <v>0</v>
      </c>
    </row>
    <row r="75" spans="3:14" x14ac:dyDescent="0.25">
      <c r="C75" s="37"/>
      <c r="D75" s="37"/>
      <c r="E75" s="37"/>
      <c r="F75" s="37"/>
      <c r="G75" s="37"/>
      <c r="H75" s="129"/>
      <c r="J75" s="37"/>
      <c r="L75" s="37"/>
      <c r="N75" s="37"/>
    </row>
    <row r="76" spans="3:14" x14ac:dyDescent="0.25">
      <c r="C76" s="40" t="s">
        <v>28</v>
      </c>
      <c r="D76" s="40"/>
      <c r="E76" s="40"/>
      <c r="F76" s="40"/>
      <c r="G76" s="40"/>
      <c r="H76" s="70" t="str">
        <f>$H$9</f>
        <v>NAAM LOCATIE 1</v>
      </c>
      <c r="J76" s="70" t="str">
        <f>J$9</f>
        <v>NAAM LOCATIE 2</v>
      </c>
      <c r="K76" s="71"/>
      <c r="L76" s="70" t="str">
        <f>L$9</f>
        <v>NAAM LOCATIE 3</v>
      </c>
      <c r="M76" s="71"/>
      <c r="N76" s="70" t="str">
        <f>N$9</f>
        <v>NAAM LOCATIE 4</v>
      </c>
    </row>
    <row r="77" spans="3:14" ht="15.75" thickBot="1" x14ac:dyDescent="0.3">
      <c r="C77" s="37"/>
      <c r="D77" s="37"/>
      <c r="E77" s="37"/>
      <c r="F77" s="37"/>
      <c r="G77" s="37"/>
      <c r="H77" s="130"/>
      <c r="I77" s="74"/>
      <c r="J77" s="131"/>
      <c r="K77" s="74"/>
      <c r="L77" s="131"/>
      <c r="M77" s="74"/>
      <c r="N77" s="131"/>
    </row>
    <row r="78" spans="3:14" ht="15.75" thickBot="1" x14ac:dyDescent="0.3">
      <c r="C78" s="73" t="s">
        <v>29</v>
      </c>
      <c r="D78" s="73"/>
      <c r="E78" s="73"/>
      <c r="F78" s="73"/>
      <c r="G78" s="73"/>
      <c r="H78" s="28" t="s">
        <v>86</v>
      </c>
      <c r="I78" s="74"/>
      <c r="J78" s="28" t="s">
        <v>86</v>
      </c>
      <c r="K78" s="74"/>
      <c r="L78" s="28" t="s">
        <v>86</v>
      </c>
      <c r="M78" s="74"/>
      <c r="N78" s="28" t="s">
        <v>86</v>
      </c>
    </row>
    <row r="79" spans="3:14" ht="15" customHeight="1" x14ac:dyDescent="0.25">
      <c r="C79" s="169" t="s">
        <v>54</v>
      </c>
      <c r="D79" s="169"/>
      <c r="E79" s="169"/>
      <c r="F79" s="169"/>
      <c r="G79" s="169"/>
      <c r="H79" s="132">
        <f>H57</f>
        <v>0</v>
      </c>
      <c r="J79" s="132">
        <f>J57</f>
        <v>0</v>
      </c>
      <c r="L79" s="132">
        <f>L57</f>
        <v>0</v>
      </c>
      <c r="N79" s="132">
        <f>N57</f>
        <v>0</v>
      </c>
    </row>
    <row r="80" spans="3:14" x14ac:dyDescent="0.25">
      <c r="C80" s="167" t="s">
        <v>55</v>
      </c>
      <c r="D80" s="167"/>
      <c r="E80" s="167"/>
      <c r="F80" s="167"/>
      <c r="G80" s="120"/>
      <c r="H80" s="132">
        <f>H65</f>
        <v>0</v>
      </c>
      <c r="J80" s="132">
        <f>J65</f>
        <v>0</v>
      </c>
      <c r="L80" s="132">
        <f>L65</f>
        <v>0</v>
      </c>
      <c r="N80" s="132">
        <f>N65</f>
        <v>0</v>
      </c>
    </row>
    <row r="81" spans="3:14" ht="15.75" thickBot="1" x14ac:dyDescent="0.3">
      <c r="C81" s="163" t="s">
        <v>56</v>
      </c>
      <c r="D81" s="164"/>
      <c r="E81" s="126"/>
      <c r="F81" s="125"/>
      <c r="G81" s="125"/>
      <c r="H81" s="133">
        <f>H74</f>
        <v>0</v>
      </c>
      <c r="J81" s="133">
        <f>J74</f>
        <v>0</v>
      </c>
      <c r="L81" s="133">
        <f>L74</f>
        <v>0</v>
      </c>
      <c r="N81" s="133">
        <f>N74</f>
        <v>0</v>
      </c>
    </row>
    <row r="82" spans="3:14" ht="15.75" thickBot="1" x14ac:dyDescent="0.3">
      <c r="C82" s="168" t="s">
        <v>57</v>
      </c>
      <c r="D82" s="168"/>
      <c r="E82" s="168"/>
      <c r="F82" s="168"/>
      <c r="G82" s="108"/>
      <c r="H82" s="108">
        <f>SUM(H79:H81)</f>
        <v>0</v>
      </c>
      <c r="J82" s="108">
        <f>SUM(J79:J81)</f>
        <v>0</v>
      </c>
      <c r="L82" s="108">
        <f>SUM(L79:L81)</f>
        <v>0</v>
      </c>
      <c r="N82" s="108">
        <f>SUM(N79:N81)</f>
        <v>0</v>
      </c>
    </row>
    <row r="83" spans="3:14" x14ac:dyDescent="0.25">
      <c r="C83" s="129"/>
      <c r="D83" s="129"/>
      <c r="E83" s="129"/>
      <c r="F83" s="129"/>
      <c r="G83" s="37"/>
      <c r="H83" s="134"/>
    </row>
    <row r="84" spans="3:14" x14ac:dyDescent="0.25">
      <c r="C84" s="40" t="s">
        <v>32</v>
      </c>
      <c r="D84" s="40"/>
      <c r="E84" s="40"/>
      <c r="F84" s="40"/>
      <c r="G84" s="40"/>
      <c r="H84" s="40"/>
    </row>
    <row r="85" spans="3:14" ht="15.75" thickBot="1" x14ac:dyDescent="0.3">
      <c r="C85" s="23"/>
      <c r="D85" s="23"/>
      <c r="E85" s="23"/>
      <c r="F85" s="23"/>
      <c r="G85" s="23"/>
      <c r="H85" s="23"/>
    </row>
    <row r="86" spans="3:14" ht="15.75" thickBot="1" x14ac:dyDescent="0.3">
      <c r="C86" s="31"/>
      <c r="D86" s="31"/>
      <c r="E86" s="31"/>
      <c r="F86" s="31"/>
      <c r="G86" s="28" t="s">
        <v>110</v>
      </c>
      <c r="H86" s="135" t="s">
        <v>111</v>
      </c>
    </row>
    <row r="87" spans="3:14" x14ac:dyDescent="0.25">
      <c r="C87" s="136" t="s">
        <v>34</v>
      </c>
      <c r="D87" s="129"/>
      <c r="E87" s="129"/>
      <c r="F87" s="129"/>
      <c r="G87" s="25">
        <f>(H41+J41+L41+N41)</f>
        <v>0</v>
      </c>
      <c r="H87" s="25">
        <f>G87/G36</f>
        <v>0</v>
      </c>
      <c r="J87" s="137"/>
    </row>
    <row r="88" spans="3:14" ht="15.75" thickBot="1" x14ac:dyDescent="0.3">
      <c r="C88" s="138" t="s">
        <v>33</v>
      </c>
      <c r="D88" s="160" t="s">
        <v>30</v>
      </c>
      <c r="E88" s="160"/>
      <c r="F88" s="139">
        <v>100</v>
      </c>
      <c r="G88" s="26">
        <f>SUM(H82+J82+L82+N82)/1000*F88</f>
        <v>0</v>
      </c>
      <c r="H88" s="26">
        <f>G88/G36</f>
        <v>0</v>
      </c>
      <c r="J88" s="137"/>
    </row>
    <row r="89" spans="3:14" ht="15.75" thickBot="1" x14ac:dyDescent="0.3">
      <c r="C89" s="140" t="s">
        <v>31</v>
      </c>
      <c r="D89" s="128"/>
      <c r="E89" s="128"/>
      <c r="F89" s="128"/>
      <c r="G89" s="55"/>
      <c r="H89" s="27">
        <f>SUM(H87:H88)</f>
        <v>0</v>
      </c>
    </row>
    <row r="90" spans="3:14" x14ac:dyDescent="0.25">
      <c r="C90" s="129"/>
      <c r="D90" s="129"/>
      <c r="E90" s="129"/>
      <c r="F90" s="129"/>
      <c r="G90" s="37"/>
      <c r="H90" s="134"/>
    </row>
    <row r="91" spans="3:14" x14ac:dyDescent="0.25">
      <c r="C91" s="141" t="s">
        <v>16</v>
      </c>
      <c r="D91" s="141"/>
      <c r="E91" s="141"/>
      <c r="F91" s="149" t="s">
        <v>17</v>
      </c>
      <c r="G91" s="141"/>
      <c r="H91" s="37"/>
    </row>
    <row r="92" spans="3:14" x14ac:dyDescent="0.25">
      <c r="C92" s="141"/>
      <c r="D92" s="141"/>
      <c r="E92" s="141"/>
      <c r="F92" s="150"/>
      <c r="G92" s="141"/>
      <c r="H92" s="37"/>
    </row>
    <row r="93" spans="3:14" x14ac:dyDescent="0.25">
      <c r="C93" s="141" t="s">
        <v>18</v>
      </c>
      <c r="D93" s="141"/>
      <c r="E93" s="141"/>
      <c r="F93" s="149" t="s">
        <v>17</v>
      </c>
      <c r="G93" s="141"/>
      <c r="H93" s="37"/>
    </row>
    <row r="94" spans="3:14" x14ac:dyDescent="0.25">
      <c r="C94" s="141"/>
      <c r="D94" s="141"/>
      <c r="E94" s="141"/>
      <c r="F94" s="150"/>
      <c r="G94" s="141"/>
      <c r="H94" s="37"/>
    </row>
    <row r="95" spans="3:14" x14ac:dyDescent="0.25">
      <c r="C95" s="141" t="s">
        <v>19</v>
      </c>
      <c r="D95" s="141"/>
      <c r="E95" s="141"/>
      <c r="F95" s="149" t="s">
        <v>17</v>
      </c>
      <c r="G95" s="141"/>
      <c r="H95" s="142"/>
    </row>
    <row r="96" spans="3:14" x14ac:dyDescent="0.25">
      <c r="C96" s="37"/>
      <c r="D96" s="37"/>
      <c r="E96" s="37"/>
      <c r="F96" s="37"/>
      <c r="G96" s="37"/>
      <c r="H96" s="37"/>
    </row>
  </sheetData>
  <sheetProtection algorithmName="SHA-512" hashValue="5F9Z61Jzv1GMS5oWShvW7NDCWy64a/+YPYWRj6ABjEKf/bbJKJqhxAcNzEeW8+2w5HLQhFOpun86/V5lasNQXQ==" saltValue="pElF0m4Tf0PWdTbP2mBW3Q==" spinCount="100000" sheet="1" objects="1" scenarios="1"/>
  <mergeCells count="31">
    <mergeCell ref="C4:E4"/>
    <mergeCell ref="C17:D17"/>
    <mergeCell ref="G5:H5"/>
    <mergeCell ref="C13:D13"/>
    <mergeCell ref="C11:D11"/>
    <mergeCell ref="C12:E12"/>
    <mergeCell ref="C14:E14"/>
    <mergeCell ref="C7:E7"/>
    <mergeCell ref="C15:D15"/>
    <mergeCell ref="C65:F65"/>
    <mergeCell ref="C32:E32"/>
    <mergeCell ref="C34:E34"/>
    <mergeCell ref="C35:F35"/>
    <mergeCell ref="C33:E33"/>
    <mergeCell ref="C41:D41"/>
    <mergeCell ref="C56:D56"/>
    <mergeCell ref="C37:E37"/>
    <mergeCell ref="C51:D51"/>
    <mergeCell ref="C64:D64"/>
    <mergeCell ref="C57:F57"/>
    <mergeCell ref="C62:D62"/>
    <mergeCell ref="C39:E39"/>
    <mergeCell ref="C38:E38"/>
    <mergeCell ref="D88:E88"/>
    <mergeCell ref="C72:D72"/>
    <mergeCell ref="C81:D81"/>
    <mergeCell ref="C71:D71"/>
    <mergeCell ref="C80:F80"/>
    <mergeCell ref="C82:F82"/>
    <mergeCell ref="C79:G79"/>
    <mergeCell ref="C74:F74"/>
  </mergeCells>
  <conditionalFormatting sqref="H18:H27">
    <cfRule type="cellIs" dxfId="10" priority="14" operator="lessThan">
      <formula>0</formula>
    </cfRule>
  </conditionalFormatting>
  <conditionalFormatting sqref="C15:H15 J15 L15 N15">
    <cfRule type="expression" dxfId="9" priority="4">
      <formula>$H$7="Nee"</formula>
    </cfRule>
  </conditionalFormatting>
  <conditionalFormatting sqref="J27">
    <cfRule type="cellIs" dxfId="8" priority="3" operator="lessThan">
      <formula>0</formula>
    </cfRule>
  </conditionalFormatting>
  <conditionalFormatting sqref="L27">
    <cfRule type="cellIs" dxfId="7" priority="2" operator="lessThan">
      <formula>0</formula>
    </cfRule>
  </conditionalFormatting>
  <conditionalFormatting sqref="N27">
    <cfRule type="cellIs" dxfId="6" priority="1" operator="lessThan">
      <formula>0</formula>
    </cfRule>
  </conditionalFormatting>
  <dataValidations count="2">
    <dataValidation type="list" allowBlank="1" showInputMessage="1" showErrorMessage="1" sqref="H52:H56 J52:J56 L52:L56 N52:N56" xr:uid="{1F44735B-3E29-4332-9E39-C52A3A41B895}">
      <formula1>"Ja,Nee"</formula1>
    </dataValidation>
    <dataValidation type="list" allowBlank="1" showInputMessage="1" showErrorMessage="1" sqref="H7 H15 J15 L15 N15" xr:uid="{E5691B6C-306F-435B-B343-F85100F9D489}">
      <formula1>$G$6:$H$6</formula1>
    </dataValidation>
  </dataValidations>
  <pageMargins left="0.7" right="0.7" top="0.75" bottom="0.75" header="0.3" footer="0.3"/>
  <pageSetup paperSize="9" scale="49" orientation="portrait"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BFF6-5234-4310-9C54-CBFFD6789CB1}">
  <sheetPr>
    <pageSetUpPr fitToPage="1"/>
  </sheetPr>
  <dimension ref="C2:N104"/>
  <sheetViews>
    <sheetView showGridLines="0" zoomScale="85" zoomScaleNormal="85" workbookViewId="0">
      <selection activeCell="H7" sqref="H7"/>
    </sheetView>
  </sheetViews>
  <sheetFormatPr defaultColWidth="8.7109375" defaultRowHeight="15" x14ac:dyDescent="0.25"/>
  <cols>
    <col min="1" max="1" width="8.7109375" style="39"/>
    <col min="2" max="2" width="4.28515625" style="39" customWidth="1"/>
    <col min="3" max="3" width="25.42578125" style="39" customWidth="1"/>
    <col min="4" max="4" width="19.28515625" style="39" bestFit="1" customWidth="1"/>
    <col min="5" max="5" width="11" style="39" customWidth="1"/>
    <col min="6" max="6" width="23.85546875" style="39" bestFit="1" customWidth="1"/>
    <col min="7" max="7" width="16.7109375" style="39" customWidth="1"/>
    <col min="8" max="8" width="17.7109375" style="39" customWidth="1"/>
    <col min="9" max="9" width="1.140625" style="38" customWidth="1"/>
    <col min="10" max="10" width="17.140625" style="39" customWidth="1"/>
    <col min="11" max="11" width="1.140625" style="38" customWidth="1"/>
    <col min="12" max="12" width="17.140625" style="39" customWidth="1"/>
    <col min="13" max="13" width="1.140625" style="38" customWidth="1"/>
    <col min="14" max="14" width="17.140625" style="39" customWidth="1"/>
    <col min="15" max="16384" width="8.7109375" style="39"/>
  </cols>
  <sheetData>
    <row r="2" spans="3:14" x14ac:dyDescent="0.25">
      <c r="C2" s="36" t="s">
        <v>20</v>
      </c>
      <c r="D2" s="36"/>
      <c r="E2" s="36"/>
      <c r="F2" s="37"/>
      <c r="G2" s="37"/>
      <c r="H2" s="37"/>
    </row>
    <row r="3" spans="3:14" x14ac:dyDescent="0.25">
      <c r="C3" s="36" t="s">
        <v>21</v>
      </c>
      <c r="D3" s="36"/>
      <c r="E3" s="36"/>
      <c r="F3" s="37"/>
      <c r="G3" s="37"/>
      <c r="H3" s="37"/>
    </row>
    <row r="4" spans="3:14" ht="43.5" customHeight="1" x14ac:dyDescent="0.25">
      <c r="C4" s="182" t="s">
        <v>119</v>
      </c>
      <c r="D4" s="182"/>
      <c r="E4" s="182"/>
      <c r="F4" s="37"/>
      <c r="G4" s="37"/>
      <c r="H4" s="37"/>
    </row>
    <row r="5" spans="3:14" x14ac:dyDescent="0.25">
      <c r="C5" s="40" t="s">
        <v>0</v>
      </c>
      <c r="D5" s="40"/>
      <c r="E5" s="40"/>
      <c r="F5" s="40"/>
      <c r="G5" s="184" t="s">
        <v>1</v>
      </c>
      <c r="H5" s="184"/>
      <c r="J5" s="38"/>
      <c r="L5" s="38"/>
      <c r="N5" s="38"/>
    </row>
    <row r="6" spans="3:14" ht="14.65" customHeight="1" x14ac:dyDescent="0.25">
      <c r="C6" s="42"/>
      <c r="D6" s="42"/>
      <c r="E6" s="42"/>
      <c r="F6" s="42"/>
      <c r="G6" s="42" t="s">
        <v>67</v>
      </c>
      <c r="H6" s="42" t="s">
        <v>2</v>
      </c>
      <c r="J6" s="38"/>
      <c r="L6" s="38"/>
      <c r="N6" s="38"/>
    </row>
    <row r="7" spans="3:14" ht="15" customHeight="1" x14ac:dyDescent="0.25">
      <c r="C7" s="187" t="s">
        <v>69</v>
      </c>
      <c r="D7" s="187"/>
      <c r="E7" s="187"/>
      <c r="F7" s="151" t="s">
        <v>67</v>
      </c>
      <c r="G7" s="151" t="s">
        <v>2</v>
      </c>
      <c r="H7" s="156" t="s">
        <v>2</v>
      </c>
      <c r="K7" s="39"/>
      <c r="M7" s="39"/>
    </row>
    <row r="8" spans="3:14" x14ac:dyDescent="0.25">
      <c r="C8" s="187" t="s">
        <v>68</v>
      </c>
      <c r="D8" s="187"/>
      <c r="E8" s="187"/>
      <c r="F8" s="187"/>
      <c r="G8" s="151"/>
      <c r="H8" s="157" t="s">
        <v>113</v>
      </c>
      <c r="K8" s="39"/>
      <c r="M8" s="39"/>
    </row>
    <row r="9" spans="3:14" ht="14.65" customHeight="1" x14ac:dyDescent="0.25">
      <c r="C9" s="167" t="s">
        <v>91</v>
      </c>
      <c r="D9" s="167"/>
      <c r="E9" s="167"/>
      <c r="F9" s="43"/>
      <c r="G9" s="44"/>
      <c r="H9" s="29" t="s">
        <v>2</v>
      </c>
      <c r="J9" s="38"/>
      <c r="L9" s="38"/>
      <c r="N9" s="38"/>
    </row>
    <row r="10" spans="3:14" ht="14.65" customHeight="1" thickBot="1" x14ac:dyDescent="0.3">
      <c r="C10" s="45"/>
      <c r="D10" s="45"/>
      <c r="E10" s="45"/>
      <c r="F10" s="45"/>
      <c r="G10" s="46"/>
      <c r="H10" s="46"/>
      <c r="J10" s="47"/>
      <c r="L10" s="47"/>
      <c r="N10" s="47"/>
    </row>
    <row r="11" spans="3:14" ht="14.65" customHeight="1" thickBot="1" x14ac:dyDescent="0.3">
      <c r="C11" s="48" t="s">
        <v>50</v>
      </c>
      <c r="D11" s="49"/>
      <c r="E11" s="49"/>
      <c r="F11" s="49"/>
      <c r="G11" s="49"/>
      <c r="H11" s="15" t="s">
        <v>49</v>
      </c>
      <c r="I11" s="143"/>
      <c r="J11" s="15" t="s">
        <v>53</v>
      </c>
      <c r="K11" s="143"/>
      <c r="L11" s="15" t="s">
        <v>77</v>
      </c>
      <c r="M11" s="143"/>
      <c r="N11" s="15" t="s">
        <v>78</v>
      </c>
    </row>
    <row r="12" spans="3:14" ht="14.65" customHeight="1" thickBot="1" x14ac:dyDescent="0.3">
      <c r="C12" s="50" t="s">
        <v>51</v>
      </c>
      <c r="D12" s="23"/>
      <c r="E12" s="23"/>
      <c r="F12" s="23"/>
      <c r="G12" s="23"/>
      <c r="H12" s="16" t="s">
        <v>52</v>
      </c>
      <c r="I12" s="143"/>
      <c r="J12" s="17" t="s">
        <v>52</v>
      </c>
      <c r="K12" s="143"/>
      <c r="L12" s="17" t="s">
        <v>52</v>
      </c>
      <c r="M12" s="143"/>
      <c r="N12" s="17" t="s">
        <v>52</v>
      </c>
    </row>
    <row r="13" spans="3:14" ht="14.65" customHeight="1" thickBot="1" x14ac:dyDescent="0.3">
      <c r="C13" s="183" t="s">
        <v>37</v>
      </c>
      <c r="D13" s="183"/>
      <c r="E13" s="45"/>
      <c r="F13" s="45"/>
      <c r="G13" s="45"/>
      <c r="H13" s="51" t="s">
        <v>41</v>
      </c>
      <c r="J13" s="51" t="s">
        <v>40</v>
      </c>
      <c r="L13" s="51" t="s">
        <v>79</v>
      </c>
      <c r="N13" s="51" t="s">
        <v>80</v>
      </c>
    </row>
    <row r="14" spans="3:14" ht="14.65" customHeight="1" x14ac:dyDescent="0.25">
      <c r="C14" s="185" t="s">
        <v>38</v>
      </c>
      <c r="D14" s="185"/>
      <c r="E14" s="185"/>
      <c r="F14" s="52"/>
      <c r="G14" s="52"/>
      <c r="H14" s="13">
        <v>0</v>
      </c>
      <c r="I14" s="144"/>
      <c r="J14" s="13">
        <v>0</v>
      </c>
      <c r="K14" s="144"/>
      <c r="L14" s="13">
        <v>0</v>
      </c>
      <c r="M14" s="144"/>
      <c r="N14" s="13">
        <v>0</v>
      </c>
    </row>
    <row r="15" spans="3:14" ht="14.65" customHeight="1" x14ac:dyDescent="0.25">
      <c r="C15" s="167" t="s">
        <v>39</v>
      </c>
      <c r="D15" s="167"/>
      <c r="E15" s="43"/>
      <c r="F15" s="43"/>
      <c r="G15" s="43"/>
      <c r="H15" s="12">
        <v>0</v>
      </c>
      <c r="I15" s="144"/>
      <c r="J15" s="12">
        <v>0</v>
      </c>
      <c r="K15" s="144"/>
      <c r="L15" s="12">
        <v>0</v>
      </c>
      <c r="M15" s="144"/>
      <c r="N15" s="12">
        <v>0</v>
      </c>
    </row>
    <row r="16" spans="3:14" ht="14.65" customHeight="1" x14ac:dyDescent="0.25">
      <c r="C16" s="167" t="s">
        <v>65</v>
      </c>
      <c r="D16" s="167"/>
      <c r="E16" s="167"/>
      <c r="F16" s="43"/>
      <c r="G16" s="43"/>
      <c r="H16" s="12">
        <v>0</v>
      </c>
      <c r="I16" s="144"/>
      <c r="J16" s="12">
        <v>0</v>
      </c>
      <c r="K16" s="144"/>
      <c r="L16" s="12">
        <v>0</v>
      </c>
      <c r="M16" s="144"/>
      <c r="N16" s="12">
        <v>0</v>
      </c>
    </row>
    <row r="17" spans="3:14" ht="14.65" customHeight="1" x14ac:dyDescent="0.25">
      <c r="C17" s="167" t="s">
        <v>93</v>
      </c>
      <c r="D17" s="167"/>
      <c r="E17" s="53"/>
      <c r="F17" s="53"/>
      <c r="G17" s="53"/>
      <c r="H17" s="29" t="s">
        <v>2</v>
      </c>
      <c r="I17" s="144"/>
      <c r="J17" s="29" t="s">
        <v>2</v>
      </c>
      <c r="K17" s="144"/>
      <c r="L17" s="29" t="s">
        <v>2</v>
      </c>
      <c r="M17" s="144"/>
      <c r="N17" s="29" t="s">
        <v>2</v>
      </c>
    </row>
    <row r="18" spans="3:14" ht="14.65" customHeight="1" thickBot="1" x14ac:dyDescent="0.3">
      <c r="C18" s="152" t="s">
        <v>113</v>
      </c>
      <c r="D18" s="152">
        <v>2022</v>
      </c>
      <c r="E18" s="152">
        <v>2023</v>
      </c>
      <c r="F18" s="152">
        <v>2024</v>
      </c>
      <c r="G18" s="152">
        <v>2025</v>
      </c>
      <c r="H18" s="54"/>
      <c r="J18" s="55"/>
      <c r="L18" s="55"/>
      <c r="N18" s="55"/>
    </row>
    <row r="19" spans="3:14" ht="14.65" customHeight="1" thickBot="1" x14ac:dyDescent="0.3">
      <c r="C19" s="183" t="s">
        <v>44</v>
      </c>
      <c r="D19" s="183"/>
      <c r="E19" s="56" t="s">
        <v>5</v>
      </c>
      <c r="F19" s="45"/>
      <c r="G19" s="45"/>
      <c r="H19" s="51" t="s">
        <v>45</v>
      </c>
      <c r="J19" s="51" t="s">
        <v>81</v>
      </c>
      <c r="L19" s="51" t="s">
        <v>82</v>
      </c>
      <c r="N19" s="51" t="s">
        <v>83</v>
      </c>
    </row>
    <row r="20" spans="3:14" ht="14.65" customHeight="1" x14ac:dyDescent="0.25">
      <c r="C20" s="57" t="s">
        <v>102</v>
      </c>
      <c r="D20" s="57"/>
      <c r="E20" s="58">
        <v>65000</v>
      </c>
      <c r="F20" s="59"/>
      <c r="G20" s="59"/>
      <c r="H20" s="60">
        <f>1-SUM(J20+L20+N20)</f>
        <v>1</v>
      </c>
      <c r="I20" s="61"/>
      <c r="J20" s="30">
        <v>0</v>
      </c>
      <c r="K20" s="145"/>
      <c r="L20" s="30">
        <v>0</v>
      </c>
      <c r="M20" s="145"/>
      <c r="N20" s="30">
        <v>0</v>
      </c>
    </row>
    <row r="21" spans="3:14" ht="14.65" customHeight="1" x14ac:dyDescent="0.25">
      <c r="C21" s="57" t="s">
        <v>103</v>
      </c>
      <c r="D21" s="57"/>
      <c r="E21" s="58">
        <v>172000</v>
      </c>
      <c r="F21" s="57"/>
      <c r="G21" s="57"/>
      <c r="H21" s="60">
        <f t="shared" ref="H21:H28" si="0">1-SUM(J21+L21+N21)</f>
        <v>1</v>
      </c>
      <c r="I21" s="61"/>
      <c r="J21" s="62">
        <f>($E22*J22+$E23*J23+$E24*J24)/$E21</f>
        <v>0</v>
      </c>
      <c r="K21" s="61"/>
      <c r="L21" s="62">
        <f>($E22*L22+$E23*L23+$E24*L24)/$E21</f>
        <v>0</v>
      </c>
      <c r="M21" s="61"/>
      <c r="N21" s="62">
        <f>($E22*N22+$E23*N23+$E24*N24)/$E21</f>
        <v>0</v>
      </c>
    </row>
    <row r="22" spans="3:14" ht="14.65" customHeight="1" x14ac:dyDescent="0.25">
      <c r="C22" s="53" t="s">
        <v>96</v>
      </c>
      <c r="D22" s="53"/>
      <c r="E22" s="63">
        <v>62000</v>
      </c>
      <c r="F22" s="43"/>
      <c r="G22" s="43"/>
      <c r="H22" s="64">
        <f t="shared" si="0"/>
        <v>1</v>
      </c>
      <c r="J22" s="14">
        <v>0</v>
      </c>
      <c r="K22" s="144"/>
      <c r="L22" s="14">
        <v>0</v>
      </c>
      <c r="M22" s="144"/>
      <c r="N22" s="14">
        <v>0</v>
      </c>
    </row>
    <row r="23" spans="3:14" ht="14.65" customHeight="1" x14ac:dyDescent="0.25">
      <c r="C23" s="53" t="s">
        <v>97</v>
      </c>
      <c r="D23" s="53"/>
      <c r="E23" s="63">
        <v>96000</v>
      </c>
      <c r="F23" s="43"/>
      <c r="G23" s="43"/>
      <c r="H23" s="64">
        <f t="shared" si="0"/>
        <v>1</v>
      </c>
      <c r="J23" s="14">
        <v>0</v>
      </c>
      <c r="K23" s="144"/>
      <c r="L23" s="14">
        <v>0</v>
      </c>
      <c r="M23" s="144"/>
      <c r="N23" s="14">
        <v>0</v>
      </c>
    </row>
    <row r="24" spans="3:14" ht="14.65" customHeight="1" x14ac:dyDescent="0.25">
      <c r="C24" s="53" t="s">
        <v>98</v>
      </c>
      <c r="D24" s="53"/>
      <c r="E24" s="63">
        <v>14000</v>
      </c>
      <c r="F24" s="43"/>
      <c r="G24" s="43"/>
      <c r="H24" s="64">
        <f t="shared" si="0"/>
        <v>1</v>
      </c>
      <c r="J24" s="14">
        <v>0</v>
      </c>
      <c r="K24" s="144"/>
      <c r="L24" s="14">
        <v>0</v>
      </c>
      <c r="M24" s="144"/>
      <c r="N24" s="14">
        <v>0</v>
      </c>
    </row>
    <row r="25" spans="3:14" ht="14.65" customHeight="1" x14ac:dyDescent="0.25">
      <c r="C25" s="57" t="s">
        <v>104</v>
      </c>
      <c r="D25" s="57"/>
      <c r="E25" s="58">
        <v>34000</v>
      </c>
      <c r="F25" s="57"/>
      <c r="G25" s="57"/>
      <c r="H25" s="60">
        <f t="shared" si="0"/>
        <v>1</v>
      </c>
      <c r="I25" s="61"/>
      <c r="J25" s="62">
        <f>($E26*J26+$E27*J27+$E28*J28)/$E25</f>
        <v>0</v>
      </c>
      <c r="K25" s="61"/>
      <c r="L25" s="62">
        <f>($E26*L26+$E27*L27+$E28*L28)/$E25</f>
        <v>0</v>
      </c>
      <c r="M25" s="61"/>
      <c r="N25" s="62">
        <f>($E26*N26+$E27*N27+$E28*N28)/$E25</f>
        <v>0</v>
      </c>
    </row>
    <row r="26" spans="3:14" ht="14.65" customHeight="1" x14ac:dyDescent="0.25">
      <c r="C26" s="53" t="s">
        <v>99</v>
      </c>
      <c r="D26" s="65"/>
      <c r="E26" s="63">
        <v>9000</v>
      </c>
      <c r="F26" s="57"/>
      <c r="G26" s="57"/>
      <c r="H26" s="64">
        <f t="shared" si="0"/>
        <v>1</v>
      </c>
      <c r="I26" s="61"/>
      <c r="J26" s="14">
        <v>0</v>
      </c>
      <c r="K26" s="145"/>
      <c r="L26" s="14">
        <v>0</v>
      </c>
      <c r="M26" s="145"/>
      <c r="N26" s="14">
        <v>0</v>
      </c>
    </row>
    <row r="27" spans="3:14" ht="14.65" customHeight="1" x14ac:dyDescent="0.25">
      <c r="C27" s="53" t="s">
        <v>100</v>
      </c>
      <c r="D27" s="65"/>
      <c r="E27" s="63">
        <v>22000</v>
      </c>
      <c r="F27" s="57"/>
      <c r="G27" s="57"/>
      <c r="H27" s="64">
        <f t="shared" si="0"/>
        <v>1</v>
      </c>
      <c r="I27" s="61"/>
      <c r="J27" s="14">
        <v>0</v>
      </c>
      <c r="K27" s="145"/>
      <c r="L27" s="14">
        <v>0</v>
      </c>
      <c r="M27" s="145"/>
      <c r="N27" s="14">
        <v>0</v>
      </c>
    </row>
    <row r="28" spans="3:14" ht="14.65" customHeight="1" x14ac:dyDescent="0.25">
      <c r="C28" s="53" t="s">
        <v>101</v>
      </c>
      <c r="D28" s="65"/>
      <c r="E28" s="63">
        <v>3000</v>
      </c>
      <c r="F28" s="57"/>
      <c r="G28" s="57"/>
      <c r="H28" s="64">
        <f t="shared" si="0"/>
        <v>1</v>
      </c>
      <c r="I28" s="61"/>
      <c r="J28" s="14">
        <v>0</v>
      </c>
      <c r="K28" s="145"/>
      <c r="L28" s="14">
        <v>0</v>
      </c>
      <c r="M28" s="145"/>
      <c r="N28" s="14">
        <v>0</v>
      </c>
    </row>
    <row r="29" spans="3:14" ht="14.65" customHeight="1" x14ac:dyDescent="0.25">
      <c r="C29" s="66" t="s">
        <v>105</v>
      </c>
      <c r="D29" s="66"/>
      <c r="E29" s="67">
        <v>271000</v>
      </c>
      <c r="F29" s="66"/>
      <c r="G29" s="66"/>
      <c r="H29" s="68">
        <f>(H20*$G$36+H21*$G$34+H25*$G$35)/$E$29</f>
        <v>1</v>
      </c>
      <c r="I29" s="69"/>
      <c r="J29" s="68">
        <f>(J20*$G$36+J21*$G$34+J25*$G$35)/$E$29</f>
        <v>0</v>
      </c>
      <c r="K29" s="69"/>
      <c r="L29" s="68">
        <f>(L20*$G$36+L21*$G$34+L25*$G$35)/$E$29</f>
        <v>0</v>
      </c>
      <c r="M29" s="69"/>
      <c r="N29" s="68">
        <f>(N20*$G$36+N21*$G$34+N25*$G$35)/$E$29</f>
        <v>0</v>
      </c>
    </row>
    <row r="30" spans="3:14" ht="15" customHeight="1" x14ac:dyDescent="0.25">
      <c r="C30" s="37"/>
      <c r="D30" s="37"/>
      <c r="E30" s="37"/>
      <c r="F30" s="37"/>
      <c r="G30" s="37"/>
      <c r="H30" s="37"/>
      <c r="J30" s="37"/>
      <c r="L30" s="37"/>
      <c r="N30" s="37"/>
    </row>
    <row r="31" spans="3:14" x14ac:dyDescent="0.25">
      <c r="C31" s="40" t="s">
        <v>43</v>
      </c>
      <c r="D31" s="40"/>
      <c r="E31" s="40"/>
      <c r="F31" s="40"/>
      <c r="G31" s="40"/>
      <c r="H31" s="70" t="str">
        <f>$H$11</f>
        <v>NAAM LOCATIE 1</v>
      </c>
      <c r="I31" s="71"/>
      <c r="J31" s="70" t="str">
        <f>J$11</f>
        <v>NAAM LOCATIE 2</v>
      </c>
      <c r="K31" s="71"/>
      <c r="L31" s="70" t="str">
        <f>L$11</f>
        <v>NAAM LOCATIE 3</v>
      </c>
      <c r="M31" s="71"/>
      <c r="N31" s="70" t="str">
        <f>N$11</f>
        <v>NAAM LOCATIE 4</v>
      </c>
    </row>
    <row r="32" spans="3:14" ht="15.75" thickBot="1" x14ac:dyDescent="0.3">
      <c r="C32" s="55"/>
      <c r="D32" s="55"/>
      <c r="E32" s="55"/>
      <c r="F32" s="23"/>
      <c r="G32" s="23"/>
      <c r="H32" s="55"/>
      <c r="J32" s="37"/>
      <c r="L32" s="37"/>
      <c r="N32" s="37"/>
    </row>
    <row r="33" spans="3:14" ht="15.75" thickBot="1" x14ac:dyDescent="0.3">
      <c r="C33" s="72" t="s">
        <v>3</v>
      </c>
      <c r="D33" s="72"/>
      <c r="E33" s="72"/>
      <c r="F33" s="73" t="s">
        <v>26</v>
      </c>
      <c r="G33" s="73" t="s">
        <v>5</v>
      </c>
      <c r="H33" s="28" t="s">
        <v>4</v>
      </c>
      <c r="J33" s="28" t="s">
        <v>4</v>
      </c>
      <c r="K33" s="74"/>
      <c r="L33" s="28" t="s">
        <v>4</v>
      </c>
      <c r="M33" s="74"/>
      <c r="N33" s="28" t="s">
        <v>4</v>
      </c>
    </row>
    <row r="34" spans="3:14" x14ac:dyDescent="0.25">
      <c r="C34" s="173" t="s">
        <v>76</v>
      </c>
      <c r="D34" s="173"/>
      <c r="E34" s="173"/>
      <c r="F34" s="43"/>
      <c r="G34" s="63">
        <f>E21</f>
        <v>172000</v>
      </c>
      <c r="H34" s="10">
        <v>0</v>
      </c>
      <c r="J34" s="22">
        <f>$H34</f>
        <v>0</v>
      </c>
      <c r="L34" s="22">
        <f>$H34</f>
        <v>0</v>
      </c>
      <c r="N34" s="22">
        <f>$H34</f>
        <v>0</v>
      </c>
    </row>
    <row r="35" spans="3:14" x14ac:dyDescent="0.25">
      <c r="C35" s="174" t="s">
        <v>75</v>
      </c>
      <c r="D35" s="174"/>
      <c r="E35" s="174"/>
      <c r="F35" s="43"/>
      <c r="G35" s="63">
        <f>E25</f>
        <v>34000</v>
      </c>
      <c r="H35" s="10">
        <v>0</v>
      </c>
      <c r="J35" s="22">
        <f t="shared" ref="J35:N37" si="1">$H35</f>
        <v>0</v>
      </c>
      <c r="L35" s="22">
        <f t="shared" si="1"/>
        <v>0</v>
      </c>
      <c r="N35" s="22">
        <f t="shared" si="1"/>
        <v>0</v>
      </c>
    </row>
    <row r="36" spans="3:14" ht="15" customHeight="1" x14ac:dyDescent="0.25">
      <c r="C36" s="167" t="s">
        <v>71</v>
      </c>
      <c r="D36" s="167"/>
      <c r="E36" s="167"/>
      <c r="F36" s="43"/>
      <c r="G36" s="63">
        <f>E20</f>
        <v>65000</v>
      </c>
      <c r="H36" s="22">
        <f>H34</f>
        <v>0</v>
      </c>
      <c r="J36" s="22">
        <f t="shared" si="1"/>
        <v>0</v>
      </c>
      <c r="L36" s="22">
        <f t="shared" si="1"/>
        <v>0</v>
      </c>
      <c r="N36" s="22">
        <f t="shared" si="1"/>
        <v>0</v>
      </c>
    </row>
    <row r="37" spans="3:14" ht="15" customHeight="1" x14ac:dyDescent="0.25">
      <c r="C37" s="167" t="s">
        <v>88</v>
      </c>
      <c r="D37" s="167"/>
      <c r="E37" s="167"/>
      <c r="F37" s="167"/>
      <c r="G37" s="63">
        <v>14000</v>
      </c>
      <c r="H37" s="10">
        <v>0</v>
      </c>
      <c r="J37" s="22">
        <f t="shared" si="1"/>
        <v>0</v>
      </c>
      <c r="L37" s="22">
        <f t="shared" si="1"/>
        <v>0</v>
      </c>
      <c r="N37" s="22">
        <f t="shared" si="1"/>
        <v>0</v>
      </c>
    </row>
    <row r="38" spans="3:14" s="77" customFormat="1" ht="15" customHeight="1" x14ac:dyDescent="0.25">
      <c r="C38" s="65" t="s">
        <v>107</v>
      </c>
      <c r="D38" s="65"/>
      <c r="E38" s="65"/>
      <c r="F38" s="65"/>
      <c r="G38" s="75">
        <f>SUM(G34:G36)</f>
        <v>271000</v>
      </c>
      <c r="H38" s="35">
        <f>($G$34*H34*H21+($G$35*H35+$G$37*H37)*H25+$G$36*H36*H20)</f>
        <v>0</v>
      </c>
      <c r="I38" s="61"/>
      <c r="J38" s="35">
        <f>($G$34*J34*J21+($G$35*J35+$G$37*J37)*J25+$G$36*J36*J20)</f>
        <v>0</v>
      </c>
      <c r="K38" s="76"/>
      <c r="L38" s="35">
        <f>($G$34*L34*L21+($G$35*L35+$G$37*L37)*L25+$G$36*L36*L20)</f>
        <v>0</v>
      </c>
      <c r="M38" s="76"/>
      <c r="N38" s="35">
        <f>($G$34*N34*N21+($G$35*N35+$G$37*N37)*N25+$G$36*N36*N20)</f>
        <v>0</v>
      </c>
    </row>
    <row r="39" spans="3:14" ht="15" customHeight="1" x14ac:dyDescent="0.25">
      <c r="C39" s="167" t="s">
        <v>25</v>
      </c>
      <c r="D39" s="167"/>
      <c r="E39" s="167"/>
      <c r="F39" s="78">
        <v>0.1</v>
      </c>
      <c r="G39" s="63">
        <f>E22+E26</f>
        <v>71000</v>
      </c>
      <c r="H39" s="22">
        <f>F39*H14</f>
        <v>0</v>
      </c>
      <c r="J39" s="22">
        <f>$F39*J14</f>
        <v>0</v>
      </c>
      <c r="L39" s="22">
        <f>$F39*L14</f>
        <v>0</v>
      </c>
      <c r="N39" s="22">
        <f>$F39*N14</f>
        <v>0</v>
      </c>
    </row>
    <row r="40" spans="3:14" ht="15" customHeight="1" x14ac:dyDescent="0.25">
      <c r="C40" s="167" t="s">
        <v>42</v>
      </c>
      <c r="D40" s="167"/>
      <c r="E40" s="167"/>
      <c r="F40" s="78">
        <f>F39</f>
        <v>0.1</v>
      </c>
      <c r="G40" s="63">
        <f>E20+E23+E27</f>
        <v>183000</v>
      </c>
      <c r="H40" s="22">
        <f>F40*H16</f>
        <v>0</v>
      </c>
      <c r="J40" s="22">
        <f>$F40*J16</f>
        <v>0</v>
      </c>
      <c r="L40" s="22">
        <f>$F40*L16</f>
        <v>0</v>
      </c>
      <c r="N40" s="22">
        <f>$F40*N16</f>
        <v>0</v>
      </c>
    </row>
    <row r="41" spans="3:14" ht="15" customHeight="1" x14ac:dyDescent="0.25">
      <c r="C41" s="167" t="s">
        <v>23</v>
      </c>
      <c r="D41" s="167"/>
      <c r="E41" s="167"/>
      <c r="F41" s="78">
        <f>F39</f>
        <v>0.1</v>
      </c>
      <c r="G41" s="63">
        <f>E24+E28</f>
        <v>17000</v>
      </c>
      <c r="H41" s="22">
        <f>F41*H15</f>
        <v>0</v>
      </c>
      <c r="J41" s="22">
        <f>$F41*J15</f>
        <v>0</v>
      </c>
      <c r="L41" s="22">
        <f>$F41*L15</f>
        <v>0</v>
      </c>
      <c r="N41" s="22">
        <f>$F41*N15</f>
        <v>0</v>
      </c>
    </row>
    <row r="42" spans="3:14" ht="15" customHeight="1" x14ac:dyDescent="0.25">
      <c r="C42" s="65" t="s">
        <v>106</v>
      </c>
      <c r="D42" s="53"/>
      <c r="E42" s="53"/>
      <c r="F42" s="78"/>
      <c r="G42" s="79"/>
      <c r="H42" s="35">
        <f>$F$39*(
(H14*($E$22*H22+$E$26*H26))+
(H16*($E$20*H20+$E$23*H23+$E$27*H27))+
(H15*($E$24*H24+$E$28*H28))
)</f>
        <v>0</v>
      </c>
      <c r="J42" s="35">
        <f>$F$39*(
(J14*($E$22*J22+$E$26*J26))+
(J16*($E$20*J20+$E$23*J23+$E$27*J27))+
(J15*($E$24*J24+$E$28*J28))
)</f>
        <v>0</v>
      </c>
      <c r="L42" s="35">
        <f>$F$39*(
(L14*($E$22*L22+$E$26*L26))+
(L16*($E$20*L20+$E$23*L23+$E$27*L27))+
(L15*($E$24*L24+$E$28*L28))
)</f>
        <v>0</v>
      </c>
      <c r="N42" s="35">
        <f>$F$39*(
(N14*($E$22*N22+$E$26*N26))+
(N16*($E$20*N20+$E$23*N23+$E$27*N27))+
(N15*($E$24*N24+$E$28*N28))
)</f>
        <v>0</v>
      </c>
    </row>
    <row r="43" spans="3:14" x14ac:dyDescent="0.25">
      <c r="C43" s="175" t="s">
        <v>108</v>
      </c>
      <c r="D43" s="176"/>
      <c r="E43" s="43"/>
      <c r="F43" s="43"/>
      <c r="G43" s="75"/>
      <c r="H43" s="80">
        <f>H38+H42</f>
        <v>0</v>
      </c>
      <c r="J43" s="80">
        <f>J38+J42</f>
        <v>0</v>
      </c>
      <c r="L43" s="80">
        <f>L38+L42</f>
        <v>0</v>
      </c>
      <c r="N43" s="80">
        <f>N38+N42</f>
        <v>0</v>
      </c>
    </row>
    <row r="44" spans="3:14" x14ac:dyDescent="0.25">
      <c r="C44" s="37"/>
      <c r="D44" s="37"/>
      <c r="E44" s="37"/>
      <c r="F44" s="37"/>
      <c r="G44" s="37"/>
      <c r="H44" s="37"/>
      <c r="J44" s="37"/>
      <c r="L44" s="37"/>
      <c r="N44" s="37"/>
    </row>
    <row r="45" spans="3:14" x14ac:dyDescent="0.25">
      <c r="C45" s="40" t="s">
        <v>66</v>
      </c>
      <c r="D45" s="40"/>
      <c r="E45" s="40"/>
      <c r="F45" s="40"/>
      <c r="G45" s="40"/>
      <c r="H45" s="70" t="str">
        <f>$H$11</f>
        <v>NAAM LOCATIE 1</v>
      </c>
      <c r="I45" s="71"/>
      <c r="J45" s="70" t="str">
        <f>J$11</f>
        <v>NAAM LOCATIE 2</v>
      </c>
      <c r="K45" s="71"/>
      <c r="L45" s="70" t="str">
        <f>L$11</f>
        <v>NAAM LOCATIE 3</v>
      </c>
      <c r="M45" s="71"/>
      <c r="N45" s="70" t="str">
        <f>N$11</f>
        <v>NAAM LOCATIE 4</v>
      </c>
    </row>
    <row r="46" spans="3:14" ht="15.75" thickBot="1" x14ac:dyDescent="0.3">
      <c r="C46" s="81" t="s">
        <v>6</v>
      </c>
      <c r="D46" s="55"/>
      <c r="E46" s="55"/>
      <c r="F46" s="55"/>
      <c r="G46" s="82"/>
      <c r="H46" s="83" t="s">
        <v>7</v>
      </c>
      <c r="I46" s="84"/>
      <c r="J46" s="83" t="s">
        <v>7</v>
      </c>
      <c r="K46" s="84"/>
      <c r="L46" s="83" t="s">
        <v>7</v>
      </c>
      <c r="M46" s="84"/>
      <c r="N46" s="83" t="s">
        <v>7</v>
      </c>
    </row>
    <row r="47" spans="3:14" ht="15.75" thickBot="1" x14ac:dyDescent="0.3">
      <c r="C47" s="50" t="s">
        <v>58</v>
      </c>
      <c r="D47" s="23"/>
      <c r="E47" s="23"/>
      <c r="F47" s="23"/>
      <c r="G47" s="82"/>
      <c r="H47" s="85" t="s">
        <v>5</v>
      </c>
      <c r="I47" s="86"/>
      <c r="J47" s="85" t="s">
        <v>5</v>
      </c>
      <c r="K47" s="86"/>
      <c r="L47" s="85" t="s">
        <v>5</v>
      </c>
      <c r="M47" s="86"/>
      <c r="N47" s="85" t="s">
        <v>5</v>
      </c>
    </row>
    <row r="48" spans="3:14" x14ac:dyDescent="0.25">
      <c r="C48" s="87" t="s">
        <v>46</v>
      </c>
      <c r="D48" s="88"/>
      <c r="E48" s="88"/>
      <c r="F48" s="88"/>
      <c r="G48" s="89"/>
      <c r="H48" s="90">
        <f>$G$36*H20</f>
        <v>65000</v>
      </c>
      <c r="I48" s="84"/>
      <c r="J48" s="91">
        <f>$G$36*J20</f>
        <v>0</v>
      </c>
      <c r="K48" s="84"/>
      <c r="L48" s="91">
        <f>$G$36*L20</f>
        <v>0</v>
      </c>
      <c r="M48" s="84"/>
      <c r="N48" s="91">
        <f>$G$36*N20</f>
        <v>0</v>
      </c>
    </row>
    <row r="49" spans="3:14" x14ac:dyDescent="0.25">
      <c r="C49" s="92" t="s">
        <v>84</v>
      </c>
      <c r="D49" s="93"/>
      <c r="E49" s="93"/>
      <c r="F49" s="93"/>
      <c r="G49" s="94"/>
      <c r="H49" s="95">
        <f>$G$34*H21</f>
        <v>172000</v>
      </c>
      <c r="I49" s="84"/>
      <c r="J49" s="95">
        <f>$G$34*J21</f>
        <v>0</v>
      </c>
      <c r="K49" s="84"/>
      <c r="L49" s="95">
        <f>$G$34*L21</f>
        <v>0</v>
      </c>
      <c r="M49" s="84"/>
      <c r="N49" s="95">
        <f>$G$34*N21</f>
        <v>0</v>
      </c>
    </row>
    <row r="50" spans="3:14" ht="15.75" thickBot="1" x14ac:dyDescent="0.3">
      <c r="C50" s="96" t="str">
        <f>_xlfn.CONCAT("Additioneel door inschrijver na te scheiden HRA (tegen tarief van € ", H36, " per ton)")</f>
        <v>Additioneel door inschrijver na te scheiden HRA (tegen tarief van € 0 per ton)</v>
      </c>
      <c r="D50" s="97"/>
      <c r="E50" s="97"/>
      <c r="F50" s="97"/>
      <c r="G50" s="98"/>
      <c r="H50" s="146">
        <v>0</v>
      </c>
      <c r="I50" s="147"/>
      <c r="J50" s="146">
        <v>0</v>
      </c>
      <c r="K50" s="147"/>
      <c r="L50" s="146">
        <v>0</v>
      </c>
      <c r="M50" s="147"/>
      <c r="N50" s="146">
        <v>0</v>
      </c>
    </row>
    <row r="51" spans="3:14" ht="15.75" thickBot="1" x14ac:dyDescent="0.3">
      <c r="C51" s="50" t="s">
        <v>47</v>
      </c>
      <c r="D51" s="23"/>
      <c r="E51" s="23"/>
      <c r="F51" s="23"/>
      <c r="G51" s="82"/>
      <c r="H51" s="99">
        <f>IF((H50+H48)&gt;SUM(H48:H49),"Fout",(H50+H48))</f>
        <v>65000</v>
      </c>
      <c r="I51" s="100"/>
      <c r="J51" s="99">
        <f>IF((J50+J48)&gt;SUM(J48:J49),"Fout",(J50+J48))</f>
        <v>0</v>
      </c>
      <c r="K51" s="100"/>
      <c r="L51" s="99">
        <f>IF((L50+L48)&gt;SUM(L48:L49),"Fout",(L50+L48))</f>
        <v>0</v>
      </c>
      <c r="M51" s="100"/>
      <c r="N51" s="99">
        <f>IF((N50+N48)&gt;SUM(N48:N49),"Fout",(N50+N48))</f>
        <v>0</v>
      </c>
    </row>
    <row r="52" spans="3:14" ht="15.75" thickBot="1" x14ac:dyDescent="0.3">
      <c r="C52" s="81"/>
      <c r="D52" s="55"/>
      <c r="E52" s="55"/>
      <c r="F52" s="55"/>
      <c r="G52" s="82"/>
      <c r="H52" s="83"/>
      <c r="I52" s="84"/>
      <c r="J52" s="83"/>
      <c r="K52" s="84"/>
      <c r="L52" s="83"/>
      <c r="M52" s="84"/>
      <c r="N52" s="83"/>
    </row>
    <row r="53" spans="3:14" ht="15.75" thickBot="1" x14ac:dyDescent="0.3">
      <c r="C53" s="179" t="s">
        <v>48</v>
      </c>
      <c r="D53" s="179"/>
      <c r="E53" s="72"/>
      <c r="F53" s="50"/>
      <c r="G53" s="50"/>
      <c r="H53" s="101" t="s">
        <v>87</v>
      </c>
      <c r="I53" s="102"/>
      <c r="J53" s="101" t="s">
        <v>87</v>
      </c>
      <c r="K53" s="102"/>
      <c r="L53" s="101" t="s">
        <v>87</v>
      </c>
      <c r="M53" s="102"/>
      <c r="N53" s="101" t="s">
        <v>87</v>
      </c>
    </row>
    <row r="54" spans="3:14" x14ac:dyDescent="0.25">
      <c r="C54" s="103" t="s">
        <v>112</v>
      </c>
      <c r="D54" s="103"/>
      <c r="E54" s="103"/>
      <c r="F54" s="104">
        <v>25</v>
      </c>
      <c r="G54" s="103"/>
      <c r="H54" s="18" t="s">
        <v>2</v>
      </c>
      <c r="I54" s="148"/>
      <c r="J54" s="4" t="s">
        <v>2</v>
      </c>
      <c r="K54" s="148"/>
      <c r="L54" s="4" t="s">
        <v>2</v>
      </c>
      <c r="M54" s="148"/>
      <c r="N54" s="4" t="s">
        <v>2</v>
      </c>
    </row>
    <row r="55" spans="3:14" x14ac:dyDescent="0.25">
      <c r="C55" s="103" t="s">
        <v>8</v>
      </c>
      <c r="D55" s="103"/>
      <c r="E55" s="103"/>
      <c r="F55" s="105">
        <v>70</v>
      </c>
      <c r="G55" s="103"/>
      <c r="H55" s="3" t="s">
        <v>2</v>
      </c>
      <c r="I55" s="148"/>
      <c r="J55" s="4" t="s">
        <v>2</v>
      </c>
      <c r="K55" s="148"/>
      <c r="L55" s="4" t="s">
        <v>2</v>
      </c>
      <c r="M55" s="148"/>
      <c r="N55" s="4" t="s">
        <v>2</v>
      </c>
    </row>
    <row r="56" spans="3:14" x14ac:dyDescent="0.25">
      <c r="C56" s="103" t="s">
        <v>9</v>
      </c>
      <c r="D56" s="103"/>
      <c r="E56" s="103"/>
      <c r="F56" s="105">
        <v>95</v>
      </c>
      <c r="G56" s="103"/>
      <c r="H56" s="3" t="s">
        <v>2</v>
      </c>
      <c r="I56" s="148"/>
      <c r="J56" s="4" t="s">
        <v>2</v>
      </c>
      <c r="K56" s="148"/>
      <c r="L56" s="4" t="s">
        <v>2</v>
      </c>
      <c r="M56" s="148"/>
      <c r="N56" s="4" t="s">
        <v>2</v>
      </c>
    </row>
    <row r="57" spans="3:14" x14ac:dyDescent="0.25">
      <c r="C57" s="103" t="s">
        <v>10</v>
      </c>
      <c r="D57" s="103"/>
      <c r="E57" s="103"/>
      <c r="F57" s="105">
        <v>70</v>
      </c>
      <c r="G57" s="103"/>
      <c r="H57" s="3" t="s">
        <v>2</v>
      </c>
      <c r="I57" s="148"/>
      <c r="J57" s="4" t="s">
        <v>2</v>
      </c>
      <c r="K57" s="148"/>
      <c r="L57" s="4" t="s">
        <v>2</v>
      </c>
      <c r="M57" s="148"/>
      <c r="N57" s="4" t="s">
        <v>2</v>
      </c>
    </row>
    <row r="58" spans="3:14" ht="15.75" thickBot="1" x14ac:dyDescent="0.3">
      <c r="C58" s="177" t="s">
        <v>11</v>
      </c>
      <c r="D58" s="178"/>
      <c r="E58" s="106"/>
      <c r="F58" s="105">
        <v>100</v>
      </c>
      <c r="G58" s="103"/>
      <c r="H58" s="3" t="s">
        <v>2</v>
      </c>
      <c r="I58" s="148"/>
      <c r="J58" s="5" t="s">
        <v>2</v>
      </c>
      <c r="K58" s="148"/>
      <c r="L58" s="5" t="s">
        <v>2</v>
      </c>
      <c r="M58" s="148"/>
      <c r="N58" s="5" t="s">
        <v>2</v>
      </c>
    </row>
    <row r="59" spans="3:14" ht="15.75" thickBot="1" x14ac:dyDescent="0.3">
      <c r="C59" s="170" t="s">
        <v>12</v>
      </c>
      <c r="D59" s="170"/>
      <c r="E59" s="170"/>
      <c r="F59" s="172"/>
      <c r="G59" s="107"/>
      <c r="H59" s="108">
        <f>(-SUMIF(H54:H58,"Ja",$F$54:$F$58)*H51)</f>
        <v>0</v>
      </c>
      <c r="I59" s="109"/>
      <c r="J59" s="108">
        <f>(-SUMIF(J54:J58,"Ja",$F$54:$F$58)*J51)</f>
        <v>0</v>
      </c>
      <c r="K59" s="109"/>
      <c r="L59" s="108">
        <f>(-SUMIF(L54:L58,"Ja",$F$54:$F$58)*L51)</f>
        <v>0</v>
      </c>
      <c r="M59" s="109"/>
      <c r="N59" s="108">
        <f>(-SUMIF(N54:N58,"Ja",$F$54:$F$58)*N51)</f>
        <v>0</v>
      </c>
    </row>
    <row r="60" spans="3:14" x14ac:dyDescent="0.25">
      <c r="C60" s="37"/>
      <c r="D60" s="37"/>
      <c r="E60" s="37"/>
      <c r="F60" s="37"/>
      <c r="G60" s="37"/>
      <c r="H60" s="37"/>
      <c r="J60" s="37"/>
      <c r="L60" s="37"/>
      <c r="N60" s="37"/>
    </row>
    <row r="61" spans="3:14" x14ac:dyDescent="0.25">
      <c r="C61" s="40" t="s">
        <v>22</v>
      </c>
      <c r="D61" s="40"/>
      <c r="E61" s="40"/>
      <c r="F61" s="40"/>
      <c r="G61" s="40"/>
      <c r="H61" s="110" t="str">
        <f>$H$11</f>
        <v>NAAM LOCATIE 1</v>
      </c>
      <c r="I61" s="71"/>
      <c r="J61" s="70" t="str">
        <f>J$11</f>
        <v>NAAM LOCATIE 2</v>
      </c>
      <c r="K61" s="71"/>
      <c r="L61" s="70" t="str">
        <f>L$11</f>
        <v>NAAM LOCATIE 3</v>
      </c>
      <c r="M61" s="71"/>
      <c r="N61" s="70" t="str">
        <f>N$11</f>
        <v>NAAM LOCATIE 4</v>
      </c>
    </row>
    <row r="62" spans="3:14" ht="15.75" thickBot="1" x14ac:dyDescent="0.3">
      <c r="C62" s="111" t="s">
        <v>6</v>
      </c>
      <c r="D62" s="37"/>
      <c r="E62" s="37"/>
      <c r="F62" s="37"/>
      <c r="G62" s="112"/>
      <c r="H62" s="113" t="s">
        <v>7</v>
      </c>
      <c r="I62" s="84"/>
      <c r="J62" s="113" t="s">
        <v>7</v>
      </c>
      <c r="K62" s="84"/>
      <c r="L62" s="113" t="s">
        <v>7</v>
      </c>
      <c r="M62" s="84"/>
      <c r="N62" s="113" t="s">
        <v>7</v>
      </c>
    </row>
    <row r="63" spans="3:14" ht="15.75" thickTop="1" x14ac:dyDescent="0.25">
      <c r="C63" s="114" t="s">
        <v>3</v>
      </c>
      <c r="D63" s="114"/>
      <c r="E63" s="114"/>
      <c r="F63" s="115"/>
      <c r="G63" s="115"/>
      <c r="H63" s="116" t="s">
        <v>13</v>
      </c>
      <c r="I63" s="102"/>
      <c r="J63" s="116" t="s">
        <v>13</v>
      </c>
      <c r="K63" s="102"/>
      <c r="L63" s="116" t="s">
        <v>13</v>
      </c>
      <c r="M63" s="102"/>
      <c r="N63" s="116" t="s">
        <v>13</v>
      </c>
    </row>
    <row r="64" spans="3:14" x14ac:dyDescent="0.25">
      <c r="C64" s="181" t="s">
        <v>92</v>
      </c>
      <c r="D64" s="181"/>
      <c r="E64" s="103"/>
      <c r="F64" s="103"/>
      <c r="G64" s="103"/>
      <c r="H64" s="63">
        <f>$G$34*H$21+$G$35*H$25+$G$36*H$20</f>
        <v>271000</v>
      </c>
      <c r="I64" s="117"/>
      <c r="J64" s="63">
        <f>$G$34*J$21+$G$35*J$25+$G$36*J$20</f>
        <v>0</v>
      </c>
      <c r="K64" s="117"/>
      <c r="L64" s="63">
        <f>$G$34*L$21+$G$35*L$25+$G$36*L$20</f>
        <v>0</v>
      </c>
      <c r="M64" s="117"/>
      <c r="N64" s="63">
        <f>$G$34*N$21+$G$35*N$25+$G$36*N$20</f>
        <v>0</v>
      </c>
    </row>
    <row r="65" spans="3:14" x14ac:dyDescent="0.25">
      <c r="C65" s="103" t="s">
        <v>14</v>
      </c>
      <c r="D65" s="103"/>
      <c r="E65" s="103"/>
      <c r="F65" s="103"/>
      <c r="G65" s="103"/>
      <c r="H65" s="8"/>
      <c r="I65" s="148"/>
      <c r="J65" s="9"/>
      <c r="K65" s="148"/>
      <c r="L65" s="9"/>
      <c r="M65" s="148"/>
      <c r="N65" s="9"/>
    </row>
    <row r="66" spans="3:14" ht="15.75" thickBot="1" x14ac:dyDescent="0.3">
      <c r="C66" s="180" t="s">
        <v>72</v>
      </c>
      <c r="D66" s="180"/>
      <c r="E66" s="118"/>
      <c r="F66" s="118"/>
      <c r="G66" s="118"/>
      <c r="H66" s="21">
        <v>0</v>
      </c>
      <c r="I66" s="148"/>
      <c r="J66" s="21">
        <v>0</v>
      </c>
      <c r="K66" s="148"/>
      <c r="L66" s="21">
        <v>0</v>
      </c>
      <c r="M66" s="148"/>
      <c r="N66" s="21">
        <v>0</v>
      </c>
    </row>
    <row r="67" spans="3:14" ht="15" customHeight="1" thickBot="1" x14ac:dyDescent="0.3">
      <c r="C67" s="170" t="s">
        <v>15</v>
      </c>
      <c r="D67" s="171"/>
      <c r="E67" s="171"/>
      <c r="F67" s="172"/>
      <c r="G67" s="107"/>
      <c r="H67" s="108">
        <f>IF(ISBLANK(H65),0,(H65*-1000)+1150-300*H66)*H64</f>
        <v>0</v>
      </c>
      <c r="I67" s="109"/>
      <c r="J67" s="108">
        <f>IF(ISBLANK(J65),0,(J65*-1000)+1150-300*J66)*J64</f>
        <v>0</v>
      </c>
      <c r="K67" s="109"/>
      <c r="L67" s="108">
        <f>IF(ISBLANK(L65),0,(L65*-1000)+1150-300*L66)*L64</f>
        <v>0</v>
      </c>
      <c r="M67" s="109"/>
      <c r="N67" s="108">
        <f>IF(ISBLANK(N65),0,(N65*-1000)+1150-300*N66)*N64</f>
        <v>0</v>
      </c>
    </row>
    <row r="68" spans="3:14" x14ac:dyDescent="0.25">
      <c r="C68" s="37"/>
      <c r="D68" s="37"/>
      <c r="E68" s="37"/>
      <c r="F68" s="37"/>
      <c r="G68" s="37"/>
      <c r="H68" s="119"/>
      <c r="J68" s="37"/>
      <c r="L68" s="37"/>
      <c r="N68" s="37"/>
    </row>
    <row r="69" spans="3:14" x14ac:dyDescent="0.25">
      <c r="C69" s="37"/>
      <c r="D69" s="37"/>
      <c r="E69" s="37"/>
      <c r="F69" s="37"/>
      <c r="G69" s="37"/>
      <c r="H69" s="37"/>
      <c r="J69" s="37"/>
      <c r="L69" s="37"/>
      <c r="N69" s="37"/>
    </row>
    <row r="70" spans="3:14" x14ac:dyDescent="0.25">
      <c r="C70" s="40" t="s">
        <v>36</v>
      </c>
      <c r="D70" s="40"/>
      <c r="E70" s="40"/>
      <c r="F70" s="40"/>
      <c r="G70" s="40"/>
      <c r="H70" s="70" t="str">
        <f>$H$11</f>
        <v>NAAM LOCATIE 1</v>
      </c>
      <c r="I70" s="71"/>
      <c r="J70" s="70" t="str">
        <f>J$11</f>
        <v>NAAM LOCATIE 2</v>
      </c>
      <c r="K70" s="71"/>
      <c r="L70" s="70" t="str">
        <f>L$11</f>
        <v>NAAM LOCATIE 3</v>
      </c>
      <c r="M70" s="71"/>
      <c r="N70" s="70" t="str">
        <f>N$11</f>
        <v>NAAM LOCATIE 4</v>
      </c>
    </row>
    <row r="71" spans="3:14" ht="15.75" thickBot="1" x14ac:dyDescent="0.3">
      <c r="C71" s="37"/>
      <c r="D71" s="37"/>
      <c r="E71" s="37"/>
      <c r="F71" s="37"/>
      <c r="G71" s="37"/>
      <c r="H71" s="37"/>
      <c r="J71" s="55"/>
      <c r="L71" s="55"/>
      <c r="N71" s="55"/>
    </row>
    <row r="72" spans="3:14" ht="15.75" thickBot="1" x14ac:dyDescent="0.3">
      <c r="C72" s="73"/>
      <c r="D72" s="73"/>
      <c r="E72" s="73"/>
      <c r="F72" s="73" t="s">
        <v>94</v>
      </c>
      <c r="G72" s="73" t="s">
        <v>95</v>
      </c>
      <c r="H72" s="28" t="s">
        <v>85</v>
      </c>
      <c r="J72" s="28" t="s">
        <v>85</v>
      </c>
      <c r="L72" s="28" t="s">
        <v>85</v>
      </c>
      <c r="N72" s="28" t="s">
        <v>85</v>
      </c>
    </row>
    <row r="73" spans="3:14" x14ac:dyDescent="0.25">
      <c r="C73" s="165" t="s">
        <v>24</v>
      </c>
      <c r="D73" s="166"/>
      <c r="E73" s="79"/>
      <c r="F73" s="120">
        <v>7.0000000000000007E-2</v>
      </c>
      <c r="G73" s="24"/>
      <c r="H73" s="121">
        <f>$F73*H14*($E$22*H22+$E$26*H26)</f>
        <v>0</v>
      </c>
      <c r="J73" s="121">
        <f>$F73*J14*($E$22*J22+$E$26*J26)</f>
        <v>0</v>
      </c>
      <c r="L73" s="121">
        <f>$F73*L14*($E$22*L22+$E$26*L26)</f>
        <v>0</v>
      </c>
      <c r="N73" s="121">
        <f>$F73*N14*($E$22*N22+$E$26*N26)</f>
        <v>0</v>
      </c>
    </row>
    <row r="74" spans="3:14" x14ac:dyDescent="0.25">
      <c r="C74" s="161" t="s">
        <v>27</v>
      </c>
      <c r="D74" s="162"/>
      <c r="E74" s="63"/>
      <c r="F74" s="122">
        <v>7.0000000000000007E-2</v>
      </c>
      <c r="G74" s="123"/>
      <c r="H74" s="121">
        <f>$F74*H15*($E$24*H24+$E$28*H28)</f>
        <v>0</v>
      </c>
      <c r="J74" s="121">
        <f>$F74*J15*($E$24*J24+$E$28*J28)</f>
        <v>0</v>
      </c>
      <c r="L74" s="121">
        <f>$F74*L15*($E$24*L24+$E$28*L28)</f>
        <v>0</v>
      </c>
      <c r="N74" s="121">
        <f>$F74*N15*($E$24*N24+$E$28*N28)</f>
        <v>0</v>
      </c>
    </row>
    <row r="75" spans="3:14" ht="15.75" thickBot="1" x14ac:dyDescent="0.3">
      <c r="C75" s="124" t="s">
        <v>35</v>
      </c>
      <c r="D75" s="125"/>
      <c r="E75" s="126"/>
      <c r="F75" s="125">
        <v>7.0000000000000007E-2</v>
      </c>
      <c r="G75" s="125">
        <v>3.4000000000000002E-2</v>
      </c>
      <c r="H75" s="127">
        <f>IF(AND($H$9="Ja",H17="Ja"),$G$75,$F$75)*H16*(H20*$E$20+H23*$E$23+H27*$E$27)</f>
        <v>0</v>
      </c>
      <c r="J75" s="127">
        <f>IF(AND($H$9="Ja",J17="Ja"),$G$75,$F$75)*J16*(J20*$E$20+J23*$E$23+J27*$E$27)</f>
        <v>0</v>
      </c>
      <c r="L75" s="127">
        <f>IF(AND($H$9="Ja",L17="Ja"),$G$75,$F$75)*L16*(L20*$E$20+L23*$E$23+L27*$E$27)</f>
        <v>0</v>
      </c>
      <c r="N75" s="127">
        <f>IF(AND($H$9="Ja",N17="Ja"),$G$75,$F$75)*N16*(N20*$E$20+N23*$E$23+N27*$E$27)</f>
        <v>0</v>
      </c>
    </row>
    <row r="76" spans="3:14" ht="15.75" thickBot="1" x14ac:dyDescent="0.3">
      <c r="C76" s="168" t="s">
        <v>109</v>
      </c>
      <c r="D76" s="168"/>
      <c r="E76" s="168"/>
      <c r="F76" s="168"/>
      <c r="G76" s="128"/>
      <c r="H76" s="128">
        <f>SUM(H73:H75)</f>
        <v>0</v>
      </c>
      <c r="J76" s="128">
        <f>SUM(J73:J75)</f>
        <v>0</v>
      </c>
      <c r="L76" s="128">
        <f>SUM(L73:L75)</f>
        <v>0</v>
      </c>
      <c r="N76" s="128">
        <f>SUM(N73:N75)</f>
        <v>0</v>
      </c>
    </row>
    <row r="77" spans="3:14" x14ac:dyDescent="0.25">
      <c r="C77" s="37"/>
      <c r="D77" s="37"/>
      <c r="E77" s="37"/>
      <c r="F77" s="37"/>
      <c r="G77" s="37"/>
      <c r="H77" s="129"/>
      <c r="J77" s="37"/>
      <c r="L77" s="37"/>
      <c r="N77" s="37"/>
    </row>
    <row r="78" spans="3:14" x14ac:dyDescent="0.25">
      <c r="C78" s="40" t="s">
        <v>28</v>
      </c>
      <c r="D78" s="40"/>
      <c r="E78" s="40"/>
      <c r="F78" s="40"/>
      <c r="G78" s="40"/>
      <c r="H78" s="70" t="str">
        <f>$H$11</f>
        <v>NAAM LOCATIE 1</v>
      </c>
      <c r="J78" s="70" t="str">
        <f>J$11</f>
        <v>NAAM LOCATIE 2</v>
      </c>
      <c r="K78" s="71"/>
      <c r="L78" s="70" t="str">
        <f>L$11</f>
        <v>NAAM LOCATIE 3</v>
      </c>
      <c r="M78" s="71"/>
      <c r="N78" s="70" t="str">
        <f>N$11</f>
        <v>NAAM LOCATIE 4</v>
      </c>
    </row>
    <row r="79" spans="3:14" ht="15.75" thickBot="1" x14ac:dyDescent="0.3">
      <c r="C79" s="37"/>
      <c r="D79" s="37"/>
      <c r="E79" s="37"/>
      <c r="F79" s="37"/>
      <c r="G79" s="37"/>
      <c r="H79" s="130"/>
      <c r="I79" s="74"/>
      <c r="J79" s="131"/>
      <c r="K79" s="74"/>
      <c r="L79" s="131"/>
      <c r="M79" s="74"/>
      <c r="N79" s="131"/>
    </row>
    <row r="80" spans="3:14" ht="15.75" thickBot="1" x14ac:dyDescent="0.3">
      <c r="C80" s="73" t="s">
        <v>29</v>
      </c>
      <c r="D80" s="73"/>
      <c r="E80" s="73"/>
      <c r="F80" s="73"/>
      <c r="G80" s="73"/>
      <c r="H80" s="28" t="s">
        <v>86</v>
      </c>
      <c r="I80" s="74"/>
      <c r="J80" s="28" t="s">
        <v>86</v>
      </c>
      <c r="K80" s="74"/>
      <c r="L80" s="28" t="s">
        <v>86</v>
      </c>
      <c r="M80" s="74"/>
      <c r="N80" s="28" t="s">
        <v>86</v>
      </c>
    </row>
    <row r="81" spans="3:14" ht="15" customHeight="1" x14ac:dyDescent="0.25">
      <c r="C81" s="169" t="s">
        <v>54</v>
      </c>
      <c r="D81" s="169"/>
      <c r="E81" s="169"/>
      <c r="F81" s="169"/>
      <c r="G81" s="169"/>
      <c r="H81" s="132">
        <f>H59</f>
        <v>0</v>
      </c>
      <c r="J81" s="132">
        <f>J59</f>
        <v>0</v>
      </c>
      <c r="L81" s="132">
        <f>L59</f>
        <v>0</v>
      </c>
      <c r="N81" s="132">
        <f>N59</f>
        <v>0</v>
      </c>
    </row>
    <row r="82" spans="3:14" x14ac:dyDescent="0.25">
      <c r="C82" s="167" t="s">
        <v>55</v>
      </c>
      <c r="D82" s="167"/>
      <c r="E82" s="167"/>
      <c r="F82" s="167"/>
      <c r="G82" s="120"/>
      <c r="H82" s="132">
        <f>H67</f>
        <v>0</v>
      </c>
      <c r="J82" s="132">
        <f>J67</f>
        <v>0</v>
      </c>
      <c r="L82" s="132">
        <f>L67</f>
        <v>0</v>
      </c>
      <c r="N82" s="132">
        <f>N67</f>
        <v>0</v>
      </c>
    </row>
    <row r="83" spans="3:14" ht="15.75" thickBot="1" x14ac:dyDescent="0.3">
      <c r="C83" s="163" t="s">
        <v>56</v>
      </c>
      <c r="D83" s="164"/>
      <c r="E83" s="126"/>
      <c r="F83" s="125"/>
      <c r="G83" s="125"/>
      <c r="H83" s="133">
        <f>H76</f>
        <v>0</v>
      </c>
      <c r="J83" s="133">
        <f>J76</f>
        <v>0</v>
      </c>
      <c r="L83" s="133">
        <f>L76</f>
        <v>0</v>
      </c>
      <c r="N83" s="133">
        <f>N76</f>
        <v>0</v>
      </c>
    </row>
    <row r="84" spans="3:14" ht="15.75" thickBot="1" x14ac:dyDescent="0.3">
      <c r="C84" s="168" t="s">
        <v>57</v>
      </c>
      <c r="D84" s="168"/>
      <c r="E84" s="168"/>
      <c r="F84" s="168"/>
      <c r="G84" s="108"/>
      <c r="H84" s="108">
        <f>SUM(H81:H83)</f>
        <v>0</v>
      </c>
      <c r="J84" s="108">
        <f>SUM(J81:J83)</f>
        <v>0</v>
      </c>
      <c r="L84" s="108">
        <f>SUM(L81:L83)</f>
        <v>0</v>
      </c>
      <c r="N84" s="108">
        <f>SUM(N81:N83)</f>
        <v>0</v>
      </c>
    </row>
    <row r="85" spans="3:14" x14ac:dyDescent="0.25">
      <c r="C85" s="129"/>
      <c r="D85" s="129"/>
      <c r="E85" s="129"/>
      <c r="F85" s="129"/>
      <c r="G85" s="37"/>
      <c r="H85" s="134"/>
    </row>
    <row r="86" spans="3:14" x14ac:dyDescent="0.25">
      <c r="C86" s="40" t="s">
        <v>32</v>
      </c>
      <c r="D86" s="40"/>
      <c r="E86" s="40"/>
      <c r="F86" s="40"/>
      <c r="G86" s="40"/>
      <c r="H86" s="40"/>
    </row>
    <row r="87" spans="3:14" ht="15.75" thickBot="1" x14ac:dyDescent="0.3">
      <c r="C87" s="23"/>
      <c r="D87" s="23"/>
      <c r="E87" s="23"/>
      <c r="F87" s="23"/>
      <c r="G87" s="23"/>
      <c r="H87" s="23"/>
    </row>
    <row r="88" spans="3:14" ht="15.75" thickBot="1" x14ac:dyDescent="0.3">
      <c r="C88" s="31"/>
      <c r="D88" s="31"/>
      <c r="E88" s="31"/>
      <c r="F88" s="31"/>
      <c r="G88" s="28" t="s">
        <v>110</v>
      </c>
      <c r="H88" s="135" t="s">
        <v>111</v>
      </c>
    </row>
    <row r="89" spans="3:14" x14ac:dyDescent="0.25">
      <c r="C89" s="136" t="s">
        <v>34</v>
      </c>
      <c r="D89" s="129"/>
      <c r="E89" s="129"/>
      <c r="F89" s="129"/>
      <c r="G89" s="25">
        <f>(H43+J43+L43+N43)</f>
        <v>0</v>
      </c>
      <c r="H89" s="25">
        <f>G89/G38</f>
        <v>0</v>
      </c>
      <c r="J89" s="137"/>
    </row>
    <row r="90" spans="3:14" ht="15.75" thickBot="1" x14ac:dyDescent="0.3">
      <c r="C90" s="138" t="s">
        <v>33</v>
      </c>
      <c r="D90" s="160" t="s">
        <v>30</v>
      </c>
      <c r="E90" s="160"/>
      <c r="F90" s="139">
        <v>100</v>
      </c>
      <c r="G90" s="26">
        <f>SUM(H84+J84+L84+N84)/1000*F90</f>
        <v>0</v>
      </c>
      <c r="H90" s="26">
        <f>G90/G38</f>
        <v>0</v>
      </c>
      <c r="J90" s="137"/>
    </row>
    <row r="91" spans="3:14" ht="15.75" thickBot="1" x14ac:dyDescent="0.3">
      <c r="C91" s="188" t="s">
        <v>114</v>
      </c>
      <c r="D91" s="188"/>
      <c r="E91" s="128"/>
      <c r="F91" s="128"/>
      <c r="G91" s="55"/>
      <c r="H91" s="27">
        <f>SUM(H89:H90)</f>
        <v>0</v>
      </c>
    </row>
    <row r="92" spans="3:14" x14ac:dyDescent="0.25">
      <c r="C92" s="153"/>
      <c r="D92" s="153"/>
      <c r="E92" s="154"/>
      <c r="F92" s="154"/>
      <c r="G92" s="155"/>
      <c r="H92" s="32"/>
    </row>
    <row r="93" spans="3:14" x14ac:dyDescent="0.25">
      <c r="C93" s="186" t="s">
        <v>117</v>
      </c>
      <c r="D93" s="186"/>
      <c r="E93" s="154"/>
      <c r="F93" s="154"/>
      <c r="G93" s="155"/>
      <c r="H93" s="32">
        <f>'Perceel 2'!H89</f>
        <v>0</v>
      </c>
    </row>
    <row r="94" spans="3:14" x14ac:dyDescent="0.25">
      <c r="C94" s="186" t="s">
        <v>114</v>
      </c>
      <c r="D94" s="186"/>
      <c r="E94" s="154"/>
      <c r="F94" s="154"/>
      <c r="G94" s="155"/>
      <c r="H94" s="32">
        <f>H91</f>
        <v>0</v>
      </c>
    </row>
    <row r="95" spans="3:14" x14ac:dyDescent="0.25">
      <c r="C95" s="186" t="s">
        <v>115</v>
      </c>
      <c r="D95" s="186"/>
      <c r="E95" s="154"/>
      <c r="F95" s="154"/>
      <c r="G95" s="155"/>
      <c r="H95" s="33" t="str">
        <f>H8</f>
        <v>Jaartal</v>
      </c>
    </row>
    <row r="96" spans="3:14" x14ac:dyDescent="0.25">
      <c r="C96" s="186" t="s">
        <v>116</v>
      </c>
      <c r="D96" s="186"/>
      <c r="E96" s="154"/>
      <c r="F96" s="154"/>
      <c r="G96" s="155"/>
      <c r="H96" s="34" t="e">
        <f>(H93*(H95-2021)+(2027-H95)*H94)/6</f>
        <v>#VALUE!</v>
      </c>
    </row>
    <row r="97" spans="3:8" s="39" customFormat="1" x14ac:dyDescent="0.25">
      <c r="C97" s="153"/>
      <c r="D97" s="153"/>
      <c r="E97" s="154"/>
      <c r="F97" s="154"/>
      <c r="G97" s="155"/>
      <c r="H97" s="32"/>
    </row>
    <row r="98" spans="3:8" s="39" customFormat="1" x14ac:dyDescent="0.25">
      <c r="C98" s="129"/>
      <c r="D98" s="129"/>
      <c r="E98" s="129"/>
      <c r="F98" s="129"/>
      <c r="G98" s="37"/>
      <c r="H98" s="134"/>
    </row>
    <row r="99" spans="3:8" s="39" customFormat="1" x14ac:dyDescent="0.25">
      <c r="C99" s="141" t="s">
        <v>16</v>
      </c>
      <c r="D99" s="141"/>
      <c r="E99" s="141"/>
      <c r="F99" s="149" t="s">
        <v>17</v>
      </c>
      <c r="G99" s="141"/>
      <c r="H99" s="37"/>
    </row>
    <row r="100" spans="3:8" s="39" customFormat="1" x14ac:dyDescent="0.25">
      <c r="C100" s="141"/>
      <c r="D100" s="141"/>
      <c r="E100" s="141"/>
      <c r="F100" s="150"/>
      <c r="G100" s="141"/>
      <c r="H100" s="37"/>
    </row>
    <row r="101" spans="3:8" s="39" customFormat="1" x14ac:dyDescent="0.25">
      <c r="C101" s="141" t="s">
        <v>18</v>
      </c>
      <c r="D101" s="141"/>
      <c r="E101" s="141"/>
      <c r="F101" s="149" t="s">
        <v>17</v>
      </c>
      <c r="G101" s="141"/>
      <c r="H101" s="37"/>
    </row>
    <row r="102" spans="3:8" s="39" customFormat="1" x14ac:dyDescent="0.25">
      <c r="C102" s="141"/>
      <c r="D102" s="141"/>
      <c r="E102" s="141"/>
      <c r="F102" s="150"/>
      <c r="G102" s="141"/>
      <c r="H102" s="37"/>
    </row>
    <row r="103" spans="3:8" s="39" customFormat="1" x14ac:dyDescent="0.25">
      <c r="C103" s="141" t="s">
        <v>19</v>
      </c>
      <c r="D103" s="141"/>
      <c r="E103" s="141"/>
      <c r="F103" s="149" t="s">
        <v>17</v>
      </c>
      <c r="G103" s="141"/>
      <c r="H103" s="142"/>
    </row>
    <row r="104" spans="3:8" s="39" customFormat="1" x14ac:dyDescent="0.25">
      <c r="C104" s="37"/>
      <c r="D104" s="37"/>
      <c r="E104" s="37"/>
      <c r="F104" s="37"/>
      <c r="G104" s="37"/>
      <c r="H104" s="37"/>
    </row>
  </sheetData>
  <sheetProtection algorithmName="SHA-512" hashValue="134eTzCxGxLIvio+qflLyIWxev3SpbhQIhuSI14rmB2dHcNnW1dexDYJKMGQBO5cv+Rsi6/oK4Uzn54XjyBlTw==" saltValue="Uzv5SEoXd/C1XtB6SbxD1A==" spinCount="100000" sheet="1" objects="1" scenarios="1"/>
  <mergeCells count="38">
    <mergeCell ref="C36:E36"/>
    <mergeCell ref="C4:E4"/>
    <mergeCell ref="G5:H5"/>
    <mergeCell ref="C9:E9"/>
    <mergeCell ref="C13:D13"/>
    <mergeCell ref="C14:E14"/>
    <mergeCell ref="C15:D15"/>
    <mergeCell ref="C16:E16"/>
    <mergeCell ref="C17:D17"/>
    <mergeCell ref="C19:D19"/>
    <mergeCell ref="C34:E34"/>
    <mergeCell ref="C35:E35"/>
    <mergeCell ref="C64:D64"/>
    <mergeCell ref="C66:D66"/>
    <mergeCell ref="C67:F67"/>
    <mergeCell ref="C73:D73"/>
    <mergeCell ref="C37:F37"/>
    <mergeCell ref="C39:E39"/>
    <mergeCell ref="C40:E40"/>
    <mergeCell ref="C41:E41"/>
    <mergeCell ref="C43:D43"/>
    <mergeCell ref="C53:D53"/>
    <mergeCell ref="C96:D96"/>
    <mergeCell ref="C94:D94"/>
    <mergeCell ref="D90:E90"/>
    <mergeCell ref="C7:E7"/>
    <mergeCell ref="C8:F8"/>
    <mergeCell ref="C91:D91"/>
    <mergeCell ref="C93:D93"/>
    <mergeCell ref="C95:D95"/>
    <mergeCell ref="C74:D74"/>
    <mergeCell ref="C76:F76"/>
    <mergeCell ref="C81:G81"/>
    <mergeCell ref="C82:F82"/>
    <mergeCell ref="C83:D83"/>
    <mergeCell ref="C84:F84"/>
    <mergeCell ref="C58:D58"/>
    <mergeCell ref="C59:F59"/>
  </mergeCells>
  <conditionalFormatting sqref="H20:H29">
    <cfRule type="cellIs" dxfId="5" priority="6" operator="lessThan">
      <formula>0</formula>
    </cfRule>
  </conditionalFormatting>
  <conditionalFormatting sqref="C17:H17 J17 L17 N17">
    <cfRule type="expression" dxfId="4" priority="5">
      <formula>$H$9="Nee"</formula>
    </cfRule>
  </conditionalFormatting>
  <conditionalFormatting sqref="J29">
    <cfRule type="cellIs" dxfId="3" priority="4" operator="lessThan">
      <formula>0</formula>
    </cfRule>
  </conditionalFormatting>
  <conditionalFormatting sqref="L29">
    <cfRule type="cellIs" dxfId="2" priority="3" operator="lessThan">
      <formula>0</formula>
    </cfRule>
  </conditionalFormatting>
  <conditionalFormatting sqref="N29">
    <cfRule type="cellIs" dxfId="1" priority="2" operator="lessThan">
      <formula>0</formula>
    </cfRule>
  </conditionalFormatting>
  <conditionalFormatting sqref="C8:N104">
    <cfRule type="expression" dxfId="0" priority="1">
      <formula>$H$7="Nee"</formula>
    </cfRule>
  </conditionalFormatting>
  <dataValidations count="4">
    <dataValidation type="list" allowBlank="1" showInputMessage="1" showErrorMessage="1" sqref="H9 H17 J17 L17 N17" xr:uid="{D32C90BB-717D-4789-9A8C-1CC2388313C7}">
      <formula1>$G$6:$H$6</formula1>
    </dataValidation>
    <dataValidation type="list" allowBlank="1" showInputMessage="1" showErrorMessage="1" sqref="H54:H58 J54:J58 L54:L58 N54:N58" xr:uid="{B0667465-C30A-47B9-8D8B-C44EE0E9C168}">
      <formula1>"Ja,Nee"</formula1>
    </dataValidation>
    <dataValidation type="list" allowBlank="1" showInputMessage="1" showErrorMessage="1" sqref="H7" xr:uid="{5830E92A-B168-45E8-B095-EFD61617EE50}">
      <formula1>$F$7:$G$7</formula1>
    </dataValidation>
    <dataValidation type="list" allowBlank="1" showInputMessage="1" showErrorMessage="1" sqref="H8" xr:uid="{D7B18A8C-39A4-41BB-917F-C4AAD25DB6D0}">
      <formula1>$C$18:$G$18</formula1>
    </dataValidation>
  </dataValidations>
  <pageMargins left="0.7" right="0.7" top="0.75" bottom="0.75" header="0.3" footer="0.3"/>
  <pageSetup paperSize="9" scale="49"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1BB9681D0F444CB061477232D80D8D" ma:contentTypeVersion="11" ma:contentTypeDescription="Een nieuw document maken." ma:contentTypeScope="" ma:versionID="5b2a273b205187cfc25ce9e2ad773c59">
  <xsd:schema xmlns:xsd="http://www.w3.org/2001/XMLSchema" xmlns:xs="http://www.w3.org/2001/XMLSchema" xmlns:p="http://schemas.microsoft.com/office/2006/metadata/properties" xmlns:ns3="021139e4-b941-4f99-b4c8-97ee4edbd020" xmlns:ns4="d2f5b66e-c543-48f4-b404-2033644c0347" targetNamespace="http://schemas.microsoft.com/office/2006/metadata/properties" ma:root="true" ma:fieldsID="0fb78cae09f9ff16ae0878629615d7d0" ns3:_="" ns4:_="">
    <xsd:import namespace="021139e4-b941-4f99-b4c8-97ee4edbd020"/>
    <xsd:import namespace="d2f5b66e-c543-48f4-b404-2033644c034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139e4-b941-4f99-b4c8-97ee4edbd020"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5b66e-c543-48f4-b404-2033644c034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3FB805-37BA-41D4-AEC2-617195D23900}">
  <ds:schemaRefs>
    <ds:schemaRef ds:uri="http://schemas.microsoft.com/sharepoint/v3/contenttype/forms"/>
  </ds:schemaRefs>
</ds:datastoreItem>
</file>

<file path=customXml/itemProps2.xml><?xml version="1.0" encoding="utf-8"?>
<ds:datastoreItem xmlns:ds="http://schemas.openxmlformats.org/officeDocument/2006/customXml" ds:itemID="{9B6E562E-7054-4E83-8129-7E6847629D8B}">
  <ds:schemaRefs>
    <ds:schemaRef ds:uri="021139e4-b941-4f99-b4c8-97ee4edbd020"/>
    <ds:schemaRef ds:uri="http://schemas.microsoft.com/office/2006/documentManagement/types"/>
    <ds:schemaRef ds:uri="d2f5b66e-c543-48f4-b404-2033644c0347"/>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F4465F5-3EE0-4681-9985-58C420FE7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139e4-b941-4f99-b4c8-97ee4edbd020"/>
    <ds:schemaRef ds:uri="d2f5b66e-c543-48f4-b404-2033644c0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Perceel 2</vt:lpstr>
      <vt:lpstr>Perceel 2, scenario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n.ahsmann_KPLUSV3809</dc:creator>
  <cp:lastModifiedBy>Niels Ahsmann | KplusV</cp:lastModifiedBy>
  <cp:lastPrinted>2019-07-03T12:40:37Z</cp:lastPrinted>
  <dcterms:created xsi:type="dcterms:W3CDTF">2019-02-15T12:59:30Z</dcterms:created>
  <dcterms:modified xsi:type="dcterms:W3CDTF">2019-10-08T18:48:42Z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0x010100421BB9681D0F444CB061477232D80D8D</vt:lpwstr>
  </property>
  <property fmtid="{D5CDD505-2E9C-101B-9397-08002B2CF9AE}" pid="3" name="AuthorIds_UIVersion_9216">
    <vt:lpwstr>12</vt:lpwstr>
  </property>
</Properties>
</file>