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19\Leerlingen vervoer\3. Aanbestedingsdocument\"/>
    </mc:Choice>
  </mc:AlternateContent>
  <xr:revisionPtr revIDLastSave="0" documentId="14_{C8B4E4B6-59B6-4105-B510-6EF568887DE8}" xr6:coauthVersionLast="36" xr6:coauthVersionMax="36" xr10:uidLastSave="{00000000-0000-0000-0000-000000000000}"/>
  <bookViews>
    <workbookView xWindow="480" yWindow="30" windowWidth="27795" windowHeight="1335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</externalReferences>
  <definedNames>
    <definedName name="interviewscore" localSheetId="0">Blad1!$T$31:$U$35</definedName>
    <definedName name="kansscore" localSheetId="0">Blad1!$T$25:$U$29</definedName>
    <definedName name="prestatiescore" localSheetId="0">Blad1!$T$13:$U$17</definedName>
    <definedName name="risicoscore" localSheetId="0">Blad1!$T$19:$U$23</definedName>
    <definedName name="score" localSheetId="0">'[1]Beoordelingssheet PGGM'!$A$55:$A$59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6" i="1" l="1"/>
  <c r="N20" i="1" l="1"/>
  <c r="N28" i="1" s="1"/>
  <c r="O20" i="1"/>
  <c r="O28" i="1" s="1"/>
  <c r="P20" i="1"/>
  <c r="P28" i="1" s="1"/>
  <c r="Q20" i="1"/>
  <c r="Q28" i="1" s="1"/>
  <c r="R20" i="1"/>
  <c r="R28" i="1" s="1"/>
  <c r="A50" i="1" l="1"/>
  <c r="A49" i="1"/>
  <c r="A41" i="1"/>
  <c r="A40" i="1"/>
  <c r="G41" i="1"/>
  <c r="G40" i="1"/>
  <c r="I42" i="1"/>
  <c r="I41" i="1"/>
  <c r="K42" i="1"/>
  <c r="K41" i="1"/>
  <c r="A33" i="1"/>
  <c r="A32" i="1"/>
  <c r="G33" i="1"/>
  <c r="F33" i="1"/>
  <c r="E33" i="1"/>
  <c r="G32" i="1"/>
  <c r="F32" i="1"/>
  <c r="E32" i="1"/>
  <c r="A25" i="1"/>
  <c r="A24" i="1"/>
  <c r="G25" i="1"/>
  <c r="F25" i="1"/>
  <c r="E25" i="1"/>
  <c r="G24" i="1"/>
  <c r="F24" i="1"/>
  <c r="E24" i="1"/>
  <c r="A18" i="1"/>
  <c r="G18" i="1"/>
  <c r="F18" i="1"/>
  <c r="E18" i="1"/>
  <c r="A17" i="1"/>
  <c r="G17" i="1"/>
  <c r="F17" i="1"/>
  <c r="E17" i="1"/>
  <c r="A48" i="1" l="1"/>
  <c r="A47" i="1"/>
  <c r="U35" i="1"/>
  <c r="V35" i="1" s="1"/>
  <c r="K40" i="1"/>
  <c r="I40" i="1"/>
  <c r="U34" i="1"/>
  <c r="V34" i="1" s="1"/>
  <c r="K39" i="1"/>
  <c r="I39" i="1"/>
  <c r="G39" i="1"/>
  <c r="A39" i="1"/>
  <c r="U33" i="1"/>
  <c r="K38" i="1"/>
  <c r="I38" i="1"/>
  <c r="G38" i="1"/>
  <c r="A38" i="1"/>
  <c r="U32" i="1"/>
  <c r="V32" i="1" s="1"/>
  <c r="G37" i="1"/>
  <c r="A37" i="1"/>
  <c r="U31" i="1"/>
  <c r="V31" i="1" s="1"/>
  <c r="U29" i="1"/>
  <c r="V29" i="1" s="1"/>
  <c r="U28" i="1"/>
  <c r="V28" i="1" s="1"/>
  <c r="G31" i="1"/>
  <c r="F31" i="1"/>
  <c r="E31" i="1"/>
  <c r="A31" i="1"/>
  <c r="U27" i="1"/>
  <c r="G30" i="1"/>
  <c r="F30" i="1"/>
  <c r="E30" i="1"/>
  <c r="A30" i="1"/>
  <c r="U26" i="1"/>
  <c r="V26" i="1" s="1"/>
  <c r="G29" i="1"/>
  <c r="F29" i="1"/>
  <c r="E29" i="1"/>
  <c r="A29" i="1"/>
  <c r="U25" i="1"/>
  <c r="V25" i="1" s="1"/>
  <c r="I28" i="1"/>
  <c r="U23" i="1"/>
  <c r="V23" i="1" s="1"/>
  <c r="U22" i="1"/>
  <c r="V22" i="1" s="1"/>
  <c r="G23" i="1"/>
  <c r="F23" i="1"/>
  <c r="E23" i="1"/>
  <c r="A23" i="1"/>
  <c r="U21" i="1"/>
  <c r="G22" i="1"/>
  <c r="F22" i="1"/>
  <c r="E22" i="1"/>
  <c r="C22" i="1"/>
  <c r="A22" i="1"/>
  <c r="U20" i="1"/>
  <c r="V20" i="1" s="1"/>
  <c r="G21" i="1"/>
  <c r="F21" i="1"/>
  <c r="E21" i="1"/>
  <c r="A21" i="1"/>
  <c r="U19" i="1"/>
  <c r="V19" i="1" s="1"/>
  <c r="M20" i="1"/>
  <c r="M28" i="1" s="1"/>
  <c r="L20" i="1"/>
  <c r="L28" i="1" s="1"/>
  <c r="K20" i="1"/>
  <c r="K28" i="1" s="1"/>
  <c r="J20" i="1"/>
  <c r="J28" i="1" s="1"/>
  <c r="I20" i="1"/>
  <c r="U17" i="1"/>
  <c r="V17" i="1" s="1"/>
  <c r="U16" i="1"/>
  <c r="V16" i="1" s="1"/>
  <c r="G16" i="1"/>
  <c r="F16" i="1"/>
  <c r="E16" i="1"/>
  <c r="A16" i="1"/>
  <c r="U15" i="1"/>
  <c r="C15" i="1" s="1"/>
  <c r="G15" i="1"/>
  <c r="F15" i="1"/>
  <c r="E15" i="1"/>
  <c r="A15" i="1"/>
  <c r="U14" i="1"/>
  <c r="V14" i="1" s="1"/>
  <c r="G14" i="1"/>
  <c r="F14" i="1"/>
  <c r="E14" i="1"/>
  <c r="A14" i="1"/>
  <c r="U13" i="1"/>
  <c r="V13" i="1" s="1"/>
  <c r="C39" i="1" l="1"/>
  <c r="C41" i="1"/>
  <c r="C40" i="1"/>
  <c r="C31" i="1"/>
  <c r="C32" i="1"/>
  <c r="C33" i="1"/>
  <c r="V21" i="1"/>
  <c r="C25" i="1"/>
  <c r="C24" i="1"/>
  <c r="C16" i="1"/>
  <c r="C18" i="1"/>
  <c r="C17" i="1"/>
  <c r="C30" i="1"/>
  <c r="C21" i="1"/>
  <c r="C23" i="1"/>
  <c r="V15" i="1"/>
  <c r="C14" i="1"/>
  <c r="C29" i="1"/>
  <c r="V27" i="1"/>
  <c r="V33" i="1"/>
  <c r="C37" i="1"/>
  <c r="C38" i="1"/>
  <c r="C50" i="1" l="1"/>
  <c r="C49" i="1"/>
  <c r="M42" i="1"/>
  <c r="M41" i="1"/>
  <c r="C48" i="1"/>
  <c r="C47" i="1"/>
  <c r="M40" i="1"/>
  <c r="C46" i="1"/>
  <c r="M39" i="1"/>
  <c r="M38" i="1"/>
</calcChain>
</file>

<file path=xl/sharedStrings.xml><?xml version="1.0" encoding="utf-8"?>
<sst xmlns="http://schemas.openxmlformats.org/spreadsheetml/2006/main" count="60" uniqueCount="49">
  <si>
    <t>Fictieve waarde</t>
  </si>
  <si>
    <t xml:space="preserve">Leverancier </t>
  </si>
  <si>
    <t>Prijs offerte</t>
  </si>
  <si>
    <t>Vul één cijfer in per leverancier per onderdeel.</t>
  </si>
  <si>
    <t>Beoordeling leveranciers</t>
  </si>
  <si>
    <t>kwaliteitswaarde</t>
  </si>
  <si>
    <t>Convergentie</t>
  </si>
  <si>
    <t>Individuele Scores</t>
  </si>
  <si>
    <t>Scoremogelijkheden</t>
  </si>
  <si>
    <t>Consensus</t>
  </si>
  <si>
    <t>Modus</t>
  </si>
  <si>
    <t>Mediaan</t>
  </si>
  <si>
    <t>Gemiddelde</t>
  </si>
  <si>
    <t>Interviews</t>
  </si>
  <si>
    <t>Kwalitatieve score</t>
  </si>
  <si>
    <t>Leverancier</t>
  </si>
  <si>
    <t>Eindresultaat</t>
  </si>
  <si>
    <t>Waarde</t>
  </si>
  <si>
    <t>Eindscore (kwalitatief + kwantitatief)</t>
  </si>
  <si>
    <t>Totaal fictieve waarde</t>
  </si>
  <si>
    <t>Proces bij gelijke score</t>
  </si>
  <si>
    <t>Cijfer</t>
  </si>
  <si>
    <t>Waardering</t>
  </si>
  <si>
    <t>Uitmuntend (maximale meerwaarde)</t>
  </si>
  <si>
    <t>Goed (aanzienlijke meerwaarde)</t>
  </si>
  <si>
    <t>Voldoende (geen meerwaarde)</t>
  </si>
  <si>
    <t>Onvoldoende (aanzienlijke minderwaarde)</t>
  </si>
  <si>
    <t>Zeer slecht (maximale minderwaarde)</t>
  </si>
  <si>
    <t>Implementatie</t>
  </si>
  <si>
    <t>Team Beleid</t>
  </si>
  <si>
    <t>Team CM</t>
  </si>
  <si>
    <t>Kwaliteit dienstverlening</t>
  </si>
  <si>
    <t>Innovatie</t>
  </si>
  <si>
    <t>Zie Leidraad</t>
  </si>
  <si>
    <t>Alpha</t>
  </si>
  <si>
    <t>Bravo</t>
  </si>
  <si>
    <t>Charlie</t>
  </si>
  <si>
    <t>Delta</t>
  </si>
  <si>
    <t>Echo</t>
  </si>
  <si>
    <t>Aap</t>
  </si>
  <si>
    <t>Noot</t>
  </si>
  <si>
    <t>Mies</t>
  </si>
  <si>
    <t>Wim</t>
  </si>
  <si>
    <t>Zus</t>
  </si>
  <si>
    <t>Jet</t>
  </si>
  <si>
    <t>Teun</t>
  </si>
  <si>
    <t>Vuur</t>
  </si>
  <si>
    <t>Gijs</t>
  </si>
  <si>
    <t>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</si>
</sst>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0.0"/>
    <numFmt numFmtId="166" formatCode="_ * #,##0.0_ ;_ * \-#,##0.0_ ;_ * &quot;-&quot;??_ ;_ @_ "/>
    <numFmt numFmtId="167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44" fontId="0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4" fontId="0" fillId="0" borderId="4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167" fontId="9" fillId="5" borderId="0" xfId="1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0" borderId="0" xfId="0" quotePrefix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44" fontId="0" fillId="3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166" fontId="9" fillId="5" borderId="1" xfId="1" applyNumberFormat="1" applyFont="1" applyFill="1" applyBorder="1" applyAlignment="1">
      <alignment horizontal="center" vertical="center"/>
    </xf>
    <xf numFmtId="166" fontId="9" fillId="5" borderId="2" xfId="1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43" fontId="9" fillId="5" borderId="1" xfId="1" applyFont="1" applyFill="1" applyBorder="1" applyAlignment="1">
      <alignment horizontal="center" vertical="center"/>
    </xf>
    <xf numFmtId="43" fontId="9" fillId="5" borderId="2" xfId="1" applyFont="1" applyFill="1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132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%20en%20Control\Coordinatie%20Aanbestedingen\Inkoopjaarplannen\Inkoopjaarplan%202017\Alarmopvolging\Beoordeling\Beoordelingstemplate%20Alarmopvol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oordelingssheet PGGM"/>
      <sheetName val="Individuele beoordeling"/>
      <sheetName val="Beoordelingscriteria"/>
    </sheetNames>
    <sheetDataSet>
      <sheetData sheetId="0">
        <row r="55">
          <cell r="A55">
            <v>10</v>
          </cell>
        </row>
        <row r="56">
          <cell r="A56">
            <v>8</v>
          </cell>
        </row>
        <row r="57">
          <cell r="A57">
            <v>6</v>
          </cell>
        </row>
        <row r="58">
          <cell r="A58">
            <v>4</v>
          </cell>
        </row>
        <row r="59">
          <cell r="A59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2"/>
  <sheetViews>
    <sheetView tabSelected="1" zoomScaleNormal="100" workbookViewId="0">
      <selection activeCell="C5" sqref="C5"/>
    </sheetView>
  </sheetViews>
  <sheetFormatPr defaultRowHeight="15" x14ac:dyDescent="0.25"/>
  <cols>
    <col min="1" max="1" width="18.140625" style="3" customWidth="1"/>
    <col min="2" max="2" width="10.5703125" style="1" customWidth="1"/>
    <col min="3" max="3" width="24.42578125" style="1" customWidth="1"/>
    <col min="4" max="4" width="2.28515625" style="1" bestFit="1" customWidth="1"/>
    <col min="5" max="5" width="8.7109375" style="1" customWidth="1"/>
    <col min="6" max="6" width="8.85546875" style="1" customWidth="1"/>
    <col min="7" max="7" width="12.140625" style="1" customWidth="1"/>
    <col min="8" max="8" width="1.28515625" style="1" customWidth="1"/>
    <col min="9" max="18" width="10.7109375" style="1" customWidth="1"/>
    <col min="19" max="19" width="2.140625" style="2" customWidth="1"/>
    <col min="20" max="20" width="3.42578125" style="2" customWidth="1"/>
    <col min="21" max="21" width="17.140625" style="2" bestFit="1" customWidth="1"/>
    <col min="22" max="22" width="9.7109375" style="2" customWidth="1"/>
    <col min="23" max="16384" width="9.140625" style="3"/>
  </cols>
  <sheetData>
    <row r="1" spans="1:22" x14ac:dyDescent="0.25">
      <c r="A1" s="59" t="s">
        <v>0</v>
      </c>
      <c r="B1" s="60"/>
    </row>
    <row r="2" spans="1:22" x14ac:dyDescent="0.25">
      <c r="A2" s="61">
        <v>850000</v>
      </c>
      <c r="B2" s="62"/>
    </row>
    <row r="4" spans="1:22" x14ac:dyDescent="0.25">
      <c r="A4" s="56" t="s">
        <v>1</v>
      </c>
      <c r="B4" s="57"/>
      <c r="C4" s="4" t="s">
        <v>2</v>
      </c>
      <c r="F4" s="3"/>
      <c r="G4" s="3"/>
    </row>
    <row r="5" spans="1:22" x14ac:dyDescent="0.25">
      <c r="A5" s="54" t="s">
        <v>34</v>
      </c>
      <c r="B5" s="55"/>
      <c r="C5" s="5">
        <v>0</v>
      </c>
      <c r="D5" s="2"/>
      <c r="F5" s="3"/>
      <c r="G5" s="3"/>
    </row>
    <row r="6" spans="1:22" x14ac:dyDescent="0.25">
      <c r="A6" s="54" t="s">
        <v>35</v>
      </c>
      <c r="B6" s="55"/>
      <c r="C6" s="5">
        <v>0</v>
      </c>
      <c r="D6" s="2"/>
    </row>
    <row r="7" spans="1:22" x14ac:dyDescent="0.25">
      <c r="A7" s="54" t="s">
        <v>36</v>
      </c>
      <c r="B7" s="55"/>
      <c r="C7" s="5">
        <v>0</v>
      </c>
      <c r="D7" s="2"/>
      <c r="F7" s="6"/>
    </row>
    <row r="8" spans="1:22" x14ac:dyDescent="0.25">
      <c r="A8" s="54" t="s">
        <v>37</v>
      </c>
      <c r="B8" s="55"/>
      <c r="C8" s="5">
        <v>0</v>
      </c>
      <c r="D8" s="2"/>
      <c r="F8" s="6"/>
    </row>
    <row r="9" spans="1:22" x14ac:dyDescent="0.25">
      <c r="A9" s="54" t="s">
        <v>38</v>
      </c>
      <c r="B9" s="55"/>
      <c r="C9" s="5">
        <v>0</v>
      </c>
      <c r="D9" s="2"/>
      <c r="F9" s="6"/>
    </row>
    <row r="10" spans="1:22" x14ac:dyDescent="0.25">
      <c r="A10" s="7"/>
      <c r="B10"/>
      <c r="C10" s="8"/>
    </row>
    <row r="11" spans="1:22" x14ac:dyDescent="0.25">
      <c r="A11" s="9" t="s">
        <v>3</v>
      </c>
    </row>
    <row r="12" spans="1:22" x14ac:dyDescent="0.25">
      <c r="A12" s="56" t="s">
        <v>4</v>
      </c>
      <c r="B12" s="57"/>
      <c r="C12" s="10" t="s">
        <v>5</v>
      </c>
      <c r="D12" s="11"/>
      <c r="E12" s="58" t="s">
        <v>6</v>
      </c>
      <c r="F12" s="58"/>
      <c r="G12" s="58"/>
      <c r="H12" s="11"/>
      <c r="I12" s="58" t="s">
        <v>7</v>
      </c>
      <c r="J12" s="58"/>
      <c r="K12" s="58"/>
      <c r="L12" s="58"/>
      <c r="M12" s="58"/>
      <c r="N12" s="58"/>
      <c r="O12" s="58"/>
      <c r="P12" s="58"/>
      <c r="Q12" s="58"/>
      <c r="R12" s="58"/>
      <c r="T12" s="59" t="s">
        <v>8</v>
      </c>
      <c r="U12" s="63"/>
      <c r="V12" s="60"/>
    </row>
    <row r="13" spans="1:22" x14ac:dyDescent="0.25">
      <c r="A13" s="12" t="s">
        <v>28</v>
      </c>
      <c r="B13" s="13" t="s">
        <v>9</v>
      </c>
      <c r="C13" s="14">
        <v>0.25</v>
      </c>
      <c r="D13" s="15"/>
      <c r="E13" s="16" t="s">
        <v>10</v>
      </c>
      <c r="F13" s="13" t="s">
        <v>11</v>
      </c>
      <c r="G13" s="17" t="s">
        <v>12</v>
      </c>
      <c r="H13" s="15"/>
      <c r="I13" s="16" t="s">
        <v>39</v>
      </c>
      <c r="J13" s="13" t="s">
        <v>40</v>
      </c>
      <c r="K13" s="13" t="s">
        <v>41</v>
      </c>
      <c r="L13" s="13" t="s">
        <v>42</v>
      </c>
      <c r="M13" s="13" t="s">
        <v>43</v>
      </c>
      <c r="N13" s="13" t="s">
        <v>44</v>
      </c>
      <c r="O13" s="13" t="s">
        <v>45</v>
      </c>
      <c r="P13" s="13" t="s">
        <v>46</v>
      </c>
      <c r="Q13" s="13" t="s">
        <v>47</v>
      </c>
      <c r="R13" s="17" t="s">
        <v>48</v>
      </c>
      <c r="T13" s="18">
        <v>2</v>
      </c>
      <c r="U13" s="19">
        <f>1*$C$13*$A$2</f>
        <v>212500</v>
      </c>
      <c r="V13" s="20">
        <f>U13/$A$2</f>
        <v>0.25</v>
      </c>
    </row>
    <row r="14" spans="1:22" x14ac:dyDescent="0.25">
      <c r="A14" s="21" t="str">
        <f>$A$5</f>
        <v>Alpha</v>
      </c>
      <c r="B14" s="22">
        <v>6</v>
      </c>
      <c r="C14" s="23">
        <f>VLOOKUP(B14,prestatiescore,2,0)</f>
        <v>0</v>
      </c>
      <c r="D14" s="11"/>
      <c r="E14" s="24">
        <f>IFERROR(MODE(I14:R14),"")</f>
        <v>6</v>
      </c>
      <c r="F14" s="24">
        <f>IFERROR(MEDIAN(I14:R14),"")</f>
        <v>6</v>
      </c>
      <c r="G14" s="24">
        <f>IFERROR(AVERAGE(I14:R14),"")</f>
        <v>6</v>
      </c>
      <c r="H14" s="25"/>
      <c r="I14" s="26">
        <v>6</v>
      </c>
      <c r="J14" s="27">
        <v>6</v>
      </c>
      <c r="K14" s="27">
        <v>6</v>
      </c>
      <c r="L14" s="27">
        <v>6</v>
      </c>
      <c r="M14" s="27">
        <v>6</v>
      </c>
      <c r="N14" s="27">
        <v>6</v>
      </c>
      <c r="O14" s="27">
        <v>6</v>
      </c>
      <c r="P14" s="27">
        <v>6</v>
      </c>
      <c r="Q14" s="27">
        <v>6</v>
      </c>
      <c r="R14" s="28">
        <v>6</v>
      </c>
      <c r="T14" s="29">
        <v>4</v>
      </c>
      <c r="U14" s="30">
        <f>0.5*$C$13*$A$2</f>
        <v>106250</v>
      </c>
      <c r="V14" s="20">
        <f>U14/$A$2</f>
        <v>0.125</v>
      </c>
    </row>
    <row r="15" spans="1:22" x14ac:dyDescent="0.25">
      <c r="A15" s="21" t="str">
        <f>$A$6</f>
        <v>Bravo</v>
      </c>
      <c r="B15" s="22">
        <v>6</v>
      </c>
      <c r="C15" s="23">
        <f>VLOOKUP(B15,prestatiescore,2,0)</f>
        <v>0</v>
      </c>
      <c r="D15" s="11"/>
      <c r="E15" s="24">
        <f>IFERROR(MODE(I15:R15),"")</f>
        <v>6</v>
      </c>
      <c r="F15" s="24">
        <f>IFERROR(MEDIAN(I15:R15),"")</f>
        <v>6</v>
      </c>
      <c r="G15" s="24">
        <f>IFERROR(AVERAGE(I15:R15),"")</f>
        <v>6</v>
      </c>
      <c r="H15" s="25"/>
      <c r="I15" s="26">
        <v>6</v>
      </c>
      <c r="J15" s="27">
        <v>6</v>
      </c>
      <c r="K15" s="27">
        <v>6</v>
      </c>
      <c r="L15" s="27">
        <v>6</v>
      </c>
      <c r="M15" s="27">
        <v>6</v>
      </c>
      <c r="N15" s="27">
        <v>6</v>
      </c>
      <c r="O15" s="27">
        <v>6</v>
      </c>
      <c r="P15" s="27">
        <v>6</v>
      </c>
      <c r="Q15" s="27">
        <v>6</v>
      </c>
      <c r="R15" s="28">
        <v>6</v>
      </c>
      <c r="T15" s="29">
        <v>6</v>
      </c>
      <c r="U15" s="30">
        <f>0*$C$13*$A$2</f>
        <v>0</v>
      </c>
      <c r="V15" s="20">
        <f>U15/$A$2</f>
        <v>0</v>
      </c>
    </row>
    <row r="16" spans="1:22" x14ac:dyDescent="0.25">
      <c r="A16" s="21" t="str">
        <f>$A$7</f>
        <v>Charlie</v>
      </c>
      <c r="B16" s="22">
        <v>6</v>
      </c>
      <c r="C16" s="23">
        <f>VLOOKUP(B16,prestatiescore,2,0)</f>
        <v>0</v>
      </c>
      <c r="D16" s="11"/>
      <c r="E16" s="24">
        <f>IFERROR(MODE(I16:R16),"")</f>
        <v>6</v>
      </c>
      <c r="F16" s="24">
        <f>IFERROR(MEDIAN(I16:R16),"")</f>
        <v>6</v>
      </c>
      <c r="G16" s="24">
        <f>IFERROR(AVERAGE(I16:R16),"")</f>
        <v>6</v>
      </c>
      <c r="H16" s="25"/>
      <c r="I16" s="26">
        <v>6</v>
      </c>
      <c r="J16" s="27">
        <v>6</v>
      </c>
      <c r="K16" s="27">
        <v>6</v>
      </c>
      <c r="L16" s="27">
        <v>6</v>
      </c>
      <c r="M16" s="27">
        <v>6</v>
      </c>
      <c r="N16" s="27">
        <v>6</v>
      </c>
      <c r="O16" s="27">
        <v>6</v>
      </c>
      <c r="P16" s="27">
        <v>6</v>
      </c>
      <c r="Q16" s="27">
        <v>6</v>
      </c>
      <c r="R16" s="28">
        <v>6</v>
      </c>
      <c r="T16" s="29">
        <v>8</v>
      </c>
      <c r="U16" s="30">
        <f>-0.5*$C$13*$A$2</f>
        <v>-106250</v>
      </c>
      <c r="V16" s="20">
        <f>U16/$A$2</f>
        <v>-0.125</v>
      </c>
    </row>
    <row r="17" spans="1:22" x14ac:dyDescent="0.25">
      <c r="A17" s="21" t="str">
        <f>$A$8</f>
        <v>Delta</v>
      </c>
      <c r="B17" s="22">
        <v>6</v>
      </c>
      <c r="C17" s="23">
        <f>VLOOKUP(B17,prestatiescore,2,0)</f>
        <v>0</v>
      </c>
      <c r="D17" s="11"/>
      <c r="E17" s="24">
        <f>IFERROR(MODE(I17:R17),"")</f>
        <v>6</v>
      </c>
      <c r="F17" s="24">
        <f>IFERROR(MEDIAN(I17:R17),"")</f>
        <v>6</v>
      </c>
      <c r="G17" s="24">
        <f>IFERROR(AVERAGE(I17:R17),"")</f>
        <v>6</v>
      </c>
      <c r="H17" s="25"/>
      <c r="I17" s="26">
        <v>6</v>
      </c>
      <c r="J17" s="27">
        <v>6</v>
      </c>
      <c r="K17" s="27">
        <v>6</v>
      </c>
      <c r="L17" s="27">
        <v>6</v>
      </c>
      <c r="M17" s="27">
        <v>6</v>
      </c>
      <c r="N17" s="27">
        <v>6</v>
      </c>
      <c r="O17" s="27">
        <v>6</v>
      </c>
      <c r="P17" s="27">
        <v>6</v>
      </c>
      <c r="Q17" s="27">
        <v>6</v>
      </c>
      <c r="R17" s="28">
        <v>6</v>
      </c>
      <c r="S17" s="3"/>
      <c r="T17" s="29">
        <v>10</v>
      </c>
      <c r="U17" s="30">
        <f>-1*$C$13*$A$2</f>
        <v>-212500</v>
      </c>
      <c r="V17" s="20">
        <f>U17/$A$2</f>
        <v>-0.25</v>
      </c>
    </row>
    <row r="18" spans="1:22" x14ac:dyDescent="0.25">
      <c r="A18" s="21" t="str">
        <f>$A$9</f>
        <v>Echo</v>
      </c>
      <c r="B18" s="22">
        <v>6</v>
      </c>
      <c r="C18" s="23">
        <f>VLOOKUP(B18,prestatiescore,2,0)</f>
        <v>0</v>
      </c>
      <c r="D18" s="11"/>
      <c r="E18" s="24">
        <f>IFERROR(MODE(I18:R18),"")</f>
        <v>6</v>
      </c>
      <c r="F18" s="24">
        <f>IFERROR(MEDIAN(I18:R18),"")</f>
        <v>6</v>
      </c>
      <c r="G18" s="24">
        <f>IFERROR(AVERAGE(I18:R18),"")</f>
        <v>6</v>
      </c>
      <c r="H18" s="25"/>
      <c r="I18" s="26">
        <v>6</v>
      </c>
      <c r="J18" s="27">
        <v>6</v>
      </c>
      <c r="K18" s="27">
        <v>6</v>
      </c>
      <c r="L18" s="27">
        <v>6</v>
      </c>
      <c r="M18" s="27">
        <v>6</v>
      </c>
      <c r="N18" s="27">
        <v>6</v>
      </c>
      <c r="O18" s="27">
        <v>6</v>
      </c>
      <c r="P18" s="27">
        <v>6</v>
      </c>
      <c r="Q18" s="27">
        <v>6</v>
      </c>
      <c r="R18" s="28">
        <v>6</v>
      </c>
      <c r="S18" s="3"/>
    </row>
    <row r="19" spans="1:22" x14ac:dyDescent="0.25">
      <c r="A19" s="32"/>
      <c r="B19" s="11"/>
      <c r="C19" s="11"/>
      <c r="E19" s="33"/>
      <c r="F19" s="33"/>
      <c r="G19" s="33"/>
      <c r="H19" s="33"/>
      <c r="I19" s="34"/>
      <c r="J19" s="34"/>
      <c r="K19" s="34"/>
      <c r="L19" s="34"/>
      <c r="M19" s="34"/>
      <c r="N19" s="34"/>
      <c r="O19" s="34"/>
      <c r="P19" s="34"/>
      <c r="Q19" s="34"/>
      <c r="R19" s="34"/>
      <c r="T19" s="29">
        <v>2</v>
      </c>
      <c r="U19" s="30">
        <f>1*$C$20*$A$2</f>
        <v>297500</v>
      </c>
      <c r="V19" s="20">
        <f>U19/$A$2</f>
        <v>0.35</v>
      </c>
    </row>
    <row r="20" spans="1:22" x14ac:dyDescent="0.25">
      <c r="A20" s="12" t="s">
        <v>31</v>
      </c>
      <c r="B20" s="13" t="s">
        <v>9</v>
      </c>
      <c r="C20" s="14">
        <v>0.35</v>
      </c>
      <c r="D20" s="35"/>
      <c r="E20" s="16" t="s">
        <v>10</v>
      </c>
      <c r="F20" s="13" t="s">
        <v>11</v>
      </c>
      <c r="G20" s="17" t="s">
        <v>12</v>
      </c>
      <c r="H20" s="36"/>
      <c r="I20" s="16" t="str">
        <f t="shared" ref="I20:R20" si="0">I13</f>
        <v>Aap</v>
      </c>
      <c r="J20" s="13" t="str">
        <f t="shared" si="0"/>
        <v>Noot</v>
      </c>
      <c r="K20" s="13" t="str">
        <f t="shared" si="0"/>
        <v>Mies</v>
      </c>
      <c r="L20" s="13" t="str">
        <f t="shared" si="0"/>
        <v>Wim</v>
      </c>
      <c r="M20" s="13" t="str">
        <f t="shared" si="0"/>
        <v>Zus</v>
      </c>
      <c r="N20" s="13" t="str">
        <f t="shared" si="0"/>
        <v>Jet</v>
      </c>
      <c r="O20" s="13" t="str">
        <f t="shared" si="0"/>
        <v>Teun</v>
      </c>
      <c r="P20" s="13" t="str">
        <f t="shared" si="0"/>
        <v>Vuur</v>
      </c>
      <c r="Q20" s="13" t="str">
        <f t="shared" si="0"/>
        <v>Gijs</v>
      </c>
      <c r="R20" s="17" t="str">
        <f t="shared" si="0"/>
        <v>Lam</v>
      </c>
      <c r="T20" s="29">
        <v>4</v>
      </c>
      <c r="U20" s="30">
        <f>0.5*$C$20*$A$2</f>
        <v>148750</v>
      </c>
      <c r="V20" s="20">
        <f>U20/$A$2</f>
        <v>0.17499999999999999</v>
      </c>
    </row>
    <row r="21" spans="1:22" x14ac:dyDescent="0.25">
      <c r="A21" s="21" t="str">
        <f>$A$5</f>
        <v>Alpha</v>
      </c>
      <c r="B21" s="22">
        <v>6</v>
      </c>
      <c r="C21" s="23">
        <f>VLOOKUP(B21,risicoscore,2,0)</f>
        <v>0</v>
      </c>
      <c r="D21" s="11"/>
      <c r="E21" s="24">
        <f>IFERROR(MODE(I21:R21),"")</f>
        <v>6</v>
      </c>
      <c r="F21" s="24">
        <f>IFERROR(MEDIAN(I21:R21),"")</f>
        <v>6</v>
      </c>
      <c r="G21" s="24">
        <f>IFERROR(AVERAGE(I21:R21),"")</f>
        <v>6</v>
      </c>
      <c r="H21" s="25"/>
      <c r="I21" s="27">
        <v>6</v>
      </c>
      <c r="J21" s="27">
        <v>6</v>
      </c>
      <c r="K21" s="27">
        <v>6</v>
      </c>
      <c r="L21" s="27">
        <v>6</v>
      </c>
      <c r="M21" s="27">
        <v>6</v>
      </c>
      <c r="N21" s="27">
        <v>6</v>
      </c>
      <c r="O21" s="27">
        <v>6</v>
      </c>
      <c r="P21" s="27">
        <v>6</v>
      </c>
      <c r="Q21" s="27">
        <v>6</v>
      </c>
      <c r="R21" s="28">
        <v>6</v>
      </c>
      <c r="T21" s="29">
        <v>6</v>
      </c>
      <c r="U21" s="30">
        <f>0*$C$20*$A$2</f>
        <v>0</v>
      </c>
      <c r="V21" s="20">
        <f>U21/$A$2</f>
        <v>0</v>
      </c>
    </row>
    <row r="22" spans="1:22" x14ac:dyDescent="0.25">
      <c r="A22" s="21" t="str">
        <f>$A$6</f>
        <v>Bravo</v>
      </c>
      <c r="B22" s="22">
        <v>6</v>
      </c>
      <c r="C22" s="23">
        <f>VLOOKUP(B22,risicoscore,2,0)</f>
        <v>0</v>
      </c>
      <c r="D22" s="11"/>
      <c r="E22" s="24">
        <f>IFERROR(MODE(I22:R22),"")</f>
        <v>6</v>
      </c>
      <c r="F22" s="24">
        <f>IFERROR(MEDIAN(I22:R22),"")</f>
        <v>6</v>
      </c>
      <c r="G22" s="24">
        <f>IFERROR(AVERAGE(I22:R22),"")</f>
        <v>6</v>
      </c>
      <c r="H22" s="25"/>
      <c r="I22" s="27">
        <v>6</v>
      </c>
      <c r="J22" s="27">
        <v>6</v>
      </c>
      <c r="K22" s="27">
        <v>6</v>
      </c>
      <c r="L22" s="27">
        <v>6</v>
      </c>
      <c r="M22" s="27">
        <v>6</v>
      </c>
      <c r="N22" s="27">
        <v>6</v>
      </c>
      <c r="O22" s="27">
        <v>6</v>
      </c>
      <c r="P22" s="27">
        <v>6</v>
      </c>
      <c r="Q22" s="27">
        <v>6</v>
      </c>
      <c r="R22" s="28">
        <v>6</v>
      </c>
      <c r="T22" s="29">
        <v>8</v>
      </c>
      <c r="U22" s="30">
        <f>-0.5*$C$20*$A$2</f>
        <v>-148750</v>
      </c>
      <c r="V22" s="20">
        <f>U22/$A$2</f>
        <v>-0.17499999999999999</v>
      </c>
    </row>
    <row r="23" spans="1:22" x14ac:dyDescent="0.25">
      <c r="A23" s="21" t="str">
        <f>$A$7</f>
        <v>Charlie</v>
      </c>
      <c r="B23" s="22">
        <v>6</v>
      </c>
      <c r="C23" s="23">
        <f>VLOOKUP(B23,risicoscore,2,0)</f>
        <v>0</v>
      </c>
      <c r="D23" s="11"/>
      <c r="E23" s="24">
        <f>IFERROR(MODE(I23:R23),"")</f>
        <v>6</v>
      </c>
      <c r="F23" s="24">
        <f>IFERROR(MEDIAN(I23:R23),"")</f>
        <v>6</v>
      </c>
      <c r="G23" s="24">
        <f>IFERROR(AVERAGE(I23:R23),"")</f>
        <v>6</v>
      </c>
      <c r="H23" s="25"/>
      <c r="I23" s="27">
        <v>6</v>
      </c>
      <c r="J23" s="27">
        <v>6</v>
      </c>
      <c r="K23" s="27">
        <v>6</v>
      </c>
      <c r="L23" s="27">
        <v>6</v>
      </c>
      <c r="M23" s="27">
        <v>6</v>
      </c>
      <c r="N23" s="27">
        <v>6</v>
      </c>
      <c r="O23" s="27">
        <v>6</v>
      </c>
      <c r="P23" s="27">
        <v>6</v>
      </c>
      <c r="Q23" s="27">
        <v>6</v>
      </c>
      <c r="R23" s="28">
        <v>6</v>
      </c>
      <c r="T23" s="29">
        <v>10</v>
      </c>
      <c r="U23" s="30">
        <f>-1*$C$20*$A$2</f>
        <v>-297500</v>
      </c>
      <c r="V23" s="20">
        <f>U23/$A$2</f>
        <v>-0.35</v>
      </c>
    </row>
    <row r="24" spans="1:22" x14ac:dyDescent="0.25">
      <c r="A24" s="21" t="str">
        <f>$A$8</f>
        <v>Delta</v>
      </c>
      <c r="B24" s="22">
        <v>6</v>
      </c>
      <c r="C24" s="23">
        <f>VLOOKUP(B24,risicoscore,2,0)</f>
        <v>0</v>
      </c>
      <c r="D24" s="11"/>
      <c r="E24" s="24">
        <f>IFERROR(MODE(I24:R24),"")</f>
        <v>6</v>
      </c>
      <c r="F24" s="24">
        <f>IFERROR(MEDIAN(I24:R24),"")</f>
        <v>6</v>
      </c>
      <c r="G24" s="24">
        <f>IFERROR(AVERAGE(I24:R24),"")</f>
        <v>6</v>
      </c>
      <c r="H24" s="25"/>
      <c r="I24" s="27">
        <v>6</v>
      </c>
      <c r="J24" s="27">
        <v>6</v>
      </c>
      <c r="K24" s="27">
        <v>6</v>
      </c>
      <c r="L24" s="27">
        <v>6</v>
      </c>
      <c r="M24" s="27">
        <v>6</v>
      </c>
      <c r="N24" s="27">
        <v>6</v>
      </c>
      <c r="O24" s="27">
        <v>6</v>
      </c>
      <c r="P24" s="27">
        <v>6</v>
      </c>
      <c r="Q24" s="27">
        <v>6</v>
      </c>
      <c r="R24" s="28">
        <v>6</v>
      </c>
    </row>
    <row r="25" spans="1:22" x14ac:dyDescent="0.25">
      <c r="A25" s="21" t="str">
        <f>$A$9</f>
        <v>Echo</v>
      </c>
      <c r="B25" s="22">
        <v>6</v>
      </c>
      <c r="C25" s="23">
        <f>VLOOKUP(B25,risicoscore,2,0)</f>
        <v>0</v>
      </c>
      <c r="D25" s="11"/>
      <c r="E25" s="24">
        <f>IFERROR(MODE(I25:R25),"")</f>
        <v>6</v>
      </c>
      <c r="F25" s="24">
        <f>IFERROR(MEDIAN(I25:R25),"")</f>
        <v>6</v>
      </c>
      <c r="G25" s="24">
        <f>IFERROR(AVERAGE(I25:R25),"")</f>
        <v>6</v>
      </c>
      <c r="H25" s="25"/>
      <c r="I25" s="27">
        <v>6</v>
      </c>
      <c r="J25" s="27">
        <v>6</v>
      </c>
      <c r="K25" s="27">
        <v>6</v>
      </c>
      <c r="L25" s="27">
        <v>6</v>
      </c>
      <c r="M25" s="27">
        <v>6</v>
      </c>
      <c r="N25" s="27">
        <v>6</v>
      </c>
      <c r="O25" s="27">
        <v>6</v>
      </c>
      <c r="P25" s="27">
        <v>6</v>
      </c>
      <c r="Q25" s="27">
        <v>6</v>
      </c>
      <c r="R25" s="28">
        <v>6</v>
      </c>
      <c r="T25" s="29">
        <v>2</v>
      </c>
      <c r="U25" s="30">
        <f>1*$C$28*$A$2</f>
        <v>170000</v>
      </c>
      <c r="V25" s="20">
        <f>U25/$A$2</f>
        <v>0.2</v>
      </c>
    </row>
    <row r="26" spans="1:22" x14ac:dyDescent="0.25">
      <c r="A26" s="31"/>
      <c r="B26" s="31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9">
        <v>4</v>
      </c>
      <c r="U26" s="30">
        <f>0.5*$C$28*$A$2</f>
        <v>85000</v>
      </c>
      <c r="V26" s="20">
        <f>U26/$A$2</f>
        <v>0.1</v>
      </c>
    </row>
    <row r="27" spans="1:22" x14ac:dyDescent="0.25">
      <c r="A27" s="7"/>
      <c r="B27" s="11"/>
      <c r="C27" s="11"/>
      <c r="E27" s="33"/>
      <c r="F27" s="33"/>
      <c r="G27" s="33"/>
      <c r="H27" s="33"/>
      <c r="I27" s="34"/>
      <c r="J27" s="34"/>
      <c r="K27" s="34"/>
      <c r="L27" s="34"/>
      <c r="M27" s="34"/>
      <c r="N27" s="34"/>
      <c r="O27" s="34"/>
      <c r="P27" s="34"/>
      <c r="Q27" s="34"/>
      <c r="R27" s="34"/>
      <c r="T27" s="29">
        <v>6</v>
      </c>
      <c r="U27" s="30">
        <f>0*$C$28*$A$2</f>
        <v>0</v>
      </c>
      <c r="V27" s="20">
        <f>U27/$A$2</f>
        <v>0</v>
      </c>
    </row>
    <row r="28" spans="1:22" x14ac:dyDescent="0.25">
      <c r="A28" s="12" t="s">
        <v>32</v>
      </c>
      <c r="B28" s="13" t="s">
        <v>9</v>
      </c>
      <c r="C28" s="14">
        <v>0.2</v>
      </c>
      <c r="D28" s="35"/>
      <c r="E28" s="16" t="s">
        <v>10</v>
      </c>
      <c r="F28" s="13" t="s">
        <v>11</v>
      </c>
      <c r="G28" s="17" t="s">
        <v>12</v>
      </c>
      <c r="H28" s="35"/>
      <c r="I28" s="16" t="str">
        <f>I13</f>
        <v>Aap</v>
      </c>
      <c r="J28" s="13" t="str">
        <f t="shared" ref="J28:R28" si="1">J20</f>
        <v>Noot</v>
      </c>
      <c r="K28" s="13" t="str">
        <f t="shared" si="1"/>
        <v>Mies</v>
      </c>
      <c r="L28" s="13" t="str">
        <f t="shared" si="1"/>
        <v>Wim</v>
      </c>
      <c r="M28" s="13" t="str">
        <f t="shared" si="1"/>
        <v>Zus</v>
      </c>
      <c r="N28" s="13" t="str">
        <f t="shared" si="1"/>
        <v>Jet</v>
      </c>
      <c r="O28" s="13" t="str">
        <f t="shared" si="1"/>
        <v>Teun</v>
      </c>
      <c r="P28" s="13" t="str">
        <f t="shared" si="1"/>
        <v>Vuur</v>
      </c>
      <c r="Q28" s="13" t="str">
        <f t="shared" si="1"/>
        <v>Gijs</v>
      </c>
      <c r="R28" s="17" t="str">
        <f t="shared" si="1"/>
        <v>Lam</v>
      </c>
      <c r="T28" s="29">
        <v>8</v>
      </c>
      <c r="U28" s="30">
        <f>-0.5*$C$28*$A$2</f>
        <v>-85000</v>
      </c>
      <c r="V28" s="20">
        <f>U28/$A$2</f>
        <v>-0.1</v>
      </c>
    </row>
    <row r="29" spans="1:22" x14ac:dyDescent="0.25">
      <c r="A29" s="21" t="str">
        <f>$A$5</f>
        <v>Alpha</v>
      </c>
      <c r="B29" s="22">
        <v>6</v>
      </c>
      <c r="C29" s="23">
        <f>VLOOKUP(B29,kansscore,2,0)</f>
        <v>0</v>
      </c>
      <c r="D29" s="11"/>
      <c r="E29" s="24">
        <f>IFERROR(MODE(I29:R29),"")</f>
        <v>6</v>
      </c>
      <c r="F29" s="24">
        <f>IFERROR(MEDIAN(I29:R29),"")</f>
        <v>6</v>
      </c>
      <c r="G29" s="24">
        <f>IFERROR(AVERAGE(I29:R29),"")</f>
        <v>6</v>
      </c>
      <c r="H29" s="25"/>
      <c r="I29" s="27">
        <v>6</v>
      </c>
      <c r="J29" s="27">
        <v>6</v>
      </c>
      <c r="K29" s="27">
        <v>6</v>
      </c>
      <c r="L29" s="27">
        <v>6</v>
      </c>
      <c r="M29" s="27">
        <v>6</v>
      </c>
      <c r="N29" s="27">
        <v>6</v>
      </c>
      <c r="O29" s="27">
        <v>6</v>
      </c>
      <c r="P29" s="27">
        <v>6</v>
      </c>
      <c r="Q29" s="27">
        <v>6</v>
      </c>
      <c r="R29" s="28">
        <v>6</v>
      </c>
      <c r="T29" s="29">
        <v>10</v>
      </c>
      <c r="U29" s="30">
        <f>-1*$C$28*$A$2</f>
        <v>-170000</v>
      </c>
      <c r="V29" s="20">
        <f>U29/$A$2</f>
        <v>-0.2</v>
      </c>
    </row>
    <row r="30" spans="1:22" x14ac:dyDescent="0.25">
      <c r="A30" s="21" t="str">
        <f>$A$6</f>
        <v>Bravo</v>
      </c>
      <c r="B30" s="22">
        <v>6</v>
      </c>
      <c r="C30" s="23">
        <f>VLOOKUP(B30,kansscore,2,0)</f>
        <v>0</v>
      </c>
      <c r="D30" s="11"/>
      <c r="E30" s="24">
        <f>IFERROR(MODE(I30:R30),"")</f>
        <v>6</v>
      </c>
      <c r="F30" s="24">
        <f>IFERROR(MEDIAN(I30:R30),"")</f>
        <v>6</v>
      </c>
      <c r="G30" s="24">
        <f>IFERROR(AVERAGE(I30:R30),"")</f>
        <v>6</v>
      </c>
      <c r="H30" s="25"/>
      <c r="I30" s="27">
        <v>6</v>
      </c>
      <c r="J30" s="27">
        <v>6</v>
      </c>
      <c r="K30" s="27">
        <v>6</v>
      </c>
      <c r="L30" s="27">
        <v>6</v>
      </c>
      <c r="M30" s="27">
        <v>6</v>
      </c>
      <c r="N30" s="27">
        <v>6</v>
      </c>
      <c r="O30" s="27">
        <v>6</v>
      </c>
      <c r="P30" s="27">
        <v>6</v>
      </c>
      <c r="Q30" s="27">
        <v>6</v>
      </c>
      <c r="R30" s="28">
        <v>6</v>
      </c>
      <c r="S30" s="37"/>
    </row>
    <row r="31" spans="1:22" x14ac:dyDescent="0.25">
      <c r="A31" s="21" t="str">
        <f>$A$7</f>
        <v>Charlie</v>
      </c>
      <c r="B31" s="22">
        <v>6</v>
      </c>
      <c r="C31" s="23">
        <f>VLOOKUP(B31,kansscore,2,0)</f>
        <v>0</v>
      </c>
      <c r="D31" s="11"/>
      <c r="E31" s="24">
        <f>IFERROR(MODE(I31:R31),"")</f>
        <v>6</v>
      </c>
      <c r="F31" s="24">
        <f>IFERROR(MEDIAN(I31:R31),"")</f>
        <v>6</v>
      </c>
      <c r="G31" s="24">
        <f>IFERROR(AVERAGE(I31:R31),"")</f>
        <v>6</v>
      </c>
      <c r="H31" s="25"/>
      <c r="I31" s="27">
        <v>6</v>
      </c>
      <c r="J31" s="27">
        <v>6</v>
      </c>
      <c r="K31" s="27">
        <v>6</v>
      </c>
      <c r="L31" s="27">
        <v>6</v>
      </c>
      <c r="M31" s="27">
        <v>6</v>
      </c>
      <c r="N31" s="27">
        <v>6</v>
      </c>
      <c r="O31" s="27">
        <v>6</v>
      </c>
      <c r="P31" s="27">
        <v>6</v>
      </c>
      <c r="Q31" s="27">
        <v>6</v>
      </c>
      <c r="R31" s="28">
        <v>6</v>
      </c>
      <c r="T31" s="29">
        <v>2</v>
      </c>
      <c r="U31" s="30">
        <f>1*$C$36*$A$2</f>
        <v>170000</v>
      </c>
      <c r="V31" s="20">
        <f>U31/$A$2</f>
        <v>0.2</v>
      </c>
    </row>
    <row r="32" spans="1:22" x14ac:dyDescent="0.25">
      <c r="A32" s="21" t="str">
        <f>$A$8</f>
        <v>Delta</v>
      </c>
      <c r="B32" s="22">
        <v>6</v>
      </c>
      <c r="C32" s="23">
        <f>VLOOKUP(B32,kansscore,2,0)</f>
        <v>0</v>
      </c>
      <c r="D32" s="11"/>
      <c r="E32" s="24">
        <f>IFERROR(MODE(I32:R32),"")</f>
        <v>6</v>
      </c>
      <c r="F32" s="24">
        <f>IFERROR(MEDIAN(I32:R32),"")</f>
        <v>6</v>
      </c>
      <c r="G32" s="24">
        <f>IFERROR(AVERAGE(I32:R32),"")</f>
        <v>6</v>
      </c>
      <c r="H32" s="25"/>
      <c r="I32" s="27">
        <v>6</v>
      </c>
      <c r="J32" s="27">
        <v>6</v>
      </c>
      <c r="K32" s="27">
        <v>6</v>
      </c>
      <c r="L32" s="27">
        <v>6</v>
      </c>
      <c r="M32" s="27">
        <v>6</v>
      </c>
      <c r="N32" s="27">
        <v>6</v>
      </c>
      <c r="O32" s="27">
        <v>6</v>
      </c>
      <c r="P32" s="27">
        <v>6</v>
      </c>
      <c r="Q32" s="27">
        <v>6</v>
      </c>
      <c r="R32" s="28">
        <v>6</v>
      </c>
      <c r="T32" s="29">
        <v>4</v>
      </c>
      <c r="U32" s="30">
        <f>0.5*$C$36*$A$2</f>
        <v>85000</v>
      </c>
      <c r="V32" s="20">
        <f>U32/$A$2</f>
        <v>0.1</v>
      </c>
    </row>
    <row r="33" spans="1:22" x14ac:dyDescent="0.25">
      <c r="A33" s="21" t="str">
        <f>$A$9</f>
        <v>Echo</v>
      </c>
      <c r="B33" s="22">
        <v>6</v>
      </c>
      <c r="C33" s="23">
        <f>VLOOKUP(B33,kansscore,2,0)</f>
        <v>0</v>
      </c>
      <c r="D33" s="11"/>
      <c r="E33" s="24">
        <f>IFERROR(MODE(I33:R33),"")</f>
        <v>6</v>
      </c>
      <c r="F33" s="24">
        <f>IFERROR(MEDIAN(I33:R33),"")</f>
        <v>6</v>
      </c>
      <c r="G33" s="24">
        <f>IFERROR(AVERAGE(I33:R33),"")</f>
        <v>6</v>
      </c>
      <c r="H33" s="25"/>
      <c r="I33" s="27">
        <v>6</v>
      </c>
      <c r="J33" s="27">
        <v>6</v>
      </c>
      <c r="K33" s="27">
        <v>6</v>
      </c>
      <c r="L33" s="27">
        <v>6</v>
      </c>
      <c r="M33" s="27">
        <v>6</v>
      </c>
      <c r="N33" s="27">
        <v>6</v>
      </c>
      <c r="O33" s="27">
        <v>6</v>
      </c>
      <c r="P33" s="27">
        <v>6</v>
      </c>
      <c r="Q33" s="27">
        <v>6</v>
      </c>
      <c r="R33" s="28">
        <v>6</v>
      </c>
      <c r="T33" s="29">
        <v>6</v>
      </c>
      <c r="U33" s="30">
        <f>0*$C$36*$A$2</f>
        <v>0</v>
      </c>
      <c r="V33" s="20">
        <f>U33/$A$2</f>
        <v>0</v>
      </c>
    </row>
    <row r="34" spans="1:22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29">
        <v>8</v>
      </c>
      <c r="U34" s="30">
        <f>-0.5*$C$36*$A$2</f>
        <v>-85000</v>
      </c>
      <c r="V34" s="20">
        <f>U34/$A$2</f>
        <v>-0.1</v>
      </c>
    </row>
    <row r="35" spans="1:22" x14ac:dyDescent="0.25">
      <c r="I35"/>
      <c r="J35"/>
      <c r="K35"/>
      <c r="T35" s="29">
        <v>10</v>
      </c>
      <c r="U35" s="30">
        <f>-1*$C$36*$A$2</f>
        <v>-170000</v>
      </c>
      <c r="V35" s="20">
        <f>U35/$A$2</f>
        <v>-0.2</v>
      </c>
    </row>
    <row r="36" spans="1:22" x14ac:dyDescent="0.25">
      <c r="A36" s="12" t="s">
        <v>13</v>
      </c>
      <c r="B36" s="13" t="s">
        <v>9</v>
      </c>
      <c r="C36" s="14">
        <v>0.2</v>
      </c>
      <c r="D36" s="35"/>
      <c r="E36" s="38" t="s">
        <v>29</v>
      </c>
      <c r="F36" s="13" t="s">
        <v>30</v>
      </c>
      <c r="G36" s="17" t="s">
        <v>12</v>
      </c>
      <c r="H36" s="35"/>
      <c r="I36" s="59" t="s">
        <v>14</v>
      </c>
      <c r="J36" s="63"/>
      <c r="K36" s="63"/>
      <c r="L36" s="63"/>
      <c r="M36" s="63"/>
      <c r="N36" s="60"/>
      <c r="T36" s="41"/>
      <c r="U36" s="41"/>
      <c r="V36" s="41"/>
    </row>
    <row r="37" spans="1:22" x14ac:dyDescent="0.25">
      <c r="A37" s="21" t="str">
        <f>$A$5</f>
        <v>Alpha</v>
      </c>
      <c r="B37" s="22">
        <v>6</v>
      </c>
      <c r="C37" s="23">
        <f>VLOOKUP(B37,interviewscore,2,0)</f>
        <v>0</v>
      </c>
      <c r="D37" s="11"/>
      <c r="E37" s="26">
        <v>6</v>
      </c>
      <c r="F37" s="26">
        <v>6</v>
      </c>
      <c r="G37" s="24">
        <f>IFERROR(AVERAGE(E37:F37),"")</f>
        <v>6</v>
      </c>
      <c r="H37" s="25"/>
      <c r="I37" s="39" t="s">
        <v>15</v>
      </c>
      <c r="J37" s="40"/>
      <c r="K37" s="68" t="s">
        <v>16</v>
      </c>
      <c r="L37" s="68"/>
      <c r="M37" s="68" t="s">
        <v>17</v>
      </c>
      <c r="N37" s="69"/>
    </row>
    <row r="38" spans="1:22" x14ac:dyDescent="0.25">
      <c r="A38" s="21" t="str">
        <f>$A$6</f>
        <v>Bravo</v>
      </c>
      <c r="B38" s="22">
        <v>6</v>
      </c>
      <c r="C38" s="23">
        <f>VLOOKUP(B38,interviewscore,2,0)</f>
        <v>0</v>
      </c>
      <c r="D38" s="11"/>
      <c r="E38" s="26">
        <v>6</v>
      </c>
      <c r="F38" s="26">
        <v>6</v>
      </c>
      <c r="G38" s="24">
        <f t="shared" ref="G38:G39" si="2">IFERROR(AVERAGE(E38:F38),"")</f>
        <v>6</v>
      </c>
      <c r="H38" s="25"/>
      <c r="I38" s="64" t="str">
        <f>$A$5</f>
        <v>Alpha</v>
      </c>
      <c r="J38" s="65"/>
      <c r="K38" s="66">
        <f>(B14*$C$13)+(B21*$C$20)+(B29*$C$28)+(B37*$C$36)</f>
        <v>6</v>
      </c>
      <c r="L38" s="67"/>
      <c r="M38" s="66">
        <f>C14+C21+C29+C37</f>
        <v>0</v>
      </c>
      <c r="N38" s="67"/>
      <c r="S38" s="37"/>
    </row>
    <row r="39" spans="1:22" x14ac:dyDescent="0.25">
      <c r="A39" s="21" t="str">
        <f>$A$7</f>
        <v>Charlie</v>
      </c>
      <c r="B39" s="22">
        <v>6</v>
      </c>
      <c r="C39" s="23">
        <f>VLOOKUP(B39,interviewscore,2,0)</f>
        <v>0</v>
      </c>
      <c r="D39" s="11"/>
      <c r="E39" s="26">
        <v>6</v>
      </c>
      <c r="F39" s="26">
        <v>6</v>
      </c>
      <c r="G39" s="24">
        <f t="shared" si="2"/>
        <v>6</v>
      </c>
      <c r="H39" s="25"/>
      <c r="I39" s="64" t="str">
        <f>$A$6</f>
        <v>Bravo</v>
      </c>
      <c r="J39" s="65"/>
      <c r="K39" s="66">
        <f>(B15*$C$13)+(B22*$C$20)+(B30*$C$28)+(B38*$C$36)</f>
        <v>6</v>
      </c>
      <c r="L39" s="67"/>
      <c r="M39" s="66">
        <f>C15+C22+C30+C38</f>
        <v>0</v>
      </c>
      <c r="N39" s="67"/>
    </row>
    <row r="40" spans="1:22" x14ac:dyDescent="0.25">
      <c r="A40" s="21" t="str">
        <f>$A$8</f>
        <v>Delta</v>
      </c>
      <c r="B40" s="22">
        <v>6</v>
      </c>
      <c r="C40" s="23">
        <f>VLOOKUP(B40,interviewscore,2,0)</f>
        <v>0</v>
      </c>
      <c r="D40" s="11"/>
      <c r="E40" s="26">
        <v>6</v>
      </c>
      <c r="F40" s="26">
        <v>6</v>
      </c>
      <c r="G40" s="24">
        <f t="shared" ref="G40:G41" si="3">IFERROR(AVERAGE(E40:F40),"")</f>
        <v>6</v>
      </c>
      <c r="H40" s="25"/>
      <c r="I40" s="64" t="str">
        <f>$A$7</f>
        <v>Charlie</v>
      </c>
      <c r="J40" s="65"/>
      <c r="K40" s="66">
        <f>(B16*$C$13)+(B23*$C$20)+(B31*$C$28)+(B39*$C$36)</f>
        <v>6</v>
      </c>
      <c r="L40" s="67"/>
      <c r="M40" s="66">
        <f>C16+C23+C31+C39</f>
        <v>0</v>
      </c>
      <c r="N40" s="67"/>
    </row>
    <row r="41" spans="1:22" x14ac:dyDescent="0.25">
      <c r="A41" s="21" t="str">
        <f>$A$9</f>
        <v>Echo</v>
      </c>
      <c r="B41" s="22">
        <v>6</v>
      </c>
      <c r="C41" s="23">
        <f>VLOOKUP(B41,interviewscore,2,0)</f>
        <v>0</v>
      </c>
      <c r="D41" s="11"/>
      <c r="E41" s="26">
        <v>6</v>
      </c>
      <c r="F41" s="26">
        <v>6</v>
      </c>
      <c r="G41" s="24">
        <f t="shared" si="3"/>
        <v>6</v>
      </c>
      <c r="H41" s="25"/>
      <c r="I41" s="64" t="str">
        <f>$A$8</f>
        <v>Delta</v>
      </c>
      <c r="J41" s="65"/>
      <c r="K41" s="66">
        <f t="shared" ref="K41:K42" si="4">(B17*$C$13)+(B24*$C$20)+(B32*$C$28)+(B40*$C$36)</f>
        <v>6</v>
      </c>
      <c r="L41" s="67"/>
      <c r="M41" s="66">
        <f t="shared" ref="M41:M42" si="5">C17+C24+C32+C40</f>
        <v>0</v>
      </c>
      <c r="N41" s="67"/>
    </row>
    <row r="42" spans="1:22" x14ac:dyDescent="0.25">
      <c r="A42" s="1"/>
      <c r="D42" s="3"/>
      <c r="E42" s="3"/>
      <c r="F42" s="3"/>
      <c r="G42" s="7"/>
      <c r="H42" s="25"/>
      <c r="I42" s="64" t="str">
        <f>$A$9</f>
        <v>Echo</v>
      </c>
      <c r="J42" s="65"/>
      <c r="K42" s="66">
        <f t="shared" si="4"/>
        <v>6</v>
      </c>
      <c r="L42" s="67"/>
      <c r="M42" s="66">
        <f t="shared" si="5"/>
        <v>0</v>
      </c>
      <c r="N42" s="67"/>
    </row>
    <row r="43" spans="1:22" x14ac:dyDescent="0.25">
      <c r="A43" s="7"/>
      <c r="B43" s="7"/>
      <c r="C43" s="7"/>
      <c r="D43" s="7"/>
      <c r="E43" s="7"/>
      <c r="F43" s="7"/>
      <c r="G43" s="7"/>
      <c r="H43" s="7"/>
      <c r="I43"/>
      <c r="J43"/>
      <c r="K43"/>
      <c r="L43" s="3"/>
      <c r="M43" s="3"/>
      <c r="N43" s="3"/>
      <c r="O43" s="7"/>
      <c r="P43" s="7"/>
      <c r="Q43" s="7"/>
      <c r="R43" s="7"/>
      <c r="S43" s="41"/>
    </row>
    <row r="44" spans="1:22" ht="15.75" customHeight="1" x14ac:dyDescent="0.25">
      <c r="A44" s="42" t="s">
        <v>18</v>
      </c>
      <c r="B44" s="43"/>
      <c r="C44" s="43"/>
      <c r="D44" s="44"/>
      <c r="E44" s="3"/>
      <c r="F44" s="3"/>
      <c r="G44" s="3"/>
      <c r="I44"/>
      <c r="J44"/>
      <c r="K44"/>
      <c r="L44" s="3"/>
      <c r="M44" s="3"/>
      <c r="N44" s="3"/>
      <c r="O44" s="3"/>
      <c r="P44" s="3"/>
      <c r="Q44" s="3"/>
      <c r="R44" s="3"/>
    </row>
    <row r="45" spans="1:22" x14ac:dyDescent="0.25">
      <c r="A45" s="39" t="s">
        <v>15</v>
      </c>
      <c r="B45" s="40"/>
      <c r="C45" s="68" t="s">
        <v>19</v>
      </c>
      <c r="D45" s="69"/>
      <c r="E45" s="3"/>
      <c r="F45" s="3"/>
      <c r="G45" s="3"/>
      <c r="L45" s="3"/>
      <c r="M45" s="3"/>
      <c r="N45" s="3"/>
      <c r="O45" s="3"/>
      <c r="P45" s="3"/>
      <c r="Q45" s="3"/>
      <c r="R45" s="3"/>
    </row>
    <row r="46" spans="1:22" x14ac:dyDescent="0.25">
      <c r="A46" s="64" t="str">
        <f>$A$5</f>
        <v>Alpha</v>
      </c>
      <c r="B46" s="65"/>
      <c r="C46" s="70">
        <f>C5+C14+C21+C29+C37</f>
        <v>0</v>
      </c>
      <c r="D46" s="71"/>
      <c r="E46" s="3"/>
      <c r="F46" s="3"/>
      <c r="G46" s="3"/>
      <c r="L46" s="3"/>
      <c r="M46" s="3"/>
      <c r="N46" s="3"/>
      <c r="O46" s="3"/>
      <c r="P46" s="3"/>
      <c r="Q46" s="3"/>
      <c r="R46" s="3"/>
    </row>
    <row r="47" spans="1:22" x14ac:dyDescent="0.25">
      <c r="A47" s="64" t="str">
        <f>$A$6</f>
        <v>Bravo</v>
      </c>
      <c r="B47" s="65"/>
      <c r="C47" s="70">
        <f>C6+C15+C22+C30+C38</f>
        <v>0</v>
      </c>
      <c r="D47" s="71"/>
      <c r="E47" s="3"/>
      <c r="F47" s="3"/>
      <c r="G47" s="3"/>
      <c r="L47" s="3"/>
      <c r="M47" s="3"/>
      <c r="N47" s="3"/>
      <c r="O47" s="3"/>
      <c r="P47" s="3"/>
      <c r="Q47" s="3"/>
      <c r="R47" s="3"/>
    </row>
    <row r="48" spans="1:22" x14ac:dyDescent="0.25">
      <c r="A48" s="64" t="str">
        <f>$A$7</f>
        <v>Charlie</v>
      </c>
      <c r="B48" s="65"/>
      <c r="C48" s="70">
        <f>C7+C16+C23+C31+C39</f>
        <v>0</v>
      </c>
      <c r="D48" s="71"/>
      <c r="E48" s="3"/>
      <c r="F48" s="3"/>
      <c r="G48" s="3"/>
      <c r="L48" s="3"/>
      <c r="M48" s="3"/>
      <c r="N48" s="3"/>
      <c r="O48" s="3"/>
      <c r="P48" s="3"/>
      <c r="Q48" s="3"/>
      <c r="R48" s="3"/>
    </row>
    <row r="49" spans="1:22" x14ac:dyDescent="0.25">
      <c r="A49" s="64" t="str">
        <f>$A$8</f>
        <v>Delta</v>
      </c>
      <c r="B49" s="65"/>
      <c r="C49" s="70">
        <f>C8+C17+C24+C32+C40</f>
        <v>0</v>
      </c>
      <c r="D49" s="71"/>
      <c r="E49" s="3"/>
      <c r="F49" s="3"/>
      <c r="G49" s="3"/>
      <c r="L49" s="3"/>
      <c r="M49" s="3"/>
      <c r="N49" s="3"/>
      <c r="O49" s="3"/>
      <c r="P49" s="3"/>
      <c r="Q49" s="3"/>
      <c r="R49" s="3"/>
    </row>
    <row r="50" spans="1:22" x14ac:dyDescent="0.25">
      <c r="A50" s="64" t="str">
        <f>$A$9</f>
        <v>Echo</v>
      </c>
      <c r="B50" s="65"/>
      <c r="C50" s="70">
        <f>C9+C18+C25+C33+C41</f>
        <v>0</v>
      </c>
      <c r="D50" s="71"/>
      <c r="E50" s="3"/>
      <c r="F50" s="3"/>
      <c r="G50" s="3"/>
      <c r="L50" s="3"/>
      <c r="M50" s="3"/>
      <c r="N50" s="3"/>
      <c r="O50" s="3"/>
      <c r="P50" s="3"/>
      <c r="Q50" s="3"/>
      <c r="R50" s="3"/>
    </row>
    <row r="51" spans="1:22" x14ac:dyDescent="0.25">
      <c r="A51" s="45"/>
      <c r="B51" s="45"/>
      <c r="C51" s="46"/>
      <c r="D51" s="46"/>
      <c r="E51" s="3"/>
      <c r="F51" s="3"/>
      <c r="G51" s="3"/>
      <c r="L51" s="3"/>
      <c r="M51" s="3"/>
      <c r="N51" s="3"/>
      <c r="O51" s="3"/>
      <c r="P51" s="3"/>
      <c r="Q51" s="3"/>
      <c r="R51" s="3"/>
    </row>
    <row r="52" spans="1:22" x14ac:dyDescent="0.25">
      <c r="A52" s="47" t="s">
        <v>20</v>
      </c>
      <c r="B52" s="45"/>
      <c r="C52" s="46"/>
      <c r="D52" s="46"/>
      <c r="E52" s="3"/>
      <c r="F52" s="3"/>
      <c r="G52" s="3"/>
      <c r="L52" s="3"/>
      <c r="M52" s="3"/>
      <c r="N52" s="3"/>
      <c r="O52" s="3"/>
      <c r="P52" s="3"/>
      <c r="Q52" s="3"/>
      <c r="R52" s="3"/>
      <c r="T52" s="3"/>
      <c r="U52" s="3"/>
      <c r="V52" s="3"/>
    </row>
    <row r="53" spans="1:22" x14ac:dyDescent="0.25">
      <c r="A53" s="48" t="s">
        <v>33</v>
      </c>
      <c r="B53" s="3"/>
      <c r="C53" s="3"/>
      <c r="D53" s="3"/>
      <c r="E53" s="3"/>
      <c r="F53" s="3"/>
      <c r="G53" s="3"/>
      <c r="T53" s="3"/>
      <c r="U53" s="3"/>
      <c r="V53" s="3"/>
    </row>
    <row r="54" spans="1:22" x14ac:dyDescent="0.25">
      <c r="A54" s="48"/>
      <c r="B54" s="3"/>
      <c r="C54" s="3"/>
      <c r="D54" s="3"/>
      <c r="E54" s="3"/>
      <c r="F54" s="3"/>
      <c r="G54" s="3"/>
      <c r="T54" s="3"/>
      <c r="U54" s="3"/>
      <c r="V54" s="3"/>
    </row>
    <row r="55" spans="1:22" x14ac:dyDescent="0.25">
      <c r="A55" s="48"/>
      <c r="B55" s="3"/>
      <c r="C55" s="3"/>
      <c r="D55" s="3"/>
      <c r="E55" s="3"/>
      <c r="F55" s="3"/>
      <c r="G55" s="3"/>
      <c r="T55" s="3"/>
      <c r="U55" s="3"/>
      <c r="V55" s="3"/>
    </row>
    <row r="56" spans="1:22" x14ac:dyDescent="0.25">
      <c r="B56" s="3"/>
      <c r="C56" s="3"/>
      <c r="D56" s="3"/>
      <c r="E56" s="3"/>
      <c r="F56" s="3"/>
      <c r="G56" s="3"/>
      <c r="T56" s="3"/>
      <c r="U56" s="3"/>
      <c r="V56" s="3"/>
    </row>
    <row r="57" spans="1:22" x14ac:dyDescent="0.25">
      <c r="A57" s="49" t="s">
        <v>21</v>
      </c>
      <c r="B57" s="50" t="s">
        <v>22</v>
      </c>
      <c r="C57" s="50"/>
      <c r="D57" s="50"/>
      <c r="E57" s="50"/>
      <c r="F57" s="50"/>
      <c r="G57" s="5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21">
        <v>10</v>
      </c>
      <c r="B58" s="51" t="s">
        <v>23</v>
      </c>
      <c r="C58" s="51"/>
      <c r="D58" s="52"/>
      <c r="E58" s="52"/>
      <c r="F58" s="52"/>
      <c r="G58" s="5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22" x14ac:dyDescent="0.25">
      <c r="A59" s="21">
        <v>8</v>
      </c>
      <c r="B59" s="51" t="s">
        <v>24</v>
      </c>
      <c r="C59" s="51"/>
      <c r="D59" s="52"/>
      <c r="E59" s="52"/>
      <c r="F59" s="52"/>
      <c r="G59" s="5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22" x14ac:dyDescent="0.25">
      <c r="A60" s="21">
        <v>6</v>
      </c>
      <c r="B60" s="51" t="s">
        <v>25</v>
      </c>
      <c r="C60" s="51"/>
      <c r="D60" s="52"/>
      <c r="E60" s="52"/>
      <c r="F60" s="52"/>
      <c r="G60" s="5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22" x14ac:dyDescent="0.25">
      <c r="A61" s="21">
        <v>4</v>
      </c>
      <c r="B61" s="51" t="s">
        <v>26</v>
      </c>
      <c r="C61" s="51"/>
      <c r="D61" s="52"/>
      <c r="E61" s="52"/>
      <c r="F61" s="52"/>
      <c r="G61" s="5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22" x14ac:dyDescent="0.25">
      <c r="A62" s="21">
        <v>2</v>
      </c>
      <c r="B62" s="51" t="s">
        <v>27</v>
      </c>
      <c r="C62" s="51"/>
      <c r="D62" s="52"/>
      <c r="E62" s="52"/>
      <c r="F62" s="52"/>
      <c r="G62" s="5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</sheetData>
  <mergeCells count="41">
    <mergeCell ref="A48:B48"/>
    <mergeCell ref="C48:D48"/>
    <mergeCell ref="A49:B49"/>
    <mergeCell ref="A50:B50"/>
    <mergeCell ref="C49:D49"/>
    <mergeCell ref="C50:D50"/>
    <mergeCell ref="I41:J41"/>
    <mergeCell ref="M41:N41"/>
    <mergeCell ref="I42:J42"/>
    <mergeCell ref="K42:L42"/>
    <mergeCell ref="M42:N42"/>
    <mergeCell ref="K41:L41"/>
    <mergeCell ref="C45:D45"/>
    <mergeCell ref="A46:B46"/>
    <mergeCell ref="C46:D46"/>
    <mergeCell ref="A47:B47"/>
    <mergeCell ref="C47:D47"/>
    <mergeCell ref="I39:J39"/>
    <mergeCell ref="K39:L39"/>
    <mergeCell ref="M39:N39"/>
    <mergeCell ref="K40:L40"/>
    <mergeCell ref="M40:N40"/>
    <mergeCell ref="I40:J40"/>
    <mergeCell ref="T12:V12"/>
    <mergeCell ref="I36:N36"/>
    <mergeCell ref="I38:J38"/>
    <mergeCell ref="K38:L38"/>
    <mergeCell ref="M38:N38"/>
    <mergeCell ref="K37:L37"/>
    <mergeCell ref="M37:N37"/>
    <mergeCell ref="A7:B7"/>
    <mergeCell ref="A12:B12"/>
    <mergeCell ref="E12:G12"/>
    <mergeCell ref="I12:R12"/>
    <mergeCell ref="A1:B1"/>
    <mergeCell ref="A2:B2"/>
    <mergeCell ref="A4:B4"/>
    <mergeCell ref="A5:B5"/>
    <mergeCell ref="A6:B6"/>
    <mergeCell ref="A8:B8"/>
    <mergeCell ref="A9:B9"/>
  </mergeCells>
  <conditionalFormatting sqref="E37:F39">
    <cfRule type="cellIs" dxfId="131" priority="137" operator="equal">
      <formula>10</formula>
    </cfRule>
    <cfRule type="cellIs" dxfId="130" priority="138" operator="equal">
      <formula>8</formula>
    </cfRule>
    <cfRule type="cellIs" dxfId="129" priority="139" operator="equal">
      <formula>6</formula>
    </cfRule>
    <cfRule type="cellIs" dxfId="128" priority="140" operator="equal">
      <formula>4</formula>
    </cfRule>
    <cfRule type="cellIs" dxfId="127" priority="141" operator="equal">
      <formula>2</formula>
    </cfRule>
    <cfRule type="cellIs" dxfId="126" priority="142" operator="equal">
      <formula>0</formula>
    </cfRule>
  </conditionalFormatting>
  <conditionalFormatting sqref="J21:R23">
    <cfRule type="cellIs" dxfId="125" priority="130" operator="equal">
      <formula>10</formula>
    </cfRule>
    <cfRule type="cellIs" dxfId="124" priority="131" operator="equal">
      <formula>8</formula>
    </cfRule>
    <cfRule type="cellIs" dxfId="123" priority="132" operator="equal">
      <formula>6</formula>
    </cfRule>
    <cfRule type="cellIs" dxfId="122" priority="133" operator="equal">
      <formula>4</formula>
    </cfRule>
    <cfRule type="cellIs" dxfId="121" priority="134" operator="equal">
      <formula>2</formula>
    </cfRule>
    <cfRule type="cellIs" dxfId="120" priority="135" operator="equal">
      <formula>0</formula>
    </cfRule>
  </conditionalFormatting>
  <conditionalFormatting sqref="I29:R31">
    <cfRule type="cellIs" dxfId="119" priority="124" operator="equal">
      <formula>10</formula>
    </cfRule>
    <cfRule type="cellIs" dxfId="118" priority="125" operator="equal">
      <formula>8</formula>
    </cfRule>
    <cfRule type="cellIs" dxfId="117" priority="126" operator="equal">
      <formula>6</formula>
    </cfRule>
    <cfRule type="cellIs" dxfId="116" priority="127" operator="equal">
      <formula>4</formula>
    </cfRule>
    <cfRule type="cellIs" dxfId="115" priority="128" operator="equal">
      <formula>2</formula>
    </cfRule>
    <cfRule type="cellIs" dxfId="114" priority="129" operator="equal">
      <formula>0</formula>
    </cfRule>
  </conditionalFormatting>
  <conditionalFormatting sqref="I21:I23">
    <cfRule type="cellIs" dxfId="113" priority="106" operator="equal">
      <formula>10</formula>
    </cfRule>
    <cfRule type="cellIs" dxfId="112" priority="107" operator="equal">
      <formula>8</formula>
    </cfRule>
    <cfRule type="cellIs" dxfId="111" priority="108" operator="equal">
      <formula>6</formula>
    </cfRule>
    <cfRule type="cellIs" dxfId="110" priority="109" operator="equal">
      <formula>4</formula>
    </cfRule>
    <cfRule type="cellIs" dxfId="109" priority="110" operator="equal">
      <formula>2</formula>
    </cfRule>
    <cfRule type="cellIs" dxfId="108" priority="111" operator="equal">
      <formula>0</formula>
    </cfRule>
  </conditionalFormatting>
  <conditionalFormatting sqref="E37:F39">
    <cfRule type="cellIs" dxfId="107" priority="118" operator="equal">
      <formula>10</formula>
    </cfRule>
    <cfRule type="cellIs" dxfId="106" priority="119" operator="equal">
      <formula>8</formula>
    </cfRule>
    <cfRule type="cellIs" dxfId="105" priority="120" operator="equal">
      <formula>6</formula>
    </cfRule>
    <cfRule type="cellIs" dxfId="104" priority="121" operator="equal">
      <formula>4</formula>
    </cfRule>
    <cfRule type="cellIs" dxfId="103" priority="122" operator="equal">
      <formula>2</formula>
    </cfRule>
    <cfRule type="cellIs" dxfId="102" priority="123" operator="equal">
      <formula>0</formula>
    </cfRule>
  </conditionalFormatting>
  <conditionalFormatting sqref="F37">
    <cfRule type="cellIs" dxfId="101" priority="112" operator="equal">
      <formula>10</formula>
    </cfRule>
    <cfRule type="cellIs" dxfId="100" priority="113" operator="equal">
      <formula>8</formula>
    </cfRule>
    <cfRule type="cellIs" dxfId="99" priority="114" operator="equal">
      <formula>6</formula>
    </cfRule>
    <cfRule type="cellIs" dxfId="98" priority="115" operator="equal">
      <formula>4</formula>
    </cfRule>
    <cfRule type="cellIs" dxfId="97" priority="116" operator="equal">
      <formula>2</formula>
    </cfRule>
    <cfRule type="cellIs" dxfId="96" priority="117" operator="equal">
      <formula>0</formula>
    </cfRule>
  </conditionalFormatting>
  <conditionalFormatting sqref="I14:R16">
    <cfRule type="cellIs" dxfId="95" priority="100" operator="equal">
      <formula>10</formula>
    </cfRule>
    <cfRule type="cellIs" dxfId="94" priority="101" operator="equal">
      <formula>8</formula>
    </cfRule>
    <cfRule type="cellIs" dxfId="93" priority="102" operator="equal">
      <formula>6</formula>
    </cfRule>
    <cfRule type="cellIs" dxfId="92" priority="103" operator="equal">
      <formula>4</formula>
    </cfRule>
    <cfRule type="cellIs" dxfId="91" priority="104" operator="equal">
      <formula>2</formula>
    </cfRule>
    <cfRule type="cellIs" dxfId="90" priority="105" operator="equal">
      <formula>0</formula>
    </cfRule>
  </conditionalFormatting>
  <conditionalFormatting sqref="G37:G39">
    <cfRule type="dataBar" priority="9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{70430598-462C-44AB-A517-41AF2744051A}</x14:id>
        </ext>
      </extLst>
    </cfRule>
  </conditionalFormatting>
  <conditionalFormatting sqref="B14:B16">
    <cfRule type="cellIs" dxfId="89" priority="93" operator="equal">
      <formula>10</formula>
    </cfRule>
    <cfRule type="cellIs" dxfId="88" priority="94" operator="equal">
      <formula>8</formula>
    </cfRule>
    <cfRule type="cellIs" dxfId="87" priority="95" operator="equal">
      <formula>6</formula>
    </cfRule>
    <cfRule type="cellIs" dxfId="86" priority="96" operator="equal">
      <formula>4</formula>
    </cfRule>
    <cfRule type="cellIs" dxfId="85" priority="97" operator="equal">
      <formula>2</formula>
    </cfRule>
    <cfRule type="cellIs" dxfId="84" priority="98" operator="equal">
      <formula>0</formula>
    </cfRule>
  </conditionalFormatting>
  <conditionalFormatting sqref="G14:G16">
    <cfRule type="dataBar" priority="1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{B69BE985-3CE1-4A2A-90CE-9754799E548A}</x14:id>
        </ext>
      </extLst>
    </cfRule>
  </conditionalFormatting>
  <conditionalFormatting sqref="G21:G23">
    <cfRule type="dataBar" priority="1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{F543C702-22B8-4636-9E4D-322B1A591E2B}</x14:id>
        </ext>
      </extLst>
    </cfRule>
  </conditionalFormatting>
  <conditionalFormatting sqref="G29:G31">
    <cfRule type="dataBar" priority="1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{C69777E0-F6D3-4372-9045-CF925A449C56}</x14:id>
        </ext>
      </extLst>
    </cfRule>
  </conditionalFormatting>
  <conditionalFormatting sqref="B29:B31 B21:B23">
    <cfRule type="cellIs" dxfId="83" priority="87" operator="equal">
      <formula>10</formula>
    </cfRule>
    <cfRule type="cellIs" dxfId="82" priority="88" operator="equal">
      <formula>8</formula>
    </cfRule>
    <cfRule type="cellIs" dxfId="81" priority="89" operator="equal">
      <formula>6</formula>
    </cfRule>
    <cfRule type="cellIs" dxfId="80" priority="90" operator="equal">
      <formula>4</formula>
    </cfRule>
    <cfRule type="cellIs" dxfId="79" priority="91" operator="equal">
      <formula>2</formula>
    </cfRule>
    <cfRule type="cellIs" dxfId="78" priority="92" operator="equal">
      <formula>0</formula>
    </cfRule>
  </conditionalFormatting>
  <conditionalFormatting sqref="B37:B39">
    <cfRule type="cellIs" dxfId="77" priority="81" operator="equal">
      <formula>10</formula>
    </cfRule>
    <cfRule type="cellIs" dxfId="76" priority="82" operator="equal">
      <formula>8</formula>
    </cfRule>
    <cfRule type="cellIs" dxfId="75" priority="83" operator="equal">
      <formula>6</formula>
    </cfRule>
    <cfRule type="cellIs" dxfId="74" priority="84" operator="equal">
      <formula>4</formula>
    </cfRule>
    <cfRule type="cellIs" dxfId="73" priority="85" operator="equal">
      <formula>2</formula>
    </cfRule>
    <cfRule type="cellIs" dxfId="72" priority="86" operator="equal">
      <formula>0</formula>
    </cfRule>
  </conditionalFormatting>
  <conditionalFormatting sqref="I17:R17">
    <cfRule type="cellIs" dxfId="71" priority="74" operator="equal">
      <formula>10</formula>
    </cfRule>
    <cfRule type="cellIs" dxfId="70" priority="75" operator="equal">
      <formula>8</formula>
    </cfRule>
    <cfRule type="cellIs" dxfId="69" priority="76" operator="equal">
      <formula>6</formula>
    </cfRule>
    <cfRule type="cellIs" dxfId="68" priority="77" operator="equal">
      <formula>4</formula>
    </cfRule>
    <cfRule type="cellIs" dxfId="67" priority="78" operator="equal">
      <formula>2</formula>
    </cfRule>
    <cfRule type="cellIs" dxfId="66" priority="79" operator="equal">
      <formula>0</formula>
    </cfRule>
  </conditionalFormatting>
  <conditionalFormatting sqref="B17">
    <cfRule type="cellIs" dxfId="65" priority="68" operator="equal">
      <formula>10</formula>
    </cfRule>
    <cfRule type="cellIs" dxfId="64" priority="69" operator="equal">
      <formula>8</formula>
    </cfRule>
    <cfRule type="cellIs" dxfId="63" priority="70" operator="equal">
      <formula>6</formula>
    </cfRule>
    <cfRule type="cellIs" dxfId="62" priority="71" operator="equal">
      <formula>4</formula>
    </cfRule>
    <cfRule type="cellIs" dxfId="61" priority="72" operator="equal">
      <formula>2</formula>
    </cfRule>
    <cfRule type="cellIs" dxfId="60" priority="73" operator="equal">
      <formula>0</formula>
    </cfRule>
  </conditionalFormatting>
  <conditionalFormatting sqref="G17">
    <cfRule type="dataBar" priority="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{748EA4E4-240A-4191-B289-F4CC1479BCA0}</x14:id>
        </ext>
      </extLst>
    </cfRule>
  </conditionalFormatting>
  <conditionalFormatting sqref="I18:R18">
    <cfRule type="cellIs" dxfId="59" priority="61" operator="equal">
      <formula>10</formula>
    </cfRule>
    <cfRule type="cellIs" dxfId="58" priority="62" operator="equal">
      <formula>8</formula>
    </cfRule>
    <cfRule type="cellIs" dxfId="57" priority="63" operator="equal">
      <formula>6</formula>
    </cfRule>
    <cfRule type="cellIs" dxfId="56" priority="64" operator="equal">
      <formula>4</formula>
    </cfRule>
    <cfRule type="cellIs" dxfId="55" priority="65" operator="equal">
      <formula>2</formula>
    </cfRule>
    <cfRule type="cellIs" dxfId="54" priority="66" operator="equal">
      <formula>0</formula>
    </cfRule>
  </conditionalFormatting>
  <conditionalFormatting sqref="B18">
    <cfRule type="cellIs" dxfId="53" priority="55" operator="equal">
      <formula>10</formula>
    </cfRule>
    <cfRule type="cellIs" dxfId="52" priority="56" operator="equal">
      <formula>8</formula>
    </cfRule>
    <cfRule type="cellIs" dxfId="51" priority="57" operator="equal">
      <formula>6</formula>
    </cfRule>
    <cfRule type="cellIs" dxfId="50" priority="58" operator="equal">
      <formula>4</formula>
    </cfRule>
    <cfRule type="cellIs" dxfId="49" priority="59" operator="equal">
      <formula>2</formula>
    </cfRule>
    <cfRule type="cellIs" dxfId="48" priority="60" operator="equal">
      <formula>0</formula>
    </cfRule>
  </conditionalFormatting>
  <conditionalFormatting sqref="G18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{CC5C267A-5E00-40E2-91EC-5C05B0FAFFC2}</x14:id>
        </ext>
      </extLst>
    </cfRule>
  </conditionalFormatting>
  <conditionalFormatting sqref="J24:R25">
    <cfRule type="cellIs" dxfId="47" priority="48" operator="equal">
      <formula>10</formula>
    </cfRule>
    <cfRule type="cellIs" dxfId="46" priority="49" operator="equal">
      <formula>8</formula>
    </cfRule>
    <cfRule type="cellIs" dxfId="45" priority="50" operator="equal">
      <formula>6</formula>
    </cfRule>
    <cfRule type="cellIs" dxfId="44" priority="51" operator="equal">
      <formula>4</formula>
    </cfRule>
    <cfRule type="cellIs" dxfId="43" priority="52" operator="equal">
      <formula>2</formula>
    </cfRule>
    <cfRule type="cellIs" dxfId="42" priority="53" operator="equal">
      <formula>0</formula>
    </cfRule>
  </conditionalFormatting>
  <conditionalFormatting sqref="I24:I25">
    <cfRule type="cellIs" dxfId="41" priority="42" operator="equal">
      <formula>10</formula>
    </cfRule>
    <cfRule type="cellIs" dxfId="40" priority="43" operator="equal">
      <formula>8</formula>
    </cfRule>
    <cfRule type="cellIs" dxfId="39" priority="44" operator="equal">
      <formula>6</formula>
    </cfRule>
    <cfRule type="cellIs" dxfId="38" priority="45" operator="equal">
      <formula>4</formula>
    </cfRule>
    <cfRule type="cellIs" dxfId="37" priority="46" operator="equal">
      <formula>2</formula>
    </cfRule>
    <cfRule type="cellIs" dxfId="36" priority="47" operator="equal">
      <formula>0</formula>
    </cfRule>
  </conditionalFormatting>
  <conditionalFormatting sqref="G24:G25">
    <cfRule type="dataBar" priority="5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{AA02B395-C8B7-4852-B754-15E06856C95C}</x14:id>
        </ext>
      </extLst>
    </cfRule>
  </conditionalFormatting>
  <conditionalFormatting sqref="B24:B25">
    <cfRule type="cellIs" dxfId="35" priority="36" operator="equal">
      <formula>10</formula>
    </cfRule>
    <cfRule type="cellIs" dxfId="34" priority="37" operator="equal">
      <formula>8</formula>
    </cfRule>
    <cfRule type="cellIs" dxfId="33" priority="38" operator="equal">
      <formula>6</formula>
    </cfRule>
    <cfRule type="cellIs" dxfId="32" priority="39" operator="equal">
      <formula>4</formula>
    </cfRule>
    <cfRule type="cellIs" dxfId="31" priority="40" operator="equal">
      <formula>2</formula>
    </cfRule>
    <cfRule type="cellIs" dxfId="30" priority="41" operator="equal">
      <formula>0</formula>
    </cfRule>
  </conditionalFormatting>
  <conditionalFormatting sqref="I32:R33">
    <cfRule type="cellIs" dxfId="29" priority="29" operator="equal">
      <formula>10</formula>
    </cfRule>
    <cfRule type="cellIs" dxfId="28" priority="30" operator="equal">
      <formula>8</formula>
    </cfRule>
    <cfRule type="cellIs" dxfId="27" priority="31" operator="equal">
      <formula>6</formula>
    </cfRule>
    <cfRule type="cellIs" dxfId="26" priority="32" operator="equal">
      <formula>4</formula>
    </cfRule>
    <cfRule type="cellIs" dxfId="25" priority="33" operator="equal">
      <formula>2</formula>
    </cfRule>
    <cfRule type="cellIs" dxfId="24" priority="34" operator="equal">
      <formula>0</formula>
    </cfRule>
  </conditionalFormatting>
  <conditionalFormatting sqref="G32:G33">
    <cfRule type="dataBar" priority="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{F5F80F7F-EBEC-43FB-B6C8-DDED965C0F04}</x14:id>
        </ext>
      </extLst>
    </cfRule>
  </conditionalFormatting>
  <conditionalFormatting sqref="B32:B33">
    <cfRule type="cellIs" dxfId="23" priority="23" operator="equal">
      <formula>10</formula>
    </cfRule>
    <cfRule type="cellIs" dxfId="22" priority="24" operator="equal">
      <formula>8</formula>
    </cfRule>
    <cfRule type="cellIs" dxfId="21" priority="25" operator="equal">
      <formula>6</formula>
    </cfRule>
    <cfRule type="cellIs" dxfId="20" priority="26" operator="equal">
      <formula>4</formula>
    </cfRule>
    <cfRule type="cellIs" dxfId="19" priority="27" operator="equal">
      <formula>2</formula>
    </cfRule>
    <cfRule type="cellIs" dxfId="18" priority="28" operator="equal">
      <formula>0</formula>
    </cfRule>
  </conditionalFormatting>
  <conditionalFormatting sqref="E40:F41">
    <cfRule type="cellIs" dxfId="17" priority="16" operator="equal">
      <formula>10</formula>
    </cfRule>
    <cfRule type="cellIs" dxfId="16" priority="17" operator="equal">
      <formula>8</formula>
    </cfRule>
    <cfRule type="cellIs" dxfId="15" priority="18" operator="equal">
      <formula>6</formula>
    </cfRule>
    <cfRule type="cellIs" dxfId="14" priority="19" operator="equal">
      <formula>4</formula>
    </cfRule>
    <cfRule type="cellIs" dxfId="13" priority="20" operator="equal">
      <formula>2</formula>
    </cfRule>
    <cfRule type="cellIs" dxfId="12" priority="21" operator="equal">
      <formula>0</formula>
    </cfRule>
  </conditionalFormatting>
  <conditionalFormatting sqref="E40:F41">
    <cfRule type="cellIs" dxfId="11" priority="10" operator="equal">
      <formula>10</formula>
    </cfRule>
    <cfRule type="cellIs" dxfId="10" priority="11" operator="equal">
      <formula>8</formula>
    </cfRule>
    <cfRule type="cellIs" dxfId="9" priority="12" operator="equal">
      <formula>6</formula>
    </cfRule>
    <cfRule type="cellIs" dxfId="8" priority="13" operator="equal">
      <formula>4</formula>
    </cfRule>
    <cfRule type="cellIs" dxfId="7" priority="14" operator="equal">
      <formula>2</formula>
    </cfRule>
    <cfRule type="cellIs" dxfId="6" priority="15" operator="equal">
      <formula>0</formula>
    </cfRule>
  </conditionalFormatting>
  <conditionalFormatting sqref="G40:G41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{7ED46737-191C-4C49-8478-BE1811BCB5C3}</x14:id>
        </ext>
      </extLst>
    </cfRule>
  </conditionalFormatting>
  <conditionalFormatting sqref="B40:B41">
    <cfRule type="cellIs" dxfId="5" priority="3" operator="equal">
      <formula>10</formula>
    </cfRule>
    <cfRule type="cellIs" dxfId="4" priority="4" operator="equal">
      <formula>8</formula>
    </cfRule>
    <cfRule type="cellIs" dxfId="3" priority="5" operator="equal">
      <formula>6</formula>
    </cfRule>
    <cfRule type="cellIs" dxfId="2" priority="6" operator="equal">
      <formula>4</formula>
    </cfRule>
    <cfRule type="cellIs" dxfId="1" priority="7" operator="equal">
      <formula>2</formula>
    </cfRule>
    <cfRule type="cellIs" dxfId="0" priority="8" operator="equal">
      <formula>0</formula>
    </cfRule>
  </conditionalFormatting>
  <dataValidations count="1">
    <dataValidation type="list" allowBlank="1" showInputMessage="1" showErrorMessage="1" sqref="I14:R18 I29:R33 I21:R25 B21:B25 E37:F41 B37:B41 B14:B18 B29:B33" xr:uid="{00000000-0002-0000-0000-000000000000}">
      <formula1>score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430598-462C-44AB-A517-41AF274405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G37:G39</xm:sqref>
        </x14:conditionalFormatting>
        <x14:conditionalFormatting xmlns:xm="http://schemas.microsoft.com/office/excel/2006/main">
          <x14:cfRule type="dataBar" id="{B69BE985-3CE1-4A2A-90CE-9754799E54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G14:G16</xm:sqref>
        </x14:conditionalFormatting>
        <x14:conditionalFormatting xmlns:xm="http://schemas.microsoft.com/office/excel/2006/main">
          <x14:cfRule type="dataBar" id="{F543C702-22B8-4636-9E4D-322B1A591E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G21:G23</xm:sqref>
        </x14:conditionalFormatting>
        <x14:conditionalFormatting xmlns:xm="http://schemas.microsoft.com/office/excel/2006/main">
          <x14:cfRule type="dataBar" id="{C69777E0-F6D3-4372-9045-CF925A449C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G29:G31</xm:sqref>
        </x14:conditionalFormatting>
        <x14:conditionalFormatting xmlns:xm="http://schemas.microsoft.com/office/excel/2006/main">
          <x14:cfRule type="dataBar" id="{748EA4E4-240A-4191-B289-F4CC1479BC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G17</xm:sqref>
        </x14:conditionalFormatting>
        <x14:conditionalFormatting xmlns:xm="http://schemas.microsoft.com/office/excel/2006/main">
          <x14:cfRule type="dataBar" id="{CC5C267A-5E00-40E2-91EC-5C05B0FAFF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AA02B395-C8B7-4852-B754-15E06856C95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G24:G25</xm:sqref>
        </x14:conditionalFormatting>
        <x14:conditionalFormatting xmlns:xm="http://schemas.microsoft.com/office/excel/2006/main">
          <x14:cfRule type="dataBar" id="{F5F80F7F-EBEC-43FB-B6C8-DDED965C0F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G32:G33</xm:sqref>
        </x14:conditionalFormatting>
        <x14:conditionalFormatting xmlns:xm="http://schemas.microsoft.com/office/excel/2006/main">
          <x14:cfRule type="dataBar" id="{7ED46737-191C-4C49-8478-BE1811BCB5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G40:G41</xm:sqref>
        </x14:conditionalFormatting>
        <x14:conditionalFormatting xmlns:xm="http://schemas.microsoft.com/office/excel/2006/main">
          <x14:cfRule type="iconSet" priority="136" id="{5CBA58D0-44AF-4DA1-B31A-2BA88E913C68}">
            <x14:iconSet iconSet="3Symbols" custom="1">
              <x14:cfvo type="percent">
                <xm:f>0</xm:f>
              </x14:cfvo>
              <x14:cfvo type="percent">
                <xm:f>1</xm:f>
              </x14:cfvo>
              <x14:cfvo type="percent">
                <xm:f>99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K38:L40</xm:sqref>
        </x14:conditionalFormatting>
        <x14:conditionalFormatting xmlns:xm="http://schemas.microsoft.com/office/excel/2006/main">
          <x14:cfRule type="iconSet" priority="143" id="{AAEC3412-AE69-48F1-8897-81BB83D67AC5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40700001</xm:f>
              </x14:cfvo>
              <x14:cfIcon iconSet="3Flags" iconId="2"/>
              <x14:cfIcon iconSet="3Flags" iconId="2"/>
              <x14:cfIcon iconSet="3Flags" iconId="0"/>
            </x14:iconSet>
          </x14:cfRule>
          <xm:sqref>C5:C9</xm:sqref>
        </x14:conditionalFormatting>
        <x14:conditionalFormatting xmlns:xm="http://schemas.microsoft.com/office/excel/2006/main">
          <x14:cfRule type="iconSet" priority="147" id="{947360E5-FF8B-4B68-BAC6-1457BFD0AD65}">
            <x14:iconSet iconSet="3Symbols" custom="1">
              <x14:cfvo type="percent">
                <xm:f>0</xm:f>
              </x14:cfvo>
              <x14:cfvo type="percent">
                <xm:f>1</xm:f>
              </x14:cfvo>
              <x14:cfvo type="percent">
                <xm:f>99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C46:D52</xm:sqref>
        </x14:conditionalFormatting>
        <x14:conditionalFormatting xmlns:xm="http://schemas.microsoft.com/office/excel/2006/main">
          <x14:cfRule type="iconSet" priority="22" id="{D44724A9-5CC4-47E3-8ECC-343C564BA110}">
            <x14:iconSet iconSet="3Symbols" custom="1">
              <x14:cfvo type="percent">
                <xm:f>0</xm:f>
              </x14:cfvo>
              <x14:cfvo type="percent">
                <xm:f>1</xm:f>
              </x14:cfvo>
              <x14:cfvo type="percent">
                <xm:f>99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K41:L42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Blad1</vt:lpstr>
      <vt:lpstr>Blad2</vt:lpstr>
      <vt:lpstr>Blad3</vt:lpstr>
      <vt:lpstr>Blad1!interviewscore</vt:lpstr>
      <vt:lpstr>Blad1!kansscore</vt:lpstr>
      <vt:lpstr>Blad1!prestatiescore</vt:lpstr>
      <vt:lpstr>Blad1!risicoscore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Knijn, S. (Sanne)</dc:creator>
  <cp:lastModifiedBy>Middelink, F. (Ferry)</cp:lastModifiedBy>
  <dcterms:created xsi:type="dcterms:W3CDTF">2017-06-09T09:09:00Z</dcterms:created>
  <dcterms:modified xsi:type="dcterms:W3CDTF">2019-06-13T13:59:54Z</dcterms:modified>
</cp:coreProperties>
</file>