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https://eindhovenairport.sharepoint.com/sites/commonusesystems/voorbereiding/1. Documents/1. Tendering Guide/v1.1/"/>
    </mc:Choice>
  </mc:AlternateContent>
  <xr:revisionPtr revIDLastSave="24" documentId="11_89CE664D09B0041AFE8CCEBCE097F227E45D9E7A" xr6:coauthVersionLast="36" xr6:coauthVersionMax="43" xr10:uidLastSave="{8CFDF119-E486-458B-912F-E7A2D08979DE}"/>
  <workbookProtection workbookPassword="9D7C" lockStructure="1"/>
  <bookViews>
    <workbookView xWindow="-105" yWindow="-105" windowWidth="20715" windowHeight="13275" xr2:uid="{00000000-000D-0000-FFFF-FFFF00000000}"/>
  </bookViews>
  <sheets>
    <sheet name="Lot 1" sheetId="8" r:id="rId1"/>
    <sheet name="Lot 2" sheetId="9" r:id="rId2"/>
    <sheet name="Lot 3" sheetId="10" r:id="rId3"/>
  </sheets>
  <definedNames>
    <definedName name="_xlnm.Print_Area" localSheetId="0">'Lot 1'!$A:$I</definedName>
    <definedName name="_xlnm.Print_Area" localSheetId="1">'Lot 2'!$A:$I</definedName>
    <definedName name="_xlnm.Print_Area" localSheetId="2">'Lot 3'!$A:$I</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116" i="10" l="1"/>
  <c r="J116" i="10"/>
  <c r="I116" i="10"/>
  <c r="F116" i="10"/>
  <c r="E116" i="10"/>
  <c r="K115" i="10"/>
  <c r="J115" i="10"/>
  <c r="I115" i="10"/>
  <c r="F115" i="10"/>
  <c r="E115" i="10"/>
  <c r="K114" i="10"/>
  <c r="J114" i="10"/>
  <c r="I114" i="10"/>
  <c r="F114" i="10"/>
  <c r="E114" i="10"/>
  <c r="K113" i="10"/>
  <c r="J113" i="10"/>
  <c r="I113" i="10"/>
  <c r="F113" i="10"/>
  <c r="E113" i="10"/>
  <c r="K112" i="10"/>
  <c r="J112" i="10"/>
  <c r="I112" i="10"/>
  <c r="F112" i="10"/>
  <c r="E112" i="10"/>
  <c r="K111" i="10"/>
  <c r="J111" i="10"/>
  <c r="I111" i="10"/>
  <c r="F111" i="10"/>
  <c r="E111" i="10"/>
  <c r="K110" i="10"/>
  <c r="J110" i="10"/>
  <c r="I110" i="10"/>
  <c r="F110" i="10"/>
  <c r="E110" i="10"/>
  <c r="K109" i="10"/>
  <c r="J109" i="10"/>
  <c r="I109" i="10"/>
  <c r="F109" i="10"/>
  <c r="E109" i="10"/>
  <c r="K108" i="10"/>
  <c r="J108" i="10"/>
  <c r="I108" i="10"/>
  <c r="F108" i="10"/>
  <c r="E108" i="10"/>
  <c r="K107" i="10"/>
  <c r="J107" i="10"/>
  <c r="I107" i="10"/>
  <c r="F107" i="10"/>
  <c r="E107" i="10"/>
  <c r="K106" i="10"/>
  <c r="J106" i="10"/>
  <c r="I106" i="10"/>
  <c r="F106" i="10"/>
  <c r="E106" i="10"/>
  <c r="K105" i="10"/>
  <c r="J105" i="10"/>
  <c r="I105" i="10"/>
  <c r="F105" i="10"/>
  <c r="E105" i="10"/>
  <c r="K104" i="10"/>
  <c r="J104" i="10"/>
  <c r="I104" i="10"/>
  <c r="F104" i="10"/>
  <c r="E104" i="10"/>
  <c r="K103" i="10"/>
  <c r="J103" i="10"/>
  <c r="I103" i="10"/>
  <c r="F103" i="10"/>
  <c r="E103" i="10"/>
  <c r="K102" i="10"/>
  <c r="J102" i="10"/>
  <c r="I102" i="10"/>
  <c r="F102" i="10"/>
  <c r="E102" i="10"/>
  <c r="K101" i="10"/>
  <c r="J101" i="10"/>
  <c r="I101" i="10"/>
  <c r="F101" i="10"/>
  <c r="E101" i="10"/>
  <c r="K100" i="10"/>
  <c r="J100" i="10"/>
  <c r="I100" i="10"/>
  <c r="F100" i="10"/>
  <c r="E100" i="10"/>
  <c r="K99" i="10"/>
  <c r="J99" i="10"/>
  <c r="I99" i="10"/>
  <c r="F99" i="10"/>
  <c r="E99" i="10"/>
  <c r="K98" i="10"/>
  <c r="J98" i="10"/>
  <c r="I98" i="10"/>
  <c r="F98" i="10"/>
  <c r="E98" i="10"/>
  <c r="K97" i="10"/>
  <c r="J97" i="10"/>
  <c r="I97" i="10"/>
  <c r="F97" i="10"/>
  <c r="E97" i="10"/>
  <c r="K96" i="10"/>
  <c r="J96" i="10"/>
  <c r="I96" i="10"/>
  <c r="F96" i="10"/>
  <c r="E96" i="10"/>
  <c r="K95" i="10"/>
  <c r="J95" i="10"/>
  <c r="I95" i="10"/>
  <c r="F95" i="10"/>
  <c r="E95" i="10"/>
  <c r="K94" i="10"/>
  <c r="J94" i="10"/>
  <c r="I94" i="10"/>
  <c r="F94" i="10"/>
  <c r="E94" i="10"/>
  <c r="K93" i="10"/>
  <c r="J93" i="10"/>
  <c r="I93" i="10"/>
  <c r="F93" i="10"/>
  <c r="E93" i="10"/>
  <c r="K92" i="10"/>
  <c r="J92" i="10"/>
  <c r="I92" i="10"/>
  <c r="F92" i="10"/>
  <c r="E92" i="10"/>
  <c r="K91" i="10"/>
  <c r="J91" i="10"/>
  <c r="I91" i="10"/>
  <c r="F91" i="10"/>
  <c r="E91" i="10"/>
  <c r="K90" i="10"/>
  <c r="J90" i="10"/>
  <c r="I90" i="10"/>
  <c r="F90" i="10"/>
  <c r="E90" i="10"/>
  <c r="K89" i="10"/>
  <c r="J89" i="10"/>
  <c r="I89" i="10"/>
  <c r="F89" i="10"/>
  <c r="E89" i="10"/>
  <c r="K88" i="10"/>
  <c r="J88" i="10"/>
  <c r="I88" i="10"/>
  <c r="F88" i="10"/>
  <c r="E88" i="10"/>
  <c r="K87" i="10"/>
  <c r="J87" i="10"/>
  <c r="I87" i="10"/>
  <c r="F87" i="10"/>
  <c r="E87" i="10"/>
  <c r="K86" i="10"/>
  <c r="J86" i="10"/>
  <c r="I86" i="10"/>
  <c r="F86" i="10"/>
  <c r="E86" i="10"/>
  <c r="K85" i="10"/>
  <c r="J85" i="10"/>
  <c r="I85" i="10"/>
  <c r="F85" i="10"/>
  <c r="E85" i="10"/>
  <c r="K84" i="10"/>
  <c r="J84" i="10"/>
  <c r="I84" i="10"/>
  <c r="F84" i="10"/>
  <c r="E84" i="10"/>
  <c r="K83" i="10"/>
  <c r="J83" i="10"/>
  <c r="I83" i="10"/>
  <c r="F83" i="10"/>
  <c r="E83" i="10"/>
  <c r="K82" i="10"/>
  <c r="J82" i="10"/>
  <c r="I82" i="10"/>
  <c r="F82" i="10"/>
  <c r="E82" i="10"/>
  <c r="K81" i="10"/>
  <c r="J81" i="10"/>
  <c r="I81" i="10"/>
  <c r="F81" i="10"/>
  <c r="E81" i="10"/>
  <c r="K80" i="10"/>
  <c r="J80" i="10"/>
  <c r="I80" i="10"/>
  <c r="F80" i="10"/>
  <c r="E80" i="10"/>
  <c r="K79" i="10"/>
  <c r="J79" i="10"/>
  <c r="I79" i="10"/>
  <c r="F79" i="10"/>
  <c r="E79" i="10"/>
  <c r="K78" i="10"/>
  <c r="J78" i="10"/>
  <c r="I78" i="10"/>
  <c r="F78" i="10"/>
  <c r="E78" i="10"/>
  <c r="K77" i="10"/>
  <c r="J77" i="10"/>
  <c r="I77" i="10"/>
  <c r="F77" i="10"/>
  <c r="E77" i="10"/>
  <c r="K76" i="10"/>
  <c r="J76" i="10"/>
  <c r="I76" i="10"/>
  <c r="F76" i="10"/>
  <c r="E76" i="10"/>
  <c r="K75" i="10"/>
  <c r="J75" i="10"/>
  <c r="I75" i="10"/>
  <c r="F75" i="10"/>
  <c r="E75" i="10"/>
  <c r="K74" i="10"/>
  <c r="J74" i="10"/>
  <c r="I74" i="10"/>
  <c r="F74" i="10"/>
  <c r="E74" i="10"/>
  <c r="K73" i="10"/>
  <c r="J73" i="10"/>
  <c r="I73" i="10"/>
  <c r="F73" i="10"/>
  <c r="E73" i="10"/>
  <c r="K72" i="10"/>
  <c r="J72" i="10"/>
  <c r="I72" i="10"/>
  <c r="F72" i="10"/>
  <c r="E72" i="10"/>
  <c r="K71" i="10"/>
  <c r="J71" i="10"/>
  <c r="I71" i="10"/>
  <c r="F71" i="10"/>
  <c r="E71" i="10"/>
  <c r="K70" i="10"/>
  <c r="J70" i="10"/>
  <c r="I70" i="10"/>
  <c r="F70" i="10"/>
  <c r="E70" i="10"/>
  <c r="K69" i="10"/>
  <c r="J69" i="10"/>
  <c r="I69" i="10"/>
  <c r="F69" i="10"/>
  <c r="E69" i="10"/>
  <c r="K68" i="10"/>
  <c r="J68" i="10"/>
  <c r="I68" i="10"/>
  <c r="F68" i="10"/>
  <c r="E68" i="10"/>
  <c r="K67" i="10"/>
  <c r="J67" i="10"/>
  <c r="I67" i="10"/>
  <c r="F67" i="10"/>
  <c r="E67" i="10"/>
  <c r="K66" i="10"/>
  <c r="J66" i="10"/>
  <c r="I66" i="10"/>
  <c r="F66" i="10"/>
  <c r="E66" i="10"/>
  <c r="K65" i="10"/>
  <c r="J65" i="10"/>
  <c r="I65" i="10"/>
  <c r="F65" i="10"/>
  <c r="E65" i="10"/>
  <c r="K64" i="10"/>
  <c r="J64" i="10"/>
  <c r="I64" i="10"/>
  <c r="F64" i="10"/>
  <c r="E64" i="10"/>
  <c r="K63" i="10"/>
  <c r="J63" i="10"/>
  <c r="I63" i="10"/>
  <c r="F63" i="10"/>
  <c r="E63" i="10"/>
  <c r="K62" i="10"/>
  <c r="J62" i="10"/>
  <c r="I62" i="10"/>
  <c r="F62" i="10"/>
  <c r="E62" i="10"/>
  <c r="K61" i="10"/>
  <c r="J61" i="10"/>
  <c r="I61" i="10"/>
  <c r="F61" i="10"/>
  <c r="E61" i="10"/>
  <c r="K60" i="10"/>
  <c r="J60" i="10"/>
  <c r="I60" i="10"/>
  <c r="F60" i="10"/>
  <c r="E60" i="10"/>
  <c r="K59" i="10"/>
  <c r="J59" i="10"/>
  <c r="I59" i="10"/>
  <c r="F59" i="10"/>
  <c r="E59" i="10"/>
  <c r="K58" i="10"/>
  <c r="J58" i="10"/>
  <c r="I58" i="10"/>
  <c r="F58" i="10"/>
  <c r="E58" i="10"/>
  <c r="K57" i="10"/>
  <c r="J57" i="10"/>
  <c r="I57" i="10"/>
  <c r="F57" i="10"/>
  <c r="E57" i="10"/>
  <c r="K56" i="10"/>
  <c r="J56" i="10"/>
  <c r="I56" i="10"/>
  <c r="F56" i="10"/>
  <c r="E56" i="10"/>
  <c r="K55" i="10"/>
  <c r="J55" i="10"/>
  <c r="I55" i="10"/>
  <c r="F55" i="10"/>
  <c r="E55" i="10"/>
  <c r="K54" i="10"/>
  <c r="J54" i="10"/>
  <c r="I54" i="10"/>
  <c r="F54" i="10"/>
  <c r="E54" i="10"/>
  <c r="K53" i="10"/>
  <c r="J53" i="10"/>
  <c r="I53" i="10"/>
  <c r="F53" i="10"/>
  <c r="E53" i="10"/>
  <c r="K52" i="10"/>
  <c r="J52" i="10"/>
  <c r="I52" i="10"/>
  <c r="F52" i="10"/>
  <c r="E52" i="10"/>
  <c r="K51" i="10"/>
  <c r="J51" i="10"/>
  <c r="I51" i="10"/>
  <c r="F51" i="10"/>
  <c r="E51" i="10"/>
  <c r="K50" i="10"/>
  <c r="J50" i="10"/>
  <c r="I50" i="10"/>
  <c r="F50" i="10"/>
  <c r="E50" i="10"/>
  <c r="K49" i="10"/>
  <c r="J49" i="10"/>
  <c r="I49" i="10"/>
  <c r="F49" i="10"/>
  <c r="E49" i="10"/>
  <c r="K48" i="10"/>
  <c r="J48" i="10"/>
  <c r="I48" i="10"/>
  <c r="F48" i="10"/>
  <c r="E48" i="10"/>
  <c r="K47" i="10"/>
  <c r="J47" i="10"/>
  <c r="I47" i="10"/>
  <c r="F47" i="10"/>
  <c r="E47" i="10"/>
  <c r="K46" i="10"/>
  <c r="J46" i="10"/>
  <c r="I46" i="10"/>
  <c r="F46" i="10"/>
  <c r="E46" i="10"/>
  <c r="K45" i="10"/>
  <c r="J45" i="10"/>
  <c r="I45" i="10"/>
  <c r="F45" i="10"/>
  <c r="E45" i="10"/>
  <c r="K44" i="10"/>
  <c r="J44" i="10"/>
  <c r="I44" i="10"/>
  <c r="F44" i="10"/>
  <c r="E44" i="10"/>
  <c r="K43" i="10"/>
  <c r="J43" i="10"/>
  <c r="I43" i="10"/>
  <c r="F43" i="10"/>
  <c r="E43" i="10"/>
  <c r="K42" i="10"/>
  <c r="J42" i="10"/>
  <c r="I42" i="10"/>
  <c r="F42" i="10"/>
  <c r="E42" i="10"/>
  <c r="K41" i="10"/>
  <c r="J41" i="10"/>
  <c r="I41" i="10"/>
  <c r="F41" i="10"/>
  <c r="E41" i="10"/>
  <c r="K40" i="10"/>
  <c r="J40" i="10"/>
  <c r="I40" i="10"/>
  <c r="F40" i="10"/>
  <c r="E40" i="10"/>
  <c r="K39" i="10"/>
  <c r="J39" i="10"/>
  <c r="I39" i="10"/>
  <c r="F39" i="10"/>
  <c r="E39" i="10"/>
  <c r="K38" i="10"/>
  <c r="J38" i="10"/>
  <c r="I38" i="10"/>
  <c r="F38" i="10"/>
  <c r="E38" i="10"/>
  <c r="K37" i="10"/>
  <c r="J37" i="10"/>
  <c r="I37" i="10"/>
  <c r="F37" i="10"/>
  <c r="E37" i="10"/>
  <c r="K36" i="10"/>
  <c r="J36" i="10"/>
  <c r="I36" i="10"/>
  <c r="F36" i="10"/>
  <c r="E36" i="10"/>
  <c r="K35" i="10"/>
  <c r="J35" i="10"/>
  <c r="I35" i="10"/>
  <c r="F35" i="10"/>
  <c r="E35" i="10"/>
  <c r="K34" i="10"/>
  <c r="J34" i="10"/>
  <c r="I34" i="10"/>
  <c r="F34" i="10"/>
  <c r="E34" i="10"/>
  <c r="K33" i="10"/>
  <c r="J33" i="10"/>
  <c r="I33" i="10"/>
  <c r="F33" i="10"/>
  <c r="E33" i="10"/>
  <c r="K32" i="10"/>
  <c r="J32" i="10"/>
  <c r="I32" i="10"/>
  <c r="F32" i="10"/>
  <c r="E32" i="10"/>
  <c r="K31" i="10"/>
  <c r="J31" i="10"/>
  <c r="I31" i="10"/>
  <c r="F31" i="10"/>
  <c r="E31" i="10"/>
  <c r="K30" i="10"/>
  <c r="J30" i="10"/>
  <c r="I30" i="10"/>
  <c r="F30" i="10"/>
  <c r="E30" i="10"/>
  <c r="K29" i="10"/>
  <c r="J29" i="10"/>
  <c r="I29" i="10"/>
  <c r="F29" i="10"/>
  <c r="E29" i="10"/>
  <c r="K28" i="10"/>
  <c r="J28" i="10"/>
  <c r="I28" i="10"/>
  <c r="F28" i="10"/>
  <c r="E28" i="10"/>
  <c r="K27" i="10"/>
  <c r="J27" i="10"/>
  <c r="I27" i="10"/>
  <c r="F27" i="10"/>
  <c r="E27" i="10"/>
  <c r="K26" i="10"/>
  <c r="J26" i="10"/>
  <c r="I26" i="10"/>
  <c r="F26" i="10"/>
  <c r="E26" i="10"/>
  <c r="K25" i="10"/>
  <c r="J25" i="10"/>
  <c r="I25" i="10"/>
  <c r="F25" i="10"/>
  <c r="E25" i="10"/>
  <c r="K24" i="10"/>
  <c r="J24" i="10"/>
  <c r="I24" i="10"/>
  <c r="F24" i="10"/>
  <c r="E24" i="10"/>
  <c r="K23" i="10"/>
  <c r="J23" i="10"/>
  <c r="I23" i="10"/>
  <c r="F23" i="10"/>
  <c r="E23" i="10"/>
  <c r="K22" i="10"/>
  <c r="J22" i="10"/>
  <c r="I22" i="10"/>
  <c r="F22" i="10"/>
  <c r="E22" i="10"/>
  <c r="K21" i="10"/>
  <c r="J21" i="10"/>
  <c r="I21" i="10"/>
  <c r="F21" i="10"/>
  <c r="E21" i="10"/>
  <c r="K20" i="10"/>
  <c r="J20" i="10"/>
  <c r="I20" i="10"/>
  <c r="F20" i="10"/>
  <c r="E20" i="10"/>
  <c r="K19" i="10"/>
  <c r="J19" i="10"/>
  <c r="I19" i="10"/>
  <c r="F19" i="10"/>
  <c r="E19" i="10"/>
  <c r="K18" i="10"/>
  <c r="J18" i="10"/>
  <c r="I18" i="10"/>
  <c r="F18" i="10"/>
  <c r="E18" i="10"/>
  <c r="K17" i="10"/>
  <c r="J17" i="10"/>
  <c r="I17" i="10"/>
  <c r="F17" i="10"/>
  <c r="E17" i="10"/>
  <c r="K16" i="10"/>
  <c r="J16" i="10"/>
  <c r="I16" i="10"/>
  <c r="F16" i="10"/>
  <c r="E16" i="10"/>
  <c r="K15" i="10"/>
  <c r="J15" i="10"/>
  <c r="I15" i="10"/>
  <c r="F15" i="10"/>
  <c r="E15" i="10"/>
  <c r="K14" i="10"/>
  <c r="J14" i="10"/>
  <c r="I14" i="10"/>
  <c r="F14" i="10"/>
  <c r="E14" i="10"/>
  <c r="K13" i="10"/>
  <c r="J13" i="10"/>
  <c r="I13" i="10"/>
  <c r="F13" i="10"/>
  <c r="E13" i="10"/>
  <c r="K12" i="10"/>
  <c r="J12" i="10"/>
  <c r="I12" i="10"/>
  <c r="F12" i="10"/>
  <c r="E12" i="10"/>
  <c r="K11" i="10"/>
  <c r="J11" i="10"/>
  <c r="I11" i="10"/>
  <c r="F11" i="10"/>
  <c r="E11" i="10"/>
  <c r="K10" i="10"/>
  <c r="J10" i="10"/>
  <c r="I10" i="10"/>
  <c r="F10" i="10"/>
  <c r="E10" i="10"/>
  <c r="K9" i="10"/>
  <c r="J9" i="10"/>
  <c r="I9" i="10"/>
  <c r="F9" i="10"/>
  <c r="E9" i="10"/>
  <c r="K8" i="10"/>
  <c r="J8" i="10"/>
  <c r="I8" i="10"/>
  <c r="F8" i="10"/>
  <c r="E8" i="10"/>
  <c r="K7" i="10"/>
  <c r="J7" i="10"/>
  <c r="I7" i="10"/>
  <c r="F7" i="10"/>
  <c r="E7" i="10"/>
  <c r="K6" i="10"/>
  <c r="J6" i="10"/>
  <c r="I6" i="10"/>
  <c r="F6" i="10"/>
  <c r="E6" i="10"/>
  <c r="K5" i="10"/>
  <c r="J5" i="10"/>
  <c r="I5" i="10"/>
  <c r="F5" i="10"/>
  <c r="E5" i="10"/>
  <c r="K4" i="10"/>
  <c r="J4" i="10"/>
  <c r="I4" i="10"/>
  <c r="F4" i="10"/>
  <c r="F117" i="10" s="1"/>
  <c r="E4" i="10"/>
  <c r="K3" i="10"/>
  <c r="J3" i="10"/>
  <c r="I3" i="10"/>
  <c r="F3" i="10"/>
  <c r="E3" i="10"/>
  <c r="K2" i="10"/>
  <c r="J2" i="10"/>
  <c r="I2" i="10"/>
  <c r="F2" i="10"/>
  <c r="E2" i="10"/>
  <c r="K118" i="9"/>
  <c r="J118" i="9"/>
  <c r="I118" i="9"/>
  <c r="F118" i="9"/>
  <c r="E118" i="9"/>
  <c r="K117" i="9"/>
  <c r="J117" i="9"/>
  <c r="I117" i="9"/>
  <c r="F117" i="9"/>
  <c r="E117" i="9"/>
  <c r="K116" i="9"/>
  <c r="J116" i="9"/>
  <c r="I116" i="9"/>
  <c r="F116" i="9"/>
  <c r="E116" i="9"/>
  <c r="K115" i="9"/>
  <c r="J115" i="9"/>
  <c r="I115" i="9"/>
  <c r="F115" i="9"/>
  <c r="E115" i="9"/>
  <c r="K114" i="9"/>
  <c r="J114" i="9"/>
  <c r="I114" i="9"/>
  <c r="F114" i="9"/>
  <c r="E114" i="9"/>
  <c r="K113" i="9"/>
  <c r="J113" i="9"/>
  <c r="I113" i="9"/>
  <c r="F113" i="9"/>
  <c r="E113" i="9"/>
  <c r="K112" i="9"/>
  <c r="J112" i="9"/>
  <c r="I112" i="9"/>
  <c r="F112" i="9"/>
  <c r="E112" i="9"/>
  <c r="K111" i="9"/>
  <c r="J111" i="9"/>
  <c r="I111" i="9"/>
  <c r="F111" i="9"/>
  <c r="E111" i="9"/>
  <c r="K110" i="9"/>
  <c r="J110" i="9"/>
  <c r="I110" i="9"/>
  <c r="F110" i="9"/>
  <c r="E110" i="9"/>
  <c r="K109" i="9"/>
  <c r="J109" i="9"/>
  <c r="I109" i="9"/>
  <c r="F109" i="9"/>
  <c r="E109" i="9"/>
  <c r="K108" i="9"/>
  <c r="J108" i="9"/>
  <c r="I108" i="9"/>
  <c r="F108" i="9"/>
  <c r="E108" i="9"/>
  <c r="K107" i="9"/>
  <c r="J107" i="9"/>
  <c r="I107" i="9"/>
  <c r="F107" i="9"/>
  <c r="E107" i="9"/>
  <c r="K106" i="9"/>
  <c r="J106" i="9"/>
  <c r="I106" i="9"/>
  <c r="F106" i="9"/>
  <c r="E106" i="9"/>
  <c r="K105" i="9"/>
  <c r="J105" i="9"/>
  <c r="I105" i="9"/>
  <c r="F105" i="9"/>
  <c r="E105" i="9"/>
  <c r="K104" i="9"/>
  <c r="J104" i="9"/>
  <c r="I104" i="9"/>
  <c r="F104" i="9"/>
  <c r="E104" i="9"/>
  <c r="K103" i="9"/>
  <c r="J103" i="9"/>
  <c r="I103" i="9"/>
  <c r="F103" i="9"/>
  <c r="E103" i="9"/>
  <c r="K102" i="9"/>
  <c r="J102" i="9"/>
  <c r="I102" i="9"/>
  <c r="F102" i="9"/>
  <c r="E102" i="9"/>
  <c r="K101" i="9"/>
  <c r="J101" i="9"/>
  <c r="I101" i="9"/>
  <c r="F101" i="9"/>
  <c r="E101" i="9"/>
  <c r="K100" i="9"/>
  <c r="J100" i="9"/>
  <c r="I100" i="9"/>
  <c r="F100" i="9"/>
  <c r="E100" i="9"/>
  <c r="K99" i="9"/>
  <c r="J99" i="9"/>
  <c r="I99" i="9"/>
  <c r="F99" i="9"/>
  <c r="E99" i="9"/>
  <c r="K98" i="9"/>
  <c r="J98" i="9"/>
  <c r="I98" i="9"/>
  <c r="F98" i="9"/>
  <c r="E98" i="9"/>
  <c r="K97" i="9"/>
  <c r="J97" i="9"/>
  <c r="I97" i="9"/>
  <c r="F97" i="9"/>
  <c r="E97" i="9"/>
  <c r="K96" i="9"/>
  <c r="J96" i="9"/>
  <c r="I96" i="9"/>
  <c r="F96" i="9"/>
  <c r="E96" i="9"/>
  <c r="K95" i="9"/>
  <c r="J95" i="9"/>
  <c r="I95" i="9"/>
  <c r="F95" i="9"/>
  <c r="E95" i="9"/>
  <c r="K94" i="9"/>
  <c r="J94" i="9"/>
  <c r="I94" i="9"/>
  <c r="F94" i="9"/>
  <c r="E94" i="9"/>
  <c r="K93" i="9"/>
  <c r="J93" i="9"/>
  <c r="I93" i="9"/>
  <c r="F93" i="9"/>
  <c r="E93" i="9"/>
  <c r="K92" i="9"/>
  <c r="J92" i="9"/>
  <c r="I92" i="9"/>
  <c r="F92" i="9"/>
  <c r="E92" i="9"/>
  <c r="K91" i="9"/>
  <c r="J91" i="9"/>
  <c r="I91" i="9"/>
  <c r="F91" i="9"/>
  <c r="E91" i="9"/>
  <c r="K90" i="9"/>
  <c r="J90" i="9"/>
  <c r="I90" i="9"/>
  <c r="F90" i="9"/>
  <c r="E90" i="9"/>
  <c r="K89" i="9"/>
  <c r="J89" i="9"/>
  <c r="I89" i="9"/>
  <c r="F89" i="9"/>
  <c r="E89" i="9"/>
  <c r="K88" i="9"/>
  <c r="J88" i="9"/>
  <c r="I88" i="9"/>
  <c r="F88" i="9"/>
  <c r="E88" i="9"/>
  <c r="K87" i="9"/>
  <c r="J87" i="9"/>
  <c r="I87" i="9"/>
  <c r="F87" i="9"/>
  <c r="E87" i="9"/>
  <c r="K86" i="9"/>
  <c r="J86" i="9"/>
  <c r="I86" i="9"/>
  <c r="F86" i="9"/>
  <c r="E86" i="9"/>
  <c r="K85" i="9"/>
  <c r="J85" i="9"/>
  <c r="I85" i="9"/>
  <c r="F85" i="9"/>
  <c r="E85" i="9"/>
  <c r="K84" i="9"/>
  <c r="J84" i="9"/>
  <c r="I84" i="9"/>
  <c r="F84" i="9"/>
  <c r="E84" i="9"/>
  <c r="K83" i="9"/>
  <c r="J83" i="9"/>
  <c r="I83" i="9"/>
  <c r="F83" i="9"/>
  <c r="E83" i="9"/>
  <c r="K82" i="9"/>
  <c r="J82" i="9"/>
  <c r="I82" i="9"/>
  <c r="F82" i="9"/>
  <c r="E82" i="9"/>
  <c r="K81" i="9"/>
  <c r="J81" i="9"/>
  <c r="I81" i="9"/>
  <c r="F81" i="9"/>
  <c r="E81" i="9"/>
  <c r="K80" i="9"/>
  <c r="J80" i="9"/>
  <c r="I80" i="9"/>
  <c r="F80" i="9"/>
  <c r="E80" i="9"/>
  <c r="K79" i="9"/>
  <c r="J79" i="9"/>
  <c r="I79" i="9"/>
  <c r="F79" i="9"/>
  <c r="E79" i="9"/>
  <c r="K78" i="9"/>
  <c r="J78" i="9"/>
  <c r="I78" i="9"/>
  <c r="F78" i="9"/>
  <c r="E78" i="9"/>
  <c r="K77" i="9"/>
  <c r="J77" i="9"/>
  <c r="I77" i="9"/>
  <c r="F77" i="9"/>
  <c r="E77" i="9"/>
  <c r="K76" i="9"/>
  <c r="J76" i="9"/>
  <c r="I76" i="9"/>
  <c r="F76" i="9"/>
  <c r="E76" i="9"/>
  <c r="K75" i="9"/>
  <c r="J75" i="9"/>
  <c r="I75" i="9"/>
  <c r="F75" i="9"/>
  <c r="E75" i="9"/>
  <c r="K74" i="9"/>
  <c r="J74" i="9"/>
  <c r="I74" i="9"/>
  <c r="F74" i="9"/>
  <c r="E74" i="9"/>
  <c r="K73" i="9"/>
  <c r="J73" i="9"/>
  <c r="I73" i="9"/>
  <c r="F73" i="9"/>
  <c r="E73" i="9"/>
  <c r="K72" i="9"/>
  <c r="J72" i="9"/>
  <c r="I72" i="9"/>
  <c r="F72" i="9"/>
  <c r="E72" i="9"/>
  <c r="K71" i="9"/>
  <c r="J71" i="9"/>
  <c r="I71" i="9"/>
  <c r="F71" i="9"/>
  <c r="E71" i="9"/>
  <c r="K70" i="9"/>
  <c r="J70" i="9"/>
  <c r="I70" i="9"/>
  <c r="F70" i="9"/>
  <c r="E70" i="9"/>
  <c r="K69" i="9"/>
  <c r="J69" i="9"/>
  <c r="I69" i="9"/>
  <c r="F69" i="9"/>
  <c r="E69" i="9"/>
  <c r="K68" i="9"/>
  <c r="J68" i="9"/>
  <c r="I68" i="9"/>
  <c r="F68" i="9"/>
  <c r="E68" i="9"/>
  <c r="K67" i="9"/>
  <c r="J67" i="9"/>
  <c r="I67" i="9"/>
  <c r="F67" i="9"/>
  <c r="E67" i="9"/>
  <c r="K66" i="9"/>
  <c r="J66" i="9"/>
  <c r="I66" i="9"/>
  <c r="F66" i="9"/>
  <c r="E66" i="9"/>
  <c r="K65" i="9"/>
  <c r="J65" i="9"/>
  <c r="I65" i="9"/>
  <c r="F65" i="9"/>
  <c r="E65" i="9"/>
  <c r="K64" i="9"/>
  <c r="J64" i="9"/>
  <c r="I64" i="9"/>
  <c r="F64" i="9"/>
  <c r="E64" i="9"/>
  <c r="K63" i="9"/>
  <c r="J63" i="9"/>
  <c r="I63" i="9"/>
  <c r="F63" i="9"/>
  <c r="E63" i="9"/>
  <c r="K62" i="9"/>
  <c r="J62" i="9"/>
  <c r="I62" i="9"/>
  <c r="F62" i="9"/>
  <c r="E62" i="9"/>
  <c r="K61" i="9"/>
  <c r="J61" i="9"/>
  <c r="I61" i="9"/>
  <c r="F61" i="9"/>
  <c r="E61" i="9"/>
  <c r="K60" i="9"/>
  <c r="J60" i="9"/>
  <c r="I60" i="9"/>
  <c r="F60" i="9"/>
  <c r="E60" i="9"/>
  <c r="K59" i="9"/>
  <c r="J59" i="9"/>
  <c r="I59" i="9"/>
  <c r="F59" i="9"/>
  <c r="E59" i="9"/>
  <c r="K58" i="9"/>
  <c r="J58" i="9"/>
  <c r="I58" i="9"/>
  <c r="F58" i="9"/>
  <c r="E58" i="9"/>
  <c r="K57" i="9"/>
  <c r="J57" i="9"/>
  <c r="I57" i="9"/>
  <c r="F57" i="9"/>
  <c r="E57" i="9"/>
  <c r="K56" i="9"/>
  <c r="J56" i="9"/>
  <c r="I56" i="9"/>
  <c r="F56" i="9"/>
  <c r="E56" i="9"/>
  <c r="K55" i="9"/>
  <c r="J55" i="9"/>
  <c r="I55" i="9"/>
  <c r="F55" i="9"/>
  <c r="E55" i="9"/>
  <c r="K54" i="9"/>
  <c r="J54" i="9"/>
  <c r="I54" i="9"/>
  <c r="F54" i="9"/>
  <c r="E54" i="9"/>
  <c r="K53" i="9"/>
  <c r="J53" i="9"/>
  <c r="I53" i="9"/>
  <c r="F53" i="9"/>
  <c r="E53" i="9"/>
  <c r="K52" i="9"/>
  <c r="J52" i="9"/>
  <c r="I52" i="9"/>
  <c r="F52" i="9"/>
  <c r="E52" i="9"/>
  <c r="K51" i="9"/>
  <c r="J51" i="9"/>
  <c r="I51" i="9"/>
  <c r="F51" i="9"/>
  <c r="E51" i="9"/>
  <c r="K50" i="9"/>
  <c r="J50" i="9"/>
  <c r="I50" i="9"/>
  <c r="F50" i="9"/>
  <c r="E50" i="9"/>
  <c r="K49" i="9"/>
  <c r="J49" i="9"/>
  <c r="I49" i="9"/>
  <c r="F49" i="9"/>
  <c r="E49" i="9"/>
  <c r="K48" i="9"/>
  <c r="J48" i="9"/>
  <c r="I48" i="9"/>
  <c r="F48" i="9"/>
  <c r="E48" i="9"/>
  <c r="K47" i="9"/>
  <c r="J47" i="9"/>
  <c r="I47" i="9"/>
  <c r="F47" i="9"/>
  <c r="E47" i="9"/>
  <c r="K46" i="9"/>
  <c r="J46" i="9"/>
  <c r="I46" i="9"/>
  <c r="F46" i="9"/>
  <c r="E46" i="9"/>
  <c r="K45" i="9"/>
  <c r="J45" i="9"/>
  <c r="I45" i="9"/>
  <c r="F45" i="9"/>
  <c r="E45" i="9"/>
  <c r="K44" i="9"/>
  <c r="J44" i="9"/>
  <c r="I44" i="9"/>
  <c r="F44" i="9"/>
  <c r="E44" i="9"/>
  <c r="K43" i="9"/>
  <c r="J43" i="9"/>
  <c r="I43" i="9"/>
  <c r="F43" i="9"/>
  <c r="E43" i="9"/>
  <c r="K42" i="9"/>
  <c r="J42" i="9"/>
  <c r="I42" i="9"/>
  <c r="F42" i="9"/>
  <c r="E42" i="9"/>
  <c r="K41" i="9"/>
  <c r="J41" i="9"/>
  <c r="I41" i="9"/>
  <c r="F41" i="9"/>
  <c r="E41" i="9"/>
  <c r="K40" i="9"/>
  <c r="J40" i="9"/>
  <c r="I40" i="9"/>
  <c r="F40" i="9"/>
  <c r="E40" i="9"/>
  <c r="K39" i="9"/>
  <c r="J39" i="9"/>
  <c r="I39" i="9"/>
  <c r="F39" i="9"/>
  <c r="E39" i="9"/>
  <c r="K38" i="9"/>
  <c r="J38" i="9"/>
  <c r="I38" i="9"/>
  <c r="F38" i="9"/>
  <c r="E38" i="9"/>
  <c r="K37" i="9"/>
  <c r="J37" i="9"/>
  <c r="I37" i="9"/>
  <c r="F37" i="9"/>
  <c r="E37" i="9"/>
  <c r="K36" i="9"/>
  <c r="J36" i="9"/>
  <c r="I36" i="9"/>
  <c r="F36" i="9"/>
  <c r="E36" i="9"/>
  <c r="K35" i="9"/>
  <c r="J35" i="9"/>
  <c r="I35" i="9"/>
  <c r="F35" i="9"/>
  <c r="E35" i="9"/>
  <c r="K34" i="9"/>
  <c r="J34" i="9"/>
  <c r="I34" i="9"/>
  <c r="F34" i="9"/>
  <c r="E34" i="9"/>
  <c r="K33" i="9"/>
  <c r="J33" i="9"/>
  <c r="I33" i="9"/>
  <c r="F33" i="9"/>
  <c r="E33" i="9"/>
  <c r="K32" i="9"/>
  <c r="J32" i="9"/>
  <c r="I32" i="9"/>
  <c r="F32" i="9"/>
  <c r="E32" i="9"/>
  <c r="K31" i="9"/>
  <c r="J31" i="9"/>
  <c r="I31" i="9"/>
  <c r="F31" i="9"/>
  <c r="E31" i="9"/>
  <c r="K30" i="9"/>
  <c r="J30" i="9"/>
  <c r="I30" i="9"/>
  <c r="F30" i="9"/>
  <c r="E30" i="9"/>
  <c r="K29" i="9"/>
  <c r="J29" i="9"/>
  <c r="I29" i="9"/>
  <c r="F29" i="9"/>
  <c r="E29" i="9"/>
  <c r="K28" i="9"/>
  <c r="J28" i="9"/>
  <c r="I28" i="9"/>
  <c r="F28" i="9"/>
  <c r="E28" i="9"/>
  <c r="K27" i="9"/>
  <c r="J27" i="9"/>
  <c r="I27" i="9"/>
  <c r="F27" i="9"/>
  <c r="E27" i="9"/>
  <c r="K26" i="9"/>
  <c r="J26" i="9"/>
  <c r="I26" i="9"/>
  <c r="F26" i="9"/>
  <c r="E26" i="9"/>
  <c r="K25" i="9"/>
  <c r="J25" i="9"/>
  <c r="I25" i="9"/>
  <c r="F25" i="9"/>
  <c r="E25" i="9"/>
  <c r="K24" i="9"/>
  <c r="J24" i="9"/>
  <c r="I24" i="9"/>
  <c r="F24" i="9"/>
  <c r="E24" i="9"/>
  <c r="K23" i="9"/>
  <c r="J23" i="9"/>
  <c r="I23" i="9"/>
  <c r="F23" i="9"/>
  <c r="E23" i="9"/>
  <c r="K22" i="9"/>
  <c r="J22" i="9"/>
  <c r="I22" i="9"/>
  <c r="F22" i="9"/>
  <c r="E22" i="9"/>
  <c r="K21" i="9"/>
  <c r="J21" i="9"/>
  <c r="I21" i="9"/>
  <c r="F21" i="9"/>
  <c r="E21" i="9"/>
  <c r="K20" i="9"/>
  <c r="J20" i="9"/>
  <c r="I20" i="9"/>
  <c r="F20" i="9"/>
  <c r="E20" i="9"/>
  <c r="K19" i="9"/>
  <c r="J19" i="9"/>
  <c r="I19" i="9"/>
  <c r="F19" i="9"/>
  <c r="E19" i="9"/>
  <c r="K18" i="9"/>
  <c r="J18" i="9"/>
  <c r="I18" i="9"/>
  <c r="F18" i="9"/>
  <c r="E18" i="9"/>
  <c r="K17" i="9"/>
  <c r="J17" i="9"/>
  <c r="I17" i="9"/>
  <c r="F17" i="9"/>
  <c r="E17" i="9"/>
  <c r="K16" i="9"/>
  <c r="J16" i="9"/>
  <c r="I16" i="9"/>
  <c r="F16" i="9"/>
  <c r="E16" i="9"/>
  <c r="K15" i="9"/>
  <c r="J15" i="9"/>
  <c r="I15" i="9"/>
  <c r="F15" i="9"/>
  <c r="E15" i="9"/>
  <c r="K14" i="9"/>
  <c r="J14" i="9"/>
  <c r="I14" i="9"/>
  <c r="F14" i="9"/>
  <c r="E14" i="9"/>
  <c r="K13" i="9"/>
  <c r="J13" i="9"/>
  <c r="I13" i="9"/>
  <c r="F13" i="9"/>
  <c r="E13" i="9"/>
  <c r="K12" i="9"/>
  <c r="J12" i="9"/>
  <c r="I12" i="9"/>
  <c r="F12" i="9"/>
  <c r="E12" i="9"/>
  <c r="K11" i="9"/>
  <c r="J11" i="9"/>
  <c r="I11" i="9"/>
  <c r="F11" i="9"/>
  <c r="E11" i="9"/>
  <c r="K10" i="9"/>
  <c r="J10" i="9"/>
  <c r="I10" i="9"/>
  <c r="F10" i="9"/>
  <c r="E10" i="9"/>
  <c r="K9" i="9"/>
  <c r="J9" i="9"/>
  <c r="I9" i="9"/>
  <c r="F9" i="9"/>
  <c r="E9" i="9"/>
  <c r="K8" i="9"/>
  <c r="J8" i="9"/>
  <c r="I8" i="9"/>
  <c r="F8" i="9"/>
  <c r="E8" i="9"/>
  <c r="K7" i="9"/>
  <c r="J7" i="9"/>
  <c r="I7" i="9"/>
  <c r="F7" i="9"/>
  <c r="E7" i="9"/>
  <c r="K6" i="9"/>
  <c r="J6" i="9"/>
  <c r="I6" i="9"/>
  <c r="F6" i="9"/>
  <c r="E6" i="9"/>
  <c r="K5" i="9"/>
  <c r="J5" i="9"/>
  <c r="I5" i="9"/>
  <c r="F5" i="9"/>
  <c r="F119" i="9" s="1"/>
  <c r="E5" i="9"/>
  <c r="K4" i="9"/>
  <c r="J4" i="9"/>
  <c r="I4" i="9"/>
  <c r="F4" i="9"/>
  <c r="E4" i="9"/>
  <c r="K3" i="9"/>
  <c r="J3" i="9"/>
  <c r="I3" i="9"/>
  <c r="F3" i="9"/>
  <c r="E3" i="9"/>
  <c r="K2" i="9"/>
  <c r="J2" i="9"/>
  <c r="I2" i="9"/>
  <c r="F2" i="9"/>
  <c r="E2" i="9"/>
  <c r="E119" i="9"/>
  <c r="E117" i="10"/>
  <c r="E16" i="8"/>
  <c r="F16" i="8"/>
  <c r="I16" i="8"/>
  <c r="J16" i="8"/>
  <c r="K16" i="8"/>
  <c r="E123" i="8"/>
  <c r="F123" i="8"/>
  <c r="I123" i="8"/>
  <c r="J123" i="8"/>
  <c r="K123" i="8"/>
  <c r="K125" i="8"/>
  <c r="J125" i="8"/>
  <c r="I125" i="8"/>
  <c r="F125" i="8"/>
  <c r="E125" i="8"/>
  <c r="K124" i="8"/>
  <c r="J124" i="8"/>
  <c r="I124" i="8"/>
  <c r="F124" i="8"/>
  <c r="E124" i="8"/>
  <c r="K122" i="8"/>
  <c r="J122" i="8"/>
  <c r="I122" i="8"/>
  <c r="F122" i="8"/>
  <c r="E122" i="8"/>
  <c r="K121" i="8"/>
  <c r="J121" i="8"/>
  <c r="I121" i="8"/>
  <c r="F121" i="8"/>
  <c r="E121" i="8"/>
  <c r="K120" i="8"/>
  <c r="J120" i="8"/>
  <c r="I120" i="8"/>
  <c r="F120" i="8"/>
  <c r="E120" i="8"/>
  <c r="K119" i="8"/>
  <c r="J119" i="8"/>
  <c r="I119" i="8"/>
  <c r="F119" i="8"/>
  <c r="E119" i="8"/>
  <c r="K118" i="8"/>
  <c r="J118" i="8"/>
  <c r="I118" i="8"/>
  <c r="F118" i="8"/>
  <c r="E118" i="8"/>
  <c r="K117" i="8"/>
  <c r="J117" i="8"/>
  <c r="I117" i="8"/>
  <c r="F117" i="8"/>
  <c r="E117" i="8"/>
  <c r="K116" i="8"/>
  <c r="J116" i="8"/>
  <c r="I116" i="8"/>
  <c r="F116" i="8"/>
  <c r="E116" i="8"/>
  <c r="K115" i="8"/>
  <c r="J115" i="8"/>
  <c r="I115" i="8"/>
  <c r="F115" i="8"/>
  <c r="E115" i="8"/>
  <c r="K114" i="8"/>
  <c r="J114" i="8"/>
  <c r="I114" i="8"/>
  <c r="F114" i="8"/>
  <c r="E114" i="8"/>
  <c r="K113" i="8"/>
  <c r="J113" i="8"/>
  <c r="I113" i="8"/>
  <c r="F113" i="8"/>
  <c r="E113" i="8"/>
  <c r="K112" i="8"/>
  <c r="J112" i="8"/>
  <c r="I112" i="8"/>
  <c r="F112" i="8"/>
  <c r="E112" i="8"/>
  <c r="K111" i="8"/>
  <c r="J111" i="8"/>
  <c r="I111" i="8"/>
  <c r="F111" i="8"/>
  <c r="E111" i="8"/>
  <c r="K110" i="8"/>
  <c r="J110" i="8"/>
  <c r="I110" i="8"/>
  <c r="F110" i="8"/>
  <c r="E110" i="8"/>
  <c r="K109" i="8"/>
  <c r="J109" i="8"/>
  <c r="I109" i="8"/>
  <c r="F109" i="8"/>
  <c r="E109" i="8"/>
  <c r="K108" i="8"/>
  <c r="J108" i="8"/>
  <c r="I108" i="8"/>
  <c r="F108" i="8"/>
  <c r="E108" i="8"/>
  <c r="K107" i="8"/>
  <c r="J107" i="8"/>
  <c r="I107" i="8"/>
  <c r="F107" i="8"/>
  <c r="E107" i="8"/>
  <c r="K106" i="8"/>
  <c r="J106" i="8"/>
  <c r="I106" i="8"/>
  <c r="F106" i="8"/>
  <c r="E106" i="8"/>
  <c r="K105" i="8"/>
  <c r="J105" i="8"/>
  <c r="I105" i="8"/>
  <c r="F105" i="8"/>
  <c r="E105" i="8"/>
  <c r="K104" i="8"/>
  <c r="J104" i="8"/>
  <c r="I104" i="8"/>
  <c r="F104" i="8"/>
  <c r="E104" i="8"/>
  <c r="K103" i="8"/>
  <c r="J103" i="8"/>
  <c r="I103" i="8"/>
  <c r="F103" i="8"/>
  <c r="E103" i="8"/>
  <c r="K102" i="8"/>
  <c r="J102" i="8"/>
  <c r="I102" i="8"/>
  <c r="F102" i="8"/>
  <c r="E102" i="8"/>
  <c r="K101" i="8"/>
  <c r="J101" i="8"/>
  <c r="I101" i="8"/>
  <c r="F101" i="8"/>
  <c r="E101" i="8"/>
  <c r="K100" i="8"/>
  <c r="J100" i="8"/>
  <c r="I100" i="8"/>
  <c r="F100" i="8"/>
  <c r="E100" i="8"/>
  <c r="K99" i="8"/>
  <c r="J99" i="8"/>
  <c r="I99" i="8"/>
  <c r="F99" i="8"/>
  <c r="E99" i="8"/>
  <c r="K98" i="8"/>
  <c r="J98" i="8"/>
  <c r="I98" i="8"/>
  <c r="F98" i="8"/>
  <c r="E98" i="8"/>
  <c r="K97" i="8"/>
  <c r="J97" i="8"/>
  <c r="I97" i="8"/>
  <c r="F97" i="8"/>
  <c r="E97" i="8"/>
  <c r="K96" i="8"/>
  <c r="J96" i="8"/>
  <c r="I96" i="8"/>
  <c r="F96" i="8"/>
  <c r="E96" i="8"/>
  <c r="K95" i="8"/>
  <c r="J95" i="8"/>
  <c r="I95" i="8"/>
  <c r="F95" i="8"/>
  <c r="E95" i="8"/>
  <c r="K94" i="8"/>
  <c r="J94" i="8"/>
  <c r="I94" i="8"/>
  <c r="F94" i="8"/>
  <c r="E94" i="8"/>
  <c r="K93" i="8"/>
  <c r="J93" i="8"/>
  <c r="I93" i="8"/>
  <c r="F93" i="8"/>
  <c r="E93" i="8"/>
  <c r="K92" i="8"/>
  <c r="J92" i="8"/>
  <c r="I92" i="8"/>
  <c r="F92" i="8"/>
  <c r="E92" i="8"/>
  <c r="K91" i="8"/>
  <c r="J91" i="8"/>
  <c r="I91" i="8"/>
  <c r="F91" i="8"/>
  <c r="E91" i="8"/>
  <c r="K90" i="8"/>
  <c r="J90" i="8"/>
  <c r="I90" i="8"/>
  <c r="F90" i="8"/>
  <c r="E90" i="8"/>
  <c r="K89" i="8"/>
  <c r="J89" i="8"/>
  <c r="I89" i="8"/>
  <c r="F89" i="8"/>
  <c r="E89" i="8"/>
  <c r="K88" i="8"/>
  <c r="J88" i="8"/>
  <c r="I88" i="8"/>
  <c r="F88" i="8"/>
  <c r="E88" i="8"/>
  <c r="K87" i="8"/>
  <c r="J87" i="8"/>
  <c r="I87" i="8"/>
  <c r="F87" i="8"/>
  <c r="E87" i="8"/>
  <c r="K86" i="8"/>
  <c r="J86" i="8"/>
  <c r="I86" i="8"/>
  <c r="F86" i="8"/>
  <c r="E86" i="8"/>
  <c r="K85" i="8"/>
  <c r="J85" i="8"/>
  <c r="I85" i="8"/>
  <c r="F85" i="8"/>
  <c r="E85" i="8"/>
  <c r="K84" i="8"/>
  <c r="J84" i="8"/>
  <c r="I84" i="8"/>
  <c r="F84" i="8"/>
  <c r="E84" i="8"/>
  <c r="K83" i="8"/>
  <c r="J83" i="8"/>
  <c r="I83" i="8"/>
  <c r="F83" i="8"/>
  <c r="E83" i="8"/>
  <c r="K82" i="8"/>
  <c r="J82" i="8"/>
  <c r="I82" i="8"/>
  <c r="F82" i="8"/>
  <c r="E82" i="8"/>
  <c r="K81" i="8"/>
  <c r="J81" i="8"/>
  <c r="I81" i="8"/>
  <c r="F81" i="8"/>
  <c r="E81" i="8"/>
  <c r="K80" i="8"/>
  <c r="J80" i="8"/>
  <c r="I80" i="8"/>
  <c r="F80" i="8"/>
  <c r="E80" i="8"/>
  <c r="K79" i="8"/>
  <c r="J79" i="8"/>
  <c r="I79" i="8"/>
  <c r="F79" i="8"/>
  <c r="E79" i="8"/>
  <c r="K78" i="8"/>
  <c r="J78" i="8"/>
  <c r="I78" i="8"/>
  <c r="F78" i="8"/>
  <c r="E78" i="8"/>
  <c r="K77" i="8"/>
  <c r="J77" i="8"/>
  <c r="I77" i="8"/>
  <c r="F77" i="8"/>
  <c r="E77" i="8"/>
  <c r="K76" i="8"/>
  <c r="J76" i="8"/>
  <c r="I76" i="8"/>
  <c r="F76" i="8"/>
  <c r="E76" i="8"/>
  <c r="K75" i="8"/>
  <c r="J75" i="8"/>
  <c r="I75" i="8"/>
  <c r="F75" i="8"/>
  <c r="E75" i="8"/>
  <c r="K74" i="8"/>
  <c r="J74" i="8"/>
  <c r="I74" i="8"/>
  <c r="F74" i="8"/>
  <c r="E74" i="8"/>
  <c r="K73" i="8"/>
  <c r="J73" i="8"/>
  <c r="I73" i="8"/>
  <c r="F73" i="8"/>
  <c r="E73" i="8"/>
  <c r="K72" i="8"/>
  <c r="J72" i="8"/>
  <c r="I72" i="8"/>
  <c r="F72" i="8"/>
  <c r="E72" i="8"/>
  <c r="K71" i="8"/>
  <c r="J71" i="8"/>
  <c r="I71" i="8"/>
  <c r="F71" i="8"/>
  <c r="E71" i="8"/>
  <c r="K70" i="8"/>
  <c r="J70" i="8"/>
  <c r="I70" i="8"/>
  <c r="F70" i="8"/>
  <c r="E70" i="8"/>
  <c r="K69" i="8"/>
  <c r="J69" i="8"/>
  <c r="I69" i="8"/>
  <c r="F69" i="8"/>
  <c r="E69" i="8"/>
  <c r="K68" i="8"/>
  <c r="J68" i="8"/>
  <c r="I68" i="8"/>
  <c r="F68" i="8"/>
  <c r="E68" i="8"/>
  <c r="K67" i="8"/>
  <c r="J67" i="8"/>
  <c r="I67" i="8"/>
  <c r="F67" i="8"/>
  <c r="E67" i="8"/>
  <c r="K66" i="8"/>
  <c r="J66" i="8"/>
  <c r="I66" i="8"/>
  <c r="F66" i="8"/>
  <c r="E66" i="8"/>
  <c r="K65" i="8"/>
  <c r="J65" i="8"/>
  <c r="I65" i="8"/>
  <c r="F65" i="8"/>
  <c r="E65" i="8"/>
  <c r="K64" i="8"/>
  <c r="J64" i="8"/>
  <c r="I64" i="8"/>
  <c r="F64" i="8"/>
  <c r="E64" i="8"/>
  <c r="K63" i="8"/>
  <c r="J63" i="8"/>
  <c r="I63" i="8"/>
  <c r="F63" i="8"/>
  <c r="E63" i="8"/>
  <c r="K62" i="8"/>
  <c r="J62" i="8"/>
  <c r="I62" i="8"/>
  <c r="F62" i="8"/>
  <c r="E62" i="8"/>
  <c r="K61" i="8"/>
  <c r="J61" i="8"/>
  <c r="I61" i="8"/>
  <c r="F61" i="8"/>
  <c r="E61" i="8"/>
  <c r="K60" i="8"/>
  <c r="J60" i="8"/>
  <c r="I60" i="8"/>
  <c r="F60" i="8"/>
  <c r="E60" i="8"/>
  <c r="K59" i="8"/>
  <c r="J59" i="8"/>
  <c r="I59" i="8"/>
  <c r="F59" i="8"/>
  <c r="E59" i="8"/>
  <c r="K58" i="8"/>
  <c r="J58" i="8"/>
  <c r="I58" i="8"/>
  <c r="F58" i="8"/>
  <c r="E58" i="8"/>
  <c r="K57" i="8"/>
  <c r="J57" i="8"/>
  <c r="I57" i="8"/>
  <c r="F57" i="8"/>
  <c r="E57" i="8"/>
  <c r="K56" i="8"/>
  <c r="J56" i="8"/>
  <c r="I56" i="8"/>
  <c r="F56" i="8"/>
  <c r="E56" i="8"/>
  <c r="K55" i="8"/>
  <c r="J55" i="8"/>
  <c r="I55" i="8"/>
  <c r="F55" i="8"/>
  <c r="E55" i="8"/>
  <c r="K54" i="8"/>
  <c r="J54" i="8"/>
  <c r="I54" i="8"/>
  <c r="F54" i="8"/>
  <c r="E54" i="8"/>
  <c r="K53" i="8"/>
  <c r="J53" i="8"/>
  <c r="I53" i="8"/>
  <c r="F53" i="8"/>
  <c r="E53" i="8"/>
  <c r="K52" i="8"/>
  <c r="J52" i="8"/>
  <c r="I52" i="8"/>
  <c r="F52" i="8"/>
  <c r="E52" i="8"/>
  <c r="K51" i="8"/>
  <c r="J51" i="8"/>
  <c r="I51" i="8"/>
  <c r="F51" i="8"/>
  <c r="E51" i="8"/>
  <c r="K50" i="8"/>
  <c r="J50" i="8"/>
  <c r="I50" i="8"/>
  <c r="F50" i="8"/>
  <c r="E50" i="8"/>
  <c r="K49" i="8"/>
  <c r="J49" i="8"/>
  <c r="I49" i="8"/>
  <c r="F49" i="8"/>
  <c r="E49" i="8"/>
  <c r="K48" i="8"/>
  <c r="J48" i="8"/>
  <c r="I48" i="8"/>
  <c r="F48" i="8"/>
  <c r="E48" i="8"/>
  <c r="K47" i="8"/>
  <c r="J47" i="8"/>
  <c r="I47" i="8"/>
  <c r="F47" i="8"/>
  <c r="E47" i="8"/>
  <c r="K46" i="8"/>
  <c r="J46" i="8"/>
  <c r="I46" i="8"/>
  <c r="F46" i="8"/>
  <c r="E46" i="8"/>
  <c r="K45" i="8"/>
  <c r="J45" i="8"/>
  <c r="I45" i="8"/>
  <c r="F45" i="8"/>
  <c r="E45" i="8"/>
  <c r="K44" i="8"/>
  <c r="J44" i="8"/>
  <c r="I44" i="8"/>
  <c r="F44" i="8"/>
  <c r="E44" i="8"/>
  <c r="K43" i="8"/>
  <c r="J43" i="8"/>
  <c r="I43" i="8"/>
  <c r="F43" i="8"/>
  <c r="E43" i="8"/>
  <c r="K42" i="8"/>
  <c r="J42" i="8"/>
  <c r="I42" i="8"/>
  <c r="F42" i="8"/>
  <c r="E42" i="8"/>
  <c r="K41" i="8"/>
  <c r="J41" i="8"/>
  <c r="I41" i="8"/>
  <c r="F41" i="8"/>
  <c r="E41" i="8"/>
  <c r="K40" i="8"/>
  <c r="J40" i="8"/>
  <c r="I40" i="8"/>
  <c r="F40" i="8"/>
  <c r="E40" i="8"/>
  <c r="K39" i="8"/>
  <c r="J39" i="8"/>
  <c r="I39" i="8"/>
  <c r="F39" i="8"/>
  <c r="E39" i="8"/>
  <c r="K38" i="8"/>
  <c r="J38" i="8"/>
  <c r="I38" i="8"/>
  <c r="F38" i="8"/>
  <c r="E38" i="8"/>
  <c r="K37" i="8"/>
  <c r="J37" i="8"/>
  <c r="I37" i="8"/>
  <c r="F37" i="8"/>
  <c r="E37" i="8"/>
  <c r="K36" i="8"/>
  <c r="J36" i="8"/>
  <c r="I36" i="8"/>
  <c r="F36" i="8"/>
  <c r="E36" i="8"/>
  <c r="K35" i="8"/>
  <c r="J35" i="8"/>
  <c r="I35" i="8"/>
  <c r="F35" i="8"/>
  <c r="E35" i="8"/>
  <c r="K34" i="8"/>
  <c r="J34" i="8"/>
  <c r="I34" i="8"/>
  <c r="F34" i="8"/>
  <c r="E34" i="8"/>
  <c r="K33" i="8"/>
  <c r="J33" i="8"/>
  <c r="I33" i="8"/>
  <c r="F33" i="8"/>
  <c r="E33" i="8"/>
  <c r="K32" i="8"/>
  <c r="J32" i="8"/>
  <c r="I32" i="8"/>
  <c r="F32" i="8"/>
  <c r="E32" i="8"/>
  <c r="K31" i="8"/>
  <c r="J31" i="8"/>
  <c r="I31" i="8"/>
  <c r="F31" i="8"/>
  <c r="E31" i="8"/>
  <c r="K30" i="8"/>
  <c r="J30" i="8"/>
  <c r="I30" i="8"/>
  <c r="F30" i="8"/>
  <c r="E30" i="8"/>
  <c r="K5" i="8"/>
  <c r="J5" i="8"/>
  <c r="I5" i="8"/>
  <c r="F5" i="8"/>
  <c r="E5" i="8"/>
  <c r="K4" i="8"/>
  <c r="J4" i="8"/>
  <c r="I4" i="8"/>
  <c r="F4" i="8"/>
  <c r="E4" i="8"/>
  <c r="K29" i="8"/>
  <c r="J29" i="8"/>
  <c r="I29" i="8"/>
  <c r="F29" i="8"/>
  <c r="E29" i="8"/>
  <c r="K28" i="8"/>
  <c r="J28" i="8"/>
  <c r="I28" i="8"/>
  <c r="F28" i="8"/>
  <c r="E28" i="8"/>
  <c r="K27" i="8"/>
  <c r="J27" i="8"/>
  <c r="I27" i="8"/>
  <c r="F27" i="8"/>
  <c r="E27" i="8"/>
  <c r="K26" i="8"/>
  <c r="J26" i="8"/>
  <c r="I26" i="8"/>
  <c r="F26" i="8"/>
  <c r="E26" i="8"/>
  <c r="K25" i="8"/>
  <c r="J25" i="8"/>
  <c r="I25" i="8"/>
  <c r="F25" i="8"/>
  <c r="E25" i="8"/>
  <c r="K24" i="8"/>
  <c r="J24" i="8"/>
  <c r="I24" i="8"/>
  <c r="F24" i="8"/>
  <c r="E24" i="8"/>
  <c r="K23" i="8"/>
  <c r="J23" i="8"/>
  <c r="I23" i="8"/>
  <c r="F23" i="8"/>
  <c r="E23" i="8"/>
  <c r="K22" i="8"/>
  <c r="J22" i="8"/>
  <c r="I22" i="8"/>
  <c r="F22" i="8"/>
  <c r="E22" i="8"/>
  <c r="K21" i="8"/>
  <c r="J21" i="8"/>
  <c r="I21" i="8"/>
  <c r="F21" i="8"/>
  <c r="E21" i="8"/>
  <c r="K20" i="8"/>
  <c r="J20" i="8"/>
  <c r="I20" i="8"/>
  <c r="F20" i="8"/>
  <c r="E20" i="8"/>
  <c r="K19" i="8"/>
  <c r="J19" i="8"/>
  <c r="I19" i="8"/>
  <c r="F19" i="8"/>
  <c r="E19" i="8"/>
  <c r="K18" i="8"/>
  <c r="J18" i="8"/>
  <c r="I18" i="8"/>
  <c r="F18" i="8"/>
  <c r="E18" i="8"/>
  <c r="K17" i="8"/>
  <c r="J17" i="8"/>
  <c r="I17" i="8"/>
  <c r="F17" i="8"/>
  <c r="E17" i="8"/>
  <c r="K15" i="8"/>
  <c r="J15" i="8"/>
  <c r="I15" i="8"/>
  <c r="F15" i="8"/>
  <c r="E15" i="8"/>
  <c r="K14" i="8"/>
  <c r="J14" i="8"/>
  <c r="I14" i="8"/>
  <c r="F14" i="8"/>
  <c r="E14" i="8"/>
  <c r="K13" i="8"/>
  <c r="J13" i="8"/>
  <c r="I13" i="8"/>
  <c r="F13" i="8"/>
  <c r="E13" i="8"/>
  <c r="K12" i="8"/>
  <c r="J12" i="8"/>
  <c r="I12" i="8"/>
  <c r="F12" i="8"/>
  <c r="E12" i="8"/>
  <c r="K11" i="8"/>
  <c r="J11" i="8"/>
  <c r="I11" i="8"/>
  <c r="F11" i="8"/>
  <c r="E11" i="8"/>
  <c r="K10" i="8"/>
  <c r="J10" i="8"/>
  <c r="I10" i="8"/>
  <c r="F10" i="8"/>
  <c r="E10" i="8"/>
  <c r="K9" i="8"/>
  <c r="J9" i="8"/>
  <c r="I9" i="8"/>
  <c r="F9" i="8"/>
  <c r="E9" i="8"/>
  <c r="K8" i="8"/>
  <c r="J8" i="8"/>
  <c r="I8" i="8"/>
  <c r="F8" i="8"/>
  <c r="E8" i="8"/>
  <c r="K7" i="8"/>
  <c r="J7" i="8"/>
  <c r="I7" i="8"/>
  <c r="F7" i="8"/>
  <c r="E7" i="8"/>
  <c r="K6" i="8"/>
  <c r="J6" i="8"/>
  <c r="I6" i="8"/>
  <c r="F6" i="8"/>
  <c r="E6" i="8"/>
  <c r="K3" i="8"/>
  <c r="J3" i="8"/>
  <c r="I3" i="8"/>
  <c r="F3" i="8"/>
  <c r="E3" i="8"/>
  <c r="K2" i="8"/>
  <c r="J2" i="8"/>
  <c r="I2" i="8"/>
  <c r="F2" i="8"/>
  <c r="F126" i="8" s="1"/>
  <c r="E2" i="8"/>
  <c r="E126" i="8"/>
</calcChain>
</file>

<file path=xl/sharedStrings.xml><?xml version="1.0" encoding="utf-8"?>
<sst xmlns="http://schemas.openxmlformats.org/spreadsheetml/2006/main" count="1584" uniqueCount="325">
  <si>
    <t>ID</t>
  </si>
  <si>
    <t>Priority</t>
  </si>
  <si>
    <t>Title</t>
  </si>
  <si>
    <t>Description</t>
  </si>
  <si>
    <t>Maximum score</t>
  </si>
  <si>
    <t>Score</t>
  </si>
  <si>
    <t>Participant response</t>
  </si>
  <si>
    <t>Participant remarks</t>
  </si>
  <si>
    <t>resp_option_1</t>
  </si>
  <si>
    <t>resp_option_2</t>
  </si>
  <si>
    <t>resp_option_3</t>
  </si>
  <si>
    <t>#1</t>
  </si>
  <si>
    <t>Critical</t>
  </si>
  <si>
    <t>Compliance and Standards</t>
  </si>
  <si>
    <t>The solution shall be fully CUPPS compliant (CUPPS compliance v1.0 to 1.04, IATA RP1797 / ACI RP500A7 / A4A RP30.201).</t>
  </si>
  <si>
    <t/>
  </si>
  <si>
    <t>#4</t>
  </si>
  <si>
    <t>High</t>
  </si>
  <si>
    <t>The solution should be fully compliant to IATA Technical Peripheral Specifications 2018 (formerly known as AEA).</t>
  </si>
  <si>
    <t>#5</t>
  </si>
  <si>
    <t>The solution shall be fully compliant with the latest version of IATA Resolution 740 (Form of Interline Baggage Tag) and Recommended Practice 1740a (Baggage Tag Media Quality Guidelines).</t>
  </si>
  <si>
    <t>#6</t>
  </si>
  <si>
    <t>The solution shall be fully compliant with the latest version of IATA Resolution 792 (IATA Bar Coded Boarding Passes).</t>
  </si>
  <si>
    <t>#7</t>
  </si>
  <si>
    <t>Passenger Processing Systems</t>
  </si>
  <si>
    <t>The solution shall be certified to support, but not limited to, the Passenger Processing Systems of the following airlines:
FR Ryanair
HV Transavia
TB TUI Belgium
OR TUI Netherlands
W6 Wizz Air</t>
  </si>
  <si>
    <t>#8</t>
  </si>
  <si>
    <t>The solution should be certified to support a comprehensive list of Passenger Processing Systems. It should support, but is not limited to, the PPSs of the following airlines:
KK AtlasGlobal
CAI Corendon Airlines
CND Corendon Dutch Airlines
FH Freebird Airlines
FHM Freebird Airlines Europe
OE Laudamotion
PC Pegasus Airlines
DP Pobeda Airlines
XQ SunExpress</t>
  </si>
  <si>
    <t>#9</t>
  </si>
  <si>
    <t>The solution shall support the DCS iPort developed by Res2.</t>
  </si>
  <si>
    <t>#10</t>
  </si>
  <si>
    <t>The solution should support the DCS AirDCS developed by Tisys.</t>
  </si>
  <si>
    <t>#11</t>
  </si>
  <si>
    <t>The solution shall be able to support Passenger Processing Systems that are not yet CUTE/CUPPS/CUSS compliant.</t>
  </si>
  <si>
    <t>#12</t>
  </si>
  <si>
    <t>Question</t>
  </si>
  <si>
    <t>Please describe which Passenger Processing Systems are supported on your solution. Include details like whether the system is already connected to your solution, the type of connection used and method of access, e.g. Terminal Emulation (including versions).</t>
  </si>
  <si>
    <t>#13</t>
  </si>
  <si>
    <t>Connectivity</t>
  </si>
  <si>
    <t>The solution shall be able to connect to both local Passenger Processing Systems and PPSs that are in cloud or in private airline LANs.</t>
  </si>
  <si>
    <t>#14</t>
  </si>
  <si>
    <t>Medium</t>
  </si>
  <si>
    <t>The solution should provide an architecture that allows for efficiently connecting to the various PPSs.</t>
  </si>
  <si>
    <t>#15</t>
  </si>
  <si>
    <t>Describe how PPSs are connected to the proposed solution and how that connection is managed. Please provide a network architecture diagram of your proposed solution.</t>
  </si>
  <si>
    <t>#16</t>
  </si>
  <si>
    <t>The solution shall comply to the latest GDPR legislation (Currently General Data Protection Regulation 2016/679). Please describe how the solution conforms to the latest GDPR legislation.</t>
  </si>
  <si>
    <t>#17</t>
  </si>
  <si>
    <t>Any personal data, which potentially is stored in debug files, log files or other data sources, should be automatically deleted 1 month after storage at the latest.</t>
  </si>
  <si>
    <t>#18</t>
  </si>
  <si>
    <t>Workstations</t>
  </si>
  <si>
    <t>The workstations used at a check-in desk shall support:
- Identity document scanning, including passports
- Boarding pass printing
- Bag tag printing
- Boarding pass scanning</t>
  </si>
  <si>
    <t>#19</t>
  </si>
  <si>
    <t>The workstations used at a service desk shall support:
- Identity document scanning, including passports
- Boarding pass printing
- Bag tag printing
- Boarding pass scanning</t>
  </si>
  <si>
    <t>#20</t>
  </si>
  <si>
    <t>The workstations used at the gate shall support:
- at least 4 peripherals for simultaneous passenger identification (2x boarding pass scanner, 2x self-service boarding gates)
- Receipt printing, e.g. seat change receipt</t>
  </si>
  <si>
    <t>#21</t>
  </si>
  <si>
    <t>The solution shall allow users to have multiple PPSs open on a workstation at any time and be able to switch instantly between these applications. All peripherals will be linked to the application that has focus.</t>
  </si>
  <si>
    <t>#22</t>
  </si>
  <si>
    <t>The workstations, as part of the solution, should run the SkyGuide client application (AODB).</t>
  </si>
  <si>
    <t>#23</t>
  </si>
  <si>
    <t xml:space="preserve">The workstations, as part of the solution, should permit users to access additional local applications that are required for daily operation. </t>
  </si>
  <si>
    <t>#24</t>
  </si>
  <si>
    <t>The solution should allow for upgrading local applications without the need for the Participant's intervention or re-certification.</t>
  </si>
  <si>
    <t>#25</t>
  </si>
  <si>
    <t>EANV should have administrator/elevated permissions on all machines and computers.</t>
  </si>
  <si>
    <t>#42</t>
  </si>
  <si>
    <t>Peripherals (identification)</t>
  </si>
  <si>
    <t>The solution shall provide integrated devices required for speedy and accurate identification of passengers. This shall include a document (passport / identity card) reader and barcode scanner.</t>
  </si>
  <si>
    <t>#43</t>
  </si>
  <si>
    <t>The solution should allow ergonomic scanning of a barcode from a smart watch that is being worn on a person's wrist.</t>
  </si>
  <si>
    <t>#44</t>
  </si>
  <si>
    <t>Peripherals (printing)</t>
  </si>
  <si>
    <t>The solution shall provide integrated printers required to print boarding passes.</t>
  </si>
  <si>
    <t>#45</t>
  </si>
  <si>
    <t>The solution shall provide integrated printers required to print bag tags.</t>
  </si>
  <si>
    <t>#46</t>
  </si>
  <si>
    <t>The solution shall provide integrated printers required to print seat change receipts at the gate.</t>
  </si>
  <si>
    <t>#47</t>
  </si>
  <si>
    <t>The solution should minimise the amount of printer types required. The printers should be capable of both printing boarding passes and bag tags and can thus be configured to print either boarding passes or bag tags.</t>
  </si>
  <si>
    <t>#48</t>
  </si>
  <si>
    <t>Describe how the provided printing solution is reliable and economical. This is a necessity as the printer is used in a high-volume, operational environment.</t>
  </si>
  <si>
    <t>#49</t>
  </si>
  <si>
    <t>The solution should include printers that support the ability for several workstations to share the same printer.</t>
  </si>
  <si>
    <t>#50</t>
  </si>
  <si>
    <t>Peripherals</t>
  </si>
  <si>
    <t>All peripherals should be compact and easily replaceable in case of a failure or upgrade.</t>
  </si>
  <si>
    <t>#51</t>
  </si>
  <si>
    <t>Power consumption</t>
  </si>
  <si>
    <t>The solution should consist of energy efficient components in order to minimise power consumption.</t>
  </si>
  <si>
    <t>#52</t>
  </si>
  <si>
    <t>The solution components should automatically switch to a low-power/standby mode when being idle for a configurable amount of time.</t>
  </si>
  <si>
    <t>#53</t>
  </si>
  <si>
    <t>Back office</t>
  </si>
  <si>
    <t>The solution shall allow to access Passenger Processing Systems from back-office workstations, i.e. a workstation which does not require access to common-use peripherals such as boarding pass printers, bag tag printers, document readers etcetera.</t>
  </si>
  <si>
    <t>#54</t>
  </si>
  <si>
    <t>The solution should allow to access to back office functionality of PPSs from third party workstations, e.g. a handler's computer.  </t>
  </si>
  <si>
    <t>#55</t>
  </si>
  <si>
    <t>The solution shall allow for regular document printing from the Passenger Processing System to a printer connected to the host work station, e.g. load sheets or other files.</t>
  </si>
  <si>
    <t>#56</t>
  </si>
  <si>
    <t>Reporting and integration</t>
  </si>
  <si>
    <t>The solution shall include the functionality to allow EANV to produce detailed reports grouped by airline and time for billing and statistical purposes.</t>
  </si>
  <si>
    <t>#57</t>
  </si>
  <si>
    <t>Describe the information available through the standard reports that provide usage and describe the mechanism(s) for producing them.</t>
  </si>
  <si>
    <t>#58</t>
  </si>
  <si>
    <t>EANV would like to gather usage and statistical data associated to each node. Describe how this can be achieved.</t>
  </si>
  <si>
    <t>#59</t>
  </si>
  <si>
    <t>Describe how reporting data is stored within the system. Include details of how long the data is kept and how archived/historical data can be accessed/reported on.</t>
  </si>
  <si>
    <t>#60</t>
  </si>
  <si>
    <t>The solution should provide access to raw usage data in near real-time and the ability to extract this in an automated fashion for automation and analytics purposes.</t>
  </si>
  <si>
    <t>#61</t>
  </si>
  <si>
    <t>Describe the raw data available through the extract functionality and describe the mechanism(s) for retrieving this usage data.</t>
  </si>
  <si>
    <t>#62</t>
  </si>
  <si>
    <t>The solution should provide access to raw passenger flow data in near real-time and the ability to extract this in an automated fashion for flow management purposes. This data includes, but is not limited to:
Flight date, flight number, booking reference, check-in sequence number.</t>
  </si>
  <si>
    <t>#63</t>
  </si>
  <si>
    <t>Describe the raw data available through the extract functionality and describe the mechanism(s) for retrieving this flow passenger flow data.</t>
  </si>
  <si>
    <t>#64</t>
  </si>
  <si>
    <t>Describe the frequency of how usage data and passenger flow data is available for extraction. Describe how often the data can be retrieved, e.g. the time elapsed from the most recent event.</t>
  </si>
  <si>
    <t>#65</t>
  </si>
  <si>
    <t>Solution</t>
  </si>
  <si>
    <t>The solution shall be a commercial off-the-shelf (COTS) system that is regularly updated and upgraded by the Participant to ensure that the solution adequately performs.</t>
  </si>
  <si>
    <t>#66</t>
  </si>
  <si>
    <t>The solution shall have an appropriate, proven, reliable and manageable architecture.</t>
  </si>
  <si>
    <t>#67</t>
  </si>
  <si>
    <t>The solution shall be adequate and proportional to Eindhoven Airport's passenger numbers, flight numbers and operational peaks.</t>
  </si>
  <si>
    <t>#68</t>
  </si>
  <si>
    <t>Describe an operating plan that details the operational processes proposed to ensure effective operation of the solution.</t>
  </si>
  <si>
    <t>#69</t>
  </si>
  <si>
    <t>Describe any resource requirements and dependencies required from EANV and handlers to operate the solution.</t>
  </si>
  <si>
    <t>#70</t>
  </si>
  <si>
    <t xml:space="preserve">Describe all of the hardware and infrastructure required for the proposed solution, including all engineering design work and integration design work, required to make the solution fully functional and meet all performance requirements. </t>
  </si>
  <si>
    <t>#71</t>
  </si>
  <si>
    <t>Provide detailed information and specifications of the hardware you propose, including images, photos and technical specifications.</t>
  </si>
  <si>
    <t>#72</t>
  </si>
  <si>
    <t>Describe the technical performance of the proposed solution. At least describe response times, boot times, barcode reading speeds, document reading speeds, print speeds.</t>
  </si>
  <si>
    <t>#73</t>
  </si>
  <si>
    <t xml:space="preserve">Describe what equipment will be located within EANV's core rooms and what cabinet/rack space is necessary to accommodate the system installation, operation, testing and maintenance. </t>
  </si>
  <si>
    <t>#74</t>
  </si>
  <si>
    <t>The solution should incorporate a proven disaster recovery architecture.</t>
  </si>
  <si>
    <t>#75</t>
  </si>
  <si>
    <t>Describe a disaster recovery plan that outlines the various processes that will be put in place should a disaster happen.</t>
  </si>
  <si>
    <t>#76</t>
  </si>
  <si>
    <t>Performance</t>
  </si>
  <si>
    <t>Describe expected response times for the solution, including but not limited to, print delay, scanning delay and user input delay.</t>
  </si>
  <si>
    <t>#77</t>
  </si>
  <si>
    <t>Describe the expected/estimated capacity of the offered solution in terms of passenger throughput.</t>
  </si>
  <si>
    <t>#78</t>
  </si>
  <si>
    <t>Scalability and flexibility</t>
  </si>
  <si>
    <t>The solution should be scalable and flexible in order to be able to respond to a changing environment.</t>
  </si>
  <si>
    <t>#79</t>
  </si>
  <si>
    <t>Describe how the system can be easily scaled, e.g. to support an increase of passenger numbers. Describe any limits of the proposed solution.</t>
  </si>
  <si>
    <t>#80</t>
  </si>
  <si>
    <t>The solution should support new PPSs to be added with minimal effort. A new PPS should be added without the need for programmatic changes or a new software release.</t>
  </si>
  <si>
    <t>#81</t>
  </si>
  <si>
    <t>Describe your process of on-boarding a new PPS and the typical lead times.</t>
  </si>
  <si>
    <t>#82</t>
  </si>
  <si>
    <t>Describe your process for how a new PPS can be connected to the solution. Highlight any costs associated with this process.</t>
  </si>
  <si>
    <t>#83</t>
  </si>
  <si>
    <t xml:space="preserve">The solution should be capable of responding rapidly and easily to any unusual operations and peaks in passenger flow. </t>
  </si>
  <si>
    <t>#84</t>
  </si>
  <si>
    <t>Describe what mobile functionality is available to both speed up and provide a more flexible approach to the check-in and boarding processes. Explain how the proposed solution can do this.</t>
  </si>
  <si>
    <t>#85</t>
  </si>
  <si>
    <t>Describe what functionality is available to allow rapid off-site implementation of the solution, e.g. at a hotel, car park or public transport station. Explain how the proposed solution can do this.</t>
  </si>
  <si>
    <t>#86</t>
  </si>
  <si>
    <t>Security</t>
  </si>
  <si>
    <t>Work stations shall have an automatic, configurable time-out function to ensure an agent is automatically logout after a period of time.</t>
  </si>
  <si>
    <t>#88</t>
  </si>
  <si>
    <t>The solution should incorporate modern security levels and standards and not rely on outdated or inappropriate security measures.</t>
  </si>
  <si>
    <t>#89</t>
  </si>
  <si>
    <t xml:space="preserve">Please describe how you continuously ensure that the solution has appropriate security levels and in accordance to standards. </t>
  </si>
  <si>
    <t>#90</t>
  </si>
  <si>
    <t>The solution should allow for creating multiple user roles that have different access levels.</t>
  </si>
  <si>
    <t>#91</t>
  </si>
  <si>
    <t>The solution should allow for support the integration of a handler's identity provider, based on common standards like LDAP, OAuth and SAML2.0. This should enable every handler's agent to reuse their corporate credentials.</t>
  </si>
  <si>
    <t>#92</t>
  </si>
  <si>
    <t>Describe how user security is managed in the proposed solution and how security differs depending on the user role.</t>
  </si>
  <si>
    <t>#93</t>
  </si>
  <si>
    <t>Implementation</t>
  </si>
  <si>
    <t>The Participant shall appoint a capable project manager to take responsibility for delivering the solution. This Project Manager shall also have overall responsibility for the detailed planning, phasing and coordination of the entirety of the on-site works, including logistics, site-coordination and all associated permits.</t>
  </si>
  <si>
    <t>#94</t>
  </si>
  <si>
    <t>The Participant shall assemble a capable project team that shall have the right set of competences for delivering the solution.</t>
  </si>
  <si>
    <t>#95</t>
  </si>
  <si>
    <t>The Participant's project manager and teams shall collaborate with the EANV appointed project manager, all other consultants, sub-contractors and suppliers as necessary to ensure an integrated approach to the planning and implementation of the works. They shall deliver, install, commission and test the solution in accordance with the EANV project manager’s overall accepted schedule.</t>
  </si>
  <si>
    <t>#96</t>
  </si>
  <si>
    <t>Describe the implementation plan, including key milestones, timescales, assumptions and risks.</t>
  </si>
  <si>
    <t>#97</t>
  </si>
  <si>
    <t>Describe the organisational structure that will be in place throughout implementation, including a description of the competences of all people involved throughout the implementation.</t>
  </si>
  <si>
    <t>#98</t>
  </si>
  <si>
    <t>Describe any resource requirements and dependencies required from EANV and/or it's handlers to deliver the solution.</t>
  </si>
  <si>
    <t>#99</t>
  </si>
  <si>
    <t xml:space="preserve">Describe the equipment and tools, if any, required to deliver the solution. </t>
  </si>
  <si>
    <t>#100</t>
  </si>
  <si>
    <t>Acceptance and go-live</t>
  </si>
  <si>
    <t>The Participant shall develop an acceptance plan that is approved by EANV at least 14 days prior to the test date. The plan shall at least address all requirements identified in the Programme of Requirements and test all Participant supplied hardware and software components.  The plan shall follow accepted industry testing practices and have a method of independent verification described. </t>
  </si>
  <si>
    <t>#101</t>
  </si>
  <si>
    <t>The Participant will provide all materials and test equipment for carrying out the acceptance plan.</t>
  </si>
  <si>
    <t>#102</t>
  </si>
  <si>
    <t>Any specified item that does not satisfy the requirements of the tender shall be replaced, upgraded, or added by the Participant as necessary to correct the noted deficiencies. After correction of a noted deficiency, re-testing shall be performed to verify the effectiveness of the corrective action. </t>
  </si>
  <si>
    <t>#103</t>
  </si>
  <si>
    <t>The Participant shall ensure a focused period of support in the first 10 days of operation, in order to address and resolve any question and/or issue promptly and adequately.</t>
  </si>
  <si>
    <t>#104</t>
  </si>
  <si>
    <t>Describe how you would ensure this focused period of support during the first 10 days of operation.</t>
  </si>
  <si>
    <t>#105</t>
  </si>
  <si>
    <t>Describe the process for testing and accepting new applications and upgrades on the solution prior to deploying it to the live environment.</t>
  </si>
  <si>
    <t>#106</t>
  </si>
  <si>
    <t>Describe the process for testing new and replacement hardware on the solution prior to deploying it to the live environment.</t>
  </si>
  <si>
    <t>#107</t>
  </si>
  <si>
    <t>Training, materials and manuals</t>
  </si>
  <si>
    <t>The proposed solution shall include adequate training of key personnel. This should include but not be limited to, field service engineers, system administrators and operational staff.</t>
  </si>
  <si>
    <t>#108</t>
  </si>
  <si>
    <t>Describe a training plan for the training of all key personnel.</t>
  </si>
  <si>
    <t>#109</t>
  </si>
  <si>
    <t xml:space="preserve">The solution shall include initial on-site training prior to system acceptance testing for system administrators and end users. </t>
  </si>
  <si>
    <t>#110</t>
  </si>
  <si>
    <t>The Participant shall provide training materials required to operate and maintain the solution prior to acceptance.</t>
  </si>
  <si>
    <t>#111</t>
  </si>
  <si>
    <t>The Participant shall provide copies of all operational and maintenance manuals free of charge. These manuals shall be in electronic format.</t>
  </si>
  <si>
    <t>#112</t>
  </si>
  <si>
    <t>The Participant shall provide training to key personnel at the premises of EANV on dates to be agreed by the airport's project team.</t>
  </si>
  <si>
    <t>#113</t>
  </si>
  <si>
    <t>Support and maintenance</t>
  </si>
  <si>
    <t>The Participant shall provide their own software in the latest software version at the time of installation.</t>
  </si>
  <si>
    <t>#114</t>
  </si>
  <si>
    <t>The proposed Service Level Agreement (SLA), as part of the solution, shall include clearly defined, measurable service levels and key performance indicators (KPIs) covering the proposed maintenance and support contract.</t>
  </si>
  <si>
    <t>#115</t>
  </si>
  <si>
    <t>The proposed SLA should be defined in proportion to EANV's operational processes and operational hours.</t>
  </si>
  <si>
    <t>#116</t>
  </si>
  <si>
    <t>The proposed SLA, as part of the solution, should include service credits for the occasion that the Participant is not performing in accordance to the service level.</t>
  </si>
  <si>
    <t>#117</t>
  </si>
  <si>
    <t>The Participant shall describe the support process and the organisational structure of the support (2nd &amp; 3rd line) supplied, incorporating the level of support and field services that EANV plans to provide itself.</t>
  </si>
  <si>
    <t>#118</t>
  </si>
  <si>
    <t>When the Participant releases a new version of its software during the contract term (including extensions), this new version should be made available to EANV as part of on-going support.</t>
  </si>
  <si>
    <t>#119</t>
  </si>
  <si>
    <t>The Participant should actively support all proposed hardware and peripherals for the full contract period (including extensions).</t>
  </si>
  <si>
    <t>#120</t>
  </si>
  <si>
    <t>All components of the solution (software &amp; hardware) should be actively supported by its manufacturer, e.g. the solution must run a fully supported operating system.</t>
  </si>
  <si>
    <t>#121</t>
  </si>
  <si>
    <t>The Participant shall provide details of how they engage and manage their customer base to input and develop the products included in their solution.  </t>
  </si>
  <si>
    <t>#122</t>
  </si>
  <si>
    <t>Describe any formal mechanisms you organize regarding governance, meetings and input as part of product development lifecycle, e.g. user groups.</t>
  </si>
  <si>
    <t>#123</t>
  </si>
  <si>
    <t>Describe the process for warranty and non-warranty replacements and repairs throughout the contract period (including extensions).</t>
  </si>
  <si>
    <t>#124</t>
  </si>
  <si>
    <t>Any scheduled downtime of the solution shall be fully planned and approved by EANV in advance.</t>
  </si>
  <si>
    <t>#125</t>
  </si>
  <si>
    <t>The proposed solution should include real-time, remote monitoring tooling that provide insight in the state of the system, including but not limited to, peripheral connection state, paper levels etcetera. This monitoring tooling should be available to EANV and its field support staff.</t>
  </si>
  <si>
    <t>#126</t>
  </si>
  <si>
    <t>Describe how support personnel access this monitoring information.</t>
  </si>
  <si>
    <t>#127</t>
  </si>
  <si>
    <t>The solution should be capable of actively sending notifications for a configurable set of alerts. It should at least be possible to send these notifications via e-mail.</t>
  </si>
  <si>
    <t>#128</t>
  </si>
  <si>
    <t>The real-time, remote monitoring tooling should be available on a mobile device, such that field support staff can monitor the solution on the go.</t>
  </si>
  <si>
    <t>#129</t>
  </si>
  <si>
    <t>The proposed solution can be monitored through standard monitoring interfaces, e.g. SNMP or an API, in order to include the solution into EANV's central monitoring and alerting system.</t>
  </si>
  <si>
    <t>#130</t>
  </si>
  <si>
    <t>Describe what components of the solution can be monitored through monitoring interfaces like SNMP.</t>
  </si>
  <si>
    <t>#131</t>
  </si>
  <si>
    <t>All technical texts, e.g. error messages, log texts etcetera, should be in the (British or American) English language and non-generic, i.e. properly describing the actual occurrence.</t>
  </si>
  <si>
    <t>#132</t>
  </si>
  <si>
    <t>Product life-cycle</t>
  </si>
  <si>
    <t>The solution, including all its components, should be actively developed through the entire contract period (including extensions).</t>
  </si>
  <si>
    <t>#133</t>
  </si>
  <si>
    <t>Provide details of the planned life-cycle of the proposed solution and its components, including when it was launched, when its obsolescence is planned, and what the plans are for its replacement.</t>
  </si>
  <si>
    <t>#134</t>
  </si>
  <si>
    <t>Describe the plans to develop the solution over the next 5 years and provide a clearly defined roadmap. This shall include details of how the Participant will guarantee the product has support and does not become obsolete.</t>
  </si>
  <si>
    <t>#135</t>
  </si>
  <si>
    <t>New generations of the solution hardware should be made available to EANV. EANV should not be limited to the initially provided hardware throughout the contract period (including extensions). EANV should be able to take advantage of new technology innovations. </t>
  </si>
  <si>
    <t>#136</t>
  </si>
  <si>
    <t>New hardware, which becomes available throughout the contract period (including extensions) should be backwards compatible to the initially proposed solution. For example, new generation kiosks must be compatible with the originally supplied kiosks and related (software) systems.</t>
  </si>
  <si>
    <t>#137</t>
  </si>
  <si>
    <t>Describe how your proposed solution could be extended in the future for the possible use of biometric passenger enrolment and identification.</t>
  </si>
  <si>
    <t>#138</t>
  </si>
  <si>
    <t>Account Management</t>
  </si>
  <si>
    <t>The Participant shall appoint a capable account manager that remains engaged throughout the contract period (including extensions), who is responsible for following up on any matter that may require escalation and joint resolution.</t>
  </si>
  <si>
    <t>#139</t>
  </si>
  <si>
    <t>Describe the on-going account management, support and service delivery management for the solution.</t>
  </si>
  <si>
    <t>#140</t>
  </si>
  <si>
    <t>Offering</t>
  </si>
  <si>
    <t>The solution shall include all the necessary licenses and any third party licenses that are required to make the solution fully operational.</t>
  </si>
  <si>
    <t>#141</t>
  </si>
  <si>
    <t>Back-office CUTE/CUPPS should be licensed concurrently, e.g. via a license pool. This should minimize the amount of required licenses as not all back-office workstations are in use at the same time.</t>
  </si>
  <si>
    <t>#142</t>
  </si>
  <si>
    <t>Provide a detailed breakdown of all options supported by the solution, e.g. peripheral options, and their associated costs. This is to ensure that EANV is able to select the most cost effective configuration of the solution.</t>
  </si>
  <si>
    <t>#143</t>
  </si>
  <si>
    <t>Describe any additional costs that may occur with respect to using your proposed solution that are outside of your commercial proposal.</t>
  </si>
  <si>
    <t>Total</t>
  </si>
  <si>
    <t>#2</t>
  </si>
  <si>
    <t>The solution shall be fully CUSS compliant (IATA RP 1701f and RP 1706c).</t>
  </si>
  <si>
    <t>#26</t>
  </si>
  <si>
    <t>Kiosks</t>
  </si>
  <si>
    <t>Full-service kiosks shall at least support:
- Touchscreen user input
- Document scanning, including passports, paper documents and digital documents
- Boarding pass printing
- Bag tag printing
- Payments</t>
  </si>
  <si>
    <t>#28</t>
  </si>
  <si>
    <t>The full-service kiosk shall not require more than 0.25 m² of floor space, including a baseplate (if applicable).</t>
  </si>
  <si>
    <t>#30</t>
  </si>
  <si>
    <t>The full-service kiosk should support NFC/RFID card payments.</t>
  </si>
  <si>
    <t>#31</t>
  </si>
  <si>
    <t>Please describe what PCI compliant functionality is available within the system to allow easy processing of card payments for customers excess baggage charges or other ancillaries.</t>
  </si>
  <si>
    <t>#32</t>
  </si>
  <si>
    <t>The kiosks should not require hard fastening and should be semi-permanent, to enable repositioning as floor space lay-outs may change.</t>
  </si>
  <si>
    <t>#33</t>
  </si>
  <si>
    <t>The kiosks should be capable of being "hardened" as some kiosks may be located in semi-covered areas, e.g. car parks. Although these areas are covered, there should be an option to have a "hardened" kiosk to support these environments.</t>
  </si>
  <si>
    <t>#34</t>
  </si>
  <si>
    <t>The kiosks should support both wired and wireless network connectivity.</t>
  </si>
  <si>
    <t>#35</t>
  </si>
  <si>
    <t>The kiosks should provide a light or visual indicator to indicator the operational status.  For example, orange when the kiosk is being occupied and/or red for kiosk with a problem.</t>
  </si>
  <si>
    <t>#36</t>
  </si>
  <si>
    <t>Describe whether the kiosks can be optionally be powered by battery. Provide any specifications if applicable.</t>
  </si>
  <si>
    <t>#37</t>
  </si>
  <si>
    <t>The kiosks' exterior should be customizable. It should at least be possible to customize the kiosk's colour and to brand the kiosk.</t>
  </si>
  <si>
    <t>#38</t>
  </si>
  <si>
    <t>The kiosk should at least be available with a white-coloured exterior as a standard.  A choice of colours is preferable.</t>
  </si>
  <si>
    <t>#39</t>
  </si>
  <si>
    <t>Describe the customization options regarding the exterior/look-and-feel/design of the kiosk together. Describe in which colours the kiosk is available.</t>
  </si>
  <si>
    <t>#40</t>
  </si>
  <si>
    <t>It should be permitted to EANV to add visual modifications or adjustments to the exterior of the kiosks.</t>
  </si>
  <si>
    <t>#87</t>
  </si>
  <si>
    <t>Kiosks shall have an automatic, configurable time-out function to ensure a passenger's session and details are not accidentally shared with the next user.</t>
  </si>
  <si>
    <t>#3</t>
  </si>
  <si>
    <t>The solution should be fully CUWS compliant (IATA RP 1741 and 1701f).   </t>
  </si>
  <si>
    <t>#27</t>
  </si>
  <si>
    <t>Bag tag kiosks shall at least support:
- Boarding pass scanning
- Bag tag printing</t>
  </si>
  <si>
    <t>#29</t>
  </si>
  <si>
    <t>The bag-tag kiosk shall not require more than 0.2 m² of floor space, including a baseplate (if applicable).</t>
  </si>
  <si>
    <t>#41</t>
  </si>
  <si>
    <t>The solution shall provide integrated devices required for speedy and accurate identification of passengers. This shall include a barcode scanner.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</si>
</sst>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color theme="1"/>
      <name val="Calibri"/>
      <family val="2"/>
      <scheme val="minor"/>
    </font>
    <font>
      <i/>
      <sz val="10"/>
      <color theme="1"/>
      <name val="Calibri"/>
      <family val="2"/>
      <scheme val="minor"/>
    </font>
    <font>
      <i/>
      <sz val="11"/>
      <color theme="1"/>
      <name val="Calibri"/>
      <family val="2"/>
      <scheme val="minor"/>
    </font>
    <font>
      <sz val="10"/>
      <color theme="1"/>
      <name val="Calibri"/>
      <family val="2"/>
      <scheme val="minor"/>
    </font>
    <font>
      <i/>
      <sz val="10"/>
      <color theme="1"/>
      <name val="Calibri"/>
      <family val="2"/>
      <scheme val="minor"/>
    </font>
    <font>
      <sz val="8"/>
      <color theme="1"/>
      <name val="Calibri"/>
      <family val="2"/>
      <scheme val="minor"/>
    </font>
    <font>
      <sz val="10"/>
      <name val="Calibri"/>
      <family val="2"/>
      <scheme val="minor"/>
    </font>
    <font>
      <sz val="10"/>
      <name val="Calibri"/>
      <family val="2"/>
    </font>
  </fonts>
  <fills count="2">
    <fill>
      <patternFill patternType="none"/>
    </fill>
    <fill>
      <patternFill patternType="gray125"/>
    </fill>
  </fills>
  <borders count="3">
    <border>
      <left/>
      <right/>
      <top/>
      <bottom/>
      <diagonal/>
    </border>
    <border>
      <left style="thin">
        <color rgb="FF2C80EB"/>
      </left>
      <right style="thin">
        <color rgb="FF2C80EB"/>
      </right>
      <top style="thin">
        <color rgb="FF2C80EB"/>
      </top>
      <bottom style="thin">
        <color rgb="FF2C80EB"/>
      </bottom>
      <diagonal/>
    </border>
    <border>
      <left style="thin">
        <color rgb="FF2C80EB"/>
      </left>
      <right style="thin">
        <color rgb="FF2C80EB"/>
      </right>
      <top style="thin">
        <color rgb="FF2C80EB"/>
      </top>
      <bottom style="double">
        <color rgb="FF2C80EB"/>
      </bottom>
      <diagonal/>
    </border>
  </borders>
  <cellStyleXfs count="1">
    <xf numFmtId="0" fontId="0" fillId="0" borderId="0"/>
  </cellStyleXfs>
  <cellXfs count="31">
    <xf numFmtId="0" fontId="0" fillId="0" borderId="0" xfId="0"/>
    <xf numFmtId="0" fontId="1" fillId="0" borderId="0" xfId="0" applyFont="1" applyAlignment="1">
      <alignment wrapText="1"/>
    </xf>
    <xf numFmtId="0" fontId="1" fillId="0" borderId="0" xfId="0" applyFont="1"/>
    <xf numFmtId="0" fontId="0" fillId="0" borderId="0" xfId="0" applyAlignment="1">
      <alignment wrapText="1"/>
    </xf>
    <xf numFmtId="0" fontId="3" fillId="0" borderId="0" xfId="0" applyFont="1"/>
    <xf numFmtId="0" fontId="6" fillId="0" borderId="0" xfId="0" applyFont="1"/>
    <xf numFmtId="0" fontId="1" fillId="0" borderId="0" xfId="0" applyFont="1" applyAlignment="1">
      <alignment horizontal="left" vertical="center" wrapText="1"/>
    </xf>
    <xf numFmtId="0" fontId="4" fillId="0" borderId="0" xfId="0" applyFont="1" applyAlignment="1">
      <alignment horizontal="left" vertical="center" wrapText="1"/>
    </xf>
    <xf numFmtId="0" fontId="2" fillId="0" borderId="0" xfId="0" applyFont="1" applyAlignment="1">
      <alignment horizontal="left" vertical="center"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1" fillId="0" borderId="0" xfId="0" applyFont="1" applyFill="1" applyAlignment="1">
      <alignment horizontal="left" vertical="center" wrapText="1"/>
    </xf>
    <xf numFmtId="0" fontId="1" fillId="0" borderId="0" xfId="0" applyFont="1" applyAlignment="1">
      <alignment horizontal="center" vertical="center"/>
    </xf>
    <xf numFmtId="0" fontId="1" fillId="0" borderId="0" xfId="0" applyFont="1" applyAlignment="1"/>
    <xf numFmtId="0" fontId="0" fillId="0" borderId="0" xfId="0" applyAlignment="1"/>
    <xf numFmtId="0" fontId="1" fillId="0" borderId="0" xfId="0" applyNumberFormat="1" applyFont="1" applyAlignment="1">
      <alignment horizontal="center" vertical="center"/>
    </xf>
    <xf numFmtId="0" fontId="4" fillId="0" borderId="0" xfId="0" applyFont="1" applyAlignment="1">
      <alignment horizontal="center" vertical="center"/>
    </xf>
    <xf numFmtId="0" fontId="4" fillId="0" borderId="0" xfId="0" applyFont="1" applyAlignment="1"/>
    <xf numFmtId="0" fontId="7" fillId="0" borderId="0" xfId="0" applyFont="1" applyAlignment="1">
      <alignment horizontal="center" vertical="center"/>
    </xf>
    <xf numFmtId="0" fontId="7" fillId="0" borderId="0" xfId="0" applyNumberFormat="1" applyFont="1" applyAlignment="1">
      <alignment horizontal="center" vertical="center"/>
    </xf>
    <xf numFmtId="0" fontId="4" fillId="0" borderId="0" xfId="0" applyNumberFormat="1" applyFont="1" applyAlignment="1">
      <alignment horizontal="center" vertical="center"/>
    </xf>
    <xf numFmtId="0" fontId="8" fillId="0" borderId="0" xfId="0" applyFont="1" applyFill="1" applyAlignment="1">
      <alignment horizontal="left" vertical="center" wrapText="1"/>
    </xf>
    <xf numFmtId="0" fontId="7" fillId="0" borderId="0" xfId="0" applyFont="1" applyFill="1" applyAlignment="1">
      <alignment horizontal="left" vertical="center" wrapText="1"/>
    </xf>
    <xf numFmtId="0" fontId="1" fillId="0" borderId="0" xfId="0" applyFont="1" applyAlignment="1">
      <alignment horizontal="center" wrapText="1"/>
    </xf>
    <xf numFmtId="0" fontId="1" fillId="0" borderId="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1" xfId="0" applyFont="1" applyBorder="1" applyAlignment="1" applyProtection="1">
      <alignment horizontal="left" vertical="center" wrapText="1"/>
      <protection locked="0"/>
    </xf>
    <xf numFmtId="0" fontId="1" fillId="0" borderId="1" xfId="0" applyNumberFormat="1" applyFont="1" applyBorder="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0" xfId="0" applyFont="1" applyFill="1" applyAlignment="1">
      <alignment horizontal="left" vertical="center" wrapText="1"/>
    </xf>
  </cellXfs>
  <cellStyles count="1">
    <cellStyle name="Normal" xfId="0" builtinId="0"/>
  </cellStyles>
  <dxfs count="842">
    <dxf>
      <font>
        <b val="0"/>
        <i val="0"/>
        <strike val="0"/>
        <condense val="0"/>
        <extend val="0"/>
        <outline val="0"/>
        <shadow val="0"/>
        <u val="none"/>
        <vertAlign val="baseline"/>
        <sz val="10"/>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center" textRotation="0" wrapText="1" indent="0" justifyLastLine="0" shrinkToFit="0" readingOrder="0"/>
    </dxf>
    <dxf>
      <font>
        <b val="0"/>
        <i val="0"/>
        <strike val="0"/>
        <condense val="0"/>
        <extend val="0"/>
        <outline val="0"/>
        <shadow val="0"/>
        <u val="none"/>
        <vertAlign val="baseline"/>
        <sz val="10"/>
        <color theme="1"/>
        <name val="Calibri"/>
        <scheme val="minor"/>
      </font>
      <alignment horizontal="left" vertical="center" textRotation="0" wrapText="1" indent="0" justifyLastLine="0" shrinkToFit="0" readingOrder="0"/>
      <border diagonalUp="0" diagonalDown="0" outline="0">
        <left style="thin">
          <color rgb="FF2C80EB"/>
        </left>
        <right style="thin">
          <color rgb="FF2C80EB"/>
        </right>
        <top style="thin">
          <color rgb="FF2C80EB"/>
        </top>
        <bottom style="thin">
          <color rgb="FF2C80EB"/>
        </bottom>
      </border>
      <protection locked="0" hidden="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strike val="0"/>
        <outline val="0"/>
        <shadow val="0"/>
        <u val="none"/>
        <vertAlign val="baseline"/>
        <sz val="10"/>
        <color theme="1"/>
        <name val="Calibri"/>
        <scheme val="minor"/>
      </font>
      <numFmt numFmtId="0" formatCode="General"/>
      <alignment horizontal="center" vertical="center" textRotation="0" wrapText="1" indent="0" justifyLastLine="0" shrinkToFit="0" readingOrder="0"/>
      <border diagonalUp="0" diagonalDown="0">
        <left style="thin">
          <color rgb="FF2C80EB"/>
        </left>
        <right style="thin">
          <color rgb="FF2C80EB"/>
        </right>
        <top style="thin">
          <color rgb="FF2C80EB"/>
        </top>
        <bottom style="thin">
          <color rgb="FF2C80EB"/>
        </bottom>
        <vertical style="thin">
          <color rgb="FF2C80EB"/>
        </vertical>
        <horizontal style="thin">
          <color rgb="FF2C80EB"/>
        </horizontal>
      </border>
      <protection locked="0" hidden="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scheme val="minor"/>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scheme val="minor"/>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center" textRotation="0" wrapText="1" indent="0" justifyLastLine="0" shrinkToFit="0" readingOrder="0"/>
    </dxf>
    <dxf>
      <font>
        <strike val="0"/>
        <outline val="0"/>
        <shadow val="0"/>
        <u val="none"/>
        <vertAlign val="baseline"/>
        <sz val="10"/>
        <color theme="1"/>
        <name val="Calibri"/>
        <scheme val="minor"/>
      </font>
      <alignment horizontal="left" vertical="center" textRotation="0" wrapText="1" indent="0" justifyLastLine="0" shrinkToFit="0" readingOrder="0"/>
    </dxf>
    <dxf>
      <font>
        <b val="0"/>
        <i/>
        <strike val="0"/>
        <condense val="0"/>
        <extend val="0"/>
        <outline val="0"/>
        <shadow val="0"/>
        <u val="none"/>
        <vertAlign val="baseline"/>
        <sz val="10"/>
        <color theme="1"/>
        <name val="Calibri"/>
        <family val="2"/>
        <scheme val="minor"/>
      </font>
      <alignment horizontal="left" vertical="center" textRotation="0" wrapText="1" indent="0" justifyLastLine="0" shrinkToFit="0" readingOrder="0"/>
    </dxf>
    <dxf>
      <font>
        <b val="0"/>
        <i/>
        <strike val="0"/>
        <condense val="0"/>
        <extend val="0"/>
        <outline val="0"/>
        <shadow val="0"/>
        <u val="none"/>
        <vertAlign val="baseline"/>
        <sz val="10"/>
        <color theme="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strike val="0"/>
        <outline val="0"/>
        <shadow val="0"/>
        <u val="none"/>
        <vertAlign val="baseline"/>
        <sz val="10"/>
        <color theme="1"/>
        <name val="Calibri"/>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strike val="0"/>
        <outline val="0"/>
        <shadow val="0"/>
        <u val="none"/>
        <vertAlign val="baseline"/>
        <sz val="10"/>
        <color theme="1"/>
        <name val="Calibri"/>
        <scheme val="minor"/>
      </font>
      <numFmt numFmtId="0" formatCode="General"/>
      <alignment horizontal="center" vertical="center" textRotation="0" wrapText="0" indent="0" justifyLastLine="0" shrinkToFit="0" readingOrder="0"/>
    </dxf>
    <dxf>
      <font>
        <strike val="0"/>
        <outline val="0"/>
        <shadow val="0"/>
        <u val="none"/>
        <vertAlign val="baseline"/>
        <sz val="10"/>
        <color rgb="FF000000"/>
        <name val="Calibri"/>
        <scheme val="none"/>
      </font>
      <alignment horizontal="general" vertical="bottom" textRotation="0" wrapText="0" indent="0" justifyLastLine="0" shrinkToFit="0" readingOrder="0"/>
    </dxf>
    <dxf>
      <font>
        <strike val="0"/>
        <outline val="0"/>
        <shadow val="0"/>
        <u val="none"/>
        <vertAlign val="baseline"/>
        <sz val="10"/>
        <color theme="1"/>
        <name val="Calibri"/>
        <scheme val="minor"/>
      </font>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b val="0"/>
        <i val="0"/>
        <strike val="0"/>
        <condense val="0"/>
        <extend val="0"/>
        <outline val="0"/>
        <shadow val="0"/>
        <u val="none"/>
        <vertAlign val="baseline"/>
        <sz val="10"/>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center" textRotation="0" wrapText="1" indent="0" justifyLastLine="0" shrinkToFit="0" readingOrder="0"/>
    </dxf>
    <dxf>
      <font>
        <b val="0"/>
        <i val="0"/>
        <strike val="0"/>
        <condense val="0"/>
        <extend val="0"/>
        <outline val="0"/>
        <shadow val="0"/>
        <u val="none"/>
        <vertAlign val="baseline"/>
        <sz val="10"/>
        <color theme="1"/>
        <name val="Calibri"/>
        <scheme val="minor"/>
      </font>
      <alignment horizontal="left" vertical="center" textRotation="0" wrapText="1" indent="0" justifyLastLine="0" shrinkToFit="0" readingOrder="0"/>
      <border diagonalUp="0" diagonalDown="0" outline="0">
        <left style="thin">
          <color rgb="FF2C80EB"/>
        </left>
        <right style="thin">
          <color rgb="FF2C80EB"/>
        </right>
        <top style="thin">
          <color rgb="FF2C80EB"/>
        </top>
        <bottom style="thin">
          <color rgb="FF2C80EB"/>
        </bottom>
      </border>
      <protection locked="0" hidden="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strike val="0"/>
        <outline val="0"/>
        <shadow val="0"/>
        <u val="none"/>
        <vertAlign val="baseline"/>
        <sz val="10"/>
        <color theme="1"/>
        <name val="Calibri"/>
        <scheme val="minor"/>
      </font>
      <numFmt numFmtId="0" formatCode="General"/>
      <alignment horizontal="center" vertical="center" textRotation="0" wrapText="1" indent="0" justifyLastLine="0" shrinkToFit="0" readingOrder="0"/>
      <border diagonalUp="0" diagonalDown="0">
        <left style="thin">
          <color rgb="FF2C80EB"/>
        </left>
        <right style="thin">
          <color rgb="FF2C80EB"/>
        </right>
        <top style="thin">
          <color rgb="FF2C80EB"/>
        </top>
        <bottom style="thin">
          <color rgb="FF2C80EB"/>
        </bottom>
        <vertical style="thin">
          <color rgb="FF2C80EB"/>
        </vertical>
        <horizontal style="thin">
          <color rgb="FF2C80EB"/>
        </horizontal>
      </border>
      <protection locked="0" hidden="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scheme val="minor"/>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scheme val="minor"/>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center" textRotation="0" wrapText="1" indent="0" justifyLastLine="0" shrinkToFit="0" readingOrder="0"/>
    </dxf>
    <dxf>
      <font>
        <strike val="0"/>
        <outline val="0"/>
        <shadow val="0"/>
        <u val="none"/>
        <vertAlign val="baseline"/>
        <sz val="10"/>
        <color theme="1"/>
        <name val="Calibri"/>
        <scheme val="minor"/>
      </font>
      <alignment horizontal="left" vertical="center" textRotation="0" wrapText="1" indent="0" justifyLastLine="0" shrinkToFit="0" readingOrder="0"/>
    </dxf>
    <dxf>
      <font>
        <b val="0"/>
        <i/>
        <strike val="0"/>
        <condense val="0"/>
        <extend val="0"/>
        <outline val="0"/>
        <shadow val="0"/>
        <u val="none"/>
        <vertAlign val="baseline"/>
        <sz val="10"/>
        <color theme="1"/>
        <name val="Calibri"/>
        <family val="2"/>
        <scheme val="minor"/>
      </font>
      <alignment horizontal="left" vertical="center" textRotation="0" wrapText="1" indent="0" justifyLastLine="0" shrinkToFit="0" readingOrder="0"/>
    </dxf>
    <dxf>
      <font>
        <b val="0"/>
        <i/>
        <strike val="0"/>
        <condense val="0"/>
        <extend val="0"/>
        <outline val="0"/>
        <shadow val="0"/>
        <u val="none"/>
        <vertAlign val="baseline"/>
        <sz val="10"/>
        <color theme="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strike val="0"/>
        <outline val="0"/>
        <shadow val="0"/>
        <u val="none"/>
        <vertAlign val="baseline"/>
        <sz val="10"/>
        <color theme="1"/>
        <name val="Calibri"/>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strike val="0"/>
        <outline val="0"/>
        <shadow val="0"/>
        <u val="none"/>
        <vertAlign val="baseline"/>
        <sz val="10"/>
        <color theme="1"/>
        <name val="Calibri"/>
        <scheme val="minor"/>
      </font>
      <numFmt numFmtId="0" formatCode="General"/>
      <alignment horizontal="center" vertical="center" textRotation="0" wrapText="0" indent="0" justifyLastLine="0" shrinkToFit="0" readingOrder="0"/>
    </dxf>
    <dxf>
      <font>
        <strike val="0"/>
        <outline val="0"/>
        <shadow val="0"/>
        <u val="none"/>
        <vertAlign val="baseline"/>
        <sz val="10"/>
        <color rgb="FF000000"/>
        <name val="Calibri"/>
        <scheme val="none"/>
      </font>
      <alignment horizontal="general" vertical="bottom" textRotation="0" wrapText="0" indent="0" justifyLastLine="0" shrinkToFit="0" readingOrder="0"/>
    </dxf>
    <dxf>
      <font>
        <strike val="0"/>
        <outline val="0"/>
        <shadow val="0"/>
        <u val="none"/>
        <vertAlign val="baseline"/>
        <sz val="10"/>
        <color theme="1"/>
        <name val="Calibri"/>
        <scheme val="minor"/>
      </font>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b val="0"/>
        <i val="0"/>
        <strike val="0"/>
        <condense val="0"/>
        <extend val="0"/>
        <outline val="0"/>
        <shadow val="0"/>
        <u val="none"/>
        <vertAlign val="baseline"/>
        <sz val="10"/>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center" textRotation="0" wrapText="1" indent="0" justifyLastLine="0" shrinkToFit="0" readingOrder="0"/>
    </dxf>
    <dxf>
      <font>
        <b val="0"/>
        <i val="0"/>
        <strike val="0"/>
        <condense val="0"/>
        <extend val="0"/>
        <outline val="0"/>
        <shadow val="0"/>
        <u val="none"/>
        <vertAlign val="baseline"/>
        <sz val="10"/>
        <color theme="1"/>
        <name val="Calibri"/>
        <scheme val="minor"/>
      </font>
      <alignment horizontal="left" vertical="center" textRotation="0" wrapText="1" indent="0" justifyLastLine="0" shrinkToFit="0" readingOrder="0"/>
      <border diagonalUp="0" diagonalDown="0" outline="0">
        <left style="thin">
          <color rgb="FF2C80EB"/>
        </left>
        <right style="thin">
          <color rgb="FF2C80EB"/>
        </right>
        <top style="thin">
          <color rgb="FF2C80EB"/>
        </top>
        <bottom style="thin">
          <color rgb="FF2C80EB"/>
        </bottom>
      </border>
      <protection locked="0" hidden="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strike val="0"/>
        <outline val="0"/>
        <shadow val="0"/>
        <u val="none"/>
        <vertAlign val="baseline"/>
        <sz val="10"/>
        <color theme="1"/>
        <name val="Calibri"/>
        <scheme val="minor"/>
      </font>
      <numFmt numFmtId="0" formatCode="General"/>
      <alignment horizontal="center" vertical="center" textRotation="0" wrapText="1" indent="0" justifyLastLine="0" shrinkToFit="0" readingOrder="0"/>
      <border diagonalUp="0" diagonalDown="0">
        <left style="thin">
          <color rgb="FF2C80EB"/>
        </left>
        <right style="thin">
          <color rgb="FF2C80EB"/>
        </right>
        <top style="thin">
          <color rgb="FF2C80EB"/>
        </top>
        <bottom style="thin">
          <color rgb="FF2C80EB"/>
        </bottom>
        <vertical style="thin">
          <color rgb="FF2C80EB"/>
        </vertical>
        <horizontal style="thin">
          <color rgb="FF2C80EB"/>
        </horizontal>
      </border>
      <protection locked="0" hidden="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scheme val="minor"/>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scheme val="minor"/>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center" textRotation="0" wrapText="1" indent="0" justifyLastLine="0" shrinkToFit="0" readingOrder="0"/>
    </dxf>
    <dxf>
      <font>
        <strike val="0"/>
        <outline val="0"/>
        <shadow val="0"/>
        <u val="none"/>
        <vertAlign val="baseline"/>
        <sz val="10"/>
        <color theme="1"/>
        <name val="Calibri"/>
        <scheme val="minor"/>
      </font>
      <alignment horizontal="left" vertical="center" textRotation="0" wrapText="1" indent="0" justifyLastLine="0" shrinkToFit="0" readingOrder="0"/>
    </dxf>
    <dxf>
      <font>
        <b val="0"/>
        <i/>
        <strike val="0"/>
        <condense val="0"/>
        <extend val="0"/>
        <outline val="0"/>
        <shadow val="0"/>
        <u val="none"/>
        <vertAlign val="baseline"/>
        <sz val="10"/>
        <color theme="1"/>
        <name val="Calibri"/>
        <family val="2"/>
        <scheme val="minor"/>
      </font>
      <alignment horizontal="left" vertical="center" textRotation="0" wrapText="1" indent="0" justifyLastLine="0" shrinkToFit="0" readingOrder="0"/>
    </dxf>
    <dxf>
      <font>
        <b val="0"/>
        <i/>
        <strike val="0"/>
        <condense val="0"/>
        <extend val="0"/>
        <outline val="0"/>
        <shadow val="0"/>
        <u val="none"/>
        <vertAlign val="baseline"/>
        <sz val="10"/>
        <color theme="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strike val="0"/>
        <outline val="0"/>
        <shadow val="0"/>
        <u val="none"/>
        <vertAlign val="baseline"/>
        <sz val="10"/>
        <color theme="1"/>
        <name val="Calibri"/>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strike val="0"/>
        <outline val="0"/>
        <shadow val="0"/>
        <u val="none"/>
        <vertAlign val="baseline"/>
        <sz val="10"/>
        <color theme="1"/>
        <name val="Calibri"/>
        <scheme val="minor"/>
      </font>
      <numFmt numFmtId="0" formatCode="General"/>
      <alignment horizontal="center" vertical="center" textRotation="0" wrapText="0" indent="0" justifyLastLine="0" shrinkToFit="0" readingOrder="0"/>
    </dxf>
    <dxf>
      <font>
        <strike val="0"/>
        <outline val="0"/>
        <shadow val="0"/>
        <u val="none"/>
        <vertAlign val="baseline"/>
        <sz val="10"/>
        <color rgb="FF000000"/>
        <name val="Calibri"/>
        <scheme val="none"/>
      </font>
      <alignment horizontal="general" vertical="bottom" textRotation="0" wrapText="0" indent="0" justifyLastLine="0" shrinkToFit="0" readingOrder="0"/>
    </dxf>
    <dxf>
      <font>
        <strike val="0"/>
        <outline val="0"/>
        <shadow val="0"/>
        <u val="none"/>
        <vertAlign val="baseline"/>
        <sz val="10"/>
        <color theme="1"/>
        <name val="Calibri"/>
        <scheme val="minor"/>
      </font>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7" tint="0.59996337778862885"/>
        </patternFill>
      </fill>
    </dxf>
  </dxfs>
  <tableStyles count="0" defaultTableStyle="TableStyleMedium2" defaultPivotStyle="PivotStyleLight16"/>
  <colors>
    <mruColors>
      <color rgb="FF2C80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134" displayName="Table134" ref="A1:K126" totalsRowCount="1" headerRowDxfId="581" dataDxfId="580">
  <autoFilter ref="A1:K125" xr:uid="{00000000-0009-0000-0100-000003000000}"/>
  <tableColumns count="11">
    <tableColumn id="1" xr3:uid="{00000000-0010-0000-0000-000001000000}" name="ID" totalsRowLabel="Total" dataDxfId="579" totalsRowDxfId="578"/>
    <tableColumn id="2" xr3:uid="{00000000-0010-0000-0000-000002000000}" name="Priority" dataDxfId="577" totalsRowDxfId="576"/>
    <tableColumn id="8" xr3:uid="{00000000-0010-0000-0000-000008000000}" name="Title" dataDxfId="575" totalsRowDxfId="574"/>
    <tableColumn id="4" xr3:uid="{00000000-0010-0000-0000-000004000000}" name="Description" dataDxfId="573" totalsRowDxfId="572"/>
    <tableColumn id="3" xr3:uid="{00000000-0010-0000-0000-000003000000}" name="Maximum score" totalsRowFunction="sum" dataDxfId="571" totalsRowDxfId="570">
      <calculatedColumnFormula>IF(Table134[[#This Row],[Priority]]="Critical","N/A",IF(Table134[[#This Row],[Priority]]="High",10,IF(Table134[[#This Row],[Priority]]="Medium",5,IF(Table134[[#This Row],[Priority]]="Low",2,IF(Table134[[#This Row],[Priority]]="Question","N/A",0)))))</calculatedColumnFormula>
    </tableColumn>
    <tableColumn id="9" xr3:uid="{00000000-0010-0000-0000-000009000000}" name="Score" totalsRowFunction="sum" dataDxfId="569" totalsRowDxfId="568">
      <calculatedColumnFormula>IF(Table134[[#This Row],[Participant response]]="","",IF(OR(Table134[[#This Row],[Priority]]="Critical",Table134[[#This Row],[Priority]]="Question"),"N/A",Table134[[#This Row],[Maximum score]]*IF(Table134[[#This Row],[Participant response]]="Standard",1,IF(LEFT(Table134[[#This Row],[Participant response]],6)="Custom",0.5,0))))</calculatedColumnFormula>
    </tableColumn>
    <tableColumn id="6" xr3:uid="{00000000-0010-0000-0000-000006000000}" name="Participant response" dataDxfId="567" totalsRowDxfId="566"/>
    <tableColumn id="14" xr3:uid="{00000000-0010-0000-0000-00000E000000}" name="Participant remarks" dataDxfId="565" totalsRowDxfId="564"/>
    <tableColumn id="5" xr3:uid="{00000000-0010-0000-0000-000005000000}" name="resp_option_1" dataDxfId="563" totalsRowDxfId="562">
      <calculatedColumnFormula>IF($B2="","",IF($B2="Critical","Compliant",IF($B2="Question","Answered","Standard")))</calculatedColumnFormula>
    </tableColumn>
    <tableColumn id="10" xr3:uid="{00000000-0010-0000-0000-00000A000000}" name="resp_option_2" dataDxfId="561" totalsRowDxfId="560">
      <calculatedColumnFormula>IF($B2="","",IF($B2="Critical","Non-compliant",IF($B2="Question","Not answered","Customisation required")))</calculatedColumnFormula>
    </tableColumn>
    <tableColumn id="11" xr3:uid="{00000000-0010-0000-0000-00000B000000}" name="resp_option_3" dataDxfId="559" totalsRowDxfId="558">
      <calculatedColumnFormula>IF($B2="","",IF(OR($B2="Critical",$B2="Question"),"","Not compliant"))</calculatedColumnFormula>
    </tableColumn>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342" displayName="Table1342" ref="A1:K119" totalsRowCount="1" headerRowDxfId="302" dataDxfId="301">
  <autoFilter ref="A1:K118" xr:uid="{00000000-0009-0000-0100-000001000000}"/>
  <tableColumns count="11">
    <tableColumn id="1" xr3:uid="{00000000-0010-0000-0100-000001000000}" name="ID" totalsRowLabel="Total" dataDxfId="300" totalsRowDxfId="299"/>
    <tableColumn id="2" xr3:uid="{00000000-0010-0000-0100-000002000000}" name="Priority" dataDxfId="298" totalsRowDxfId="297"/>
    <tableColumn id="8" xr3:uid="{00000000-0010-0000-0100-000008000000}" name="Title" dataDxfId="296" totalsRowDxfId="295"/>
    <tableColumn id="4" xr3:uid="{00000000-0010-0000-0100-000004000000}" name="Description" dataDxfId="294" totalsRowDxfId="293"/>
    <tableColumn id="3" xr3:uid="{00000000-0010-0000-0100-000003000000}" name="Maximum score" totalsRowFunction="sum" dataDxfId="292" totalsRowDxfId="291">
      <calculatedColumnFormula>IF(Table1342[[#This Row],[Priority]]="Critical","N/A",IF(Table1342[[#This Row],[Priority]]="High",10,IF(Table1342[[#This Row],[Priority]]="Medium",5,IF(Table1342[[#This Row],[Priority]]="Low",2,IF(Table1342[[#This Row],[Priority]]="Question","N/A",0)))))</calculatedColumnFormula>
    </tableColumn>
    <tableColumn id="9" xr3:uid="{00000000-0010-0000-0100-000009000000}" name="Score" totalsRowFunction="sum" dataDxfId="290" totalsRowDxfId="289">
      <calculatedColumnFormula>IF(Table1342[[#This Row],[Participant response]]="","",IF(OR(Table1342[[#This Row],[Priority]]="Critical",Table1342[[#This Row],[Priority]]="Question"),"N/A",Table1342[[#This Row],[Maximum score]]*IF(Table1342[[#This Row],[Participant response]]="Standard",1,IF(LEFT(Table1342[[#This Row],[Participant response]],6)="Custom",0.5,0))))</calculatedColumnFormula>
    </tableColumn>
    <tableColumn id="6" xr3:uid="{00000000-0010-0000-0100-000006000000}" name="Participant response" dataDxfId="288" totalsRowDxfId="287"/>
    <tableColumn id="14" xr3:uid="{00000000-0010-0000-0100-00000E000000}" name="Participant remarks" dataDxfId="286" totalsRowDxfId="285"/>
    <tableColumn id="5" xr3:uid="{00000000-0010-0000-0100-000005000000}" name="resp_option_1" dataDxfId="284" totalsRowDxfId="283">
      <calculatedColumnFormula>IF($B2="","",IF($B2="Critical","Compliant",IF($B2="Question","Answered","Standard")))</calculatedColumnFormula>
    </tableColumn>
    <tableColumn id="10" xr3:uid="{00000000-0010-0000-0100-00000A000000}" name="resp_option_2" dataDxfId="282" totalsRowDxfId="281">
      <calculatedColumnFormula>IF($B2="","",IF($B2="Critical","Non-compliant",IF($B2="Question","Not answered","Customisation required")))</calculatedColumnFormula>
    </tableColumn>
    <tableColumn id="11" xr3:uid="{00000000-0010-0000-0100-00000B000000}" name="resp_option_3" dataDxfId="280" totalsRowDxfId="279">
      <calculatedColumnFormula>IF($B2="","",IF(OR($B2="Critical",$B2="Question"),"","Not compliant"))</calculatedColumnFormula>
    </tableColumn>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13423" displayName="Table13423" ref="A1:K117" totalsRowCount="1" headerRowDxfId="23" dataDxfId="22">
  <autoFilter ref="A1:K116" xr:uid="{00000000-0009-0000-0100-000002000000}"/>
  <tableColumns count="11">
    <tableColumn id="1" xr3:uid="{00000000-0010-0000-0200-000001000000}" name="ID" totalsRowLabel="Total" dataDxfId="21" totalsRowDxfId="20"/>
    <tableColumn id="2" xr3:uid="{00000000-0010-0000-0200-000002000000}" name="Priority" dataDxfId="19" totalsRowDxfId="18"/>
    <tableColumn id="8" xr3:uid="{00000000-0010-0000-0200-000008000000}" name="Title" dataDxfId="17" totalsRowDxfId="16"/>
    <tableColumn id="4" xr3:uid="{00000000-0010-0000-0200-000004000000}" name="Description" dataDxfId="15" totalsRowDxfId="14"/>
    <tableColumn id="3" xr3:uid="{00000000-0010-0000-0200-000003000000}" name="Maximum score" totalsRowFunction="sum" dataDxfId="13" totalsRowDxfId="12">
      <calculatedColumnFormula>IF(Table13423[[#This Row],[Priority]]="Critical","N/A",IF(Table13423[[#This Row],[Priority]]="High",10,IF(Table13423[[#This Row],[Priority]]="Medium",5,IF(Table13423[[#This Row],[Priority]]="Low",2,IF(Table13423[[#This Row],[Priority]]="Question","N/A",0)))))</calculatedColumnFormula>
    </tableColumn>
    <tableColumn id="9" xr3:uid="{00000000-0010-0000-0200-000009000000}" name="Score" totalsRowFunction="sum" dataDxfId="11" totalsRowDxfId="10">
      <calculatedColumnFormula>IF(Table13423[[#This Row],[Participant response]]="","",IF(OR(Table13423[[#This Row],[Priority]]="Critical",Table13423[[#This Row],[Priority]]="Question"),"N/A",Table13423[[#This Row],[Maximum score]]*IF(Table13423[[#This Row],[Participant response]]="Standard",1,IF(LEFT(Table13423[[#This Row],[Participant response]],6)="Custom",0.5,0))))</calculatedColumnFormula>
    </tableColumn>
    <tableColumn id="6" xr3:uid="{00000000-0010-0000-0200-000006000000}" name="Participant response" dataDxfId="9" totalsRowDxfId="8"/>
    <tableColumn id="14" xr3:uid="{00000000-0010-0000-0200-00000E000000}" name="Participant remarks" dataDxfId="7" totalsRowDxfId="6"/>
    <tableColumn id="5" xr3:uid="{00000000-0010-0000-0200-000005000000}" name="resp_option_1" dataDxfId="5" totalsRowDxfId="4">
      <calculatedColumnFormula>IF($B2="","",IF($B2="Critical","Compliant",IF($B2="Question","Answered","Standard")))</calculatedColumnFormula>
    </tableColumn>
    <tableColumn id="10" xr3:uid="{00000000-0010-0000-0200-00000A000000}" name="resp_option_2" dataDxfId="3" totalsRowDxfId="2">
      <calculatedColumnFormula>IF($B2="","",IF($B2="Critical","Non-compliant",IF($B2="Question","Not answered","Customisation required")))</calculatedColumnFormula>
    </tableColumn>
    <tableColumn id="11" xr3:uid="{00000000-0010-0000-0200-00000B000000}" name="resp_option_3" dataDxfId="1" totalsRowDxfId="0">
      <calculatedColumnFormula>IF($B2="","",IF(OR($B2="Critical",$B2="Question"),"","Not compliant"))</calculatedColumnFormula>
    </tableColumn>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1:Q151"/>
  <sheetViews>
    <sheetView tabSelected="1" zoomScaleNormal="100" workbookViewId="0">
      <pane ySplit="1" topLeftCell="A2" activePane="bottomLeft" state="frozen"/>
      <selection pane="bottomLeft" activeCell="G2" sqref="G2"/>
    </sheetView>
  </sheetViews>
  <sheetFormatPr defaultColWidth="0" defaultRowHeight="0" customHeight="1" zeroHeight="1" x14ac:dyDescent="0.25"/>
  <cols>
    <col min="1" max="1" width="5.5703125" customWidth="1"/>
    <col min="2" max="2" width="9.140625" bestFit="1" customWidth="1"/>
    <col min="3" max="3" width="22.140625" style="4" customWidth="1"/>
    <col min="4" max="4" width="93.28515625" customWidth="1"/>
    <col min="5" max="5" width="10.28515625" customWidth="1"/>
    <col min="6" max="6" width="11.5703125" style="3" customWidth="1"/>
    <col min="7" max="7" width="27.42578125" style="3" customWidth="1"/>
    <col min="8" max="8" width="71.42578125" customWidth="1"/>
    <col min="9" max="9" width="15.7109375" style="3" hidden="1" customWidth="1"/>
    <col min="10" max="10" width="19.85546875" style="5" hidden="1" customWidth="1"/>
    <col min="11" max="11" width="14.5703125" style="5" hidden="1" customWidth="1"/>
    <col min="12" max="12" width="9.140625" style="5" hidden="1" customWidth="1"/>
    <col min="13" max="13" width="9.140625" hidden="1" customWidth="1"/>
    <col min="14" max="14" width="15.42578125" hidden="1" customWidth="1"/>
    <col min="15" max="16" width="9.140625" hidden="1" customWidth="1"/>
    <col min="17" max="17" width="15.42578125" hidden="1" customWidth="1"/>
    <col min="18" max="16384" width="9.140625" hidden="1"/>
  </cols>
  <sheetData>
    <row r="1" spans="1:12" ht="26.25" x14ac:dyDescent="0.25">
      <c r="A1" s="2" t="s">
        <v>0</v>
      </c>
      <c r="B1" s="2" t="s">
        <v>1</v>
      </c>
      <c r="C1" s="2" t="s">
        <v>2</v>
      </c>
      <c r="D1" s="2" t="s">
        <v>3</v>
      </c>
      <c r="E1" s="23" t="s">
        <v>4</v>
      </c>
      <c r="F1" s="23" t="s">
        <v>5</v>
      </c>
      <c r="G1" s="1" t="s">
        <v>6</v>
      </c>
      <c r="H1" s="1" t="s">
        <v>7</v>
      </c>
      <c r="I1" s="2" t="s">
        <v>8</v>
      </c>
      <c r="J1" s="2" t="s">
        <v>9</v>
      </c>
      <c r="K1" s="2" t="s">
        <v>10</v>
      </c>
      <c r="L1" s="2"/>
    </row>
    <row r="2" spans="1:12" s="14" customFormat="1" ht="25.5" x14ac:dyDescent="0.25">
      <c r="A2" s="12" t="s">
        <v>11</v>
      </c>
      <c r="B2" s="12" t="s">
        <v>12</v>
      </c>
      <c r="C2" s="8" t="s">
        <v>13</v>
      </c>
      <c r="D2" s="6" t="s">
        <v>14</v>
      </c>
      <c r="E2" s="12" t="str">
        <f>IF(Table134[[#This Row],[Priority]]="Critical","N/A",IF(Table134[[#This Row],[Priority]]="High",10,IF(Table134[[#This Row],[Priority]]="Medium",5,IF(Table134[[#This Row],[Priority]]="Low",2,IF(Table134[[#This Row],[Priority]]="Question","N/A",0)))))</f>
        <v>N/A</v>
      </c>
      <c r="F2" s="12" t="str">
        <f>IF(Table134[[#This Row],[Participant response]]="","",IF(OR(Table134[[#This Row],[Priority]]="Critical",Table134[[#This Row],[Priority]]="Question"),"N/A",Table134[[#This Row],[Maximum score]]*IF(Table134[[#This Row],[Participant response]]="Standard",1,IF(LEFT(Table134[[#This Row],[Participant response]],6)="Custom",0.5,0))))</f>
        <v/>
      </c>
      <c r="G2" s="24" t="s">
        <v>15</v>
      </c>
      <c r="H2" s="26"/>
      <c r="I2" s="13" t="str">
        <f>IF($B2="","",IF($B2="Critical","Compliant",IF($B2="Question","Answered","Standard")))</f>
        <v>Compliant</v>
      </c>
      <c r="J2" s="13" t="str">
        <f>IF($B2="","",IF($B2="Critical","Non-compliant",IF($B2="Question","Not answered","Customisation required")))</f>
        <v>Non-compliant</v>
      </c>
      <c r="K2" s="13" t="str">
        <f>IF($B2="","",IF(OR($B2="Critical",$B2="Question"),"","Not compliant"))</f>
        <v/>
      </c>
    </row>
    <row r="3" spans="1:12" s="14" customFormat="1" ht="15" x14ac:dyDescent="0.25">
      <c r="A3" s="12" t="s">
        <v>16</v>
      </c>
      <c r="B3" s="12" t="s">
        <v>17</v>
      </c>
      <c r="C3" s="8" t="s">
        <v>13</v>
      </c>
      <c r="D3" s="6" t="s">
        <v>18</v>
      </c>
      <c r="E3" s="15">
        <f>IF(Table134[[#This Row],[Priority]]="Critical","N/A",IF(Table134[[#This Row],[Priority]]="High",10,IF(Table134[[#This Row],[Priority]]="Medium",5,IF(Table134[[#This Row],[Priority]]="Low",2,IF(Table134[[#This Row],[Priority]]="Question","N/A",0)))))</f>
        <v>10</v>
      </c>
      <c r="F3" s="12" t="str">
        <f>IF(Table134[[#This Row],[Participant response]]="","",IF(OR(Table134[[#This Row],[Priority]]="Critical",Table134[[#This Row],[Priority]]="Question"),"N/A",Table134[[#This Row],[Maximum score]]*IF(Table134[[#This Row],[Participant response]]="Standard",1,IF(LEFT(Table134[[#This Row],[Participant response]],6)="Custom",0.5,0))))</f>
        <v/>
      </c>
      <c r="G3" s="24" t="s">
        <v>15</v>
      </c>
      <c r="H3" s="26"/>
      <c r="I3" s="13" t="str">
        <f t="shared" ref="I3:I49" si="0">IF($B3="","",IF($B3="Critical","Compliant",IF($B3="Question","Answered","Standard")))</f>
        <v>Standard</v>
      </c>
      <c r="J3" s="13" t="str">
        <f t="shared" ref="J3:J49" si="1">IF($B3="","",IF($B3="Critical","Non-compliant",IF($B3="Question","Not answered","Customisation required")))</f>
        <v>Customisation required</v>
      </c>
      <c r="K3" s="13" t="str">
        <f t="shared" ref="K3:K49" si="2">IF($B3="","",IF(OR($B3="Critical",$B3="Question"),"","Not compliant"))</f>
        <v>Not compliant</v>
      </c>
    </row>
    <row r="4" spans="1:12" s="14" customFormat="1" ht="25.5" x14ac:dyDescent="0.25">
      <c r="A4" s="16" t="s">
        <v>19</v>
      </c>
      <c r="B4" s="16" t="s">
        <v>12</v>
      </c>
      <c r="C4" s="9" t="s">
        <v>13</v>
      </c>
      <c r="D4" s="7" t="s">
        <v>20</v>
      </c>
      <c r="E4" s="16" t="str">
        <f>IF(Table134[[#This Row],[Priority]]="Critical","N/A",IF(Table134[[#This Row],[Priority]]="High",10,IF(Table134[[#This Row],[Priority]]="Medium",5,IF(Table134[[#This Row],[Priority]]="Low",2,IF(Table134[[#This Row],[Priority]]="Question","N/A",0)))))</f>
        <v>N/A</v>
      </c>
      <c r="F4" s="12" t="str">
        <f>IF(Table134[[#This Row],[Participant response]]="","",IF(OR(Table134[[#This Row],[Priority]]="Critical",Table134[[#This Row],[Priority]]="Question"),"N/A",Table134[[#This Row],[Maximum score]]*IF(Table134[[#This Row],[Participant response]]="Standard",1,IF(LEFT(Table134[[#This Row],[Participant response]],6)="Custom",0.5,0))))</f>
        <v/>
      </c>
      <c r="G4" s="24" t="s">
        <v>15</v>
      </c>
      <c r="H4" s="26"/>
      <c r="I4" s="13" t="str">
        <f>IF($B4="","",IF($B4="Critical","Compliant",IF($B4="Question","Answered","Standard")))</f>
        <v>Compliant</v>
      </c>
      <c r="J4" s="13" t="str">
        <f>IF($B4="","",IF($B4="Critical","Non-compliant",IF($B4="Question","Not answered","Customisation required")))</f>
        <v>Non-compliant</v>
      </c>
      <c r="K4" s="13" t="str">
        <f>IF($B4="","",IF(OR($B4="Critical",$B4="Question"),"","Not compliant"))</f>
        <v/>
      </c>
    </row>
    <row r="5" spans="1:12" s="14" customFormat="1" ht="25.5" x14ac:dyDescent="0.25">
      <c r="A5" s="16" t="s">
        <v>21</v>
      </c>
      <c r="B5" s="16" t="s">
        <v>12</v>
      </c>
      <c r="C5" s="9" t="s">
        <v>13</v>
      </c>
      <c r="D5" s="7" t="s">
        <v>22</v>
      </c>
      <c r="E5" s="16" t="str">
        <f>IF(Table134[[#This Row],[Priority]]="Critical","N/A",IF(Table134[[#This Row],[Priority]]="High",10,IF(Table134[[#This Row],[Priority]]="Medium",5,IF(Table134[[#This Row],[Priority]]="Low",2,IF(Table134[[#This Row],[Priority]]="Question","N/A",0)))))</f>
        <v>N/A</v>
      </c>
      <c r="F5" s="12" t="str">
        <f>IF(Table134[[#This Row],[Participant response]]="","",IF(OR(Table134[[#This Row],[Priority]]="Critical",Table134[[#This Row],[Priority]]="Question"),"N/A",Table134[[#This Row],[Maximum score]]*IF(Table134[[#This Row],[Participant response]]="Standard",1,IF(LEFT(Table134[[#This Row],[Participant response]],6)="Custom",0.5,0))))</f>
        <v/>
      </c>
      <c r="G5" s="24" t="s">
        <v>15</v>
      </c>
      <c r="H5" s="26"/>
      <c r="I5" s="13" t="str">
        <f>IF($B5="","",IF($B5="Critical","Compliant",IF($B5="Question","Answered","Standard")))</f>
        <v>Compliant</v>
      </c>
      <c r="J5" s="13" t="str">
        <f>IF($B5="","",IF($B5="Critical","Non-compliant",IF($B5="Question","Not answered","Customisation required")))</f>
        <v>Non-compliant</v>
      </c>
      <c r="K5" s="13" t="str">
        <f>IF($B5="","",IF(OR($B5="Critical",$B5="Question"),"","Not compliant"))</f>
        <v/>
      </c>
    </row>
    <row r="6" spans="1:12" s="14" customFormat="1" ht="89.25" x14ac:dyDescent="0.25">
      <c r="A6" s="12" t="s">
        <v>23</v>
      </c>
      <c r="B6" s="12" t="s">
        <v>12</v>
      </c>
      <c r="C6" s="8" t="s">
        <v>24</v>
      </c>
      <c r="D6" s="6" t="s">
        <v>25</v>
      </c>
      <c r="E6" s="12" t="str">
        <f>IF(Table134[[#This Row],[Priority]]="Critical","N/A",IF(Table134[[#This Row],[Priority]]="High",10,IF(Table134[[#This Row],[Priority]]="Medium",5,IF(Table134[[#This Row],[Priority]]="Low",2,IF(Table134[[#This Row],[Priority]]="Question","N/A",0)))))</f>
        <v>N/A</v>
      </c>
      <c r="F6" s="12" t="str">
        <f>IF(Table134[[#This Row],[Participant response]]="","",IF(OR(Table134[[#This Row],[Priority]]="Critical",Table134[[#This Row],[Priority]]="Question"),"N/A",Table134[[#This Row],[Maximum score]]*IF(Table134[[#This Row],[Participant response]]="Standard",1,IF(LEFT(Table134[[#This Row],[Participant response]],6)="Custom",0.5,0))))</f>
        <v/>
      </c>
      <c r="G6" s="24" t="s">
        <v>15</v>
      </c>
      <c r="H6" s="26"/>
      <c r="I6" s="13" t="str">
        <f t="shared" si="0"/>
        <v>Compliant</v>
      </c>
      <c r="J6" s="13" t="str">
        <f t="shared" si="1"/>
        <v>Non-compliant</v>
      </c>
      <c r="K6" s="13" t="str">
        <f t="shared" si="2"/>
        <v/>
      </c>
    </row>
    <row r="7" spans="1:12" s="14" customFormat="1" ht="140.25" x14ac:dyDescent="0.25">
      <c r="A7" s="16" t="s">
        <v>26</v>
      </c>
      <c r="B7" s="12" t="s">
        <v>17</v>
      </c>
      <c r="C7" s="8" t="s">
        <v>24</v>
      </c>
      <c r="D7" s="7" t="s">
        <v>27</v>
      </c>
      <c r="E7" s="16">
        <f>IF(Table134[[#This Row],[Priority]]="Critical","N/A",IF(Table134[[#This Row],[Priority]]="High",10,IF(Table134[[#This Row],[Priority]]="Medium",5,IF(Table134[[#This Row],[Priority]]="Low",2,IF(Table134[[#This Row],[Priority]]="Question","N/A",0)))))</f>
        <v>10</v>
      </c>
      <c r="F7" s="12" t="str">
        <f>IF(Table134[[#This Row],[Participant response]]="","",IF(OR(Table134[[#This Row],[Priority]]="Critical",Table134[[#This Row],[Priority]]="Question"),"N/A",Table134[[#This Row],[Maximum score]]*IF(Table134[[#This Row],[Participant response]]="Standard",1,IF(LEFT(Table134[[#This Row],[Participant response]],6)="Custom",0.5,0))))</f>
        <v/>
      </c>
      <c r="G7" s="24" t="s">
        <v>15</v>
      </c>
      <c r="H7" s="26"/>
      <c r="I7" s="13" t="str">
        <f t="shared" si="0"/>
        <v>Standard</v>
      </c>
      <c r="J7" s="13" t="str">
        <f t="shared" si="1"/>
        <v>Customisation required</v>
      </c>
      <c r="K7" s="13" t="str">
        <f t="shared" si="2"/>
        <v>Not compliant</v>
      </c>
    </row>
    <row r="8" spans="1:12" s="14" customFormat="1" ht="25.5" x14ac:dyDescent="0.25">
      <c r="A8" s="12" t="s">
        <v>28</v>
      </c>
      <c r="B8" s="12" t="s">
        <v>12</v>
      </c>
      <c r="C8" s="8" t="s">
        <v>24</v>
      </c>
      <c r="D8" s="6" t="s">
        <v>29</v>
      </c>
      <c r="E8" s="12" t="str">
        <f>IF(Table134[[#This Row],[Priority]]="Critical","N/A",IF(Table134[[#This Row],[Priority]]="High",10,IF(Table134[[#This Row],[Priority]]="Medium",5,IF(Table134[[#This Row],[Priority]]="Low",2,IF(Table134[[#This Row],[Priority]]="Question","N/A",0)))))</f>
        <v>N/A</v>
      </c>
      <c r="F8" s="12" t="str">
        <f>IF(Table134[[#This Row],[Participant response]]="","",IF(OR(Table134[[#This Row],[Priority]]="Critical",Table134[[#This Row],[Priority]]="Question"),"N/A",Table134[[#This Row],[Maximum score]]*IF(Table134[[#This Row],[Participant response]]="Standard",1,IF(LEFT(Table134[[#This Row],[Participant response]],6)="Custom",0.5,0))))</f>
        <v/>
      </c>
      <c r="G8" s="24" t="s">
        <v>15</v>
      </c>
      <c r="H8" s="26"/>
      <c r="I8" s="13" t="str">
        <f t="shared" si="0"/>
        <v>Compliant</v>
      </c>
      <c r="J8" s="13" t="str">
        <f t="shared" si="1"/>
        <v>Non-compliant</v>
      </c>
      <c r="K8" s="13" t="str">
        <f t="shared" si="2"/>
        <v/>
      </c>
    </row>
    <row r="9" spans="1:12" s="14" customFormat="1" ht="25.5" x14ac:dyDescent="0.25">
      <c r="A9" s="12" t="s">
        <v>30</v>
      </c>
      <c r="B9" s="12" t="s">
        <v>17</v>
      </c>
      <c r="C9" s="8" t="s">
        <v>24</v>
      </c>
      <c r="D9" s="6" t="s">
        <v>31</v>
      </c>
      <c r="E9" s="12">
        <f>IF(Table134[[#This Row],[Priority]]="Critical","N/A",IF(Table134[[#This Row],[Priority]]="High",10,IF(Table134[[#This Row],[Priority]]="Medium",5,IF(Table134[[#This Row],[Priority]]="Low",2,IF(Table134[[#This Row],[Priority]]="Question","N/A",0)))))</f>
        <v>10</v>
      </c>
      <c r="F9" s="12" t="str">
        <f>IF(Table134[[#This Row],[Participant response]]="","",IF(OR(Table134[[#This Row],[Priority]]="Critical",Table134[[#This Row],[Priority]]="Question"),"N/A",Table134[[#This Row],[Maximum score]]*IF(Table134[[#This Row],[Participant response]]="Standard",1,IF(LEFT(Table134[[#This Row],[Participant response]],6)="Custom",0.5,0))))</f>
        <v/>
      </c>
      <c r="G9" s="24" t="s">
        <v>15</v>
      </c>
      <c r="H9" s="26"/>
      <c r="I9" s="13" t="str">
        <f t="shared" si="0"/>
        <v>Standard</v>
      </c>
      <c r="J9" s="13" t="str">
        <f t="shared" si="1"/>
        <v>Customisation required</v>
      </c>
      <c r="K9" s="13" t="str">
        <f t="shared" si="2"/>
        <v>Not compliant</v>
      </c>
    </row>
    <row r="10" spans="1:12" s="14" customFormat="1" ht="25.5" x14ac:dyDescent="0.25">
      <c r="A10" s="12" t="s">
        <v>32</v>
      </c>
      <c r="B10" s="12" t="s">
        <v>12</v>
      </c>
      <c r="C10" s="8" t="s">
        <v>24</v>
      </c>
      <c r="D10" s="6" t="s">
        <v>33</v>
      </c>
      <c r="E10" s="12" t="str">
        <f>IF(Table134[[#This Row],[Priority]]="Critical","N/A",IF(Table134[[#This Row],[Priority]]="High",10,IF(Table134[[#This Row],[Priority]]="Medium",5,IF(Table134[[#This Row],[Priority]]="Low",2,IF(Table134[[#This Row],[Priority]]="Question","N/A",0)))))</f>
        <v>N/A</v>
      </c>
      <c r="F10" s="12" t="str">
        <f>IF(Table134[[#This Row],[Participant response]]="","",IF(OR(Table134[[#This Row],[Priority]]="Critical",Table134[[#This Row],[Priority]]="Question"),"N/A",Table134[[#This Row],[Maximum score]]*IF(Table134[[#This Row],[Participant response]]="Standard",1,IF(LEFT(Table134[[#This Row],[Participant response]],6)="Custom",0.5,0))))</f>
        <v/>
      </c>
      <c r="G10" s="24" t="s">
        <v>15</v>
      </c>
      <c r="H10" s="26"/>
      <c r="I10" s="13" t="str">
        <f t="shared" si="0"/>
        <v>Compliant</v>
      </c>
      <c r="J10" s="13" t="str">
        <f t="shared" si="1"/>
        <v>Non-compliant</v>
      </c>
      <c r="K10" s="13" t="str">
        <f t="shared" si="2"/>
        <v/>
      </c>
    </row>
    <row r="11" spans="1:12" s="14" customFormat="1" ht="38.25" x14ac:dyDescent="0.25">
      <c r="A11" s="12" t="s">
        <v>34</v>
      </c>
      <c r="B11" s="12" t="s">
        <v>35</v>
      </c>
      <c r="C11" s="8" t="s">
        <v>24</v>
      </c>
      <c r="D11" s="6" t="s">
        <v>36</v>
      </c>
      <c r="E11" s="12" t="str">
        <f>IF(Table134[[#This Row],[Priority]]="Critical","N/A",IF(Table134[[#This Row],[Priority]]="High",10,IF(Table134[[#This Row],[Priority]]="Medium",5,IF(Table134[[#This Row],[Priority]]="Low",2,IF(Table134[[#This Row],[Priority]]="Question","N/A",0)))))</f>
        <v>N/A</v>
      </c>
      <c r="F11" s="12" t="str">
        <f>IF(Table134[[#This Row],[Participant response]]="","",IF(OR(Table134[[#This Row],[Priority]]="Critical",Table134[[#This Row],[Priority]]="Question"),"N/A",Table134[[#This Row],[Maximum score]]*IF(Table134[[#This Row],[Participant response]]="Standard",1,IF(LEFT(Table134[[#This Row],[Participant response]],6)="Custom",0.5,0))))</f>
        <v/>
      </c>
      <c r="G11" s="24" t="s">
        <v>15</v>
      </c>
      <c r="H11" s="26"/>
      <c r="I11" s="13" t="str">
        <f t="shared" si="0"/>
        <v>Answered</v>
      </c>
      <c r="J11" s="13" t="str">
        <f t="shared" si="1"/>
        <v>Not answered</v>
      </c>
      <c r="K11" s="13" t="str">
        <f t="shared" si="2"/>
        <v/>
      </c>
    </row>
    <row r="12" spans="1:12" s="14" customFormat="1" ht="25.5" x14ac:dyDescent="0.25">
      <c r="A12" s="12" t="s">
        <v>37</v>
      </c>
      <c r="B12" s="12" t="s">
        <v>12</v>
      </c>
      <c r="C12" s="8" t="s">
        <v>38</v>
      </c>
      <c r="D12" s="6" t="s">
        <v>39</v>
      </c>
      <c r="E12" s="12" t="str">
        <f>IF(Table134[[#This Row],[Priority]]="Critical","N/A",IF(Table134[[#This Row],[Priority]]="High",10,IF(Table134[[#This Row],[Priority]]="Medium",5,IF(Table134[[#This Row],[Priority]]="Low",2,IF(Table134[[#This Row],[Priority]]="Question","N/A",0)))))</f>
        <v>N/A</v>
      </c>
      <c r="F12" s="12" t="str">
        <f>IF(Table134[[#This Row],[Participant response]]="","",IF(OR(Table134[[#This Row],[Priority]]="Critical",Table134[[#This Row],[Priority]]="Question"),"N/A",Table134[[#This Row],[Maximum score]]*IF(Table134[[#This Row],[Participant response]]="Standard",1,IF(LEFT(Table134[[#This Row],[Participant response]],6)="Custom",0.5,0))))</f>
        <v/>
      </c>
      <c r="G12" s="24" t="s">
        <v>15</v>
      </c>
      <c r="H12" s="26"/>
      <c r="I12" s="13" t="str">
        <f t="shared" si="0"/>
        <v>Compliant</v>
      </c>
      <c r="J12" s="13" t="str">
        <f t="shared" si="1"/>
        <v>Non-compliant</v>
      </c>
      <c r="K12" s="13" t="str">
        <f t="shared" si="2"/>
        <v/>
      </c>
    </row>
    <row r="13" spans="1:12" s="14" customFormat="1" ht="15" x14ac:dyDescent="0.25">
      <c r="A13" s="12" t="s">
        <v>40</v>
      </c>
      <c r="B13" s="12" t="s">
        <v>41</v>
      </c>
      <c r="C13" s="8" t="s">
        <v>38</v>
      </c>
      <c r="D13" s="6" t="s">
        <v>42</v>
      </c>
      <c r="E13" s="15">
        <f>IF(Table134[[#This Row],[Priority]]="Critical","N/A",IF(Table134[[#This Row],[Priority]]="High",10,IF(Table134[[#This Row],[Priority]]="Medium",5,IF(Table134[[#This Row],[Priority]]="Low",2,IF(Table134[[#This Row],[Priority]]="Question","N/A",0)))))</f>
        <v>5</v>
      </c>
      <c r="F13" s="12" t="str">
        <f>IF(Table134[[#This Row],[Participant response]]="","",IF(OR(Table134[[#This Row],[Priority]]="Critical",Table134[[#This Row],[Priority]]="Question"),"N/A",Table134[[#This Row],[Maximum score]]*IF(Table134[[#This Row],[Participant response]]="Standard",1,IF(LEFT(Table134[[#This Row],[Participant response]],6)="Custom",0.5,0))))</f>
        <v/>
      </c>
      <c r="G13" s="24" t="s">
        <v>15</v>
      </c>
      <c r="H13" s="26"/>
      <c r="I13" s="13" t="str">
        <f t="shared" si="0"/>
        <v>Standard</v>
      </c>
      <c r="J13" s="13" t="str">
        <f t="shared" si="1"/>
        <v>Customisation required</v>
      </c>
      <c r="K13" s="13" t="str">
        <f t="shared" si="2"/>
        <v>Not compliant</v>
      </c>
    </row>
    <row r="14" spans="1:12" s="14" customFormat="1" ht="25.5" x14ac:dyDescent="0.25">
      <c r="A14" s="12" t="s">
        <v>43</v>
      </c>
      <c r="B14" s="12" t="s">
        <v>35</v>
      </c>
      <c r="C14" s="8" t="s">
        <v>38</v>
      </c>
      <c r="D14" s="6" t="s">
        <v>44</v>
      </c>
      <c r="E14" s="12" t="str">
        <f>IF(Table134[[#This Row],[Priority]]="Critical","N/A",IF(Table134[[#This Row],[Priority]]="High",10,IF(Table134[[#This Row],[Priority]]="Medium",5,IF(Table134[[#This Row],[Priority]]="Low",2,IF(Table134[[#This Row],[Priority]]="Question","N/A",0)))))</f>
        <v>N/A</v>
      </c>
      <c r="F14" s="12" t="str">
        <f>IF(Table134[[#This Row],[Participant response]]="","",IF(OR(Table134[[#This Row],[Priority]]="Critical",Table134[[#This Row],[Priority]]="Question"),"N/A",Table134[[#This Row],[Maximum score]]*IF(Table134[[#This Row],[Participant response]]="Standard",1,IF(LEFT(Table134[[#This Row],[Participant response]],6)="Custom",0.5,0))))</f>
        <v/>
      </c>
      <c r="G14" s="24" t="s">
        <v>15</v>
      </c>
      <c r="H14" s="26"/>
      <c r="I14" s="13" t="str">
        <f t="shared" si="0"/>
        <v>Answered</v>
      </c>
      <c r="J14" s="13" t="str">
        <f t="shared" si="1"/>
        <v>Not answered</v>
      </c>
      <c r="K14" s="13" t="str">
        <f t="shared" si="2"/>
        <v/>
      </c>
    </row>
    <row r="15" spans="1:12" s="14" customFormat="1" ht="25.5" x14ac:dyDescent="0.25">
      <c r="A15" s="12" t="s">
        <v>45</v>
      </c>
      <c r="B15" s="12" t="s">
        <v>12</v>
      </c>
      <c r="C15" s="8" t="s">
        <v>13</v>
      </c>
      <c r="D15" s="6" t="s">
        <v>46</v>
      </c>
      <c r="E15" s="12" t="str">
        <f>IF(Table134[[#This Row],[Priority]]="Critical","N/A",IF(Table134[[#This Row],[Priority]]="High",10,IF(Table134[[#This Row],[Priority]]="Medium",5,IF(Table134[[#This Row],[Priority]]="Low",2,IF(Table134[[#This Row],[Priority]]="Question","N/A",0)))))</f>
        <v>N/A</v>
      </c>
      <c r="F15" s="12" t="str">
        <f>IF(Table134[[#This Row],[Participant response]]="","",IF(OR(Table134[[#This Row],[Priority]]="Critical",Table134[[#This Row],[Priority]]="Question"),"N/A",Table134[[#This Row],[Maximum score]]*IF(Table134[[#This Row],[Participant response]]="Standard",1,IF(LEFT(Table134[[#This Row],[Participant response]],6)="Custom",0.5,0))))</f>
        <v/>
      </c>
      <c r="G15" s="24" t="s">
        <v>15</v>
      </c>
      <c r="H15" s="26"/>
      <c r="I15" s="13" t="str">
        <f t="shared" si="0"/>
        <v>Compliant</v>
      </c>
      <c r="J15" s="13" t="str">
        <f t="shared" si="1"/>
        <v>Non-compliant</v>
      </c>
      <c r="K15" s="13" t="str">
        <f t="shared" si="2"/>
        <v/>
      </c>
    </row>
    <row r="16" spans="1:12" s="14" customFormat="1" ht="25.5" x14ac:dyDescent="0.25">
      <c r="A16" s="20" t="s">
        <v>47</v>
      </c>
      <c r="B16" s="16" t="s">
        <v>17</v>
      </c>
      <c r="C16" s="9" t="s">
        <v>13</v>
      </c>
      <c r="D16" s="7" t="s">
        <v>48</v>
      </c>
      <c r="E16" s="20">
        <f>IF(Table134[[#This Row],[Priority]]="Critical","N/A",IF(Table134[[#This Row],[Priority]]="High",10,IF(Table134[[#This Row],[Priority]]="Medium",5,IF(Table134[[#This Row],[Priority]]="Low",2,IF(Table134[[#This Row],[Priority]]="Question","N/A",0)))))</f>
        <v>10</v>
      </c>
      <c r="F16" s="20" t="str">
        <f>IF(Table134[[#This Row],[Participant response]]="","",IF(OR(Table134[[#This Row],[Priority]]="Critical",Table134[[#This Row],[Priority]]="Question"),"N/A",Table134[[#This Row],[Maximum score]]*IF(Table134[[#This Row],[Participant response]]="Standard",1,IF(LEFT(Table134[[#This Row],[Participant response]],6)="Custom",0.5,0))))</f>
        <v/>
      </c>
      <c r="G16" s="24" t="s">
        <v>15</v>
      </c>
      <c r="H16" s="29"/>
      <c r="I16" s="17" t="str">
        <f>IF($B16="","",IF($B16="Critical","Compliant",IF($B16="Question","Answered","Standard")))</f>
        <v>Standard</v>
      </c>
      <c r="J16" s="17" t="str">
        <f>IF($B16="","",IF($B16="Critical","Non-compliant",IF($B16="Question","Not answered","Customisation required")))</f>
        <v>Customisation required</v>
      </c>
      <c r="K16" s="17" t="str">
        <f>IF($B16="","",IF(OR($B16="Critical",$B16="Question"),"","Not compliant"))</f>
        <v>Not compliant</v>
      </c>
    </row>
    <row r="17" spans="1:11" s="14" customFormat="1" ht="63.75" x14ac:dyDescent="0.25">
      <c r="A17" s="12" t="s">
        <v>49</v>
      </c>
      <c r="B17" s="12" t="s">
        <v>12</v>
      </c>
      <c r="C17" s="8" t="s">
        <v>50</v>
      </c>
      <c r="D17" s="6" t="s">
        <v>51</v>
      </c>
      <c r="E17" s="15" t="str">
        <f>IF(Table134[[#This Row],[Priority]]="Critical","N/A",IF(Table134[[#This Row],[Priority]]="High",10,IF(Table134[[#This Row],[Priority]]="Medium",5,IF(Table134[[#This Row],[Priority]]="Low",2,IF(Table134[[#This Row],[Priority]]="Question","N/A",0)))))</f>
        <v>N/A</v>
      </c>
      <c r="F17" s="12" t="str">
        <f>IF(Table134[[#This Row],[Participant response]]="","",IF(OR(Table134[[#This Row],[Priority]]="Critical",Table134[[#This Row],[Priority]]="Question"),"N/A",Table134[[#This Row],[Maximum score]]*IF(Table134[[#This Row],[Participant response]]="Standard",1,IF(LEFT(Table134[[#This Row],[Participant response]],6)="Custom",0.5,0))))</f>
        <v/>
      </c>
      <c r="G17" s="24" t="s">
        <v>15</v>
      </c>
      <c r="H17" s="26"/>
      <c r="I17" s="13" t="str">
        <f t="shared" si="0"/>
        <v>Compliant</v>
      </c>
      <c r="J17" s="13" t="str">
        <f t="shared" si="1"/>
        <v>Non-compliant</v>
      </c>
      <c r="K17" s="13" t="str">
        <f t="shared" si="2"/>
        <v/>
      </c>
    </row>
    <row r="18" spans="1:11" s="14" customFormat="1" ht="63.75" x14ac:dyDescent="0.25">
      <c r="A18" s="12" t="s">
        <v>52</v>
      </c>
      <c r="B18" s="12" t="s">
        <v>12</v>
      </c>
      <c r="C18" s="8" t="s">
        <v>50</v>
      </c>
      <c r="D18" s="6" t="s">
        <v>53</v>
      </c>
      <c r="E18" s="15" t="str">
        <f>IF(Table134[[#This Row],[Priority]]="Critical","N/A",IF(Table134[[#This Row],[Priority]]="High",10,IF(Table134[[#This Row],[Priority]]="Medium",5,IF(Table134[[#This Row],[Priority]]="Low",2,IF(Table134[[#This Row],[Priority]]="Question","N/A",0)))))</f>
        <v>N/A</v>
      </c>
      <c r="F18" s="12" t="str">
        <f>IF(Table134[[#This Row],[Participant response]]="","",IF(OR(Table134[[#This Row],[Priority]]="Critical",Table134[[#This Row],[Priority]]="Question"),"N/A",Table134[[#This Row],[Maximum score]]*IF(Table134[[#This Row],[Participant response]]="Standard",1,IF(LEFT(Table134[[#This Row],[Participant response]],6)="Custom",0.5,0))))</f>
        <v/>
      </c>
      <c r="G18" s="24" t="s">
        <v>15</v>
      </c>
      <c r="H18" s="26"/>
      <c r="I18" s="13" t="str">
        <f t="shared" si="0"/>
        <v>Compliant</v>
      </c>
      <c r="J18" s="13" t="str">
        <f t="shared" si="1"/>
        <v>Non-compliant</v>
      </c>
      <c r="K18" s="13" t="str">
        <f t="shared" si="2"/>
        <v/>
      </c>
    </row>
    <row r="19" spans="1:11" s="14" customFormat="1" ht="51" x14ac:dyDescent="0.25">
      <c r="A19" s="12" t="s">
        <v>54</v>
      </c>
      <c r="B19" s="12" t="s">
        <v>12</v>
      </c>
      <c r="C19" s="8" t="s">
        <v>50</v>
      </c>
      <c r="D19" s="6" t="s">
        <v>55</v>
      </c>
      <c r="E19" s="15" t="str">
        <f>IF(Table134[[#This Row],[Priority]]="Critical","N/A",IF(Table134[[#This Row],[Priority]]="High",10,IF(Table134[[#This Row],[Priority]]="Medium",5,IF(Table134[[#This Row],[Priority]]="Low",2,IF(Table134[[#This Row],[Priority]]="Question","N/A",0)))))</f>
        <v>N/A</v>
      </c>
      <c r="F19" s="12" t="str">
        <f>IF(Table134[[#This Row],[Participant response]]="","",IF(OR(Table134[[#This Row],[Priority]]="Critical",Table134[[#This Row],[Priority]]="Question"),"N/A",Table134[[#This Row],[Maximum score]]*IF(Table134[[#This Row],[Participant response]]="Standard",1,IF(LEFT(Table134[[#This Row],[Participant response]],6)="Custom",0.5,0))))</f>
        <v/>
      </c>
      <c r="G19" s="24" t="s">
        <v>15</v>
      </c>
      <c r="H19" s="26"/>
      <c r="I19" s="13" t="str">
        <f t="shared" si="0"/>
        <v>Compliant</v>
      </c>
      <c r="J19" s="13" t="str">
        <f t="shared" si="1"/>
        <v>Non-compliant</v>
      </c>
      <c r="K19" s="13" t="str">
        <f t="shared" si="2"/>
        <v/>
      </c>
    </row>
    <row r="20" spans="1:11" s="14" customFormat="1" ht="25.5" x14ac:dyDescent="0.25">
      <c r="A20" s="12" t="s">
        <v>56</v>
      </c>
      <c r="B20" s="12" t="s">
        <v>12</v>
      </c>
      <c r="C20" s="8" t="s">
        <v>50</v>
      </c>
      <c r="D20" s="6" t="s">
        <v>57</v>
      </c>
      <c r="E20" s="12" t="str">
        <f>IF(Table134[[#This Row],[Priority]]="Critical","N/A",IF(Table134[[#This Row],[Priority]]="High",10,IF(Table134[[#This Row],[Priority]]="Medium",5,IF(Table134[[#This Row],[Priority]]="Low",2,IF(Table134[[#This Row],[Priority]]="Question","N/A",0)))))</f>
        <v>N/A</v>
      </c>
      <c r="F20" s="12" t="str">
        <f>IF(Table134[[#This Row],[Participant response]]="","",IF(OR(Table134[[#This Row],[Priority]]="Critical",Table134[[#This Row],[Priority]]="Question"),"N/A",Table134[[#This Row],[Maximum score]]*IF(Table134[[#This Row],[Participant response]]="Standard",1,IF(LEFT(Table134[[#This Row],[Participant response]],6)="Custom",0.5,0))))</f>
        <v/>
      </c>
      <c r="G20" s="24" t="s">
        <v>15</v>
      </c>
      <c r="H20" s="26"/>
      <c r="I20" s="13" t="str">
        <f t="shared" si="0"/>
        <v>Compliant</v>
      </c>
      <c r="J20" s="13" t="str">
        <f t="shared" si="1"/>
        <v>Non-compliant</v>
      </c>
      <c r="K20" s="13" t="str">
        <f t="shared" si="2"/>
        <v/>
      </c>
    </row>
    <row r="21" spans="1:11" s="14" customFormat="1" ht="15" x14ac:dyDescent="0.25">
      <c r="A21" s="12" t="s">
        <v>58</v>
      </c>
      <c r="B21" s="12" t="s">
        <v>17</v>
      </c>
      <c r="C21" s="8" t="s">
        <v>50</v>
      </c>
      <c r="D21" s="6" t="s">
        <v>59</v>
      </c>
      <c r="E21" s="12">
        <f>IF(Table134[[#This Row],[Priority]]="Critical","N/A",IF(Table134[[#This Row],[Priority]]="High",10,IF(Table134[[#This Row],[Priority]]="Medium",5,IF(Table134[[#This Row],[Priority]]="Low",2,IF(Table134[[#This Row],[Priority]]="Question","N/A",0)))))</f>
        <v>10</v>
      </c>
      <c r="F21" s="12" t="str">
        <f>IF(Table134[[#This Row],[Participant response]]="","",IF(OR(Table134[[#This Row],[Priority]]="Critical",Table134[[#This Row],[Priority]]="Question"),"N/A",Table134[[#This Row],[Maximum score]]*IF(Table134[[#This Row],[Participant response]]="Standard",1,IF(LEFT(Table134[[#This Row],[Participant response]],6)="Custom",0.5,0))))</f>
        <v/>
      </c>
      <c r="G21" s="24" t="s">
        <v>15</v>
      </c>
      <c r="H21" s="26"/>
      <c r="I21" s="13" t="str">
        <f t="shared" si="0"/>
        <v>Standard</v>
      </c>
      <c r="J21" s="13" t="str">
        <f t="shared" si="1"/>
        <v>Customisation required</v>
      </c>
      <c r="K21" s="13" t="str">
        <f t="shared" si="2"/>
        <v>Not compliant</v>
      </c>
    </row>
    <row r="22" spans="1:11" s="14" customFormat="1" ht="25.5" x14ac:dyDescent="0.25">
      <c r="A22" s="12" t="s">
        <v>60</v>
      </c>
      <c r="B22" s="12" t="s">
        <v>17</v>
      </c>
      <c r="C22" s="8" t="s">
        <v>50</v>
      </c>
      <c r="D22" s="6" t="s">
        <v>61</v>
      </c>
      <c r="E22" s="12">
        <f>IF(Table134[[#This Row],[Priority]]="Critical","N/A",IF(Table134[[#This Row],[Priority]]="High",10,IF(Table134[[#This Row],[Priority]]="Medium",5,IF(Table134[[#This Row],[Priority]]="Low",2,IF(Table134[[#This Row],[Priority]]="Question","N/A",0)))))</f>
        <v>10</v>
      </c>
      <c r="F22" s="12" t="str">
        <f>IF(Table134[[#This Row],[Participant response]]="","",IF(OR(Table134[[#This Row],[Priority]]="Critical",Table134[[#This Row],[Priority]]="Question"),"N/A",Table134[[#This Row],[Maximum score]]*IF(Table134[[#This Row],[Participant response]]="Standard",1,IF(LEFT(Table134[[#This Row],[Participant response]],6)="Custom",0.5,0))))</f>
        <v/>
      </c>
      <c r="G22" s="24" t="s">
        <v>15</v>
      </c>
      <c r="H22" s="26"/>
      <c r="I22" s="13" t="str">
        <f t="shared" si="0"/>
        <v>Standard</v>
      </c>
      <c r="J22" s="13" t="str">
        <f t="shared" si="1"/>
        <v>Customisation required</v>
      </c>
      <c r="K22" s="13" t="str">
        <f t="shared" si="2"/>
        <v>Not compliant</v>
      </c>
    </row>
    <row r="23" spans="1:11" s="14" customFormat="1" ht="25.5" x14ac:dyDescent="0.25">
      <c r="A23" s="12" t="s">
        <v>62</v>
      </c>
      <c r="B23" s="12" t="s">
        <v>17</v>
      </c>
      <c r="C23" s="8" t="s">
        <v>50</v>
      </c>
      <c r="D23" s="6" t="s">
        <v>63</v>
      </c>
      <c r="E23" s="12">
        <f>IF(Table134[[#This Row],[Priority]]="Critical","N/A",IF(Table134[[#This Row],[Priority]]="High",10,IF(Table134[[#This Row],[Priority]]="Medium",5,IF(Table134[[#This Row],[Priority]]="Low",2,IF(Table134[[#This Row],[Priority]]="Question","N/A",0)))))</f>
        <v>10</v>
      </c>
      <c r="F23" s="12" t="str">
        <f>IF(Table134[[#This Row],[Participant response]]="","",IF(OR(Table134[[#This Row],[Priority]]="Critical",Table134[[#This Row],[Priority]]="Question"),"N/A",Table134[[#This Row],[Maximum score]]*IF(Table134[[#This Row],[Participant response]]="Standard",1,IF(LEFT(Table134[[#This Row],[Participant response]],6)="Custom",0.5,0))))</f>
        <v/>
      </c>
      <c r="G23" s="24" t="s">
        <v>15</v>
      </c>
      <c r="H23" s="26"/>
      <c r="I23" s="13" t="str">
        <f t="shared" si="0"/>
        <v>Standard</v>
      </c>
      <c r="J23" s="13" t="str">
        <f t="shared" si="1"/>
        <v>Customisation required</v>
      </c>
      <c r="K23" s="13" t="str">
        <f t="shared" si="2"/>
        <v>Not compliant</v>
      </c>
    </row>
    <row r="24" spans="1:11" s="14" customFormat="1" ht="15" x14ac:dyDescent="0.25">
      <c r="A24" s="12" t="s">
        <v>64</v>
      </c>
      <c r="B24" s="12" t="s">
        <v>17</v>
      </c>
      <c r="C24" s="8" t="s">
        <v>50</v>
      </c>
      <c r="D24" s="6" t="s">
        <v>65</v>
      </c>
      <c r="E24" s="12">
        <f>IF(Table134[[#This Row],[Priority]]="Critical","N/A",IF(Table134[[#This Row],[Priority]]="High",10,IF(Table134[[#This Row],[Priority]]="Medium",5,IF(Table134[[#This Row],[Priority]]="Low",2,IF(Table134[[#This Row],[Priority]]="Question","N/A",0)))))</f>
        <v>10</v>
      </c>
      <c r="F24" s="12" t="str">
        <f>IF(Table134[[#This Row],[Participant response]]="","",IF(OR(Table134[[#This Row],[Priority]]="Critical",Table134[[#This Row],[Priority]]="Question"),"N/A",Table134[[#This Row],[Maximum score]]*IF(Table134[[#This Row],[Participant response]]="Standard",1,IF(LEFT(Table134[[#This Row],[Participant response]],6)="Custom",0.5,0))))</f>
        <v/>
      </c>
      <c r="G24" s="24" t="s">
        <v>15</v>
      </c>
      <c r="H24" s="26"/>
      <c r="I24" s="13" t="str">
        <f t="shared" si="0"/>
        <v>Standard</v>
      </c>
      <c r="J24" s="13" t="str">
        <f t="shared" si="1"/>
        <v>Customisation required</v>
      </c>
      <c r="K24" s="13" t="str">
        <f t="shared" si="2"/>
        <v>Not compliant</v>
      </c>
    </row>
    <row r="25" spans="1:11" s="14" customFormat="1" ht="25.5" x14ac:dyDescent="0.25">
      <c r="A25" s="12" t="s">
        <v>66</v>
      </c>
      <c r="B25" s="12" t="s">
        <v>12</v>
      </c>
      <c r="C25" s="8" t="s">
        <v>67</v>
      </c>
      <c r="D25" s="6" t="s">
        <v>68</v>
      </c>
      <c r="E25" s="12" t="str">
        <f>IF(Table134[[#This Row],[Priority]]="Critical","N/A",IF(Table134[[#This Row],[Priority]]="High",10,IF(Table134[[#This Row],[Priority]]="Medium",5,IF(Table134[[#This Row],[Priority]]="Low",2,IF(Table134[[#This Row],[Priority]]="Question","N/A",0)))))</f>
        <v>N/A</v>
      </c>
      <c r="F25" s="12" t="str">
        <f>IF(Table134[[#This Row],[Participant response]]="","",IF(OR(Table134[[#This Row],[Priority]]="Critical",Table134[[#This Row],[Priority]]="Question"),"N/A",Table134[[#This Row],[Maximum score]]*IF(Table134[[#This Row],[Participant response]]="Standard",1,IF(LEFT(Table134[[#This Row],[Participant response]],6)="Custom",0.5,0))))</f>
        <v/>
      </c>
      <c r="G25" s="24" t="s">
        <v>15</v>
      </c>
      <c r="H25" s="26"/>
      <c r="I25" s="13" t="str">
        <f t="shared" si="0"/>
        <v>Compliant</v>
      </c>
      <c r="J25" s="13" t="str">
        <f t="shared" si="1"/>
        <v>Non-compliant</v>
      </c>
      <c r="K25" s="13" t="str">
        <f t="shared" si="2"/>
        <v/>
      </c>
    </row>
    <row r="26" spans="1:11" s="14" customFormat="1" ht="25.5" x14ac:dyDescent="0.25">
      <c r="A26" s="12" t="s">
        <v>69</v>
      </c>
      <c r="B26" s="12" t="s">
        <v>41</v>
      </c>
      <c r="C26" s="8" t="s">
        <v>67</v>
      </c>
      <c r="D26" s="6" t="s">
        <v>70</v>
      </c>
      <c r="E26" s="12">
        <f>IF(Table134[[#This Row],[Priority]]="Critical","N/A",IF(Table134[[#This Row],[Priority]]="High",10,IF(Table134[[#This Row],[Priority]]="Medium",5,IF(Table134[[#This Row],[Priority]]="Low",2,IF(Table134[[#This Row],[Priority]]="Question","N/A",0)))))</f>
        <v>5</v>
      </c>
      <c r="F26" s="12" t="str">
        <f>IF(Table134[[#This Row],[Participant response]]="","",IF(OR(Table134[[#This Row],[Priority]]="Critical",Table134[[#This Row],[Priority]]="Question"),"N/A",Table134[[#This Row],[Maximum score]]*IF(Table134[[#This Row],[Participant response]]="Standard",1,IF(LEFT(Table134[[#This Row],[Participant response]],6)="Custom",0.5,0))))</f>
        <v/>
      </c>
      <c r="G26" s="24" t="s">
        <v>15</v>
      </c>
      <c r="H26" s="26"/>
      <c r="I26" s="13" t="str">
        <f t="shared" si="0"/>
        <v>Standard</v>
      </c>
      <c r="J26" s="13" t="str">
        <f t="shared" si="1"/>
        <v>Customisation required</v>
      </c>
      <c r="K26" s="13" t="str">
        <f t="shared" si="2"/>
        <v>Not compliant</v>
      </c>
    </row>
    <row r="27" spans="1:11" s="14" customFormat="1" ht="15" x14ac:dyDescent="0.25">
      <c r="A27" s="12" t="s">
        <v>71</v>
      </c>
      <c r="B27" s="12" t="s">
        <v>12</v>
      </c>
      <c r="C27" s="8" t="s">
        <v>72</v>
      </c>
      <c r="D27" s="6" t="s">
        <v>73</v>
      </c>
      <c r="E27" s="12" t="str">
        <f>IF(Table134[[#This Row],[Priority]]="Critical","N/A",IF(Table134[[#This Row],[Priority]]="High",10,IF(Table134[[#This Row],[Priority]]="Medium",5,IF(Table134[[#This Row],[Priority]]="Low",2,IF(Table134[[#This Row],[Priority]]="Question","N/A",0)))))</f>
        <v>N/A</v>
      </c>
      <c r="F27" s="12" t="str">
        <f>IF(Table134[[#This Row],[Participant response]]="","",IF(OR(Table134[[#This Row],[Priority]]="Critical",Table134[[#This Row],[Priority]]="Question"),"N/A",Table134[[#This Row],[Maximum score]]*IF(Table134[[#This Row],[Participant response]]="Standard",1,IF(LEFT(Table134[[#This Row],[Participant response]],6)="Custom",0.5,0))))</f>
        <v/>
      </c>
      <c r="G27" s="24" t="s">
        <v>15</v>
      </c>
      <c r="H27" s="26"/>
      <c r="I27" s="13" t="str">
        <f t="shared" si="0"/>
        <v>Compliant</v>
      </c>
      <c r="J27" s="13" t="str">
        <f t="shared" si="1"/>
        <v>Non-compliant</v>
      </c>
      <c r="K27" s="13" t="str">
        <f t="shared" si="2"/>
        <v/>
      </c>
    </row>
    <row r="28" spans="1:11" s="14" customFormat="1" ht="15" x14ac:dyDescent="0.25">
      <c r="A28" s="12" t="s">
        <v>74</v>
      </c>
      <c r="B28" s="12" t="s">
        <v>12</v>
      </c>
      <c r="C28" s="8" t="s">
        <v>72</v>
      </c>
      <c r="D28" s="6" t="s">
        <v>75</v>
      </c>
      <c r="E28" s="12" t="str">
        <f>IF(Table134[[#This Row],[Priority]]="Critical","N/A",IF(Table134[[#This Row],[Priority]]="High",10,IF(Table134[[#This Row],[Priority]]="Medium",5,IF(Table134[[#This Row],[Priority]]="Low",2,IF(Table134[[#This Row],[Priority]]="Question","N/A",0)))))</f>
        <v>N/A</v>
      </c>
      <c r="F28" s="12" t="str">
        <f>IF(Table134[[#This Row],[Participant response]]="","",IF(OR(Table134[[#This Row],[Priority]]="Critical",Table134[[#This Row],[Priority]]="Question"),"N/A",Table134[[#This Row],[Maximum score]]*IF(Table134[[#This Row],[Participant response]]="Standard",1,IF(LEFT(Table134[[#This Row],[Participant response]],6)="Custom",0.5,0))))</f>
        <v/>
      </c>
      <c r="G28" s="24" t="s">
        <v>15</v>
      </c>
      <c r="H28" s="26"/>
      <c r="I28" s="13" t="str">
        <f t="shared" si="0"/>
        <v>Compliant</v>
      </c>
      <c r="J28" s="13" t="str">
        <f t="shared" si="1"/>
        <v>Non-compliant</v>
      </c>
      <c r="K28" s="13" t="str">
        <f t="shared" si="2"/>
        <v/>
      </c>
    </row>
    <row r="29" spans="1:11" s="14" customFormat="1" ht="15" x14ac:dyDescent="0.25">
      <c r="A29" s="16" t="s">
        <v>76</v>
      </c>
      <c r="B29" s="16" t="s">
        <v>41</v>
      </c>
      <c r="C29" s="8" t="s">
        <v>72</v>
      </c>
      <c r="D29" s="6" t="s">
        <v>77</v>
      </c>
      <c r="E29" s="12">
        <f>IF(Table134[[#This Row],[Priority]]="Critical","N/A",IF(Table134[[#This Row],[Priority]]="High",10,IF(Table134[[#This Row],[Priority]]="Medium",5,IF(Table134[[#This Row],[Priority]]="Low",2,IF(Table134[[#This Row],[Priority]]="Question","N/A",0)))))</f>
        <v>5</v>
      </c>
      <c r="F29" s="12" t="str">
        <f>IF(Table134[[#This Row],[Participant response]]="","",IF(OR(Table134[[#This Row],[Priority]]="Critical",Table134[[#This Row],[Priority]]="Question"),"N/A",Table134[[#This Row],[Maximum score]]*IF(Table134[[#This Row],[Participant response]]="Standard",1,IF(LEFT(Table134[[#This Row],[Participant response]],6)="Custom",0.5,0))))</f>
        <v/>
      </c>
      <c r="G29" s="24" t="s">
        <v>15</v>
      </c>
      <c r="H29" s="26"/>
      <c r="I29" s="13" t="str">
        <f t="shared" si="0"/>
        <v>Standard</v>
      </c>
      <c r="J29" s="13" t="str">
        <f t="shared" si="1"/>
        <v>Customisation required</v>
      </c>
      <c r="K29" s="13" t="str">
        <f t="shared" si="2"/>
        <v>Not compliant</v>
      </c>
    </row>
    <row r="30" spans="1:11" s="14" customFormat="1" ht="25.5" x14ac:dyDescent="0.25">
      <c r="A30" s="12" t="s">
        <v>78</v>
      </c>
      <c r="B30" s="12" t="s">
        <v>17</v>
      </c>
      <c r="C30" s="8" t="s">
        <v>72</v>
      </c>
      <c r="D30" s="6" t="s">
        <v>79</v>
      </c>
      <c r="E30" s="12">
        <f>IF(Table134[[#This Row],[Priority]]="Critical","N/A",IF(Table134[[#This Row],[Priority]]="High",10,IF(Table134[[#This Row],[Priority]]="Medium",5,IF(Table134[[#This Row],[Priority]]="Low",2,IF(Table134[[#This Row],[Priority]]="Question","N/A",0)))))</f>
        <v>10</v>
      </c>
      <c r="F30" s="12" t="str">
        <f>IF(Table134[[#This Row],[Participant response]]="","",IF(OR(Table134[[#This Row],[Priority]]="Critical",Table134[[#This Row],[Priority]]="Question"),"N/A",Table134[[#This Row],[Maximum score]]*IF(Table134[[#This Row],[Participant response]]="Standard",1,IF(LEFT(Table134[[#This Row],[Participant response]],6)="Custom",0.5,0))))</f>
        <v/>
      </c>
      <c r="G30" s="24" t="s">
        <v>15</v>
      </c>
      <c r="H30" s="26"/>
      <c r="I30" s="13" t="str">
        <f t="shared" si="0"/>
        <v>Standard</v>
      </c>
      <c r="J30" s="13" t="str">
        <f t="shared" si="1"/>
        <v>Customisation required</v>
      </c>
      <c r="K30" s="13" t="str">
        <f t="shared" si="2"/>
        <v>Not compliant</v>
      </c>
    </row>
    <row r="31" spans="1:11" s="14" customFormat="1" ht="25.5" x14ac:dyDescent="0.25">
      <c r="A31" s="12" t="s">
        <v>80</v>
      </c>
      <c r="B31" s="12" t="s">
        <v>35</v>
      </c>
      <c r="C31" s="8" t="s">
        <v>72</v>
      </c>
      <c r="D31" s="11" t="s">
        <v>81</v>
      </c>
      <c r="E31" s="12" t="str">
        <f>IF(Table134[[#This Row],[Priority]]="Critical","N/A",IF(Table134[[#This Row],[Priority]]="High",10,IF(Table134[[#This Row],[Priority]]="Medium",5,IF(Table134[[#This Row],[Priority]]="Low",2,IF(Table134[[#This Row],[Priority]]="Question","N/A",0)))))</f>
        <v>N/A</v>
      </c>
      <c r="F31" s="12" t="str">
        <f>IF(Table134[[#This Row],[Participant response]]="","",IF(OR(Table134[[#This Row],[Priority]]="Critical",Table134[[#This Row],[Priority]]="Question"),"N/A",Table134[[#This Row],[Maximum score]]*IF(Table134[[#This Row],[Participant response]]="Standard",1,IF(LEFT(Table134[[#This Row],[Participant response]],6)="Custom",0.5,0))))</f>
        <v/>
      </c>
      <c r="G31" s="24" t="s">
        <v>15</v>
      </c>
      <c r="H31" s="26"/>
      <c r="I31" s="13" t="str">
        <f t="shared" si="0"/>
        <v>Answered</v>
      </c>
      <c r="J31" s="13" t="str">
        <f t="shared" si="1"/>
        <v>Not answered</v>
      </c>
      <c r="K31" s="13" t="str">
        <f t="shared" si="2"/>
        <v/>
      </c>
    </row>
    <row r="32" spans="1:11" s="14" customFormat="1" ht="15" x14ac:dyDescent="0.25">
      <c r="A32" s="16" t="s">
        <v>82</v>
      </c>
      <c r="B32" s="12" t="s">
        <v>41</v>
      </c>
      <c r="C32" s="8" t="s">
        <v>72</v>
      </c>
      <c r="D32" s="6" t="s">
        <v>83</v>
      </c>
      <c r="E32" s="12">
        <f>IF(Table134[[#This Row],[Priority]]="Critical","N/A",IF(Table134[[#This Row],[Priority]]="High",10,IF(Table134[[#This Row],[Priority]]="Medium",5,IF(Table134[[#This Row],[Priority]]="Low",2,IF(Table134[[#This Row],[Priority]]="Question","N/A",0)))))</f>
        <v>5</v>
      </c>
      <c r="F32" s="12" t="str">
        <f>IF(Table134[[#This Row],[Participant response]]="","",IF(OR(Table134[[#This Row],[Priority]]="Critical",Table134[[#This Row],[Priority]]="Question"),"N/A",Table134[[#This Row],[Maximum score]]*IF(Table134[[#This Row],[Participant response]]="Standard",1,IF(LEFT(Table134[[#This Row],[Participant response]],6)="Custom",0.5,0))))</f>
        <v/>
      </c>
      <c r="G32" s="24" t="s">
        <v>15</v>
      </c>
      <c r="H32" s="26"/>
      <c r="I32" s="13" t="str">
        <f t="shared" si="0"/>
        <v>Standard</v>
      </c>
      <c r="J32" s="13" t="str">
        <f t="shared" si="1"/>
        <v>Customisation required</v>
      </c>
      <c r="K32" s="13" t="str">
        <f t="shared" si="2"/>
        <v>Not compliant</v>
      </c>
    </row>
    <row r="33" spans="1:11" s="14" customFormat="1" ht="15" x14ac:dyDescent="0.25">
      <c r="A33" s="12" t="s">
        <v>84</v>
      </c>
      <c r="B33" s="12" t="s">
        <v>17</v>
      </c>
      <c r="C33" s="8" t="s">
        <v>85</v>
      </c>
      <c r="D33" s="6" t="s">
        <v>86</v>
      </c>
      <c r="E33" s="12">
        <f>IF(Table134[[#This Row],[Priority]]="Critical","N/A",IF(Table134[[#This Row],[Priority]]="High",10,IF(Table134[[#This Row],[Priority]]="Medium",5,IF(Table134[[#This Row],[Priority]]="Low",2,IF(Table134[[#This Row],[Priority]]="Question","N/A",0)))))</f>
        <v>10</v>
      </c>
      <c r="F33" s="12" t="str">
        <f>IF(Table134[[#This Row],[Participant response]]="","",IF(OR(Table134[[#This Row],[Priority]]="Critical",Table134[[#This Row],[Priority]]="Question"),"N/A",Table134[[#This Row],[Maximum score]]*IF(Table134[[#This Row],[Participant response]]="Standard",1,IF(LEFT(Table134[[#This Row],[Participant response]],6)="Custom",0.5,0))))</f>
        <v/>
      </c>
      <c r="G33" s="24" t="s">
        <v>15</v>
      </c>
      <c r="H33" s="26"/>
      <c r="I33" s="13" t="str">
        <f t="shared" si="0"/>
        <v>Standard</v>
      </c>
      <c r="J33" s="13" t="str">
        <f t="shared" si="1"/>
        <v>Customisation required</v>
      </c>
      <c r="K33" s="13" t="str">
        <f t="shared" si="2"/>
        <v>Not compliant</v>
      </c>
    </row>
    <row r="34" spans="1:11" s="14" customFormat="1" ht="15" x14ac:dyDescent="0.25">
      <c r="A34" s="15" t="s">
        <v>87</v>
      </c>
      <c r="B34" s="12" t="s">
        <v>17</v>
      </c>
      <c r="C34" s="8" t="s">
        <v>88</v>
      </c>
      <c r="D34" s="6" t="s">
        <v>89</v>
      </c>
      <c r="E34" s="15">
        <f>IF(Table134[[#This Row],[Priority]]="Critical","N/A",IF(Table134[[#This Row],[Priority]]="High",10,IF(Table134[[#This Row],[Priority]]="Medium",5,IF(Table134[[#This Row],[Priority]]="Low",2,IF(Table134[[#This Row],[Priority]]="Question","N/A",0)))))</f>
        <v>10</v>
      </c>
      <c r="F34" s="12" t="str">
        <f>IF(Table134[[#This Row],[Participant response]]="","",IF(OR(Table134[[#This Row],[Priority]]="Critical",Table134[[#This Row],[Priority]]="Question"),"N/A",Table134[[#This Row],[Maximum score]]*IF(Table134[[#This Row],[Participant response]]="Standard",1,IF(LEFT(Table134[[#This Row],[Participant response]],6)="Custom",0.5,0))))</f>
        <v/>
      </c>
      <c r="G34" s="24" t="s">
        <v>15</v>
      </c>
      <c r="H34" s="26"/>
      <c r="I34" s="13" t="str">
        <f t="shared" si="0"/>
        <v>Standard</v>
      </c>
      <c r="J34" s="13" t="str">
        <f t="shared" si="1"/>
        <v>Customisation required</v>
      </c>
      <c r="K34" s="13" t="str">
        <f t="shared" si="2"/>
        <v>Not compliant</v>
      </c>
    </row>
    <row r="35" spans="1:11" s="14" customFormat="1" ht="25.5" x14ac:dyDescent="0.25">
      <c r="A35" s="15" t="s">
        <v>90</v>
      </c>
      <c r="B35" s="12" t="s">
        <v>17</v>
      </c>
      <c r="C35" s="8" t="s">
        <v>88</v>
      </c>
      <c r="D35" s="6" t="s">
        <v>91</v>
      </c>
      <c r="E35" s="15">
        <f>IF(Table134[[#This Row],[Priority]]="Critical","N/A",IF(Table134[[#This Row],[Priority]]="High",10,IF(Table134[[#This Row],[Priority]]="Medium",5,IF(Table134[[#This Row],[Priority]]="Low",2,IF(Table134[[#This Row],[Priority]]="Question","N/A",0)))))</f>
        <v>10</v>
      </c>
      <c r="F35" s="12" t="str">
        <f>IF(Table134[[#This Row],[Participant response]]="","",IF(OR(Table134[[#This Row],[Priority]]="Critical",Table134[[#This Row],[Priority]]="Question"),"N/A",Table134[[#This Row],[Maximum score]]*IF(Table134[[#This Row],[Participant response]]="Standard",1,IF(LEFT(Table134[[#This Row],[Participant response]],6)="Custom",0.5,0))))</f>
        <v/>
      </c>
      <c r="G35" s="24" t="s">
        <v>15</v>
      </c>
      <c r="H35" s="26"/>
      <c r="I35" s="13" t="str">
        <f t="shared" si="0"/>
        <v>Standard</v>
      </c>
      <c r="J35" s="13" t="str">
        <f t="shared" si="1"/>
        <v>Customisation required</v>
      </c>
      <c r="K35" s="13" t="str">
        <f t="shared" si="2"/>
        <v>Not compliant</v>
      </c>
    </row>
    <row r="36" spans="1:11" s="14" customFormat="1" ht="38.25" x14ac:dyDescent="0.25">
      <c r="A36" s="12" t="s">
        <v>92</v>
      </c>
      <c r="B36" s="12" t="s">
        <v>12</v>
      </c>
      <c r="C36" s="9" t="s">
        <v>93</v>
      </c>
      <c r="D36" s="10" t="s">
        <v>94</v>
      </c>
      <c r="E36" s="18" t="str">
        <f>IF(Table134[[#This Row],[Priority]]="Critical","N/A",IF(Table134[[#This Row],[Priority]]="High",10,IF(Table134[[#This Row],[Priority]]="Medium",5,IF(Table134[[#This Row],[Priority]]="Low",2,IF(Table134[[#This Row],[Priority]]="Question","N/A",0)))))</f>
        <v>N/A</v>
      </c>
      <c r="F36" s="12" t="str">
        <f>IF(Table134[[#This Row],[Participant response]]="","",IF(OR(Table134[[#This Row],[Priority]]="Critical",Table134[[#This Row],[Priority]]="Question"),"N/A",Table134[[#This Row],[Maximum score]]*IF(Table134[[#This Row],[Participant response]]="Standard",1,IF(LEFT(Table134[[#This Row],[Participant response]],6)="Custom",0.5,0))))</f>
        <v/>
      </c>
      <c r="G36" s="24" t="s">
        <v>15</v>
      </c>
      <c r="H36" s="26"/>
      <c r="I36" s="13" t="str">
        <f t="shared" si="0"/>
        <v>Compliant</v>
      </c>
      <c r="J36" s="13" t="str">
        <f t="shared" si="1"/>
        <v>Non-compliant</v>
      </c>
      <c r="K36" s="13" t="str">
        <f t="shared" si="2"/>
        <v/>
      </c>
    </row>
    <row r="37" spans="1:11" s="14" customFormat="1" ht="25.5" x14ac:dyDescent="0.25">
      <c r="A37" s="12" t="s">
        <v>95</v>
      </c>
      <c r="B37" s="12" t="s">
        <v>17</v>
      </c>
      <c r="C37" s="9" t="s">
        <v>93</v>
      </c>
      <c r="D37" s="10" t="s">
        <v>96</v>
      </c>
      <c r="E37" s="18">
        <f>IF(Table134[[#This Row],[Priority]]="Critical","N/A",IF(Table134[[#This Row],[Priority]]="High",10,IF(Table134[[#This Row],[Priority]]="Medium",5,IF(Table134[[#This Row],[Priority]]="Low",2,IF(Table134[[#This Row],[Priority]]="Question","N/A",0)))))</f>
        <v>10</v>
      </c>
      <c r="F37" s="12" t="str">
        <f>IF(Table134[[#This Row],[Participant response]]="","",IF(OR(Table134[[#This Row],[Priority]]="Critical",Table134[[#This Row],[Priority]]="Question"),"N/A",Table134[[#This Row],[Maximum score]]*IF(Table134[[#This Row],[Participant response]]="Standard",1,IF(LEFT(Table134[[#This Row],[Participant response]],6)="Custom",0.5,0))))</f>
        <v/>
      </c>
      <c r="G37" s="24" t="s">
        <v>15</v>
      </c>
      <c r="H37" s="26"/>
      <c r="I37" s="13" t="str">
        <f t="shared" si="0"/>
        <v>Standard</v>
      </c>
      <c r="J37" s="13" t="str">
        <f t="shared" si="1"/>
        <v>Customisation required</v>
      </c>
      <c r="K37" s="13" t="str">
        <f t="shared" si="2"/>
        <v>Not compliant</v>
      </c>
    </row>
    <row r="38" spans="1:11" s="14" customFormat="1" ht="25.5" x14ac:dyDescent="0.25">
      <c r="A38" s="16" t="s">
        <v>97</v>
      </c>
      <c r="B38" s="16" t="s">
        <v>12</v>
      </c>
      <c r="C38" s="9" t="s">
        <v>93</v>
      </c>
      <c r="D38" s="10" t="s">
        <v>98</v>
      </c>
      <c r="E38" s="19" t="str">
        <f>IF(Table134[[#This Row],[Priority]]="Critical","N/A",IF(Table134[[#This Row],[Priority]]="High",10,IF(Table134[[#This Row],[Priority]]="Medium",5,IF(Table134[[#This Row],[Priority]]="Low",2,IF(Table134[[#This Row],[Priority]]="Question","N/A",0)))))</f>
        <v>N/A</v>
      </c>
      <c r="F38" s="12" t="str">
        <f>IF(Table134[[#This Row],[Participant response]]="","",IF(OR(Table134[[#This Row],[Priority]]="Critical",Table134[[#This Row],[Priority]]="Question"),"N/A",Table134[[#This Row],[Maximum score]]*IF(Table134[[#This Row],[Participant response]]="Standard",1,IF(LEFT(Table134[[#This Row],[Participant response]],6)="Custom",0.5,0))))</f>
        <v/>
      </c>
      <c r="G38" s="24" t="s">
        <v>15</v>
      </c>
      <c r="H38" s="26"/>
      <c r="I38" s="13" t="str">
        <f t="shared" si="0"/>
        <v>Compliant</v>
      </c>
      <c r="J38" s="13" t="str">
        <f t="shared" si="1"/>
        <v>Non-compliant</v>
      </c>
      <c r="K38" s="13" t="str">
        <f t="shared" si="2"/>
        <v/>
      </c>
    </row>
    <row r="39" spans="1:11" s="14" customFormat="1" ht="25.5" x14ac:dyDescent="0.25">
      <c r="A39" s="16" t="s">
        <v>99</v>
      </c>
      <c r="B39" s="12" t="s">
        <v>12</v>
      </c>
      <c r="C39" s="8" t="s">
        <v>100</v>
      </c>
      <c r="D39" s="6" t="s">
        <v>101</v>
      </c>
      <c r="E39" s="12" t="str">
        <f>IF(Table134[[#This Row],[Priority]]="Critical","N/A",IF(Table134[[#This Row],[Priority]]="High",10,IF(Table134[[#This Row],[Priority]]="Medium",5,IF(Table134[[#This Row],[Priority]]="Low",2,IF(Table134[[#This Row],[Priority]]="Question","N/A",0)))))</f>
        <v>N/A</v>
      </c>
      <c r="F39" s="12" t="str">
        <f>IF(Table134[[#This Row],[Participant response]]="","",IF(OR(Table134[[#This Row],[Priority]]="Critical",Table134[[#This Row],[Priority]]="Question"),"N/A",Table134[[#This Row],[Maximum score]]*IF(Table134[[#This Row],[Participant response]]="Standard",1,IF(LEFT(Table134[[#This Row],[Participant response]],6)="Custom",0.5,0))))</f>
        <v/>
      </c>
      <c r="G39" s="24" t="s">
        <v>15</v>
      </c>
      <c r="H39" s="26"/>
      <c r="I39" s="13" t="str">
        <f t="shared" si="0"/>
        <v>Compliant</v>
      </c>
      <c r="J39" s="13" t="str">
        <f t="shared" si="1"/>
        <v>Non-compliant</v>
      </c>
      <c r="K39" s="13" t="str">
        <f t="shared" si="2"/>
        <v/>
      </c>
    </row>
    <row r="40" spans="1:11" s="14" customFormat="1" ht="25.5" x14ac:dyDescent="0.25">
      <c r="A40" s="12" t="s">
        <v>102</v>
      </c>
      <c r="B40" s="12" t="s">
        <v>35</v>
      </c>
      <c r="C40" s="8" t="s">
        <v>100</v>
      </c>
      <c r="D40" s="6" t="s">
        <v>103</v>
      </c>
      <c r="E40" s="12" t="str">
        <f>IF(Table134[[#This Row],[Priority]]="Critical","N/A",IF(Table134[[#This Row],[Priority]]="High",10,IF(Table134[[#This Row],[Priority]]="Medium",5,IF(Table134[[#This Row],[Priority]]="Low",2,IF(Table134[[#This Row],[Priority]]="Question","N/A",0)))))</f>
        <v>N/A</v>
      </c>
      <c r="F40" s="12" t="str">
        <f>IF(Table134[[#This Row],[Participant response]]="","",IF(OR(Table134[[#This Row],[Priority]]="Critical",Table134[[#This Row],[Priority]]="Question"),"N/A",Table134[[#This Row],[Maximum score]]*IF(Table134[[#This Row],[Participant response]]="Standard",1,IF(LEFT(Table134[[#This Row],[Participant response]],6)="Custom",0.5,0))))</f>
        <v/>
      </c>
      <c r="G40" s="24" t="s">
        <v>15</v>
      </c>
      <c r="H40" s="26"/>
      <c r="I40" s="13" t="str">
        <f t="shared" si="0"/>
        <v>Answered</v>
      </c>
      <c r="J40" s="13" t="str">
        <f t="shared" si="1"/>
        <v>Not answered</v>
      </c>
      <c r="K40" s="13" t="str">
        <f t="shared" si="2"/>
        <v/>
      </c>
    </row>
    <row r="41" spans="1:11" s="14" customFormat="1" ht="15" x14ac:dyDescent="0.25">
      <c r="A41" s="12" t="s">
        <v>104</v>
      </c>
      <c r="B41" s="12" t="s">
        <v>35</v>
      </c>
      <c r="C41" s="8" t="s">
        <v>100</v>
      </c>
      <c r="D41" s="6" t="s">
        <v>105</v>
      </c>
      <c r="E41" s="12" t="str">
        <f>IF(Table134[[#This Row],[Priority]]="Critical","N/A",IF(Table134[[#This Row],[Priority]]="High",10,IF(Table134[[#This Row],[Priority]]="Medium",5,IF(Table134[[#This Row],[Priority]]="Low",2,IF(Table134[[#This Row],[Priority]]="Question","N/A",0)))))</f>
        <v>N/A</v>
      </c>
      <c r="F41" s="12" t="str">
        <f>IF(Table134[[#This Row],[Participant response]]="","",IF(OR(Table134[[#This Row],[Priority]]="Critical",Table134[[#This Row],[Priority]]="Question"),"N/A",Table134[[#This Row],[Maximum score]]*IF(Table134[[#This Row],[Participant response]]="Standard",1,IF(LEFT(Table134[[#This Row],[Participant response]],6)="Custom",0.5,0))))</f>
        <v/>
      </c>
      <c r="G41" s="24" t="s">
        <v>15</v>
      </c>
      <c r="H41" s="26"/>
      <c r="I41" s="13" t="str">
        <f t="shared" si="0"/>
        <v>Answered</v>
      </c>
      <c r="J41" s="13" t="str">
        <f t="shared" si="1"/>
        <v>Not answered</v>
      </c>
      <c r="K41" s="13" t="str">
        <f t="shared" si="2"/>
        <v/>
      </c>
    </row>
    <row r="42" spans="1:11" s="14" customFormat="1" ht="25.5" x14ac:dyDescent="0.25">
      <c r="A42" s="12" t="s">
        <v>106</v>
      </c>
      <c r="B42" s="12" t="s">
        <v>35</v>
      </c>
      <c r="C42" s="8" t="s">
        <v>100</v>
      </c>
      <c r="D42" s="6" t="s">
        <v>107</v>
      </c>
      <c r="E42" s="12" t="str">
        <f>IF(Table134[[#This Row],[Priority]]="Critical","N/A",IF(Table134[[#This Row],[Priority]]="High",10,IF(Table134[[#This Row],[Priority]]="Medium",5,IF(Table134[[#This Row],[Priority]]="Low",2,IF(Table134[[#This Row],[Priority]]="Question","N/A",0)))))</f>
        <v>N/A</v>
      </c>
      <c r="F42" s="12" t="str">
        <f>IF(Table134[[#This Row],[Participant response]]="","",IF(OR(Table134[[#This Row],[Priority]]="Critical",Table134[[#This Row],[Priority]]="Question"),"N/A",Table134[[#This Row],[Maximum score]]*IF(Table134[[#This Row],[Participant response]]="Standard",1,IF(LEFT(Table134[[#This Row],[Participant response]],6)="Custom",0.5,0))))</f>
        <v/>
      </c>
      <c r="G42" s="24" t="s">
        <v>15</v>
      </c>
      <c r="H42" s="26"/>
      <c r="I42" s="13" t="str">
        <f t="shared" si="0"/>
        <v>Answered</v>
      </c>
      <c r="J42" s="13" t="str">
        <f t="shared" si="1"/>
        <v>Not answered</v>
      </c>
      <c r="K42" s="13" t="str">
        <f t="shared" si="2"/>
        <v/>
      </c>
    </row>
    <row r="43" spans="1:11" s="14" customFormat="1" ht="25.5" x14ac:dyDescent="0.25">
      <c r="A43" s="12" t="s">
        <v>108</v>
      </c>
      <c r="B43" s="12" t="s">
        <v>17</v>
      </c>
      <c r="C43" s="8" t="s">
        <v>100</v>
      </c>
      <c r="D43" s="6" t="s">
        <v>109</v>
      </c>
      <c r="E43" s="12">
        <f>IF(Table134[[#This Row],[Priority]]="Critical","N/A",IF(Table134[[#This Row],[Priority]]="High",10,IF(Table134[[#This Row],[Priority]]="Medium",5,IF(Table134[[#This Row],[Priority]]="Low",2,IF(Table134[[#This Row],[Priority]]="Question","N/A",0)))))</f>
        <v>10</v>
      </c>
      <c r="F43" s="12" t="str">
        <f>IF(Table134[[#This Row],[Participant response]]="","",IF(OR(Table134[[#This Row],[Priority]]="Critical",Table134[[#This Row],[Priority]]="Question"),"N/A",Table134[[#This Row],[Maximum score]]*IF(Table134[[#This Row],[Participant response]]="Standard",1,IF(LEFT(Table134[[#This Row],[Participant response]],6)="Custom",0.5,0))))</f>
        <v/>
      </c>
      <c r="G43" s="24" t="s">
        <v>15</v>
      </c>
      <c r="H43" s="26"/>
      <c r="I43" s="13" t="str">
        <f t="shared" si="0"/>
        <v>Standard</v>
      </c>
      <c r="J43" s="13" t="str">
        <f t="shared" si="1"/>
        <v>Customisation required</v>
      </c>
      <c r="K43" s="13" t="str">
        <f t="shared" si="2"/>
        <v>Not compliant</v>
      </c>
    </row>
    <row r="44" spans="1:11" s="14" customFormat="1" ht="25.5" x14ac:dyDescent="0.25">
      <c r="A44" s="12" t="s">
        <v>110</v>
      </c>
      <c r="B44" s="12" t="s">
        <v>35</v>
      </c>
      <c r="C44" s="8" t="s">
        <v>100</v>
      </c>
      <c r="D44" s="6" t="s">
        <v>111</v>
      </c>
      <c r="E44" s="12" t="str">
        <f>IF(Table134[[#This Row],[Priority]]="Critical","N/A",IF(Table134[[#This Row],[Priority]]="High",10,IF(Table134[[#This Row],[Priority]]="Medium",5,IF(Table134[[#This Row],[Priority]]="Low",2,IF(Table134[[#This Row],[Priority]]="Question","N/A",0)))))</f>
        <v>N/A</v>
      </c>
      <c r="F44" s="12" t="str">
        <f>IF(Table134[[#This Row],[Participant response]]="","",IF(OR(Table134[[#This Row],[Priority]]="Critical",Table134[[#This Row],[Priority]]="Question"),"N/A",Table134[[#This Row],[Maximum score]]*IF(Table134[[#This Row],[Participant response]]="Standard",1,IF(LEFT(Table134[[#This Row],[Participant response]],6)="Custom",0.5,0))))</f>
        <v/>
      </c>
      <c r="G44" s="24" t="s">
        <v>15</v>
      </c>
      <c r="H44" s="26"/>
      <c r="I44" s="13" t="str">
        <f t="shared" si="0"/>
        <v>Answered</v>
      </c>
      <c r="J44" s="13" t="str">
        <f t="shared" si="1"/>
        <v>Not answered</v>
      </c>
      <c r="K44" s="13" t="str">
        <f t="shared" si="2"/>
        <v/>
      </c>
    </row>
    <row r="45" spans="1:11" s="14" customFormat="1" ht="38.25" x14ac:dyDescent="0.25">
      <c r="A45" s="12" t="s">
        <v>112</v>
      </c>
      <c r="B45" s="12" t="s">
        <v>17</v>
      </c>
      <c r="C45" s="8" t="s">
        <v>100</v>
      </c>
      <c r="D45" s="6" t="s">
        <v>113</v>
      </c>
      <c r="E45" s="12">
        <f>IF(Table134[[#This Row],[Priority]]="Critical","N/A",IF(Table134[[#This Row],[Priority]]="High",10,IF(Table134[[#This Row],[Priority]]="Medium",5,IF(Table134[[#This Row],[Priority]]="Low",2,IF(Table134[[#This Row],[Priority]]="Question","N/A",0)))))</f>
        <v>10</v>
      </c>
      <c r="F45" s="12" t="str">
        <f>IF(Table134[[#This Row],[Participant response]]="","",IF(OR(Table134[[#This Row],[Priority]]="Critical",Table134[[#This Row],[Priority]]="Question"),"N/A",Table134[[#This Row],[Maximum score]]*IF(Table134[[#This Row],[Participant response]]="Standard",1,IF(LEFT(Table134[[#This Row],[Participant response]],6)="Custom",0.5,0))))</f>
        <v/>
      </c>
      <c r="G45" s="24" t="s">
        <v>15</v>
      </c>
      <c r="H45" s="26"/>
      <c r="I45" s="13" t="str">
        <f t="shared" si="0"/>
        <v>Standard</v>
      </c>
      <c r="J45" s="13" t="str">
        <f t="shared" si="1"/>
        <v>Customisation required</v>
      </c>
      <c r="K45" s="13" t="str">
        <f t="shared" si="2"/>
        <v>Not compliant</v>
      </c>
    </row>
    <row r="46" spans="1:11" s="14" customFormat="1" ht="25.5" x14ac:dyDescent="0.25">
      <c r="A46" s="12" t="s">
        <v>114</v>
      </c>
      <c r="B46" s="12" t="s">
        <v>35</v>
      </c>
      <c r="C46" s="8" t="s">
        <v>100</v>
      </c>
      <c r="D46" s="6" t="s">
        <v>115</v>
      </c>
      <c r="E46" s="12" t="str">
        <f>IF(Table134[[#This Row],[Priority]]="Critical","N/A",IF(Table134[[#This Row],[Priority]]="High",10,IF(Table134[[#This Row],[Priority]]="Medium",5,IF(Table134[[#This Row],[Priority]]="Low",2,IF(Table134[[#This Row],[Priority]]="Question","N/A",0)))))</f>
        <v>N/A</v>
      </c>
      <c r="F46" s="12" t="str">
        <f>IF(Table134[[#This Row],[Participant response]]="","",IF(OR(Table134[[#This Row],[Priority]]="Critical",Table134[[#This Row],[Priority]]="Question"),"N/A",Table134[[#This Row],[Maximum score]]*IF(Table134[[#This Row],[Participant response]]="Standard",1,IF(LEFT(Table134[[#This Row],[Participant response]],6)="Custom",0.5,0))))</f>
        <v/>
      </c>
      <c r="G46" s="24" t="s">
        <v>15</v>
      </c>
      <c r="H46" s="26"/>
      <c r="I46" s="13" t="str">
        <f t="shared" si="0"/>
        <v>Answered</v>
      </c>
      <c r="J46" s="13" t="str">
        <f t="shared" si="1"/>
        <v>Not answered</v>
      </c>
      <c r="K46" s="13" t="str">
        <f t="shared" si="2"/>
        <v/>
      </c>
    </row>
    <row r="47" spans="1:11" s="14" customFormat="1" ht="25.5" x14ac:dyDescent="0.25">
      <c r="A47" s="12" t="s">
        <v>116</v>
      </c>
      <c r="B47" s="12" t="s">
        <v>35</v>
      </c>
      <c r="C47" s="8" t="s">
        <v>100</v>
      </c>
      <c r="D47" s="6" t="s">
        <v>117</v>
      </c>
      <c r="E47" s="12" t="str">
        <f>IF(Table134[[#This Row],[Priority]]="Critical","N/A",IF(Table134[[#This Row],[Priority]]="High",10,IF(Table134[[#This Row],[Priority]]="Medium",5,IF(Table134[[#This Row],[Priority]]="Low",2,IF(Table134[[#This Row],[Priority]]="Question","N/A",0)))))</f>
        <v>N/A</v>
      </c>
      <c r="F47" s="12" t="str">
        <f>IF(Table134[[#This Row],[Participant response]]="","",IF(OR(Table134[[#This Row],[Priority]]="Critical",Table134[[#This Row],[Priority]]="Question"),"N/A",Table134[[#This Row],[Maximum score]]*IF(Table134[[#This Row],[Participant response]]="Standard",1,IF(LEFT(Table134[[#This Row],[Participant response]],6)="Custom",0.5,0))))</f>
        <v/>
      </c>
      <c r="G47" s="24" t="s">
        <v>15</v>
      </c>
      <c r="H47" s="26"/>
      <c r="I47" s="13" t="str">
        <f t="shared" si="0"/>
        <v>Answered</v>
      </c>
      <c r="J47" s="13" t="str">
        <f t="shared" si="1"/>
        <v>Not answered</v>
      </c>
      <c r="K47" s="13" t="str">
        <f t="shared" si="2"/>
        <v/>
      </c>
    </row>
    <row r="48" spans="1:11" s="14" customFormat="1" ht="25.5" x14ac:dyDescent="0.25">
      <c r="A48" s="12" t="s">
        <v>118</v>
      </c>
      <c r="B48" s="12" t="s">
        <v>12</v>
      </c>
      <c r="C48" s="8" t="s">
        <v>119</v>
      </c>
      <c r="D48" s="6" t="s">
        <v>120</v>
      </c>
      <c r="E48" s="12" t="str">
        <f>IF(Table134[[#This Row],[Priority]]="Critical","N/A",IF(Table134[[#This Row],[Priority]]="High",10,IF(Table134[[#This Row],[Priority]]="Medium",5,IF(Table134[[#This Row],[Priority]]="Low",2,IF(Table134[[#This Row],[Priority]]="Question","N/A",0)))))</f>
        <v>N/A</v>
      </c>
      <c r="F48" s="12" t="str">
        <f>IF(Table134[[#This Row],[Participant response]]="","",IF(OR(Table134[[#This Row],[Priority]]="Critical",Table134[[#This Row],[Priority]]="Question"),"N/A",Table134[[#This Row],[Maximum score]]*IF(Table134[[#This Row],[Participant response]]="Standard",1,IF(LEFT(Table134[[#This Row],[Participant response]],6)="Custom",0.5,0))))</f>
        <v/>
      </c>
      <c r="G48" s="24" t="s">
        <v>15</v>
      </c>
      <c r="H48" s="26"/>
      <c r="I48" s="13" t="str">
        <f t="shared" si="0"/>
        <v>Compliant</v>
      </c>
      <c r="J48" s="13" t="str">
        <f t="shared" si="1"/>
        <v>Non-compliant</v>
      </c>
      <c r="K48" s="13" t="str">
        <f t="shared" si="2"/>
        <v/>
      </c>
    </row>
    <row r="49" spans="1:11" s="14" customFormat="1" ht="15" x14ac:dyDescent="0.25">
      <c r="A49" s="12" t="s">
        <v>121</v>
      </c>
      <c r="B49" s="12" t="s">
        <v>12</v>
      </c>
      <c r="C49" s="8" t="s">
        <v>119</v>
      </c>
      <c r="D49" s="6" t="s">
        <v>122</v>
      </c>
      <c r="E49" s="12" t="str">
        <f>IF(Table134[[#This Row],[Priority]]="Critical","N/A",IF(Table134[[#This Row],[Priority]]="High",10,IF(Table134[[#This Row],[Priority]]="Medium",5,IF(Table134[[#This Row],[Priority]]="Low",2,IF(Table134[[#This Row],[Priority]]="Question","N/A",0)))))</f>
        <v>N/A</v>
      </c>
      <c r="F49" s="12" t="str">
        <f>IF(Table134[[#This Row],[Participant response]]="","",IF(OR(Table134[[#This Row],[Priority]]="Critical",Table134[[#This Row],[Priority]]="Question"),"N/A",Table134[[#This Row],[Maximum score]]*IF(Table134[[#This Row],[Participant response]]="Standard",1,IF(LEFT(Table134[[#This Row],[Participant response]],6)="Custom",0.5,0))))</f>
        <v/>
      </c>
      <c r="G49" s="24" t="s">
        <v>15</v>
      </c>
      <c r="H49" s="26"/>
      <c r="I49" s="13" t="str">
        <f t="shared" si="0"/>
        <v>Compliant</v>
      </c>
      <c r="J49" s="13" t="str">
        <f t="shared" si="1"/>
        <v>Non-compliant</v>
      </c>
      <c r="K49" s="13" t="str">
        <f t="shared" si="2"/>
        <v/>
      </c>
    </row>
    <row r="50" spans="1:11" s="14" customFormat="1" ht="25.5" x14ac:dyDescent="0.25">
      <c r="A50" s="12" t="s">
        <v>123</v>
      </c>
      <c r="B50" s="12" t="s">
        <v>12</v>
      </c>
      <c r="C50" s="8" t="s">
        <v>119</v>
      </c>
      <c r="D50" s="6" t="s">
        <v>124</v>
      </c>
      <c r="E50" s="12" t="str">
        <f>IF(Table134[[#This Row],[Priority]]="Critical","N/A",IF(Table134[[#This Row],[Priority]]="High",10,IF(Table134[[#This Row],[Priority]]="Medium",5,IF(Table134[[#This Row],[Priority]]="Low",2,IF(Table134[[#This Row],[Priority]]="Question","N/A",0)))))</f>
        <v>N/A</v>
      </c>
      <c r="F50" s="12" t="str">
        <f>IF(Table134[[#This Row],[Participant response]]="","",IF(OR(Table134[[#This Row],[Priority]]="Critical",Table134[[#This Row],[Priority]]="Question"),"N/A",Table134[[#This Row],[Maximum score]]*IF(Table134[[#This Row],[Participant response]]="Standard",1,IF(LEFT(Table134[[#This Row],[Participant response]],6)="Custom",0.5,0))))</f>
        <v/>
      </c>
      <c r="G50" s="24" t="s">
        <v>15</v>
      </c>
      <c r="H50" s="26"/>
      <c r="I50" s="13" t="str">
        <f t="shared" ref="I50:I112" si="3">IF($B50="","",IF($B50="Critical","Compliant",IF($B50="Question","Answered","Standard")))</f>
        <v>Compliant</v>
      </c>
      <c r="J50" s="13" t="str">
        <f t="shared" ref="J50:J112" si="4">IF($B50="","",IF($B50="Critical","Non-compliant",IF($B50="Question","Not answered","Customisation required")))</f>
        <v>Non-compliant</v>
      </c>
      <c r="K50" s="13" t="str">
        <f t="shared" ref="K50:K112" si="5">IF($B50="","",IF(OR($B50="Critical",$B50="Question"),"","Not compliant"))</f>
        <v/>
      </c>
    </row>
    <row r="51" spans="1:11" s="14" customFormat="1" ht="25.5" x14ac:dyDescent="0.25">
      <c r="A51" s="12" t="s">
        <v>125</v>
      </c>
      <c r="B51" s="12" t="s">
        <v>35</v>
      </c>
      <c r="C51" s="8" t="s">
        <v>119</v>
      </c>
      <c r="D51" s="6" t="s">
        <v>126</v>
      </c>
      <c r="E51" s="12" t="str">
        <f>IF(Table134[[#This Row],[Priority]]="Critical","N/A",IF(Table134[[#This Row],[Priority]]="High",10,IF(Table134[[#This Row],[Priority]]="Medium",5,IF(Table134[[#This Row],[Priority]]="Low",2,IF(Table134[[#This Row],[Priority]]="Question","N/A",0)))))</f>
        <v>N/A</v>
      </c>
      <c r="F51" s="12" t="str">
        <f>IF(Table134[[#This Row],[Participant response]]="","",IF(OR(Table134[[#This Row],[Priority]]="Critical",Table134[[#This Row],[Priority]]="Question"),"N/A",Table134[[#This Row],[Maximum score]]*IF(Table134[[#This Row],[Participant response]]="Standard",1,IF(LEFT(Table134[[#This Row],[Participant response]],6)="Custom",0.5,0))))</f>
        <v/>
      </c>
      <c r="G51" s="24" t="s">
        <v>15</v>
      </c>
      <c r="H51" s="26"/>
      <c r="I51" s="13" t="str">
        <f t="shared" si="3"/>
        <v>Answered</v>
      </c>
      <c r="J51" s="13" t="str">
        <f t="shared" si="4"/>
        <v>Not answered</v>
      </c>
      <c r="K51" s="13" t="str">
        <f t="shared" si="5"/>
        <v/>
      </c>
    </row>
    <row r="52" spans="1:11" s="14" customFormat="1" ht="15" x14ac:dyDescent="0.25">
      <c r="A52" s="12" t="s">
        <v>127</v>
      </c>
      <c r="B52" s="12" t="s">
        <v>35</v>
      </c>
      <c r="C52" s="8" t="s">
        <v>119</v>
      </c>
      <c r="D52" s="6" t="s">
        <v>128</v>
      </c>
      <c r="E52" s="12" t="str">
        <f>IF(Table134[[#This Row],[Priority]]="Critical","N/A",IF(Table134[[#This Row],[Priority]]="High",10,IF(Table134[[#This Row],[Priority]]="Medium",5,IF(Table134[[#This Row],[Priority]]="Low",2,IF(Table134[[#This Row],[Priority]]="Question","N/A",0)))))</f>
        <v>N/A</v>
      </c>
      <c r="F52" s="12" t="str">
        <f>IF(Table134[[#This Row],[Participant response]]="","",IF(OR(Table134[[#This Row],[Priority]]="Critical",Table134[[#This Row],[Priority]]="Question"),"N/A",Table134[[#This Row],[Maximum score]]*IF(Table134[[#This Row],[Participant response]]="Standard",1,IF(LEFT(Table134[[#This Row],[Participant response]],6)="Custom",0.5,0))))</f>
        <v/>
      </c>
      <c r="G52" s="24" t="s">
        <v>15</v>
      </c>
      <c r="H52" s="26"/>
      <c r="I52" s="13" t="str">
        <f t="shared" si="3"/>
        <v>Answered</v>
      </c>
      <c r="J52" s="13" t="str">
        <f t="shared" si="4"/>
        <v>Not answered</v>
      </c>
      <c r="K52" s="13" t="str">
        <f t="shared" si="5"/>
        <v/>
      </c>
    </row>
    <row r="53" spans="1:11" s="14" customFormat="1" ht="38.25" x14ac:dyDescent="0.25">
      <c r="A53" s="12" t="s">
        <v>129</v>
      </c>
      <c r="B53" s="12" t="s">
        <v>35</v>
      </c>
      <c r="C53" s="8" t="s">
        <v>119</v>
      </c>
      <c r="D53" s="6" t="s">
        <v>130</v>
      </c>
      <c r="E53" s="12" t="str">
        <f>IF(Table134[[#This Row],[Priority]]="Critical","N/A",IF(Table134[[#This Row],[Priority]]="High",10,IF(Table134[[#This Row],[Priority]]="Medium",5,IF(Table134[[#This Row],[Priority]]="Low",2,IF(Table134[[#This Row],[Priority]]="Question","N/A",0)))))</f>
        <v>N/A</v>
      </c>
      <c r="F53" s="12" t="str">
        <f>IF(Table134[[#This Row],[Participant response]]="","",IF(OR(Table134[[#This Row],[Priority]]="Critical",Table134[[#This Row],[Priority]]="Question"),"N/A",Table134[[#This Row],[Maximum score]]*IF(Table134[[#This Row],[Participant response]]="Standard",1,IF(LEFT(Table134[[#This Row],[Participant response]],6)="Custom",0.5,0))))</f>
        <v/>
      </c>
      <c r="G53" s="24" t="s">
        <v>15</v>
      </c>
      <c r="H53" s="26"/>
      <c r="I53" s="13" t="str">
        <f t="shared" si="3"/>
        <v>Answered</v>
      </c>
      <c r="J53" s="13" t="str">
        <f t="shared" si="4"/>
        <v>Not answered</v>
      </c>
      <c r="K53" s="13" t="str">
        <f t="shared" si="5"/>
        <v/>
      </c>
    </row>
    <row r="54" spans="1:11" s="14" customFormat="1" ht="25.5" x14ac:dyDescent="0.25">
      <c r="A54" s="16" t="s">
        <v>131</v>
      </c>
      <c r="B54" s="12" t="s">
        <v>35</v>
      </c>
      <c r="C54" s="8" t="s">
        <v>119</v>
      </c>
      <c r="D54" s="6" t="s">
        <v>132</v>
      </c>
      <c r="E54" s="12" t="str">
        <f>IF(Table134[[#This Row],[Priority]]="Critical","N/A",IF(Table134[[#This Row],[Priority]]="High",10,IF(Table134[[#This Row],[Priority]]="Medium",5,IF(Table134[[#This Row],[Priority]]="Low",2,IF(Table134[[#This Row],[Priority]]="Question","N/A",0)))))</f>
        <v>N/A</v>
      </c>
      <c r="F54" s="12" t="str">
        <f>IF(Table134[[#This Row],[Participant response]]="","",IF(OR(Table134[[#This Row],[Priority]]="Critical",Table134[[#This Row],[Priority]]="Question"),"N/A",Table134[[#This Row],[Maximum score]]*IF(Table134[[#This Row],[Participant response]]="Standard",1,IF(LEFT(Table134[[#This Row],[Participant response]],6)="Custom",0.5,0))))</f>
        <v/>
      </c>
      <c r="G54" s="24" t="s">
        <v>15</v>
      </c>
      <c r="H54" s="26"/>
      <c r="I54" s="13" t="str">
        <f t="shared" si="3"/>
        <v>Answered</v>
      </c>
      <c r="J54" s="13" t="str">
        <f t="shared" si="4"/>
        <v>Not answered</v>
      </c>
      <c r="K54" s="13" t="str">
        <f t="shared" si="5"/>
        <v/>
      </c>
    </row>
    <row r="55" spans="1:11" s="14" customFormat="1" ht="25.5" x14ac:dyDescent="0.25">
      <c r="A55" s="15" t="s">
        <v>133</v>
      </c>
      <c r="B55" s="12" t="s">
        <v>35</v>
      </c>
      <c r="C55" s="8" t="s">
        <v>119</v>
      </c>
      <c r="D55" s="6" t="s">
        <v>134</v>
      </c>
      <c r="E55" s="15" t="str">
        <f>IF(Table134[[#This Row],[Priority]]="Critical","N/A",IF(Table134[[#This Row],[Priority]]="High",10,IF(Table134[[#This Row],[Priority]]="Medium",5,IF(Table134[[#This Row],[Priority]]="Low",2,IF(Table134[[#This Row],[Priority]]="Question","N/A",0)))))</f>
        <v>N/A</v>
      </c>
      <c r="F55" s="15" t="str">
        <f>IF(Table134[[#This Row],[Participant response]]="","",IF(OR(Table134[[#This Row],[Priority]]="Critical",Table134[[#This Row],[Priority]]="Question"),"N/A",Table134[[#This Row],[Maximum score]]*IF(Table134[[#This Row],[Participant response]]="Standard",1,IF(LEFT(Table134[[#This Row],[Participant response]],6)="Custom",0.5,0))))</f>
        <v/>
      </c>
      <c r="G55" s="24" t="s">
        <v>15</v>
      </c>
      <c r="H55" s="26"/>
      <c r="I55" s="13" t="str">
        <f t="shared" si="3"/>
        <v>Answered</v>
      </c>
      <c r="J55" s="13" t="str">
        <f t="shared" si="4"/>
        <v>Not answered</v>
      </c>
      <c r="K55" s="13" t="str">
        <f t="shared" si="5"/>
        <v/>
      </c>
    </row>
    <row r="56" spans="1:11" s="14" customFormat="1" ht="25.5" x14ac:dyDescent="0.25">
      <c r="A56" s="16" t="s">
        <v>135</v>
      </c>
      <c r="B56" s="16" t="s">
        <v>35</v>
      </c>
      <c r="C56" s="8" t="s">
        <v>119</v>
      </c>
      <c r="D56" s="6" t="s">
        <v>136</v>
      </c>
      <c r="E56" s="12" t="str">
        <f>IF(Table134[[#This Row],[Priority]]="Critical","N/A",IF(Table134[[#This Row],[Priority]]="High",10,IF(Table134[[#This Row],[Priority]]="Medium",5,IF(Table134[[#This Row],[Priority]]="Low",2,IF(Table134[[#This Row],[Priority]]="Question","N/A",0)))))</f>
        <v>N/A</v>
      </c>
      <c r="F56" s="12" t="str">
        <f>IF(Table134[[#This Row],[Participant response]]="","",IF(OR(Table134[[#This Row],[Priority]]="Critical",Table134[[#This Row],[Priority]]="Question"),"N/A",Table134[[#This Row],[Maximum score]]*IF(Table134[[#This Row],[Participant response]]="Standard",1,IF(LEFT(Table134[[#This Row],[Participant response]],6)="Custom",0.5,0))))</f>
        <v/>
      </c>
      <c r="G56" s="24" t="s">
        <v>15</v>
      </c>
      <c r="H56" s="26"/>
      <c r="I56" s="13" t="str">
        <f t="shared" si="3"/>
        <v>Answered</v>
      </c>
      <c r="J56" s="13" t="str">
        <f t="shared" si="4"/>
        <v>Not answered</v>
      </c>
      <c r="K56" s="13" t="str">
        <f t="shared" si="5"/>
        <v/>
      </c>
    </row>
    <row r="57" spans="1:11" s="14" customFormat="1" ht="15" x14ac:dyDescent="0.25">
      <c r="A57" s="16" t="s">
        <v>137</v>
      </c>
      <c r="B57" s="12" t="s">
        <v>17</v>
      </c>
      <c r="C57" s="8" t="s">
        <v>119</v>
      </c>
      <c r="D57" s="6" t="s">
        <v>138</v>
      </c>
      <c r="E57" s="12">
        <f>IF(Table134[[#This Row],[Priority]]="Critical","N/A",IF(Table134[[#This Row],[Priority]]="High",10,IF(Table134[[#This Row],[Priority]]="Medium",5,IF(Table134[[#This Row],[Priority]]="Low",2,IF(Table134[[#This Row],[Priority]]="Question","N/A",0)))))</f>
        <v>10</v>
      </c>
      <c r="F57" s="12" t="str">
        <f>IF(Table134[[#This Row],[Participant response]]="","",IF(OR(Table134[[#This Row],[Priority]]="Critical",Table134[[#This Row],[Priority]]="Question"),"N/A",Table134[[#This Row],[Maximum score]]*IF(Table134[[#This Row],[Participant response]]="Standard",1,IF(LEFT(Table134[[#This Row],[Participant response]],6)="Custom",0.5,0))))</f>
        <v/>
      </c>
      <c r="G57" s="24" t="s">
        <v>15</v>
      </c>
      <c r="H57" s="26"/>
      <c r="I57" s="13" t="str">
        <f t="shared" si="3"/>
        <v>Standard</v>
      </c>
      <c r="J57" s="13" t="str">
        <f t="shared" si="4"/>
        <v>Customisation required</v>
      </c>
      <c r="K57" s="13" t="str">
        <f t="shared" si="5"/>
        <v>Not compliant</v>
      </c>
    </row>
    <row r="58" spans="1:11" s="14" customFormat="1" ht="25.5" x14ac:dyDescent="0.25">
      <c r="A58" s="12" t="s">
        <v>139</v>
      </c>
      <c r="B58" s="16" t="s">
        <v>35</v>
      </c>
      <c r="C58" s="8" t="s">
        <v>119</v>
      </c>
      <c r="D58" s="6" t="s">
        <v>140</v>
      </c>
      <c r="E58" s="12" t="str">
        <f>IF(Table134[[#This Row],[Priority]]="Critical","N/A",IF(Table134[[#This Row],[Priority]]="High",10,IF(Table134[[#This Row],[Priority]]="Medium",5,IF(Table134[[#This Row],[Priority]]="Low",2,IF(Table134[[#This Row],[Priority]]="Question","N/A",0)))))</f>
        <v>N/A</v>
      </c>
      <c r="F58" s="12" t="str">
        <f>IF(Table134[[#This Row],[Participant response]]="","",IF(OR(Table134[[#This Row],[Priority]]="Critical",Table134[[#This Row],[Priority]]="Question"),"N/A",Table134[[#This Row],[Maximum score]]*IF(Table134[[#This Row],[Participant response]]="Standard",1,IF(LEFT(Table134[[#This Row],[Participant response]],6)="Custom",0.5,0))))</f>
        <v/>
      </c>
      <c r="G58" s="24" t="s">
        <v>15</v>
      </c>
      <c r="H58" s="26"/>
      <c r="I58" s="13" t="str">
        <f t="shared" si="3"/>
        <v>Answered</v>
      </c>
      <c r="J58" s="13" t="str">
        <f t="shared" si="4"/>
        <v>Not answered</v>
      </c>
      <c r="K58" s="13" t="str">
        <f t="shared" si="5"/>
        <v/>
      </c>
    </row>
    <row r="59" spans="1:11" s="14" customFormat="1" ht="25.5" x14ac:dyDescent="0.25">
      <c r="A59" s="16" t="s">
        <v>141</v>
      </c>
      <c r="B59" s="12" t="s">
        <v>35</v>
      </c>
      <c r="C59" s="8" t="s">
        <v>142</v>
      </c>
      <c r="D59" s="6" t="s">
        <v>143</v>
      </c>
      <c r="E59" s="12" t="str">
        <f>IF(Table134[[#This Row],[Priority]]="Critical","N/A",IF(Table134[[#This Row],[Priority]]="High",10,IF(Table134[[#This Row],[Priority]]="Medium",5,IF(Table134[[#This Row],[Priority]]="Low",2,IF(Table134[[#This Row],[Priority]]="Question","N/A",0)))))</f>
        <v>N/A</v>
      </c>
      <c r="F59" s="12" t="str">
        <f>IF(Table134[[#This Row],[Participant response]]="","",IF(OR(Table134[[#This Row],[Priority]]="Critical",Table134[[#This Row],[Priority]]="Question"),"N/A",Table134[[#This Row],[Maximum score]]*IF(Table134[[#This Row],[Participant response]]="Standard",1,IF(LEFT(Table134[[#This Row],[Participant response]],6)="Custom",0.5,0))))</f>
        <v/>
      </c>
      <c r="G59" s="24" t="s">
        <v>15</v>
      </c>
      <c r="H59" s="26"/>
      <c r="I59" s="13" t="str">
        <f t="shared" si="3"/>
        <v>Answered</v>
      </c>
      <c r="J59" s="13" t="str">
        <f t="shared" si="4"/>
        <v>Not answered</v>
      </c>
      <c r="K59" s="13" t="str">
        <f t="shared" si="5"/>
        <v/>
      </c>
    </row>
    <row r="60" spans="1:11" s="14" customFormat="1" ht="15" x14ac:dyDescent="0.25">
      <c r="A60" s="16" t="s">
        <v>144</v>
      </c>
      <c r="B60" s="12" t="s">
        <v>35</v>
      </c>
      <c r="C60" s="8" t="s">
        <v>142</v>
      </c>
      <c r="D60" s="6" t="s">
        <v>145</v>
      </c>
      <c r="E60" s="12" t="str">
        <f>IF(Table134[[#This Row],[Priority]]="Critical","N/A",IF(Table134[[#This Row],[Priority]]="High",10,IF(Table134[[#This Row],[Priority]]="Medium",5,IF(Table134[[#This Row],[Priority]]="Low",2,IF(Table134[[#This Row],[Priority]]="Question","N/A",0)))))</f>
        <v>N/A</v>
      </c>
      <c r="F60" s="12" t="str">
        <f>IF(Table134[[#This Row],[Participant response]]="","",IF(OR(Table134[[#This Row],[Priority]]="Critical",Table134[[#This Row],[Priority]]="Question"),"N/A",Table134[[#This Row],[Maximum score]]*IF(Table134[[#This Row],[Participant response]]="Standard",1,IF(LEFT(Table134[[#This Row],[Participant response]],6)="Custom",0.5,0))))</f>
        <v/>
      </c>
      <c r="G60" s="24" t="s">
        <v>15</v>
      </c>
      <c r="H60" s="26"/>
      <c r="I60" s="13" t="str">
        <f t="shared" si="3"/>
        <v>Answered</v>
      </c>
      <c r="J60" s="13" t="str">
        <f t="shared" si="4"/>
        <v>Not answered</v>
      </c>
      <c r="K60" s="13" t="str">
        <f t="shared" si="5"/>
        <v/>
      </c>
    </row>
    <row r="61" spans="1:11" s="14" customFormat="1" ht="15" x14ac:dyDescent="0.25">
      <c r="A61" s="12" t="s">
        <v>146</v>
      </c>
      <c r="B61" s="12" t="s">
        <v>17</v>
      </c>
      <c r="C61" s="8" t="s">
        <v>147</v>
      </c>
      <c r="D61" s="6" t="s">
        <v>148</v>
      </c>
      <c r="E61" s="12">
        <f>IF(Table134[[#This Row],[Priority]]="Critical","N/A",IF(Table134[[#This Row],[Priority]]="High",10,IF(Table134[[#This Row],[Priority]]="Medium",5,IF(Table134[[#This Row],[Priority]]="Low",2,IF(Table134[[#This Row],[Priority]]="Question","N/A",0)))))</f>
        <v>10</v>
      </c>
      <c r="F61" s="12" t="str">
        <f>IF(Table134[[#This Row],[Participant response]]="","",IF(OR(Table134[[#This Row],[Priority]]="Critical",Table134[[#This Row],[Priority]]="Question"),"N/A",Table134[[#This Row],[Maximum score]]*IF(Table134[[#This Row],[Participant response]]="Standard",1,IF(LEFT(Table134[[#This Row],[Participant response]],6)="Custom",0.5,0))))</f>
        <v/>
      </c>
      <c r="G61" s="24" t="s">
        <v>15</v>
      </c>
      <c r="H61" s="26"/>
      <c r="I61" s="13" t="str">
        <f t="shared" si="3"/>
        <v>Standard</v>
      </c>
      <c r="J61" s="13" t="str">
        <f t="shared" si="4"/>
        <v>Customisation required</v>
      </c>
      <c r="K61" s="13" t="str">
        <f t="shared" si="5"/>
        <v>Not compliant</v>
      </c>
    </row>
    <row r="62" spans="1:11" s="14" customFormat="1" ht="25.5" x14ac:dyDescent="0.25">
      <c r="A62" s="12" t="s">
        <v>149</v>
      </c>
      <c r="B62" s="12" t="s">
        <v>35</v>
      </c>
      <c r="C62" s="8" t="s">
        <v>147</v>
      </c>
      <c r="D62" s="6" t="s">
        <v>150</v>
      </c>
      <c r="E62" s="12" t="str">
        <f>IF(Table134[[#This Row],[Priority]]="Critical","N/A",IF(Table134[[#This Row],[Priority]]="High",10,IF(Table134[[#This Row],[Priority]]="Medium",5,IF(Table134[[#This Row],[Priority]]="Low",2,IF(Table134[[#This Row],[Priority]]="Question","N/A",0)))))</f>
        <v>N/A</v>
      </c>
      <c r="F62" s="12" t="str">
        <f>IF(Table134[[#This Row],[Participant response]]="","",IF(OR(Table134[[#This Row],[Priority]]="Critical",Table134[[#This Row],[Priority]]="Question"),"N/A",Table134[[#This Row],[Maximum score]]*IF(Table134[[#This Row],[Participant response]]="Standard",1,IF(LEFT(Table134[[#This Row],[Participant response]],6)="Custom",0.5,0))))</f>
        <v/>
      </c>
      <c r="G62" s="24" t="s">
        <v>15</v>
      </c>
      <c r="H62" s="26"/>
      <c r="I62" s="13" t="str">
        <f t="shared" si="3"/>
        <v>Answered</v>
      </c>
      <c r="J62" s="13" t="str">
        <f t="shared" si="4"/>
        <v>Not answered</v>
      </c>
      <c r="K62" s="13" t="str">
        <f t="shared" si="5"/>
        <v/>
      </c>
    </row>
    <row r="63" spans="1:11" s="14" customFormat="1" ht="25.5" x14ac:dyDescent="0.25">
      <c r="A63" s="12" t="s">
        <v>151</v>
      </c>
      <c r="B63" s="12" t="s">
        <v>17</v>
      </c>
      <c r="C63" s="8" t="s">
        <v>147</v>
      </c>
      <c r="D63" s="6" t="s">
        <v>152</v>
      </c>
      <c r="E63" s="12">
        <f>IF(Table134[[#This Row],[Priority]]="Critical","N/A",IF(Table134[[#This Row],[Priority]]="High",10,IF(Table134[[#This Row],[Priority]]="Medium",5,IF(Table134[[#This Row],[Priority]]="Low",2,IF(Table134[[#This Row],[Priority]]="Question","N/A",0)))))</f>
        <v>10</v>
      </c>
      <c r="F63" s="12" t="str">
        <f>IF(Table134[[#This Row],[Participant response]]="","",IF(OR(Table134[[#This Row],[Priority]]="Critical",Table134[[#This Row],[Priority]]="Question"),"N/A",Table134[[#This Row],[Maximum score]]*IF(Table134[[#This Row],[Participant response]]="Standard",1,IF(LEFT(Table134[[#This Row],[Participant response]],6)="Custom",0.5,0))))</f>
        <v/>
      </c>
      <c r="G63" s="24" t="s">
        <v>15</v>
      </c>
      <c r="H63" s="26"/>
      <c r="I63" s="13" t="str">
        <f t="shared" si="3"/>
        <v>Standard</v>
      </c>
      <c r="J63" s="13" t="str">
        <f t="shared" si="4"/>
        <v>Customisation required</v>
      </c>
      <c r="K63" s="13" t="str">
        <f t="shared" si="5"/>
        <v>Not compliant</v>
      </c>
    </row>
    <row r="64" spans="1:11" s="14" customFormat="1" ht="15" x14ac:dyDescent="0.25">
      <c r="A64" s="12" t="s">
        <v>153</v>
      </c>
      <c r="B64" s="12" t="s">
        <v>35</v>
      </c>
      <c r="C64" s="8" t="s">
        <v>147</v>
      </c>
      <c r="D64" s="6" t="s">
        <v>154</v>
      </c>
      <c r="E64" s="12" t="str">
        <f>IF(Table134[[#This Row],[Priority]]="Critical","N/A",IF(Table134[[#This Row],[Priority]]="High",10,IF(Table134[[#This Row],[Priority]]="Medium",5,IF(Table134[[#This Row],[Priority]]="Low",2,IF(Table134[[#This Row],[Priority]]="Question","N/A",0)))))</f>
        <v>N/A</v>
      </c>
      <c r="F64" s="12" t="str">
        <f>IF(Table134[[#This Row],[Participant response]]="","",IF(OR(Table134[[#This Row],[Priority]]="Critical",Table134[[#This Row],[Priority]]="Question"),"N/A",Table134[[#This Row],[Maximum score]]*IF(Table134[[#This Row],[Participant response]]="Standard",1,IF(LEFT(Table134[[#This Row],[Participant response]],6)="Custom",0.5,0))))</f>
        <v/>
      </c>
      <c r="G64" s="24" t="s">
        <v>15</v>
      </c>
      <c r="H64" s="26"/>
      <c r="I64" s="13" t="str">
        <f t="shared" si="3"/>
        <v>Answered</v>
      </c>
      <c r="J64" s="13" t="str">
        <f t="shared" si="4"/>
        <v>Not answered</v>
      </c>
      <c r="K64" s="13" t="str">
        <f t="shared" si="5"/>
        <v/>
      </c>
    </row>
    <row r="65" spans="1:11" s="14" customFormat="1" ht="25.5" x14ac:dyDescent="0.25">
      <c r="A65" s="12" t="s">
        <v>155</v>
      </c>
      <c r="B65" s="12" t="s">
        <v>35</v>
      </c>
      <c r="C65" s="8" t="s">
        <v>147</v>
      </c>
      <c r="D65" s="6" t="s">
        <v>156</v>
      </c>
      <c r="E65" s="12" t="str">
        <f>IF(Table134[[#This Row],[Priority]]="Critical","N/A",IF(Table134[[#This Row],[Priority]]="High",10,IF(Table134[[#This Row],[Priority]]="Medium",5,IF(Table134[[#This Row],[Priority]]="Low",2,IF(Table134[[#This Row],[Priority]]="Question","N/A",0)))))</f>
        <v>N/A</v>
      </c>
      <c r="F65" s="12" t="str">
        <f>IF(Table134[[#This Row],[Participant response]]="","",IF(OR(Table134[[#This Row],[Priority]]="Critical",Table134[[#This Row],[Priority]]="Question"),"N/A",Table134[[#This Row],[Maximum score]]*IF(Table134[[#This Row],[Participant response]]="Standard",1,IF(LEFT(Table134[[#This Row],[Participant response]],6)="Custom",0.5,0))))</f>
        <v/>
      </c>
      <c r="G65" s="24" t="s">
        <v>15</v>
      </c>
      <c r="H65" s="26"/>
      <c r="I65" s="13" t="str">
        <f t="shared" si="3"/>
        <v>Answered</v>
      </c>
      <c r="J65" s="13" t="str">
        <f t="shared" si="4"/>
        <v>Not answered</v>
      </c>
      <c r="K65" s="13" t="str">
        <f t="shared" si="5"/>
        <v/>
      </c>
    </row>
    <row r="66" spans="1:11" s="14" customFormat="1" ht="25.5" x14ac:dyDescent="0.25">
      <c r="A66" s="12" t="s">
        <v>157</v>
      </c>
      <c r="B66" s="12" t="s">
        <v>41</v>
      </c>
      <c r="C66" s="8" t="s">
        <v>147</v>
      </c>
      <c r="D66" s="6" t="s">
        <v>158</v>
      </c>
      <c r="E66" s="12">
        <f>IF(Table134[[#This Row],[Priority]]="Critical","N/A",IF(Table134[[#This Row],[Priority]]="High",10,IF(Table134[[#This Row],[Priority]]="Medium",5,IF(Table134[[#This Row],[Priority]]="Low",2,IF(Table134[[#This Row],[Priority]]="Question","N/A",0)))))</f>
        <v>5</v>
      </c>
      <c r="F66" s="12" t="str">
        <f>IF(Table134[[#This Row],[Participant response]]="","",IF(OR(Table134[[#This Row],[Priority]]="Critical",Table134[[#This Row],[Priority]]="Question"),"N/A",Table134[[#This Row],[Maximum score]]*IF(Table134[[#This Row],[Participant response]]="Standard",1,IF(LEFT(Table134[[#This Row],[Participant response]],6)="Custom",0.5,0))))</f>
        <v/>
      </c>
      <c r="G66" s="24" t="s">
        <v>15</v>
      </c>
      <c r="H66" s="26"/>
      <c r="I66" s="13" t="str">
        <f t="shared" si="3"/>
        <v>Standard</v>
      </c>
      <c r="J66" s="13" t="str">
        <f t="shared" si="4"/>
        <v>Customisation required</v>
      </c>
      <c r="K66" s="13" t="str">
        <f t="shared" si="5"/>
        <v>Not compliant</v>
      </c>
    </row>
    <row r="67" spans="1:11" s="14" customFormat="1" ht="25.5" x14ac:dyDescent="0.25">
      <c r="A67" s="12" t="s">
        <v>159</v>
      </c>
      <c r="B67" s="12" t="s">
        <v>35</v>
      </c>
      <c r="C67" s="8" t="s">
        <v>147</v>
      </c>
      <c r="D67" s="6" t="s">
        <v>160</v>
      </c>
      <c r="E67" s="12" t="str">
        <f>IF(Table134[[#This Row],[Priority]]="Critical","N/A",IF(Table134[[#This Row],[Priority]]="High",10,IF(Table134[[#This Row],[Priority]]="Medium",5,IF(Table134[[#This Row],[Priority]]="Low",2,IF(Table134[[#This Row],[Priority]]="Question","N/A",0)))))</f>
        <v>N/A</v>
      </c>
      <c r="F67" s="12" t="str">
        <f>IF(Table134[[#This Row],[Participant response]]="","",IF(OR(Table134[[#This Row],[Priority]]="Critical",Table134[[#This Row],[Priority]]="Question"),"N/A",Table134[[#This Row],[Maximum score]]*IF(Table134[[#This Row],[Participant response]]="Standard",1,IF(LEFT(Table134[[#This Row],[Participant response]],6)="Custom",0.5,0))))</f>
        <v/>
      </c>
      <c r="G67" s="24" t="s">
        <v>15</v>
      </c>
      <c r="H67" s="26"/>
      <c r="I67" s="13" t="str">
        <f t="shared" si="3"/>
        <v>Answered</v>
      </c>
      <c r="J67" s="13" t="str">
        <f t="shared" si="4"/>
        <v>Not answered</v>
      </c>
      <c r="K67" s="13" t="str">
        <f t="shared" si="5"/>
        <v/>
      </c>
    </row>
    <row r="68" spans="1:11" s="14" customFormat="1" ht="25.5" x14ac:dyDescent="0.25">
      <c r="A68" s="12" t="s">
        <v>161</v>
      </c>
      <c r="B68" s="12" t="s">
        <v>35</v>
      </c>
      <c r="C68" s="8" t="s">
        <v>147</v>
      </c>
      <c r="D68" s="6" t="s">
        <v>162</v>
      </c>
      <c r="E68" s="12" t="str">
        <f>IF(Table134[[#This Row],[Priority]]="Critical","N/A",IF(Table134[[#This Row],[Priority]]="High",10,IF(Table134[[#This Row],[Priority]]="Medium",5,IF(Table134[[#This Row],[Priority]]="Low",2,IF(Table134[[#This Row],[Priority]]="Question","N/A",0)))))</f>
        <v>N/A</v>
      </c>
      <c r="F68" s="12" t="str">
        <f>IF(Table134[[#This Row],[Participant response]]="","",IF(OR(Table134[[#This Row],[Priority]]="Critical",Table134[[#This Row],[Priority]]="Question"),"N/A",Table134[[#This Row],[Maximum score]]*IF(Table134[[#This Row],[Participant response]]="Standard",1,IF(LEFT(Table134[[#This Row],[Participant response]],6)="Custom",0.5,0))))</f>
        <v/>
      </c>
      <c r="G68" s="24" t="s">
        <v>15</v>
      </c>
      <c r="H68" s="26"/>
      <c r="I68" s="13" t="str">
        <f t="shared" si="3"/>
        <v>Answered</v>
      </c>
      <c r="J68" s="13" t="str">
        <f t="shared" si="4"/>
        <v>Not answered</v>
      </c>
      <c r="K68" s="13" t="str">
        <f t="shared" si="5"/>
        <v/>
      </c>
    </row>
    <row r="69" spans="1:11" s="14" customFormat="1" ht="25.5" x14ac:dyDescent="0.25">
      <c r="A69" s="12" t="s">
        <v>163</v>
      </c>
      <c r="B69" s="12" t="s">
        <v>12</v>
      </c>
      <c r="C69" s="8" t="s">
        <v>164</v>
      </c>
      <c r="D69" s="6" t="s">
        <v>165</v>
      </c>
      <c r="E69" s="12" t="str">
        <f>IF(Table134[[#This Row],[Priority]]="Critical","N/A",IF(Table134[[#This Row],[Priority]]="High",10,IF(Table134[[#This Row],[Priority]]="Medium",5,IF(Table134[[#This Row],[Priority]]="Low",2,IF(Table134[[#This Row],[Priority]]="Question","N/A",0)))))</f>
        <v>N/A</v>
      </c>
      <c r="F69" s="12" t="str">
        <f>IF(Table134[[#This Row],[Participant response]]="","",IF(OR(Table134[[#This Row],[Priority]]="Critical",Table134[[#This Row],[Priority]]="Question"),"N/A",Table134[[#This Row],[Maximum score]]*IF(Table134[[#This Row],[Participant response]]="Standard",1,IF(LEFT(Table134[[#This Row],[Participant response]],6)="Custom",0.5,0))))</f>
        <v/>
      </c>
      <c r="G69" s="24" t="s">
        <v>15</v>
      </c>
      <c r="H69" s="26"/>
      <c r="I69" s="13" t="str">
        <f t="shared" si="3"/>
        <v>Compliant</v>
      </c>
      <c r="J69" s="13" t="str">
        <f t="shared" si="4"/>
        <v>Non-compliant</v>
      </c>
      <c r="K69" s="13" t="str">
        <f t="shared" si="5"/>
        <v/>
      </c>
    </row>
    <row r="70" spans="1:11" s="14" customFormat="1" ht="25.5" x14ac:dyDescent="0.25">
      <c r="A70" s="12" t="s">
        <v>166</v>
      </c>
      <c r="B70" s="12" t="s">
        <v>17</v>
      </c>
      <c r="C70" s="8" t="s">
        <v>164</v>
      </c>
      <c r="D70" s="6" t="s">
        <v>167</v>
      </c>
      <c r="E70" s="12">
        <f>IF(Table134[[#This Row],[Priority]]="Critical","N/A",IF(Table134[[#This Row],[Priority]]="High",10,IF(Table134[[#This Row],[Priority]]="Medium",5,IF(Table134[[#This Row],[Priority]]="Low",2,IF(Table134[[#This Row],[Priority]]="Question","N/A",0)))))</f>
        <v>10</v>
      </c>
      <c r="F70" s="12" t="str">
        <f>IF(Table134[[#This Row],[Participant response]]="","",IF(OR(Table134[[#This Row],[Priority]]="Critical",Table134[[#This Row],[Priority]]="Question"),"N/A",Table134[[#This Row],[Maximum score]]*IF(Table134[[#This Row],[Participant response]]="Standard",1,IF(LEFT(Table134[[#This Row],[Participant response]],6)="Custom",0.5,0))))</f>
        <v/>
      </c>
      <c r="G70" s="24" t="s">
        <v>15</v>
      </c>
      <c r="H70" s="26"/>
      <c r="I70" s="13" t="str">
        <f t="shared" si="3"/>
        <v>Standard</v>
      </c>
      <c r="J70" s="13" t="str">
        <f t="shared" si="4"/>
        <v>Customisation required</v>
      </c>
      <c r="K70" s="13" t="str">
        <f t="shared" si="5"/>
        <v>Not compliant</v>
      </c>
    </row>
    <row r="71" spans="1:11" s="14" customFormat="1" ht="25.5" x14ac:dyDescent="0.25">
      <c r="A71" s="12" t="s">
        <v>168</v>
      </c>
      <c r="B71" s="12" t="s">
        <v>35</v>
      </c>
      <c r="C71" s="8" t="s">
        <v>164</v>
      </c>
      <c r="D71" s="6" t="s">
        <v>169</v>
      </c>
      <c r="E71" s="12" t="str">
        <f>IF(Table134[[#This Row],[Priority]]="Critical","N/A",IF(Table134[[#This Row],[Priority]]="High",10,IF(Table134[[#This Row],[Priority]]="Medium",5,IF(Table134[[#This Row],[Priority]]="Low",2,IF(Table134[[#This Row],[Priority]]="Question","N/A",0)))))</f>
        <v>N/A</v>
      </c>
      <c r="F71" s="12" t="str">
        <f>IF(Table134[[#This Row],[Participant response]]="","",IF(OR(Table134[[#This Row],[Priority]]="Critical",Table134[[#This Row],[Priority]]="Question"),"N/A",Table134[[#This Row],[Maximum score]]*IF(Table134[[#This Row],[Participant response]]="Standard",1,IF(LEFT(Table134[[#This Row],[Participant response]],6)="Custom",0.5,0))))</f>
        <v/>
      </c>
      <c r="G71" s="24" t="s">
        <v>15</v>
      </c>
      <c r="H71" s="26"/>
      <c r="I71" s="13" t="str">
        <f t="shared" si="3"/>
        <v>Answered</v>
      </c>
      <c r="J71" s="13" t="str">
        <f t="shared" si="4"/>
        <v>Not answered</v>
      </c>
      <c r="K71" s="13" t="str">
        <f t="shared" si="5"/>
        <v/>
      </c>
    </row>
    <row r="72" spans="1:11" s="14" customFormat="1" ht="15" x14ac:dyDescent="0.25">
      <c r="A72" s="12" t="s">
        <v>170</v>
      </c>
      <c r="B72" s="16" t="s">
        <v>17</v>
      </c>
      <c r="C72" s="9" t="s">
        <v>164</v>
      </c>
      <c r="D72" s="7" t="s">
        <v>171</v>
      </c>
      <c r="E72" s="16">
        <f>IF(Table134[[#This Row],[Priority]]="Critical","N/A",IF(Table134[[#This Row],[Priority]]="High",10,IF(Table134[[#This Row],[Priority]]="Medium",5,IF(Table134[[#This Row],[Priority]]="Low",2,IF(Table134[[#This Row],[Priority]]="Question","N/A",0)))))</f>
        <v>10</v>
      </c>
      <c r="F72" s="12" t="str">
        <f>IF(Table134[[#This Row],[Participant response]]="","",IF(OR(Table134[[#This Row],[Priority]]="Critical",Table134[[#This Row],[Priority]]="Question"),"N/A",Table134[[#This Row],[Maximum score]]*IF(Table134[[#This Row],[Participant response]]="Standard",1,IF(LEFT(Table134[[#This Row],[Participant response]],6)="Custom",0.5,0))))</f>
        <v/>
      </c>
      <c r="G72" s="24" t="s">
        <v>15</v>
      </c>
      <c r="H72" s="26"/>
      <c r="I72" s="13" t="str">
        <f t="shared" si="3"/>
        <v>Standard</v>
      </c>
      <c r="J72" s="13" t="str">
        <f t="shared" si="4"/>
        <v>Customisation required</v>
      </c>
      <c r="K72" s="13" t="str">
        <f t="shared" si="5"/>
        <v>Not compliant</v>
      </c>
    </row>
    <row r="73" spans="1:11" s="14" customFormat="1" ht="38.25" x14ac:dyDescent="0.25">
      <c r="A73" s="12" t="s">
        <v>172</v>
      </c>
      <c r="B73" s="16" t="s">
        <v>41</v>
      </c>
      <c r="C73" s="9" t="s">
        <v>164</v>
      </c>
      <c r="D73" s="6" t="s">
        <v>173</v>
      </c>
      <c r="E73" s="12">
        <f>IF(Table134[[#This Row],[Priority]]="Critical","N/A",IF(Table134[[#This Row],[Priority]]="High",10,IF(Table134[[#This Row],[Priority]]="Medium",5,IF(Table134[[#This Row],[Priority]]="Low",2,IF(Table134[[#This Row],[Priority]]="Question","N/A",0)))))</f>
        <v>5</v>
      </c>
      <c r="F73" s="12" t="str">
        <f>IF(Table134[[#This Row],[Participant response]]="","",IF(OR(Table134[[#This Row],[Priority]]="Critical",Table134[[#This Row],[Priority]]="Question"),"N/A",Table134[[#This Row],[Maximum score]]*IF(Table134[[#This Row],[Participant response]]="Standard",1,IF(LEFT(Table134[[#This Row],[Participant response]],6)="Custom",0.5,0))))</f>
        <v/>
      </c>
      <c r="G73" s="24" t="s">
        <v>15</v>
      </c>
      <c r="H73" s="26"/>
      <c r="I73" s="13" t="str">
        <f t="shared" si="3"/>
        <v>Standard</v>
      </c>
      <c r="J73" s="13" t="str">
        <f t="shared" si="4"/>
        <v>Customisation required</v>
      </c>
      <c r="K73" s="13" t="str">
        <f t="shared" si="5"/>
        <v>Not compliant</v>
      </c>
    </row>
    <row r="74" spans="1:11" s="14" customFormat="1" ht="25.5" x14ac:dyDescent="0.25">
      <c r="A74" s="12" t="s">
        <v>174</v>
      </c>
      <c r="B74" s="12" t="s">
        <v>35</v>
      </c>
      <c r="C74" s="8" t="s">
        <v>164</v>
      </c>
      <c r="D74" s="6" t="s">
        <v>175</v>
      </c>
      <c r="E74" s="12" t="str">
        <f>IF(Table134[[#This Row],[Priority]]="Critical","N/A",IF(Table134[[#This Row],[Priority]]="High",10,IF(Table134[[#This Row],[Priority]]="Medium",5,IF(Table134[[#This Row],[Priority]]="Low",2,IF(Table134[[#This Row],[Priority]]="Question","N/A",0)))))</f>
        <v>N/A</v>
      </c>
      <c r="F74" s="12" t="str">
        <f>IF(Table134[[#This Row],[Participant response]]="","",IF(OR(Table134[[#This Row],[Priority]]="Critical",Table134[[#This Row],[Priority]]="Question"),"N/A",Table134[[#This Row],[Maximum score]]*IF(Table134[[#This Row],[Participant response]]="Standard",1,IF(LEFT(Table134[[#This Row],[Participant response]],6)="Custom",0.5,0))))</f>
        <v/>
      </c>
      <c r="G74" s="24" t="s">
        <v>15</v>
      </c>
      <c r="H74" s="26"/>
      <c r="I74" s="13" t="str">
        <f t="shared" si="3"/>
        <v>Answered</v>
      </c>
      <c r="J74" s="13" t="str">
        <f t="shared" si="4"/>
        <v>Not answered</v>
      </c>
      <c r="K74" s="13" t="str">
        <f t="shared" si="5"/>
        <v/>
      </c>
    </row>
    <row r="75" spans="1:11" s="14" customFormat="1" ht="38.25" x14ac:dyDescent="0.25">
      <c r="A75" s="12" t="s">
        <v>176</v>
      </c>
      <c r="B75" s="12" t="s">
        <v>12</v>
      </c>
      <c r="C75" s="8" t="s">
        <v>177</v>
      </c>
      <c r="D75" s="6" t="s">
        <v>178</v>
      </c>
      <c r="E75" s="12" t="str">
        <f>IF(Table134[[#This Row],[Priority]]="Critical","N/A",IF(Table134[[#This Row],[Priority]]="High",10,IF(Table134[[#This Row],[Priority]]="Medium",5,IF(Table134[[#This Row],[Priority]]="Low",2,IF(Table134[[#This Row],[Priority]]="Question","N/A",0)))))</f>
        <v>N/A</v>
      </c>
      <c r="F75" s="12" t="str">
        <f>IF(Table134[[#This Row],[Participant response]]="","",IF(OR(Table134[[#This Row],[Priority]]="Critical",Table134[[#This Row],[Priority]]="Question"),"N/A",Table134[[#This Row],[Maximum score]]*IF(Table134[[#This Row],[Participant response]]="Standard",1,IF(LEFT(Table134[[#This Row],[Participant response]],6)="Custom",0.5,0))))</f>
        <v/>
      </c>
      <c r="G75" s="24" t="s">
        <v>15</v>
      </c>
      <c r="H75" s="26"/>
      <c r="I75" s="13" t="str">
        <f t="shared" si="3"/>
        <v>Compliant</v>
      </c>
      <c r="J75" s="13" t="str">
        <f t="shared" si="4"/>
        <v>Non-compliant</v>
      </c>
      <c r="K75" s="13" t="str">
        <f t="shared" si="5"/>
        <v/>
      </c>
    </row>
    <row r="76" spans="1:11" s="14" customFormat="1" ht="25.5" x14ac:dyDescent="0.25">
      <c r="A76" s="16" t="s">
        <v>179</v>
      </c>
      <c r="B76" s="12" t="s">
        <v>12</v>
      </c>
      <c r="C76" s="8" t="s">
        <v>177</v>
      </c>
      <c r="D76" s="6" t="s">
        <v>180</v>
      </c>
      <c r="E76" s="12" t="str">
        <f>IF(Table134[[#This Row],[Priority]]="Critical","N/A",IF(Table134[[#This Row],[Priority]]="High",10,IF(Table134[[#This Row],[Priority]]="Medium",5,IF(Table134[[#This Row],[Priority]]="Low",2,IF(Table134[[#This Row],[Priority]]="Question","N/A",0)))))</f>
        <v>N/A</v>
      </c>
      <c r="F76" s="12" t="str">
        <f>IF(Table134[[#This Row],[Participant response]]="","",IF(OR(Table134[[#This Row],[Priority]]="Critical",Table134[[#This Row],[Priority]]="Question"),"N/A",Table134[[#This Row],[Maximum score]]*IF(Table134[[#This Row],[Participant response]]="Standard",1,IF(LEFT(Table134[[#This Row],[Participant response]],6)="Custom",0.5,0))))</f>
        <v/>
      </c>
      <c r="G76" s="24" t="s">
        <v>15</v>
      </c>
      <c r="H76" s="26"/>
      <c r="I76" s="13" t="str">
        <f t="shared" si="3"/>
        <v>Compliant</v>
      </c>
      <c r="J76" s="13" t="str">
        <f t="shared" si="4"/>
        <v>Non-compliant</v>
      </c>
      <c r="K76" s="13" t="str">
        <f t="shared" si="5"/>
        <v/>
      </c>
    </row>
    <row r="77" spans="1:11" s="14" customFormat="1" ht="51" x14ac:dyDescent="0.25">
      <c r="A77" s="12" t="s">
        <v>181</v>
      </c>
      <c r="B77" s="12" t="s">
        <v>12</v>
      </c>
      <c r="C77" s="8" t="s">
        <v>177</v>
      </c>
      <c r="D77" s="6" t="s">
        <v>182</v>
      </c>
      <c r="E77" s="12" t="str">
        <f>IF(Table134[[#This Row],[Priority]]="Critical","N/A",IF(Table134[[#This Row],[Priority]]="High",10,IF(Table134[[#This Row],[Priority]]="Medium",5,IF(Table134[[#This Row],[Priority]]="Low",2,IF(Table134[[#This Row],[Priority]]="Question","N/A",0)))))</f>
        <v>N/A</v>
      </c>
      <c r="F77" s="12" t="str">
        <f>IF(Table134[[#This Row],[Participant response]]="","",IF(OR(Table134[[#This Row],[Priority]]="Critical",Table134[[#This Row],[Priority]]="Question"),"N/A",Table134[[#This Row],[Maximum score]]*IF(Table134[[#This Row],[Participant response]]="Standard",1,IF(LEFT(Table134[[#This Row],[Participant response]],6)="Custom",0.5,0))))</f>
        <v/>
      </c>
      <c r="G77" s="24" t="s">
        <v>15</v>
      </c>
      <c r="H77" s="26"/>
      <c r="I77" s="13" t="str">
        <f t="shared" si="3"/>
        <v>Compliant</v>
      </c>
      <c r="J77" s="13" t="str">
        <f t="shared" si="4"/>
        <v>Non-compliant</v>
      </c>
      <c r="K77" s="13" t="str">
        <f t="shared" si="5"/>
        <v/>
      </c>
    </row>
    <row r="78" spans="1:11" s="14" customFormat="1" ht="15" x14ac:dyDescent="0.25">
      <c r="A78" s="12" t="s">
        <v>183</v>
      </c>
      <c r="B78" s="12" t="s">
        <v>35</v>
      </c>
      <c r="C78" s="8" t="s">
        <v>177</v>
      </c>
      <c r="D78" s="6" t="s">
        <v>184</v>
      </c>
      <c r="E78" s="12" t="str">
        <f>IF(Table134[[#This Row],[Priority]]="Critical","N/A",IF(Table134[[#This Row],[Priority]]="High",10,IF(Table134[[#This Row],[Priority]]="Medium",5,IF(Table134[[#This Row],[Priority]]="Low",2,IF(Table134[[#This Row],[Priority]]="Question","N/A",0)))))</f>
        <v>N/A</v>
      </c>
      <c r="F78" s="12" t="str">
        <f>IF(Table134[[#This Row],[Participant response]]="","",IF(OR(Table134[[#This Row],[Priority]]="Critical",Table134[[#This Row],[Priority]]="Question"),"N/A",Table134[[#This Row],[Maximum score]]*IF(Table134[[#This Row],[Participant response]]="Standard",1,IF(LEFT(Table134[[#This Row],[Participant response]],6)="Custom",0.5,0))))</f>
        <v/>
      </c>
      <c r="G78" s="24" t="s">
        <v>15</v>
      </c>
      <c r="H78" s="26"/>
      <c r="I78" s="13" t="str">
        <f t="shared" si="3"/>
        <v>Answered</v>
      </c>
      <c r="J78" s="13" t="str">
        <f t="shared" si="4"/>
        <v>Not answered</v>
      </c>
      <c r="K78" s="13" t="str">
        <f t="shared" si="5"/>
        <v/>
      </c>
    </row>
    <row r="79" spans="1:11" s="14" customFormat="1" ht="25.5" x14ac:dyDescent="0.25">
      <c r="A79" s="12" t="s">
        <v>185</v>
      </c>
      <c r="B79" s="12" t="s">
        <v>35</v>
      </c>
      <c r="C79" s="8" t="s">
        <v>177</v>
      </c>
      <c r="D79" s="6" t="s">
        <v>186</v>
      </c>
      <c r="E79" s="12" t="str">
        <f>IF(Table134[[#This Row],[Priority]]="Critical","N/A",IF(Table134[[#This Row],[Priority]]="High",10,IF(Table134[[#This Row],[Priority]]="Medium",5,IF(Table134[[#This Row],[Priority]]="Low",2,IF(Table134[[#This Row],[Priority]]="Question","N/A",0)))))</f>
        <v>N/A</v>
      </c>
      <c r="F79" s="12" t="str">
        <f>IF(Table134[[#This Row],[Participant response]]="","",IF(OR(Table134[[#This Row],[Priority]]="Critical",Table134[[#This Row],[Priority]]="Question"),"N/A",Table134[[#This Row],[Maximum score]]*IF(Table134[[#This Row],[Participant response]]="Standard",1,IF(LEFT(Table134[[#This Row],[Participant response]],6)="Custom",0.5,0))))</f>
        <v/>
      </c>
      <c r="G79" s="24" t="s">
        <v>15</v>
      </c>
      <c r="H79" s="26"/>
      <c r="I79" s="13" t="str">
        <f t="shared" si="3"/>
        <v>Answered</v>
      </c>
      <c r="J79" s="13" t="str">
        <f t="shared" si="4"/>
        <v>Not answered</v>
      </c>
      <c r="K79" s="13" t="str">
        <f t="shared" si="5"/>
        <v/>
      </c>
    </row>
    <row r="80" spans="1:11" s="14" customFormat="1" ht="25.5" x14ac:dyDescent="0.25">
      <c r="A80" s="16" t="s">
        <v>187</v>
      </c>
      <c r="B80" s="12" t="s">
        <v>35</v>
      </c>
      <c r="C80" s="8" t="s">
        <v>177</v>
      </c>
      <c r="D80" s="7" t="s">
        <v>188</v>
      </c>
      <c r="E80" s="16" t="str">
        <f>IF(Table134[[#This Row],[Priority]]="Critical","N/A",IF(Table134[[#This Row],[Priority]]="High",10,IF(Table134[[#This Row],[Priority]]="Medium",5,IF(Table134[[#This Row],[Priority]]="Low",2,IF(Table134[[#This Row],[Priority]]="Question","N/A",0)))))</f>
        <v>N/A</v>
      </c>
      <c r="F80" s="12" t="str">
        <f>IF(Table134[[#This Row],[Participant response]]="","",IF(OR(Table134[[#This Row],[Priority]]="Critical",Table134[[#This Row],[Priority]]="Question"),"N/A",Table134[[#This Row],[Maximum score]]*IF(Table134[[#This Row],[Participant response]]="Standard",1,IF(LEFT(Table134[[#This Row],[Participant response]],6)="Custom",0.5,0))))</f>
        <v/>
      </c>
      <c r="G80" s="24" t="s">
        <v>15</v>
      </c>
      <c r="H80" s="26"/>
      <c r="I80" s="13" t="str">
        <f t="shared" si="3"/>
        <v>Answered</v>
      </c>
      <c r="J80" s="13" t="str">
        <f t="shared" si="4"/>
        <v>Not answered</v>
      </c>
      <c r="K80" s="13" t="str">
        <f t="shared" si="5"/>
        <v/>
      </c>
    </row>
    <row r="81" spans="1:11" s="14" customFormat="1" ht="15" x14ac:dyDescent="0.25">
      <c r="A81" s="12" t="s">
        <v>189</v>
      </c>
      <c r="B81" s="12" t="s">
        <v>35</v>
      </c>
      <c r="C81" s="8" t="s">
        <v>177</v>
      </c>
      <c r="D81" s="6" t="s">
        <v>190</v>
      </c>
      <c r="E81" s="12" t="str">
        <f>IF(Table134[[#This Row],[Priority]]="Critical","N/A",IF(Table134[[#This Row],[Priority]]="High",10,IF(Table134[[#This Row],[Priority]]="Medium",5,IF(Table134[[#This Row],[Priority]]="Low",2,IF(Table134[[#This Row],[Priority]]="Question","N/A",0)))))</f>
        <v>N/A</v>
      </c>
      <c r="F81" s="12" t="str">
        <f>IF(Table134[[#This Row],[Participant response]]="","",IF(OR(Table134[[#This Row],[Priority]]="Critical",Table134[[#This Row],[Priority]]="Question"),"N/A",Table134[[#This Row],[Maximum score]]*IF(Table134[[#This Row],[Participant response]]="Standard",1,IF(LEFT(Table134[[#This Row],[Participant response]],6)="Custom",0.5,0))))</f>
        <v/>
      </c>
      <c r="G81" s="24" t="s">
        <v>15</v>
      </c>
      <c r="H81" s="26"/>
      <c r="I81" s="13" t="str">
        <f t="shared" si="3"/>
        <v>Answered</v>
      </c>
      <c r="J81" s="13" t="str">
        <f t="shared" si="4"/>
        <v>Not answered</v>
      </c>
      <c r="K81" s="13" t="str">
        <f t="shared" si="5"/>
        <v/>
      </c>
    </row>
    <row r="82" spans="1:11" s="14" customFormat="1" ht="51" x14ac:dyDescent="0.25">
      <c r="A82" s="12" t="s">
        <v>191</v>
      </c>
      <c r="B82" s="12" t="s">
        <v>12</v>
      </c>
      <c r="C82" s="8" t="s">
        <v>192</v>
      </c>
      <c r="D82" s="6" t="s">
        <v>193</v>
      </c>
      <c r="E82" s="12" t="str">
        <f>IF(Table134[[#This Row],[Priority]]="Critical","N/A",IF(Table134[[#This Row],[Priority]]="High",10,IF(Table134[[#This Row],[Priority]]="Medium",5,IF(Table134[[#This Row],[Priority]]="Low",2,IF(Table134[[#This Row],[Priority]]="Question","N/A",0)))))</f>
        <v>N/A</v>
      </c>
      <c r="F82" s="12" t="str">
        <f>IF(Table134[[#This Row],[Participant response]]="","",IF(OR(Table134[[#This Row],[Priority]]="Critical",Table134[[#This Row],[Priority]]="Question"),"N/A",Table134[[#This Row],[Maximum score]]*IF(Table134[[#This Row],[Participant response]]="Standard",1,IF(LEFT(Table134[[#This Row],[Participant response]],6)="Custom",0.5,0))))</f>
        <v/>
      </c>
      <c r="G82" s="24" t="s">
        <v>15</v>
      </c>
      <c r="H82" s="26"/>
      <c r="I82" s="13" t="str">
        <f t="shared" si="3"/>
        <v>Compliant</v>
      </c>
      <c r="J82" s="13" t="str">
        <f t="shared" si="4"/>
        <v>Non-compliant</v>
      </c>
      <c r="K82" s="13" t="str">
        <f t="shared" si="5"/>
        <v/>
      </c>
    </row>
    <row r="83" spans="1:11" s="14" customFormat="1" ht="15" x14ac:dyDescent="0.25">
      <c r="A83" s="12" t="s">
        <v>194</v>
      </c>
      <c r="B83" s="12" t="s">
        <v>12</v>
      </c>
      <c r="C83" s="8" t="s">
        <v>192</v>
      </c>
      <c r="D83" s="6" t="s">
        <v>195</v>
      </c>
      <c r="E83" s="12" t="str">
        <f>IF(Table134[[#This Row],[Priority]]="Critical","N/A",IF(Table134[[#This Row],[Priority]]="High",10,IF(Table134[[#This Row],[Priority]]="Medium",5,IF(Table134[[#This Row],[Priority]]="Low",2,IF(Table134[[#This Row],[Priority]]="Question","N/A",0)))))</f>
        <v>N/A</v>
      </c>
      <c r="F83" s="12" t="str">
        <f>IF(Table134[[#This Row],[Participant response]]="","",IF(OR(Table134[[#This Row],[Priority]]="Critical",Table134[[#This Row],[Priority]]="Question"),"N/A",Table134[[#This Row],[Maximum score]]*IF(Table134[[#This Row],[Participant response]]="Standard",1,IF(LEFT(Table134[[#This Row],[Participant response]],6)="Custom",0.5,0))))</f>
        <v/>
      </c>
      <c r="G83" s="24" t="s">
        <v>15</v>
      </c>
      <c r="H83" s="26"/>
      <c r="I83" s="13" t="str">
        <f t="shared" si="3"/>
        <v>Compliant</v>
      </c>
      <c r="J83" s="13" t="str">
        <f t="shared" si="4"/>
        <v>Non-compliant</v>
      </c>
      <c r="K83" s="13" t="str">
        <f t="shared" si="5"/>
        <v/>
      </c>
    </row>
    <row r="84" spans="1:11" s="14" customFormat="1" ht="38.25" x14ac:dyDescent="0.25">
      <c r="A84" s="12" t="s">
        <v>196</v>
      </c>
      <c r="B84" s="12" t="s">
        <v>12</v>
      </c>
      <c r="C84" s="8" t="s">
        <v>192</v>
      </c>
      <c r="D84" s="6" t="s">
        <v>197</v>
      </c>
      <c r="E84" s="12" t="str">
        <f>IF(Table134[[#This Row],[Priority]]="Critical","N/A",IF(Table134[[#This Row],[Priority]]="High",10,IF(Table134[[#This Row],[Priority]]="Medium",5,IF(Table134[[#This Row],[Priority]]="Low",2,IF(Table134[[#This Row],[Priority]]="Question","N/A",0)))))</f>
        <v>N/A</v>
      </c>
      <c r="F84" s="12" t="str">
        <f>IF(Table134[[#This Row],[Participant response]]="","",IF(OR(Table134[[#This Row],[Priority]]="Critical",Table134[[#This Row],[Priority]]="Question"),"N/A",Table134[[#This Row],[Maximum score]]*IF(Table134[[#This Row],[Participant response]]="Standard",1,IF(LEFT(Table134[[#This Row],[Participant response]],6)="Custom",0.5,0))))</f>
        <v/>
      </c>
      <c r="G84" s="24" t="s">
        <v>15</v>
      </c>
      <c r="H84" s="26"/>
      <c r="I84" s="13" t="str">
        <f t="shared" si="3"/>
        <v>Compliant</v>
      </c>
      <c r="J84" s="13" t="str">
        <f t="shared" si="4"/>
        <v>Non-compliant</v>
      </c>
      <c r="K84" s="13" t="str">
        <f t="shared" si="5"/>
        <v/>
      </c>
    </row>
    <row r="85" spans="1:11" s="14" customFormat="1" ht="25.5" x14ac:dyDescent="0.25">
      <c r="A85" s="12" t="s">
        <v>198</v>
      </c>
      <c r="B85" s="12" t="s">
        <v>12</v>
      </c>
      <c r="C85" s="8" t="s">
        <v>192</v>
      </c>
      <c r="D85" s="6" t="s">
        <v>199</v>
      </c>
      <c r="E85" s="12" t="str">
        <f>IF(Table134[[#This Row],[Priority]]="Critical","N/A",IF(Table134[[#This Row],[Priority]]="High",10,IF(Table134[[#This Row],[Priority]]="Medium",5,IF(Table134[[#This Row],[Priority]]="Low",2,IF(Table134[[#This Row],[Priority]]="Question","N/A",0)))))</f>
        <v>N/A</v>
      </c>
      <c r="F85" s="12" t="str">
        <f>IF(Table134[[#This Row],[Participant response]]="","",IF(OR(Table134[[#This Row],[Priority]]="Critical",Table134[[#This Row],[Priority]]="Question"),"N/A",Table134[[#This Row],[Maximum score]]*IF(Table134[[#This Row],[Participant response]]="Standard",1,IF(LEFT(Table134[[#This Row],[Participant response]],6)="Custom",0.5,0))))</f>
        <v/>
      </c>
      <c r="G85" s="24" t="s">
        <v>15</v>
      </c>
      <c r="H85" s="26"/>
      <c r="I85" s="13" t="str">
        <f t="shared" si="3"/>
        <v>Compliant</v>
      </c>
      <c r="J85" s="13" t="str">
        <f t="shared" si="4"/>
        <v>Non-compliant</v>
      </c>
      <c r="K85" s="13" t="str">
        <f t="shared" si="5"/>
        <v/>
      </c>
    </row>
    <row r="86" spans="1:11" s="14" customFormat="1" ht="15" x14ac:dyDescent="0.25">
      <c r="A86" s="16" t="s">
        <v>200</v>
      </c>
      <c r="B86" s="16" t="s">
        <v>35</v>
      </c>
      <c r="C86" s="8" t="s">
        <v>192</v>
      </c>
      <c r="D86" s="7" t="s">
        <v>201</v>
      </c>
      <c r="E86" s="20" t="str">
        <f>IF(Table134[[#This Row],[Priority]]="Critical","N/A",IF(Table134[[#This Row],[Priority]]="High",10,IF(Table134[[#This Row],[Priority]]="Medium",5,IF(Table134[[#This Row],[Priority]]="Low",2,IF(Table134[[#This Row],[Priority]]="Question","N/A",0)))))</f>
        <v>N/A</v>
      </c>
      <c r="F86" s="12" t="str">
        <f>IF(Table134[[#This Row],[Participant response]]="","",IF(OR(Table134[[#This Row],[Priority]]="Critical",Table134[[#This Row],[Priority]]="Question"),"N/A",Table134[[#This Row],[Maximum score]]*IF(Table134[[#This Row],[Participant response]]="Standard",1,IF(LEFT(Table134[[#This Row],[Participant response]],6)="Custom",0.5,0))))</f>
        <v/>
      </c>
      <c r="G86" s="24" t="s">
        <v>15</v>
      </c>
      <c r="H86" s="26"/>
      <c r="I86" s="13" t="str">
        <f t="shared" si="3"/>
        <v>Answered</v>
      </c>
      <c r="J86" s="13" t="str">
        <f t="shared" si="4"/>
        <v>Not answered</v>
      </c>
      <c r="K86" s="13" t="str">
        <f t="shared" si="5"/>
        <v/>
      </c>
    </row>
    <row r="87" spans="1:11" s="14" customFormat="1" ht="25.5" x14ac:dyDescent="0.25">
      <c r="A87" s="12" t="s">
        <v>202</v>
      </c>
      <c r="B87" s="12" t="s">
        <v>35</v>
      </c>
      <c r="C87" s="8" t="s">
        <v>192</v>
      </c>
      <c r="D87" s="6" t="s">
        <v>203</v>
      </c>
      <c r="E87" s="12" t="str">
        <f>IF(Table134[[#This Row],[Priority]]="Critical","N/A",IF(Table134[[#This Row],[Priority]]="High",10,IF(Table134[[#This Row],[Priority]]="Medium",5,IF(Table134[[#This Row],[Priority]]="Low",2,IF(Table134[[#This Row],[Priority]]="Question","N/A",0)))))</f>
        <v>N/A</v>
      </c>
      <c r="F87" s="12" t="str">
        <f>IF(Table134[[#This Row],[Participant response]]="","",IF(OR(Table134[[#This Row],[Priority]]="Critical",Table134[[#This Row],[Priority]]="Question"),"N/A",Table134[[#This Row],[Maximum score]]*IF(Table134[[#This Row],[Participant response]]="Standard",1,IF(LEFT(Table134[[#This Row],[Participant response]],6)="Custom",0.5,0))))</f>
        <v/>
      </c>
      <c r="G87" s="24" t="s">
        <v>15</v>
      </c>
      <c r="H87" s="26"/>
      <c r="I87" s="13" t="str">
        <f t="shared" si="3"/>
        <v>Answered</v>
      </c>
      <c r="J87" s="13" t="str">
        <f t="shared" si="4"/>
        <v>Not answered</v>
      </c>
      <c r="K87" s="13" t="str">
        <f t="shared" si="5"/>
        <v/>
      </c>
    </row>
    <row r="88" spans="1:11" s="14" customFormat="1" ht="25.5" x14ac:dyDescent="0.25">
      <c r="A88" s="12" t="s">
        <v>204</v>
      </c>
      <c r="B88" s="12" t="s">
        <v>35</v>
      </c>
      <c r="C88" s="8" t="s">
        <v>192</v>
      </c>
      <c r="D88" s="6" t="s">
        <v>205</v>
      </c>
      <c r="E88" s="12" t="str">
        <f>IF(Table134[[#This Row],[Priority]]="Critical","N/A",IF(Table134[[#This Row],[Priority]]="High",10,IF(Table134[[#This Row],[Priority]]="Medium",5,IF(Table134[[#This Row],[Priority]]="Low",2,IF(Table134[[#This Row],[Priority]]="Question","N/A",0)))))</f>
        <v>N/A</v>
      </c>
      <c r="F88" s="12" t="str">
        <f>IF(Table134[[#This Row],[Participant response]]="","",IF(OR(Table134[[#This Row],[Priority]]="Critical",Table134[[#This Row],[Priority]]="Question"),"N/A",Table134[[#This Row],[Maximum score]]*IF(Table134[[#This Row],[Participant response]]="Standard",1,IF(LEFT(Table134[[#This Row],[Participant response]],6)="Custom",0.5,0))))</f>
        <v/>
      </c>
      <c r="G88" s="24" t="s">
        <v>15</v>
      </c>
      <c r="H88" s="26"/>
      <c r="I88" s="13" t="str">
        <f t="shared" si="3"/>
        <v>Answered</v>
      </c>
      <c r="J88" s="13" t="str">
        <f t="shared" si="4"/>
        <v>Not answered</v>
      </c>
      <c r="K88" s="13" t="str">
        <f t="shared" si="5"/>
        <v/>
      </c>
    </row>
    <row r="89" spans="1:11" s="14" customFormat="1" ht="25.5" x14ac:dyDescent="0.25">
      <c r="A89" s="12" t="s">
        <v>206</v>
      </c>
      <c r="B89" s="12" t="s">
        <v>12</v>
      </c>
      <c r="C89" s="8" t="s">
        <v>207</v>
      </c>
      <c r="D89" s="6" t="s">
        <v>208</v>
      </c>
      <c r="E89" s="12" t="str">
        <f>IF(Table134[[#This Row],[Priority]]="Critical","N/A",IF(Table134[[#This Row],[Priority]]="High",10,IF(Table134[[#This Row],[Priority]]="Medium",5,IF(Table134[[#This Row],[Priority]]="Low",2,IF(Table134[[#This Row],[Priority]]="Question","N/A",0)))))</f>
        <v>N/A</v>
      </c>
      <c r="F89" s="12" t="str">
        <f>IF(Table134[[#This Row],[Participant response]]="","",IF(OR(Table134[[#This Row],[Priority]]="Critical",Table134[[#This Row],[Priority]]="Question"),"N/A",Table134[[#This Row],[Maximum score]]*IF(Table134[[#This Row],[Participant response]]="Standard",1,IF(LEFT(Table134[[#This Row],[Participant response]],6)="Custom",0.5,0))))</f>
        <v/>
      </c>
      <c r="G89" s="24" t="s">
        <v>15</v>
      </c>
      <c r="H89" s="26"/>
      <c r="I89" s="13" t="str">
        <f t="shared" si="3"/>
        <v>Compliant</v>
      </c>
      <c r="J89" s="13" t="str">
        <f t="shared" si="4"/>
        <v>Non-compliant</v>
      </c>
      <c r="K89" s="13" t="str">
        <f t="shared" si="5"/>
        <v/>
      </c>
    </row>
    <row r="90" spans="1:11" s="14" customFormat="1" ht="25.5" x14ac:dyDescent="0.25">
      <c r="A90" s="12" t="s">
        <v>209</v>
      </c>
      <c r="B90" s="16" t="s">
        <v>35</v>
      </c>
      <c r="C90" s="8" t="s">
        <v>207</v>
      </c>
      <c r="D90" s="7" t="s">
        <v>210</v>
      </c>
      <c r="E90" s="20" t="str">
        <f>IF(Table134[[#This Row],[Priority]]="Critical","N/A",IF(Table134[[#This Row],[Priority]]="High",10,IF(Table134[[#This Row],[Priority]]="Medium",5,IF(Table134[[#This Row],[Priority]]="Low",2,IF(Table134[[#This Row],[Priority]]="Question","N/A",0)))))</f>
        <v>N/A</v>
      </c>
      <c r="F90" s="12" t="str">
        <f>IF(Table134[[#This Row],[Participant response]]="","",IF(OR(Table134[[#This Row],[Priority]]="Critical",Table134[[#This Row],[Priority]]="Question"),"N/A",Table134[[#This Row],[Maximum score]]*IF(Table134[[#This Row],[Participant response]]="Standard",1,IF(LEFT(Table134[[#This Row],[Participant response]],6)="Custom",0.5,0))))</f>
        <v/>
      </c>
      <c r="G90" s="24" t="s">
        <v>15</v>
      </c>
      <c r="H90" s="26"/>
      <c r="I90" s="13" t="str">
        <f t="shared" si="3"/>
        <v>Answered</v>
      </c>
      <c r="J90" s="13" t="str">
        <f t="shared" si="4"/>
        <v>Not answered</v>
      </c>
      <c r="K90" s="13" t="str">
        <f t="shared" si="5"/>
        <v/>
      </c>
    </row>
    <row r="91" spans="1:11" s="14" customFormat="1" ht="25.5" x14ac:dyDescent="0.25">
      <c r="A91" s="12" t="s">
        <v>211</v>
      </c>
      <c r="B91" s="12" t="s">
        <v>12</v>
      </c>
      <c r="C91" s="8" t="s">
        <v>207</v>
      </c>
      <c r="D91" s="6" t="s">
        <v>212</v>
      </c>
      <c r="E91" s="12" t="str">
        <f>IF(Table134[[#This Row],[Priority]]="Critical","N/A",IF(Table134[[#This Row],[Priority]]="High",10,IF(Table134[[#This Row],[Priority]]="Medium",5,IF(Table134[[#This Row],[Priority]]="Low",2,IF(Table134[[#This Row],[Priority]]="Question","N/A",0)))))</f>
        <v>N/A</v>
      </c>
      <c r="F91" s="12" t="str">
        <f>IF(Table134[[#This Row],[Participant response]]="","",IF(OR(Table134[[#This Row],[Priority]]="Critical",Table134[[#This Row],[Priority]]="Question"),"N/A",Table134[[#This Row],[Maximum score]]*IF(Table134[[#This Row],[Participant response]]="Standard",1,IF(LEFT(Table134[[#This Row],[Participant response]],6)="Custom",0.5,0))))</f>
        <v/>
      </c>
      <c r="G91" s="24" t="s">
        <v>15</v>
      </c>
      <c r="H91" s="26"/>
      <c r="I91" s="13" t="str">
        <f t="shared" si="3"/>
        <v>Compliant</v>
      </c>
      <c r="J91" s="13" t="str">
        <f t="shared" si="4"/>
        <v>Non-compliant</v>
      </c>
      <c r="K91" s="13" t="str">
        <f t="shared" si="5"/>
        <v/>
      </c>
    </row>
    <row r="92" spans="1:11" s="14" customFormat="1" ht="25.5" x14ac:dyDescent="0.25">
      <c r="A92" s="12" t="s">
        <v>213</v>
      </c>
      <c r="B92" s="12" t="s">
        <v>12</v>
      </c>
      <c r="C92" s="8" t="s">
        <v>207</v>
      </c>
      <c r="D92" s="6" t="s">
        <v>214</v>
      </c>
      <c r="E92" s="12" t="str">
        <f>IF(Table134[[#This Row],[Priority]]="Critical","N/A",IF(Table134[[#This Row],[Priority]]="High",10,IF(Table134[[#This Row],[Priority]]="Medium",5,IF(Table134[[#This Row],[Priority]]="Low",2,IF(Table134[[#This Row],[Priority]]="Question","N/A",0)))))</f>
        <v>N/A</v>
      </c>
      <c r="F92" s="12" t="str">
        <f>IF(Table134[[#This Row],[Participant response]]="","",IF(OR(Table134[[#This Row],[Priority]]="Critical",Table134[[#This Row],[Priority]]="Question"),"N/A",Table134[[#This Row],[Maximum score]]*IF(Table134[[#This Row],[Participant response]]="Standard",1,IF(LEFT(Table134[[#This Row],[Participant response]],6)="Custom",0.5,0))))</f>
        <v/>
      </c>
      <c r="G92" s="24" t="s">
        <v>15</v>
      </c>
      <c r="H92" s="26"/>
      <c r="I92" s="13" t="str">
        <f t="shared" si="3"/>
        <v>Compliant</v>
      </c>
      <c r="J92" s="13" t="str">
        <f t="shared" si="4"/>
        <v>Non-compliant</v>
      </c>
      <c r="K92" s="13" t="str">
        <f t="shared" si="5"/>
        <v/>
      </c>
    </row>
    <row r="93" spans="1:11" s="14" customFormat="1" ht="25.5" x14ac:dyDescent="0.25">
      <c r="A93" s="12" t="s">
        <v>215</v>
      </c>
      <c r="B93" s="12" t="s">
        <v>12</v>
      </c>
      <c r="C93" s="8" t="s">
        <v>207</v>
      </c>
      <c r="D93" s="6" t="s">
        <v>216</v>
      </c>
      <c r="E93" s="16" t="str">
        <f>IF(Table134[[#This Row],[Priority]]="Critical","N/A",IF(Table134[[#This Row],[Priority]]="High",10,IF(Table134[[#This Row],[Priority]]="Medium",5,IF(Table134[[#This Row],[Priority]]="Low",2,IF(Table134[[#This Row],[Priority]]="Question","N/A",0)))))</f>
        <v>N/A</v>
      </c>
      <c r="F93" s="12" t="str">
        <f>IF(Table134[[#This Row],[Participant response]]="","",IF(OR(Table134[[#This Row],[Priority]]="Critical",Table134[[#This Row],[Priority]]="Question"),"N/A",Table134[[#This Row],[Maximum score]]*IF(Table134[[#This Row],[Participant response]]="Standard",1,IF(LEFT(Table134[[#This Row],[Participant response]],6)="Custom",0.5,0))))</f>
        <v/>
      </c>
      <c r="G93" s="24" t="s">
        <v>15</v>
      </c>
      <c r="H93" s="26"/>
      <c r="I93" s="13" t="str">
        <f t="shared" si="3"/>
        <v>Compliant</v>
      </c>
      <c r="J93" s="13" t="str">
        <f t="shared" si="4"/>
        <v>Non-compliant</v>
      </c>
      <c r="K93" s="13" t="str">
        <f t="shared" si="5"/>
        <v/>
      </c>
    </row>
    <row r="94" spans="1:11" s="14" customFormat="1" ht="25.5" x14ac:dyDescent="0.25">
      <c r="A94" s="12" t="s">
        <v>217</v>
      </c>
      <c r="B94" s="12" t="s">
        <v>12</v>
      </c>
      <c r="C94" s="8" t="s">
        <v>207</v>
      </c>
      <c r="D94" s="6" t="s">
        <v>218</v>
      </c>
      <c r="E94" s="15" t="str">
        <f>IF(Table134[[#This Row],[Priority]]="Critical","N/A",IF(Table134[[#This Row],[Priority]]="High",10,IF(Table134[[#This Row],[Priority]]="Medium",5,IF(Table134[[#This Row],[Priority]]="Low",2,IF(Table134[[#This Row],[Priority]]="Question","N/A",0)))))</f>
        <v>N/A</v>
      </c>
      <c r="F94" s="12" t="str">
        <f>IF(Table134[[#This Row],[Participant response]]="","",IF(OR(Table134[[#This Row],[Priority]]="Critical",Table134[[#This Row],[Priority]]="Question"),"N/A",Table134[[#This Row],[Maximum score]]*IF(Table134[[#This Row],[Participant response]]="Standard",1,IF(LEFT(Table134[[#This Row],[Participant response]],6)="Custom",0.5,0))))</f>
        <v/>
      </c>
      <c r="G94" s="24" t="s">
        <v>15</v>
      </c>
      <c r="H94" s="26"/>
      <c r="I94" s="13" t="str">
        <f t="shared" si="3"/>
        <v>Compliant</v>
      </c>
      <c r="J94" s="13" t="str">
        <f t="shared" si="4"/>
        <v>Non-compliant</v>
      </c>
      <c r="K94" s="13" t="str">
        <f t="shared" si="5"/>
        <v/>
      </c>
    </row>
    <row r="95" spans="1:11" s="14" customFormat="1" ht="15" x14ac:dyDescent="0.25">
      <c r="A95" s="12" t="s">
        <v>219</v>
      </c>
      <c r="B95" s="12" t="s">
        <v>12</v>
      </c>
      <c r="C95" s="8" t="s">
        <v>220</v>
      </c>
      <c r="D95" s="6" t="s">
        <v>221</v>
      </c>
      <c r="E95" s="12" t="str">
        <f>IF(Table134[[#This Row],[Priority]]="Critical","N/A",IF(Table134[[#This Row],[Priority]]="High",10,IF(Table134[[#This Row],[Priority]]="Medium",5,IF(Table134[[#This Row],[Priority]]="Low",2,IF(Table134[[#This Row],[Priority]]="Question","N/A",0)))))</f>
        <v>N/A</v>
      </c>
      <c r="F95" s="12" t="str">
        <f>IF(Table134[[#This Row],[Participant response]]="","",IF(OR(Table134[[#This Row],[Priority]]="Critical",Table134[[#This Row],[Priority]]="Question"),"N/A",Table134[[#This Row],[Maximum score]]*IF(Table134[[#This Row],[Participant response]]="Standard",1,IF(LEFT(Table134[[#This Row],[Participant response]],6)="Custom",0.5,0))))</f>
        <v/>
      </c>
      <c r="G95" s="24" t="s">
        <v>15</v>
      </c>
      <c r="H95" s="26"/>
      <c r="I95" s="13" t="str">
        <f t="shared" si="3"/>
        <v>Compliant</v>
      </c>
      <c r="J95" s="13" t="str">
        <f t="shared" si="4"/>
        <v>Non-compliant</v>
      </c>
      <c r="K95" s="13" t="str">
        <f t="shared" si="5"/>
        <v/>
      </c>
    </row>
    <row r="96" spans="1:11" s="14" customFormat="1" ht="25.5" x14ac:dyDescent="0.25">
      <c r="A96" s="12" t="s">
        <v>222</v>
      </c>
      <c r="B96" s="12" t="s">
        <v>12</v>
      </c>
      <c r="C96" s="8" t="s">
        <v>220</v>
      </c>
      <c r="D96" s="6" t="s">
        <v>223</v>
      </c>
      <c r="E96" s="12" t="str">
        <f>IF(Table134[[#This Row],[Priority]]="Critical","N/A",IF(Table134[[#This Row],[Priority]]="High",10,IF(Table134[[#This Row],[Priority]]="Medium",5,IF(Table134[[#This Row],[Priority]]="Low",2,IF(Table134[[#This Row],[Priority]]="Question","N/A",0)))))</f>
        <v>N/A</v>
      </c>
      <c r="F96" s="12" t="str">
        <f>IF(Table134[[#This Row],[Participant response]]="","",IF(OR(Table134[[#This Row],[Priority]]="Critical",Table134[[#This Row],[Priority]]="Question"),"N/A",Table134[[#This Row],[Maximum score]]*IF(Table134[[#This Row],[Participant response]]="Standard",1,IF(LEFT(Table134[[#This Row],[Participant response]],6)="Custom",0.5,0))))</f>
        <v/>
      </c>
      <c r="G96" s="24" t="s">
        <v>15</v>
      </c>
      <c r="H96" s="26"/>
      <c r="I96" s="13" t="str">
        <f t="shared" si="3"/>
        <v>Compliant</v>
      </c>
      <c r="J96" s="13" t="str">
        <f t="shared" si="4"/>
        <v>Non-compliant</v>
      </c>
      <c r="K96" s="13" t="str">
        <f t="shared" si="5"/>
        <v/>
      </c>
    </row>
    <row r="97" spans="1:11" s="14" customFormat="1" ht="15" x14ac:dyDescent="0.25">
      <c r="A97" s="16" t="s">
        <v>224</v>
      </c>
      <c r="B97" s="12" t="s">
        <v>17</v>
      </c>
      <c r="C97" s="8" t="s">
        <v>220</v>
      </c>
      <c r="D97" s="6" t="s">
        <v>225</v>
      </c>
      <c r="E97" s="20">
        <f>IF(Table134[[#This Row],[Priority]]="Critical","N/A",IF(Table134[[#This Row],[Priority]]="High",10,IF(Table134[[#This Row],[Priority]]="Medium",5,IF(Table134[[#This Row],[Priority]]="Low",2,IF(Table134[[#This Row],[Priority]]="Question","N/A",0)))))</f>
        <v>10</v>
      </c>
      <c r="F97" s="12" t="str">
        <f>IF(Table134[[#This Row],[Participant response]]="","",IF(OR(Table134[[#This Row],[Priority]]="Critical",Table134[[#This Row],[Priority]]="Question"),"N/A",Table134[[#This Row],[Maximum score]]*IF(Table134[[#This Row],[Participant response]]="Standard",1,IF(LEFT(Table134[[#This Row],[Participant response]],6)="Custom",0.5,0))))</f>
        <v/>
      </c>
      <c r="G97" s="24" t="s">
        <v>15</v>
      </c>
      <c r="H97" s="26"/>
      <c r="I97" s="13" t="str">
        <f t="shared" si="3"/>
        <v>Standard</v>
      </c>
      <c r="J97" s="13" t="str">
        <f t="shared" si="4"/>
        <v>Customisation required</v>
      </c>
      <c r="K97" s="13" t="str">
        <f t="shared" si="5"/>
        <v>Not compliant</v>
      </c>
    </row>
    <row r="98" spans="1:11" s="14" customFormat="1" ht="25.5" x14ac:dyDescent="0.25">
      <c r="A98" s="12" t="s">
        <v>226</v>
      </c>
      <c r="B98" s="12" t="s">
        <v>17</v>
      </c>
      <c r="C98" s="8" t="s">
        <v>220</v>
      </c>
      <c r="D98" s="11" t="s">
        <v>227</v>
      </c>
      <c r="E98" s="15">
        <f>IF(Table134[[#This Row],[Priority]]="Critical","N/A",IF(Table134[[#This Row],[Priority]]="High",10,IF(Table134[[#This Row],[Priority]]="Medium",5,IF(Table134[[#This Row],[Priority]]="Low",2,IF(Table134[[#This Row],[Priority]]="Question","N/A",0)))))</f>
        <v>10</v>
      </c>
      <c r="F98" s="12" t="str">
        <f>IF(Table134[[#This Row],[Participant response]]="","",IF(OR(Table134[[#This Row],[Priority]]="Critical",Table134[[#This Row],[Priority]]="Question"),"N/A",Table134[[#This Row],[Maximum score]]*IF(Table134[[#This Row],[Participant response]]="Standard",1,IF(LEFT(Table134[[#This Row],[Participant response]],6)="Custom",0.5,0))))</f>
        <v/>
      </c>
      <c r="G98" s="24" t="s">
        <v>15</v>
      </c>
      <c r="H98" s="26"/>
      <c r="I98" s="13" t="str">
        <f t="shared" si="3"/>
        <v>Standard</v>
      </c>
      <c r="J98" s="13" t="str">
        <f t="shared" si="4"/>
        <v>Customisation required</v>
      </c>
      <c r="K98" s="13" t="str">
        <f t="shared" si="5"/>
        <v>Not compliant</v>
      </c>
    </row>
    <row r="99" spans="1:11" s="14" customFormat="1" ht="25.5" x14ac:dyDescent="0.25">
      <c r="A99" s="12" t="s">
        <v>228</v>
      </c>
      <c r="B99" s="12" t="s">
        <v>35</v>
      </c>
      <c r="C99" s="8" t="s">
        <v>220</v>
      </c>
      <c r="D99" s="6" t="s">
        <v>229</v>
      </c>
      <c r="E99" s="16" t="str">
        <f>IF(Table134[[#This Row],[Priority]]="Critical","N/A",IF(Table134[[#This Row],[Priority]]="High",10,IF(Table134[[#This Row],[Priority]]="Medium",5,IF(Table134[[#This Row],[Priority]]="Low",2,IF(Table134[[#This Row],[Priority]]="Question","N/A",0)))))</f>
        <v>N/A</v>
      </c>
      <c r="F99" s="12" t="str">
        <f>IF(Table134[[#This Row],[Participant response]]="","",IF(OR(Table134[[#This Row],[Priority]]="Critical",Table134[[#This Row],[Priority]]="Question"),"N/A",Table134[[#This Row],[Maximum score]]*IF(Table134[[#This Row],[Participant response]]="Standard",1,IF(LEFT(Table134[[#This Row],[Participant response]],6)="Custom",0.5,0))))</f>
        <v/>
      </c>
      <c r="G99" s="24" t="s">
        <v>15</v>
      </c>
      <c r="H99" s="26"/>
      <c r="I99" s="13" t="str">
        <f t="shared" si="3"/>
        <v>Answered</v>
      </c>
      <c r="J99" s="13" t="str">
        <f t="shared" si="4"/>
        <v>Not answered</v>
      </c>
      <c r="K99" s="13" t="str">
        <f t="shared" si="5"/>
        <v/>
      </c>
    </row>
    <row r="100" spans="1:11" s="14" customFormat="1" ht="25.5" x14ac:dyDescent="0.25">
      <c r="A100" s="16" t="s">
        <v>230</v>
      </c>
      <c r="B100" s="16" t="s">
        <v>17</v>
      </c>
      <c r="C100" s="9" t="s">
        <v>220</v>
      </c>
      <c r="D100" s="6" t="s">
        <v>231</v>
      </c>
      <c r="E100" s="16">
        <f>IF(Table134[[#This Row],[Priority]]="Critical","N/A",IF(Table134[[#This Row],[Priority]]="High",10,IF(Table134[[#This Row],[Priority]]="Medium",5,IF(Table134[[#This Row],[Priority]]="Low",2,IF(Table134[[#This Row],[Priority]]="Question","N/A",0)))))</f>
        <v>10</v>
      </c>
      <c r="F100" s="12" t="str">
        <f>IF(Table134[[#This Row],[Participant response]]="","",IF(OR(Table134[[#This Row],[Priority]]="Critical",Table134[[#This Row],[Priority]]="Question"),"N/A",Table134[[#This Row],[Maximum score]]*IF(Table134[[#This Row],[Participant response]]="Standard",1,IF(LEFT(Table134[[#This Row],[Participant response]],6)="Custom",0.5,0))))</f>
        <v/>
      </c>
      <c r="G100" s="24" t="s">
        <v>15</v>
      </c>
      <c r="H100" s="26"/>
      <c r="I100" s="13" t="str">
        <f t="shared" si="3"/>
        <v>Standard</v>
      </c>
      <c r="J100" s="13" t="str">
        <f t="shared" si="4"/>
        <v>Customisation required</v>
      </c>
      <c r="K100" s="13" t="str">
        <f t="shared" si="5"/>
        <v>Not compliant</v>
      </c>
    </row>
    <row r="101" spans="1:11" s="14" customFormat="1" ht="25.5" x14ac:dyDescent="0.25">
      <c r="A101" s="16" t="s">
        <v>232</v>
      </c>
      <c r="B101" s="12" t="s">
        <v>17</v>
      </c>
      <c r="C101" s="8" t="s">
        <v>220</v>
      </c>
      <c r="D101" s="6" t="s">
        <v>233</v>
      </c>
      <c r="E101" s="12">
        <f>IF(Table134[[#This Row],[Priority]]="Critical","N/A",IF(Table134[[#This Row],[Priority]]="High",10,IF(Table134[[#This Row],[Priority]]="Medium",5,IF(Table134[[#This Row],[Priority]]="Low",2,IF(Table134[[#This Row],[Priority]]="Question","N/A",0)))))</f>
        <v>10</v>
      </c>
      <c r="F101" s="12" t="str">
        <f>IF(Table134[[#This Row],[Participant response]]="","",IF(OR(Table134[[#This Row],[Priority]]="Critical",Table134[[#This Row],[Priority]]="Question"),"N/A",Table134[[#This Row],[Maximum score]]*IF(Table134[[#This Row],[Participant response]]="Standard",1,IF(LEFT(Table134[[#This Row],[Participant response]],6)="Custom",0.5,0))))</f>
        <v/>
      </c>
      <c r="G101" s="24" t="s">
        <v>15</v>
      </c>
      <c r="H101" s="26"/>
      <c r="I101" s="13" t="str">
        <f t="shared" si="3"/>
        <v>Standard</v>
      </c>
      <c r="J101" s="13" t="str">
        <f t="shared" si="4"/>
        <v>Customisation required</v>
      </c>
      <c r="K101" s="13" t="str">
        <f t="shared" si="5"/>
        <v>Not compliant</v>
      </c>
    </row>
    <row r="102" spans="1:11" s="14" customFormat="1" ht="25.5" x14ac:dyDescent="0.25">
      <c r="A102" s="12" t="s">
        <v>234</v>
      </c>
      <c r="B102" s="12" t="s">
        <v>17</v>
      </c>
      <c r="C102" s="8" t="s">
        <v>220</v>
      </c>
      <c r="D102" s="6" t="s">
        <v>235</v>
      </c>
      <c r="E102" s="12">
        <f>IF(Table134[[#This Row],[Priority]]="Critical","N/A",IF(Table134[[#This Row],[Priority]]="High",10,IF(Table134[[#This Row],[Priority]]="Medium",5,IF(Table134[[#This Row],[Priority]]="Low",2,IF(Table134[[#This Row],[Priority]]="Question","N/A",0)))))</f>
        <v>10</v>
      </c>
      <c r="F102" s="12" t="str">
        <f>IF(Table134[[#This Row],[Participant response]]="","",IF(OR(Table134[[#This Row],[Priority]]="Critical",Table134[[#This Row],[Priority]]="Question"),"N/A",Table134[[#This Row],[Maximum score]]*IF(Table134[[#This Row],[Participant response]]="Standard",1,IF(LEFT(Table134[[#This Row],[Participant response]],6)="Custom",0.5,0))))</f>
        <v/>
      </c>
      <c r="G102" s="24" t="s">
        <v>15</v>
      </c>
      <c r="H102" s="26"/>
      <c r="I102" s="13" t="str">
        <f t="shared" si="3"/>
        <v>Standard</v>
      </c>
      <c r="J102" s="13" t="str">
        <f t="shared" si="4"/>
        <v>Customisation required</v>
      </c>
      <c r="K102" s="13" t="str">
        <f t="shared" si="5"/>
        <v>Not compliant</v>
      </c>
    </row>
    <row r="103" spans="1:11" s="14" customFormat="1" ht="25.5" x14ac:dyDescent="0.25">
      <c r="A103" s="12" t="s">
        <v>236</v>
      </c>
      <c r="B103" s="12" t="s">
        <v>35</v>
      </c>
      <c r="C103" s="8" t="s">
        <v>220</v>
      </c>
      <c r="D103" s="6" t="s">
        <v>237</v>
      </c>
      <c r="E103" s="12" t="str">
        <f>IF(Table134[[#This Row],[Priority]]="Critical","N/A",IF(Table134[[#This Row],[Priority]]="High",10,IF(Table134[[#This Row],[Priority]]="Medium",5,IF(Table134[[#This Row],[Priority]]="Low",2,IF(Table134[[#This Row],[Priority]]="Question","N/A",0)))))</f>
        <v>N/A</v>
      </c>
      <c r="F103" s="12" t="str">
        <f>IF(Table134[[#This Row],[Participant response]]="","",IF(OR(Table134[[#This Row],[Priority]]="Critical",Table134[[#This Row],[Priority]]="Question"),"N/A",Table134[[#This Row],[Maximum score]]*IF(Table134[[#This Row],[Participant response]]="Standard",1,IF(LEFT(Table134[[#This Row],[Participant response]],6)="Custom",0.5,0))))</f>
        <v/>
      </c>
      <c r="G103" s="24" t="s">
        <v>15</v>
      </c>
      <c r="H103" s="26"/>
      <c r="I103" s="13" t="str">
        <f t="shared" si="3"/>
        <v>Answered</v>
      </c>
      <c r="J103" s="13" t="str">
        <f t="shared" si="4"/>
        <v>Not answered</v>
      </c>
      <c r="K103" s="13" t="str">
        <f t="shared" si="5"/>
        <v/>
      </c>
    </row>
    <row r="104" spans="1:11" s="14" customFormat="1" ht="25.5" x14ac:dyDescent="0.25">
      <c r="A104" s="12" t="s">
        <v>238</v>
      </c>
      <c r="B104" s="12" t="s">
        <v>35</v>
      </c>
      <c r="C104" s="8" t="s">
        <v>220</v>
      </c>
      <c r="D104" s="6" t="s">
        <v>239</v>
      </c>
      <c r="E104" s="12" t="str">
        <f>IF(Table134[[#This Row],[Priority]]="Critical","N/A",IF(Table134[[#This Row],[Priority]]="High",10,IF(Table134[[#This Row],[Priority]]="Medium",5,IF(Table134[[#This Row],[Priority]]="Low",2,IF(Table134[[#This Row],[Priority]]="Question","N/A",0)))))</f>
        <v>N/A</v>
      </c>
      <c r="F104" s="12" t="str">
        <f>IF(Table134[[#This Row],[Participant response]]="","",IF(OR(Table134[[#This Row],[Priority]]="Critical",Table134[[#This Row],[Priority]]="Question"),"N/A",Table134[[#This Row],[Maximum score]]*IF(Table134[[#This Row],[Participant response]]="Standard",1,IF(LEFT(Table134[[#This Row],[Participant response]],6)="Custom",0.5,0))))</f>
        <v/>
      </c>
      <c r="G104" s="24" t="s">
        <v>15</v>
      </c>
      <c r="H104" s="26"/>
      <c r="I104" s="13" t="str">
        <f t="shared" si="3"/>
        <v>Answered</v>
      </c>
      <c r="J104" s="13" t="str">
        <f t="shared" si="4"/>
        <v>Not answered</v>
      </c>
      <c r="K104" s="13" t="str">
        <f t="shared" si="5"/>
        <v/>
      </c>
    </row>
    <row r="105" spans="1:11" s="14" customFormat="1" ht="25.5" x14ac:dyDescent="0.25">
      <c r="A105" s="12" t="s">
        <v>240</v>
      </c>
      <c r="B105" s="12" t="s">
        <v>35</v>
      </c>
      <c r="C105" s="8" t="s">
        <v>220</v>
      </c>
      <c r="D105" s="6" t="s">
        <v>241</v>
      </c>
      <c r="E105" s="12" t="str">
        <f>IF(Table134[[#This Row],[Priority]]="Critical","N/A",IF(Table134[[#This Row],[Priority]]="High",10,IF(Table134[[#This Row],[Priority]]="Medium",5,IF(Table134[[#This Row],[Priority]]="Low",2,IF(Table134[[#This Row],[Priority]]="Question","N/A",0)))))</f>
        <v>N/A</v>
      </c>
      <c r="F105" s="12" t="str">
        <f>IF(Table134[[#This Row],[Participant response]]="","",IF(OR(Table134[[#This Row],[Priority]]="Critical",Table134[[#This Row],[Priority]]="Question"),"N/A",Table134[[#This Row],[Maximum score]]*IF(Table134[[#This Row],[Participant response]]="Standard",1,IF(LEFT(Table134[[#This Row],[Participant response]],6)="Custom",0.5,0))))</f>
        <v/>
      </c>
      <c r="G105" s="24" t="s">
        <v>15</v>
      </c>
      <c r="H105" s="26"/>
      <c r="I105" s="13" t="str">
        <f t="shared" si="3"/>
        <v>Answered</v>
      </c>
      <c r="J105" s="13" t="str">
        <f t="shared" si="4"/>
        <v>Not answered</v>
      </c>
      <c r="K105" s="13" t="str">
        <f t="shared" si="5"/>
        <v/>
      </c>
    </row>
    <row r="106" spans="1:11" s="14" customFormat="1" ht="15" x14ac:dyDescent="0.25">
      <c r="A106" s="16" t="s">
        <v>242</v>
      </c>
      <c r="B106" s="12" t="s">
        <v>12</v>
      </c>
      <c r="C106" s="8" t="s">
        <v>220</v>
      </c>
      <c r="D106" s="11" t="s">
        <v>243</v>
      </c>
      <c r="E106" s="12" t="str">
        <f>IF(Table134[[#This Row],[Priority]]="Critical","N/A",IF(Table134[[#This Row],[Priority]]="High",10,IF(Table134[[#This Row],[Priority]]="Medium",5,IF(Table134[[#This Row],[Priority]]="Low",2,IF(Table134[[#This Row],[Priority]]="Question","N/A",0)))))</f>
        <v>N/A</v>
      </c>
      <c r="F106" s="12" t="str">
        <f>IF(Table134[[#This Row],[Participant response]]="","",IF(OR(Table134[[#This Row],[Priority]]="Critical",Table134[[#This Row],[Priority]]="Question"),"N/A",Table134[[#This Row],[Maximum score]]*IF(Table134[[#This Row],[Participant response]]="Standard",1,IF(LEFT(Table134[[#This Row],[Participant response]],6)="Custom",0.5,0))))</f>
        <v/>
      </c>
      <c r="G106" s="24" t="s">
        <v>15</v>
      </c>
      <c r="H106" s="26"/>
      <c r="I106" s="13" t="str">
        <f t="shared" si="3"/>
        <v>Compliant</v>
      </c>
      <c r="J106" s="13" t="str">
        <f t="shared" si="4"/>
        <v>Non-compliant</v>
      </c>
      <c r="K106" s="13" t="str">
        <f t="shared" si="5"/>
        <v/>
      </c>
    </row>
    <row r="107" spans="1:11" s="14" customFormat="1" ht="38.25" x14ac:dyDescent="0.25">
      <c r="A107" s="16" t="s">
        <v>244</v>
      </c>
      <c r="B107" s="12" t="s">
        <v>17</v>
      </c>
      <c r="C107" s="8" t="s">
        <v>220</v>
      </c>
      <c r="D107" s="6" t="s">
        <v>245</v>
      </c>
      <c r="E107" s="12">
        <f>IF(Table134[[#This Row],[Priority]]="Critical","N/A",IF(Table134[[#This Row],[Priority]]="High",10,IF(Table134[[#This Row],[Priority]]="Medium",5,IF(Table134[[#This Row],[Priority]]="Low",2,IF(Table134[[#This Row],[Priority]]="Question","N/A",0)))))</f>
        <v>10</v>
      </c>
      <c r="F107" s="12" t="str">
        <f>IF(Table134[[#This Row],[Participant response]]="","",IF(OR(Table134[[#This Row],[Priority]]="Critical",Table134[[#This Row],[Priority]]="Question"),"N/A",Table134[[#This Row],[Maximum score]]*IF(Table134[[#This Row],[Participant response]]="Standard",1,IF(LEFT(Table134[[#This Row],[Participant response]],6)="Custom",0.5,0))))</f>
        <v/>
      </c>
      <c r="G107" s="24" t="s">
        <v>15</v>
      </c>
      <c r="H107" s="26"/>
      <c r="I107" s="13" t="str">
        <f t="shared" si="3"/>
        <v>Standard</v>
      </c>
      <c r="J107" s="13" t="str">
        <f t="shared" si="4"/>
        <v>Customisation required</v>
      </c>
      <c r="K107" s="13" t="str">
        <f t="shared" si="5"/>
        <v>Not compliant</v>
      </c>
    </row>
    <row r="108" spans="1:11" s="14" customFormat="1" ht="15" x14ac:dyDescent="0.25">
      <c r="A108" s="16" t="s">
        <v>246</v>
      </c>
      <c r="B108" s="16" t="s">
        <v>35</v>
      </c>
      <c r="C108" s="8" t="s">
        <v>220</v>
      </c>
      <c r="D108" s="7" t="s">
        <v>247</v>
      </c>
      <c r="E108" s="16" t="str">
        <f>IF(Table134[[#This Row],[Priority]]="Critical","N/A",IF(Table134[[#This Row],[Priority]]="High",10,IF(Table134[[#This Row],[Priority]]="Medium",5,IF(Table134[[#This Row],[Priority]]="Low",2,IF(Table134[[#This Row],[Priority]]="Question","N/A",0)))))</f>
        <v>N/A</v>
      </c>
      <c r="F108" s="12" t="str">
        <f>IF(Table134[[#This Row],[Participant response]]="","",IF(OR(Table134[[#This Row],[Priority]]="Critical",Table134[[#This Row],[Priority]]="Question"),"N/A",Table134[[#This Row],[Maximum score]]*IF(Table134[[#This Row],[Participant response]]="Standard",1,IF(LEFT(Table134[[#This Row],[Participant response]],6)="Custom",0.5,0))))</f>
        <v/>
      </c>
      <c r="G108" s="24" t="s">
        <v>15</v>
      </c>
      <c r="H108" s="26"/>
      <c r="I108" s="13" t="str">
        <f t="shared" si="3"/>
        <v>Answered</v>
      </c>
      <c r="J108" s="13" t="str">
        <f t="shared" si="4"/>
        <v>Not answered</v>
      </c>
      <c r="K108" s="13" t="str">
        <f t="shared" si="5"/>
        <v/>
      </c>
    </row>
    <row r="109" spans="1:11" s="14" customFormat="1" ht="25.5" x14ac:dyDescent="0.25">
      <c r="A109" s="16" t="s">
        <v>248</v>
      </c>
      <c r="B109" s="16" t="s">
        <v>41</v>
      </c>
      <c r="C109" s="8" t="s">
        <v>220</v>
      </c>
      <c r="D109" s="6" t="s">
        <v>249</v>
      </c>
      <c r="E109" s="20">
        <f>IF(Table134[[#This Row],[Priority]]="Critical","N/A",IF(Table134[[#This Row],[Priority]]="High",10,IF(Table134[[#This Row],[Priority]]="Medium",5,IF(Table134[[#This Row],[Priority]]="Low",2,IF(Table134[[#This Row],[Priority]]="Question","N/A",0)))))</f>
        <v>5</v>
      </c>
      <c r="F109" s="12" t="str">
        <f>IF(Table134[[#This Row],[Participant response]]="","",IF(OR(Table134[[#This Row],[Priority]]="Critical",Table134[[#This Row],[Priority]]="Question"),"N/A",Table134[[#This Row],[Maximum score]]*IF(Table134[[#This Row],[Participant response]]="Standard",1,IF(LEFT(Table134[[#This Row],[Participant response]],6)="Custom",0.5,0))))</f>
        <v/>
      </c>
      <c r="G109" s="24" t="s">
        <v>15</v>
      </c>
      <c r="H109" s="26"/>
      <c r="I109" s="13" t="str">
        <f t="shared" si="3"/>
        <v>Standard</v>
      </c>
      <c r="J109" s="13" t="str">
        <f t="shared" si="4"/>
        <v>Customisation required</v>
      </c>
      <c r="K109" s="13" t="str">
        <f t="shared" si="5"/>
        <v>Not compliant</v>
      </c>
    </row>
    <row r="110" spans="1:11" s="14" customFormat="1" ht="25.5" x14ac:dyDescent="0.25">
      <c r="A110" s="12" t="s">
        <v>250</v>
      </c>
      <c r="B110" s="12" t="s">
        <v>41</v>
      </c>
      <c r="C110" s="8" t="s">
        <v>220</v>
      </c>
      <c r="D110" s="6" t="s">
        <v>251</v>
      </c>
      <c r="E110" s="15">
        <f>IF(Table134[[#This Row],[Priority]]="Critical","N/A",IF(Table134[[#This Row],[Priority]]="High",10,IF(Table134[[#This Row],[Priority]]="Medium",5,IF(Table134[[#This Row],[Priority]]="Low",2,IF(Table134[[#This Row],[Priority]]="Question","N/A",0)))))</f>
        <v>5</v>
      </c>
      <c r="F110" s="12" t="str">
        <f>IF(Table134[[#This Row],[Participant response]]="","",IF(OR(Table134[[#This Row],[Priority]]="Critical",Table134[[#This Row],[Priority]]="Question"),"N/A",Table134[[#This Row],[Maximum score]]*IF(Table134[[#This Row],[Participant response]]="Standard",1,IF(LEFT(Table134[[#This Row],[Participant response]],6)="Custom",0.5,0))))</f>
        <v/>
      </c>
      <c r="G110" s="24" t="s">
        <v>15</v>
      </c>
      <c r="H110" s="26"/>
      <c r="I110" s="13" t="str">
        <f t="shared" si="3"/>
        <v>Standard</v>
      </c>
      <c r="J110" s="13" t="str">
        <f t="shared" si="4"/>
        <v>Customisation required</v>
      </c>
      <c r="K110" s="13" t="str">
        <f t="shared" si="5"/>
        <v>Not compliant</v>
      </c>
    </row>
    <row r="111" spans="1:11" s="14" customFormat="1" ht="25.5" x14ac:dyDescent="0.25">
      <c r="A111" s="16" t="s">
        <v>252</v>
      </c>
      <c r="B111" s="16" t="s">
        <v>41</v>
      </c>
      <c r="C111" s="8" t="s">
        <v>220</v>
      </c>
      <c r="D111" s="7" t="s">
        <v>253</v>
      </c>
      <c r="E111" s="16">
        <f>IF(Table134[[#This Row],[Priority]]="Critical","N/A",IF(Table134[[#This Row],[Priority]]="High",10,IF(Table134[[#This Row],[Priority]]="Medium",5,IF(Table134[[#This Row],[Priority]]="Low",2,IF(Table134[[#This Row],[Priority]]="Question","N/A",0)))))</f>
        <v>5</v>
      </c>
      <c r="F111" s="12" t="str">
        <f>IF(Table134[[#This Row],[Participant response]]="","",IF(OR(Table134[[#This Row],[Priority]]="Critical",Table134[[#This Row],[Priority]]="Question"),"N/A",Table134[[#This Row],[Maximum score]]*IF(Table134[[#This Row],[Participant response]]="Standard",1,IF(LEFT(Table134[[#This Row],[Participant response]],6)="Custom",0.5,0))))</f>
        <v/>
      </c>
      <c r="G111" s="24" t="s">
        <v>15</v>
      </c>
      <c r="H111" s="26"/>
      <c r="I111" s="13" t="str">
        <f t="shared" si="3"/>
        <v>Standard</v>
      </c>
      <c r="J111" s="13" t="str">
        <f t="shared" si="4"/>
        <v>Customisation required</v>
      </c>
      <c r="K111" s="13" t="str">
        <f t="shared" si="5"/>
        <v>Not compliant</v>
      </c>
    </row>
    <row r="112" spans="1:11" s="14" customFormat="1" ht="15" x14ac:dyDescent="0.25">
      <c r="A112" s="16" t="s">
        <v>254</v>
      </c>
      <c r="B112" s="16" t="s">
        <v>35</v>
      </c>
      <c r="C112" s="8" t="s">
        <v>220</v>
      </c>
      <c r="D112" s="7" t="s">
        <v>255</v>
      </c>
      <c r="E112" s="16" t="str">
        <f>IF(Table134[[#This Row],[Priority]]="Critical","N/A",IF(Table134[[#This Row],[Priority]]="High",10,IF(Table134[[#This Row],[Priority]]="Medium",5,IF(Table134[[#This Row],[Priority]]="Low",2,IF(Table134[[#This Row],[Priority]]="Question","N/A",0)))))</f>
        <v>N/A</v>
      </c>
      <c r="F112" s="12" t="str">
        <f>IF(Table134[[#This Row],[Participant response]]="","",IF(OR(Table134[[#This Row],[Priority]]="Critical",Table134[[#This Row],[Priority]]="Question"),"N/A",Table134[[#This Row],[Maximum score]]*IF(Table134[[#This Row],[Participant response]]="Standard",1,IF(LEFT(Table134[[#This Row],[Participant response]],6)="Custom",0.5,0))))</f>
        <v/>
      </c>
      <c r="G112" s="24" t="s">
        <v>15</v>
      </c>
      <c r="H112" s="26"/>
      <c r="I112" s="13" t="str">
        <f t="shared" si="3"/>
        <v>Answered</v>
      </c>
      <c r="J112" s="13" t="str">
        <f t="shared" si="4"/>
        <v>Not answered</v>
      </c>
      <c r="K112" s="13" t="str">
        <f t="shared" si="5"/>
        <v/>
      </c>
    </row>
    <row r="113" spans="1:12" s="14" customFormat="1" ht="25.5" x14ac:dyDescent="0.25">
      <c r="A113" s="16" t="s">
        <v>256</v>
      </c>
      <c r="B113" s="12" t="s">
        <v>41</v>
      </c>
      <c r="C113" s="8" t="s">
        <v>220</v>
      </c>
      <c r="D113" s="6" t="s">
        <v>257</v>
      </c>
      <c r="E113" s="12">
        <f>IF(Table134[[#This Row],[Priority]]="Critical","N/A",IF(Table134[[#This Row],[Priority]]="High",10,IF(Table134[[#This Row],[Priority]]="Medium",5,IF(Table134[[#This Row],[Priority]]="Low",2,IF(Table134[[#This Row],[Priority]]="Question","N/A",0)))))</f>
        <v>5</v>
      </c>
      <c r="F113" s="12" t="str">
        <f>IF(Table134[[#This Row],[Participant response]]="","",IF(OR(Table134[[#This Row],[Priority]]="Critical",Table134[[#This Row],[Priority]]="Question"),"N/A",Table134[[#This Row],[Maximum score]]*IF(Table134[[#This Row],[Participant response]]="Standard",1,IF(LEFT(Table134[[#This Row],[Participant response]],6)="Custom",0.5,0))))</f>
        <v/>
      </c>
      <c r="G113" s="24" t="s">
        <v>15</v>
      </c>
      <c r="H113" s="26"/>
      <c r="I113" s="13" t="str">
        <f t="shared" ref="I113:I125" si="6">IF($B113="","",IF($B113="Critical","Compliant",IF($B113="Question","Answered","Standard")))</f>
        <v>Standard</v>
      </c>
      <c r="J113" s="13" t="str">
        <f t="shared" ref="J113:J125" si="7">IF($B113="","",IF($B113="Critical","Non-compliant",IF($B113="Question","Not answered","Customisation required")))</f>
        <v>Customisation required</v>
      </c>
      <c r="K113" s="13" t="str">
        <f t="shared" ref="K113:K125" si="8">IF($B113="","",IF(OR($B113="Critical",$B113="Question"),"","Not compliant"))</f>
        <v>Not compliant</v>
      </c>
    </row>
    <row r="114" spans="1:12" s="14" customFormat="1" ht="25.5" x14ac:dyDescent="0.25">
      <c r="A114" s="12" t="s">
        <v>258</v>
      </c>
      <c r="B114" s="12" t="s">
        <v>17</v>
      </c>
      <c r="C114" s="8" t="s">
        <v>259</v>
      </c>
      <c r="D114" s="6" t="s">
        <v>260</v>
      </c>
      <c r="E114" s="12">
        <f>IF(Table134[[#This Row],[Priority]]="Critical","N/A",IF(Table134[[#This Row],[Priority]]="High",10,IF(Table134[[#This Row],[Priority]]="Medium",5,IF(Table134[[#This Row],[Priority]]="Low",2,IF(Table134[[#This Row],[Priority]]="Question","N/A",0)))))</f>
        <v>10</v>
      </c>
      <c r="F114" s="12" t="str">
        <f>IF(Table134[[#This Row],[Participant response]]="","",IF(OR(Table134[[#This Row],[Priority]]="Critical",Table134[[#This Row],[Priority]]="Question"),"N/A",Table134[[#This Row],[Maximum score]]*IF(Table134[[#This Row],[Participant response]]="Standard",1,IF(LEFT(Table134[[#This Row],[Participant response]],6)="Custom",0.5,0))))</f>
        <v/>
      </c>
      <c r="G114" s="24" t="s">
        <v>15</v>
      </c>
      <c r="H114" s="26"/>
      <c r="I114" s="13" t="str">
        <f t="shared" si="6"/>
        <v>Standard</v>
      </c>
      <c r="J114" s="13" t="str">
        <f t="shared" si="7"/>
        <v>Customisation required</v>
      </c>
      <c r="K114" s="13" t="str">
        <f t="shared" si="8"/>
        <v>Not compliant</v>
      </c>
    </row>
    <row r="115" spans="1:12" s="14" customFormat="1" ht="25.5" x14ac:dyDescent="0.25">
      <c r="A115" s="12" t="s">
        <v>261</v>
      </c>
      <c r="B115" s="12" t="s">
        <v>35</v>
      </c>
      <c r="C115" s="8" t="s">
        <v>259</v>
      </c>
      <c r="D115" s="6" t="s">
        <v>262</v>
      </c>
      <c r="E115" s="12" t="str">
        <f>IF(Table134[[#This Row],[Priority]]="Critical","N/A",IF(Table134[[#This Row],[Priority]]="High",10,IF(Table134[[#This Row],[Priority]]="Medium",5,IF(Table134[[#This Row],[Priority]]="Low",2,IF(Table134[[#This Row],[Priority]]="Question","N/A",0)))))</f>
        <v>N/A</v>
      </c>
      <c r="F115" s="12" t="str">
        <f>IF(Table134[[#This Row],[Participant response]]="","",IF(OR(Table134[[#This Row],[Priority]]="Critical",Table134[[#This Row],[Priority]]="Question"),"N/A",Table134[[#This Row],[Maximum score]]*IF(Table134[[#This Row],[Participant response]]="Standard",1,IF(LEFT(Table134[[#This Row],[Participant response]],6)="Custom",0.5,0))))</f>
        <v/>
      </c>
      <c r="G115" s="24" t="s">
        <v>15</v>
      </c>
      <c r="H115" s="26"/>
      <c r="I115" s="13" t="str">
        <f t="shared" si="6"/>
        <v>Answered</v>
      </c>
      <c r="J115" s="13" t="str">
        <f t="shared" si="7"/>
        <v>Not answered</v>
      </c>
      <c r="K115" s="13" t="str">
        <f t="shared" si="8"/>
        <v/>
      </c>
    </row>
    <row r="116" spans="1:12" s="14" customFormat="1" ht="25.5" x14ac:dyDescent="0.25">
      <c r="A116" s="12" t="s">
        <v>263</v>
      </c>
      <c r="B116" s="12" t="s">
        <v>35</v>
      </c>
      <c r="C116" s="8" t="s">
        <v>259</v>
      </c>
      <c r="D116" s="6" t="s">
        <v>264</v>
      </c>
      <c r="E116" s="12" t="str">
        <f>IF(Table134[[#This Row],[Priority]]="Critical","N/A",IF(Table134[[#This Row],[Priority]]="High",10,IF(Table134[[#This Row],[Priority]]="Medium",5,IF(Table134[[#This Row],[Priority]]="Low",2,IF(Table134[[#This Row],[Priority]]="Question","N/A",0)))))</f>
        <v>N/A</v>
      </c>
      <c r="F116" s="12" t="str">
        <f>IF(Table134[[#This Row],[Participant response]]="","",IF(OR(Table134[[#This Row],[Priority]]="Critical",Table134[[#This Row],[Priority]]="Question"),"N/A",Table134[[#This Row],[Maximum score]]*IF(Table134[[#This Row],[Participant response]]="Standard",1,IF(LEFT(Table134[[#This Row],[Participant response]],6)="Custom",0.5,0))))</f>
        <v/>
      </c>
      <c r="G116" s="24" t="s">
        <v>15</v>
      </c>
      <c r="H116" s="26"/>
      <c r="I116" s="13" t="str">
        <f t="shared" si="6"/>
        <v>Answered</v>
      </c>
      <c r="J116" s="13" t="str">
        <f t="shared" si="7"/>
        <v>Not answered</v>
      </c>
      <c r="K116" s="13" t="str">
        <f t="shared" si="8"/>
        <v/>
      </c>
    </row>
    <row r="117" spans="1:12" s="14" customFormat="1" ht="38.25" x14ac:dyDescent="0.25">
      <c r="A117" s="12" t="s">
        <v>265</v>
      </c>
      <c r="B117" s="12" t="s">
        <v>17</v>
      </c>
      <c r="C117" s="8" t="s">
        <v>259</v>
      </c>
      <c r="D117" s="6" t="s">
        <v>266</v>
      </c>
      <c r="E117" s="12">
        <f>IF(Table134[[#This Row],[Priority]]="Critical","N/A",IF(Table134[[#This Row],[Priority]]="High",10,IF(Table134[[#This Row],[Priority]]="Medium",5,IF(Table134[[#This Row],[Priority]]="Low",2,IF(Table134[[#This Row],[Priority]]="Question","N/A",0)))))</f>
        <v>10</v>
      </c>
      <c r="F117" s="12" t="str">
        <f>IF(Table134[[#This Row],[Participant response]]="","",IF(OR(Table134[[#This Row],[Priority]]="Critical",Table134[[#This Row],[Priority]]="Question"),"N/A",Table134[[#This Row],[Maximum score]]*IF(Table134[[#This Row],[Participant response]]="Standard",1,IF(LEFT(Table134[[#This Row],[Participant response]],6)="Custom",0.5,0))))</f>
        <v/>
      </c>
      <c r="G117" s="24" t="s">
        <v>15</v>
      </c>
      <c r="H117" s="26"/>
      <c r="I117" s="13" t="str">
        <f t="shared" si="6"/>
        <v>Standard</v>
      </c>
      <c r="J117" s="13" t="str">
        <f t="shared" si="7"/>
        <v>Customisation required</v>
      </c>
      <c r="K117" s="13" t="str">
        <f t="shared" si="8"/>
        <v>Not compliant</v>
      </c>
    </row>
    <row r="118" spans="1:12" s="14" customFormat="1" ht="38.25" x14ac:dyDescent="0.25">
      <c r="A118" s="12" t="s">
        <v>267</v>
      </c>
      <c r="B118" s="12" t="s">
        <v>17</v>
      </c>
      <c r="C118" s="8" t="s">
        <v>259</v>
      </c>
      <c r="D118" s="6" t="s">
        <v>268</v>
      </c>
      <c r="E118" s="12">
        <f>IF(Table134[[#This Row],[Priority]]="Critical","N/A",IF(Table134[[#This Row],[Priority]]="High",10,IF(Table134[[#This Row],[Priority]]="Medium",5,IF(Table134[[#This Row],[Priority]]="Low",2,IF(Table134[[#This Row],[Priority]]="Question","N/A",0)))))</f>
        <v>10</v>
      </c>
      <c r="F118" s="12" t="str">
        <f>IF(Table134[[#This Row],[Participant response]]="","",IF(OR(Table134[[#This Row],[Priority]]="Critical",Table134[[#This Row],[Priority]]="Question"),"N/A",Table134[[#This Row],[Maximum score]]*IF(Table134[[#This Row],[Participant response]]="Standard",1,IF(LEFT(Table134[[#This Row],[Participant response]],6)="Custom",0.5,0))))</f>
        <v/>
      </c>
      <c r="G118" s="24" t="s">
        <v>15</v>
      </c>
      <c r="H118" s="26"/>
      <c r="I118" s="13" t="str">
        <f t="shared" si="6"/>
        <v>Standard</v>
      </c>
      <c r="J118" s="13" t="str">
        <f t="shared" si="7"/>
        <v>Customisation required</v>
      </c>
      <c r="K118" s="13" t="str">
        <f t="shared" si="8"/>
        <v>Not compliant</v>
      </c>
    </row>
    <row r="119" spans="1:12" s="14" customFormat="1" ht="25.5" x14ac:dyDescent="0.25">
      <c r="A119" s="12" t="s">
        <v>269</v>
      </c>
      <c r="B119" s="12" t="s">
        <v>35</v>
      </c>
      <c r="C119" s="8" t="s">
        <v>259</v>
      </c>
      <c r="D119" s="6" t="s">
        <v>270</v>
      </c>
      <c r="E119" s="15" t="str">
        <f>IF(Table134[[#This Row],[Priority]]="Critical","N/A",IF(Table134[[#This Row],[Priority]]="High",10,IF(Table134[[#This Row],[Priority]]="Medium",5,IF(Table134[[#This Row],[Priority]]="Low",2,IF(Table134[[#This Row],[Priority]]="Question","N/A",0)))))</f>
        <v>N/A</v>
      </c>
      <c r="F119" s="12" t="str">
        <f>IF(Table134[[#This Row],[Participant response]]="","",IF(OR(Table134[[#This Row],[Priority]]="Critical",Table134[[#This Row],[Priority]]="Question"),"N/A",Table134[[#This Row],[Maximum score]]*IF(Table134[[#This Row],[Participant response]]="Standard",1,IF(LEFT(Table134[[#This Row],[Participant response]],6)="Custom",0.5,0))))</f>
        <v/>
      </c>
      <c r="G119" s="24" t="s">
        <v>15</v>
      </c>
      <c r="H119" s="26"/>
      <c r="I119" s="13" t="str">
        <f t="shared" si="6"/>
        <v>Answered</v>
      </c>
      <c r="J119" s="13" t="str">
        <f t="shared" si="7"/>
        <v>Not answered</v>
      </c>
      <c r="K119" s="13" t="str">
        <f t="shared" si="8"/>
        <v/>
      </c>
    </row>
    <row r="120" spans="1:12" s="14" customFormat="1" ht="38.25" x14ac:dyDescent="0.25">
      <c r="A120" s="16" t="s">
        <v>271</v>
      </c>
      <c r="B120" s="12" t="s">
        <v>12</v>
      </c>
      <c r="C120" s="8" t="s">
        <v>272</v>
      </c>
      <c r="D120" s="6" t="s">
        <v>273</v>
      </c>
      <c r="E120" s="12" t="str">
        <f>IF(Table134[[#This Row],[Priority]]="Critical","N/A",IF(Table134[[#This Row],[Priority]]="High",10,IF(Table134[[#This Row],[Priority]]="Medium",5,IF(Table134[[#This Row],[Priority]]="Low",2,IF(Table134[[#This Row],[Priority]]="Question","N/A",0)))))</f>
        <v>N/A</v>
      </c>
      <c r="F120" s="12" t="str">
        <f>IF(Table134[[#This Row],[Participant response]]="","",IF(OR(Table134[[#This Row],[Priority]]="Critical",Table134[[#This Row],[Priority]]="Question"),"N/A",Table134[[#This Row],[Maximum score]]*IF(Table134[[#This Row],[Participant response]]="Standard",1,IF(LEFT(Table134[[#This Row],[Participant response]],6)="Custom",0.5,0))))</f>
        <v/>
      </c>
      <c r="G120" s="24" t="s">
        <v>15</v>
      </c>
      <c r="H120" s="26"/>
      <c r="I120" s="13" t="str">
        <f t="shared" si="6"/>
        <v>Compliant</v>
      </c>
      <c r="J120" s="13" t="str">
        <f t="shared" si="7"/>
        <v>Non-compliant</v>
      </c>
      <c r="K120" s="13" t="str">
        <f t="shared" si="8"/>
        <v/>
      </c>
    </row>
    <row r="121" spans="1:12" s="14" customFormat="1" ht="15" x14ac:dyDescent="0.25">
      <c r="A121" s="16" t="s">
        <v>274</v>
      </c>
      <c r="B121" s="12" t="s">
        <v>35</v>
      </c>
      <c r="C121" s="8" t="s">
        <v>272</v>
      </c>
      <c r="D121" s="6" t="s">
        <v>275</v>
      </c>
      <c r="E121" s="12" t="str">
        <f>IF(Table134[[#This Row],[Priority]]="Critical","N/A",IF(Table134[[#This Row],[Priority]]="High",10,IF(Table134[[#This Row],[Priority]]="Medium",5,IF(Table134[[#This Row],[Priority]]="Low",2,IF(Table134[[#This Row],[Priority]]="Question","N/A",0)))))</f>
        <v>N/A</v>
      </c>
      <c r="F121" s="12" t="str">
        <f>IF(Table134[[#This Row],[Participant response]]="","",IF(OR(Table134[[#This Row],[Priority]]="Critical",Table134[[#This Row],[Priority]]="Question"),"N/A",Table134[[#This Row],[Maximum score]]*IF(Table134[[#This Row],[Participant response]]="Standard",1,IF(LEFT(Table134[[#This Row],[Participant response]],6)="Custom",0.5,0))))</f>
        <v/>
      </c>
      <c r="G121" s="24" t="s">
        <v>15</v>
      </c>
      <c r="H121" s="26"/>
      <c r="I121" s="13" t="str">
        <f t="shared" si="6"/>
        <v>Answered</v>
      </c>
      <c r="J121" s="13" t="str">
        <f t="shared" si="7"/>
        <v>Not answered</v>
      </c>
      <c r="K121" s="13" t="str">
        <f t="shared" si="8"/>
        <v/>
      </c>
    </row>
    <row r="122" spans="1:12" s="14" customFormat="1" ht="25.5" x14ac:dyDescent="0.25">
      <c r="A122" s="12" t="s">
        <v>276</v>
      </c>
      <c r="B122" s="12" t="s">
        <v>12</v>
      </c>
      <c r="C122" s="8" t="s">
        <v>277</v>
      </c>
      <c r="D122" s="10" t="s">
        <v>278</v>
      </c>
      <c r="E122" s="18" t="str">
        <f>IF(Table134[[#This Row],[Priority]]="Critical","N/A",IF(Table134[[#This Row],[Priority]]="High",10,IF(Table134[[#This Row],[Priority]]="Medium",5,IF(Table134[[#This Row],[Priority]]="Low",2,IF(Table134[[#This Row],[Priority]]="Question","N/A",0)))))</f>
        <v>N/A</v>
      </c>
      <c r="F122" s="12" t="str">
        <f>IF(Table134[[#This Row],[Participant response]]="","",IF(OR(Table134[[#This Row],[Priority]]="Critical",Table134[[#This Row],[Priority]]="Question"),"N/A",Table134[[#This Row],[Maximum score]]*IF(Table134[[#This Row],[Participant response]]="Standard",1,IF(LEFT(Table134[[#This Row],[Participant response]],6)="Custom",0.5,0))))</f>
        <v/>
      </c>
      <c r="G122" s="24" t="s">
        <v>15</v>
      </c>
      <c r="H122" s="26"/>
      <c r="I122" s="13" t="str">
        <f t="shared" si="6"/>
        <v>Compliant</v>
      </c>
      <c r="J122" s="13" t="str">
        <f t="shared" si="7"/>
        <v>Non-compliant</v>
      </c>
      <c r="K122" s="13" t="str">
        <f t="shared" si="8"/>
        <v/>
      </c>
    </row>
    <row r="123" spans="1:12" s="14" customFormat="1" ht="25.5" x14ac:dyDescent="0.25">
      <c r="A123" s="20" t="s">
        <v>279</v>
      </c>
      <c r="B123" s="16" t="s">
        <v>17</v>
      </c>
      <c r="C123" s="9" t="s">
        <v>277</v>
      </c>
      <c r="D123" s="30" t="s">
        <v>280</v>
      </c>
      <c r="E123" s="20">
        <f>IF(Table134[[#This Row],[Priority]]="Critical","N/A",IF(Table134[[#This Row],[Priority]]="High",10,IF(Table134[[#This Row],[Priority]]="Medium",5,IF(Table134[[#This Row],[Priority]]="Low",2,IF(Table134[[#This Row],[Priority]]="Question","N/A",0)))))</f>
        <v>10</v>
      </c>
      <c r="F123" s="20" t="str">
        <f>IF(Table134[[#This Row],[Participant response]]="","",IF(OR(Table134[[#This Row],[Priority]]="Critical",Table134[[#This Row],[Priority]]="Question"),"N/A",Table134[[#This Row],[Maximum score]]*IF(Table134[[#This Row],[Participant response]]="Standard",1,IF(LEFT(Table134[[#This Row],[Participant response]],6)="Custom",0.5,0))))</f>
        <v/>
      </c>
      <c r="G123" s="24" t="s">
        <v>15</v>
      </c>
      <c r="H123" s="29"/>
      <c r="I123" s="17" t="str">
        <f>IF($B123="","",IF($B123="Critical","Compliant",IF($B123="Question","Answered","Standard")))</f>
        <v>Standard</v>
      </c>
      <c r="J123" s="17" t="str">
        <f>IF($B123="","",IF($B123="Critical","Non-compliant",IF($B123="Question","Not answered","Customisation required")))</f>
        <v>Customisation required</v>
      </c>
      <c r="K123" s="17" t="str">
        <f>IF($B123="","",IF(OR($B123="Critical",$B123="Question"),"","Not compliant"))</f>
        <v>Not compliant</v>
      </c>
    </row>
    <row r="124" spans="1:12" s="14" customFormat="1" ht="25.5" x14ac:dyDescent="0.25">
      <c r="A124" s="16" t="s">
        <v>281</v>
      </c>
      <c r="B124" s="12" t="s">
        <v>35</v>
      </c>
      <c r="C124" s="8" t="s">
        <v>277</v>
      </c>
      <c r="D124" s="6" t="s">
        <v>282</v>
      </c>
      <c r="E124" s="12" t="str">
        <f>IF(Table134[[#This Row],[Priority]]="Critical","N/A",IF(Table134[[#This Row],[Priority]]="High",10,IF(Table134[[#This Row],[Priority]]="Medium",5,IF(Table134[[#This Row],[Priority]]="Low",2,IF(Table134[[#This Row],[Priority]]="Question","N/A",0)))))</f>
        <v>N/A</v>
      </c>
      <c r="F124" s="12" t="str">
        <f>IF(Table134[[#This Row],[Participant response]]="","",IF(OR(Table134[[#This Row],[Priority]]="Critical",Table134[[#This Row],[Priority]]="Question"),"N/A",Table134[[#This Row],[Maximum score]]*IF(Table134[[#This Row],[Participant response]]="Standard",1,IF(LEFT(Table134[[#This Row],[Participant response]],6)="Custom",0.5,0))))</f>
        <v/>
      </c>
      <c r="G124" s="24" t="s">
        <v>15</v>
      </c>
      <c r="H124" s="26"/>
      <c r="I124" s="13" t="str">
        <f t="shared" si="6"/>
        <v>Answered</v>
      </c>
      <c r="J124" s="13" t="str">
        <f t="shared" si="7"/>
        <v>Not answered</v>
      </c>
      <c r="K124" s="13" t="str">
        <f t="shared" si="8"/>
        <v/>
      </c>
    </row>
    <row r="125" spans="1:12" s="14" customFormat="1" ht="26.25" thickBot="1" x14ac:dyDescent="0.3">
      <c r="A125" s="16" t="s">
        <v>283</v>
      </c>
      <c r="B125" s="12" t="s">
        <v>35</v>
      </c>
      <c r="C125" s="8" t="s">
        <v>277</v>
      </c>
      <c r="D125" s="6" t="s">
        <v>284</v>
      </c>
      <c r="E125" s="12" t="str">
        <f>IF(Table134[[#This Row],[Priority]]="Critical","N/A",IF(Table134[[#This Row],[Priority]]="High",10,IF(Table134[[#This Row],[Priority]]="Medium",5,IF(Table134[[#This Row],[Priority]]="Low",2,IF(Table134[[#This Row],[Priority]]="Question","N/A",0)))))</f>
        <v>N/A</v>
      </c>
      <c r="F125" s="12" t="str">
        <f>IF(Table134[[#This Row],[Participant response]]="","",IF(OR(Table134[[#This Row],[Priority]]="Critical",Table134[[#This Row],[Priority]]="Question"),"N/A",Table134[[#This Row],[Maximum score]]*IF(Table134[[#This Row],[Participant response]]="Standard",1,IF(LEFT(Table134[[#This Row],[Participant response]],6)="Custom",0.5,0))))</f>
        <v/>
      </c>
      <c r="G125" s="25" t="s">
        <v>15</v>
      </c>
      <c r="H125" s="28"/>
      <c r="I125" s="13" t="str">
        <f t="shared" si="6"/>
        <v>Answered</v>
      </c>
      <c r="J125" s="13" t="str">
        <f t="shared" si="7"/>
        <v>Not answered</v>
      </c>
      <c r="K125" s="13" t="str">
        <f t="shared" si="8"/>
        <v/>
      </c>
    </row>
    <row r="126" spans="1:12" ht="15.75" thickTop="1" x14ac:dyDescent="0.25">
      <c r="A126" s="12" t="s">
        <v>285</v>
      </c>
      <c r="B126" s="12"/>
      <c r="C126" s="8"/>
      <c r="D126" s="6"/>
      <c r="E126" s="12">
        <f>SUBTOTAL(109,Table134[Maximum score])</f>
        <v>350</v>
      </c>
      <c r="F126" s="12">
        <f>SUBTOTAL(109,Table134[Score])</f>
        <v>0</v>
      </c>
      <c r="G126" s="12"/>
      <c r="H126" s="6"/>
      <c r="I126" s="13"/>
      <c r="J126" s="13"/>
      <c r="K126" s="13"/>
      <c r="L126"/>
    </row>
    <row r="127" spans="1:12" ht="15" hidden="1" customHeight="1" x14ac:dyDescent="0.25"/>
    <row r="128" spans="1:12" ht="15" hidden="1" customHeight="1" x14ac:dyDescent="0.25"/>
    <row r="129" ht="15" hidden="1" customHeight="1" x14ac:dyDescent="0.25"/>
    <row r="130" ht="15" hidden="1" customHeight="1" x14ac:dyDescent="0.25"/>
    <row r="131" ht="15" hidden="1" customHeight="1" x14ac:dyDescent="0.25"/>
    <row r="132" ht="15" hidden="1" customHeight="1" x14ac:dyDescent="0.25"/>
    <row r="133" ht="15" hidden="1" customHeight="1" x14ac:dyDescent="0.25"/>
    <row r="134" ht="15" hidden="1" customHeight="1" x14ac:dyDescent="0.25"/>
    <row r="135" ht="15" hidden="1" customHeight="1" x14ac:dyDescent="0.25"/>
    <row r="136" ht="15" hidden="1" customHeight="1" x14ac:dyDescent="0.25"/>
    <row r="137" ht="15" hidden="1" customHeight="1" x14ac:dyDescent="0.25"/>
    <row r="138" ht="15" hidden="1" customHeight="1" x14ac:dyDescent="0.25"/>
    <row r="139" ht="15" hidden="1" customHeight="1" x14ac:dyDescent="0.25"/>
    <row r="140" ht="15" hidden="1" customHeight="1" x14ac:dyDescent="0.25"/>
    <row r="141" ht="15" hidden="1" customHeight="1" x14ac:dyDescent="0.25"/>
    <row r="142" ht="15" hidden="1" customHeight="1" x14ac:dyDescent="0.25"/>
    <row r="143" ht="15" hidden="1" customHeight="1" x14ac:dyDescent="0.25"/>
    <row r="144" ht="15" hidden="1" customHeight="1" x14ac:dyDescent="0.25"/>
    <row r="145" ht="15" hidden="1" customHeight="1" x14ac:dyDescent="0.25"/>
    <row r="146" ht="15" hidden="1" customHeight="1" x14ac:dyDescent="0.25"/>
    <row r="147" ht="15" hidden="1" customHeight="1" x14ac:dyDescent="0.25"/>
    <row r="148" ht="15" hidden="1" customHeight="1" x14ac:dyDescent="0.25"/>
    <row r="149" ht="15" hidden="1" customHeight="1" x14ac:dyDescent="0.25"/>
    <row r="150" ht="15" hidden="1" customHeight="1" x14ac:dyDescent="0.25"/>
    <row r="151" ht="15" hidden="1" customHeight="1" x14ac:dyDescent="0.25"/>
  </sheetData>
  <sheetProtection algorithmName="SHA-512" hashValue="9Qf6wyV8YZSSoltk3HCXy0tbvk78n6hmadn4DCTfuEPtXLw6eSTpOX9S67fen+0vo8TiEBGiGFSYMe6fSzRbOw==" saltValue="IvaqVyGpjKC0uqvrZccFsQ==" spinCount="100000" sheet="1" objects="1" scenarios="1"/>
  <conditionalFormatting sqref="B103:B104 B49:B50 B41 B107 B111:B113 B99 B58 B122:B123 B36:B38 B43:B44 B62:B65 B27:B31 B2:B11 B25">
    <cfRule type="expression" dxfId="841" priority="316" stopIfTrue="1">
      <formula>LEFT(B2,1)="Q"</formula>
    </cfRule>
    <cfRule type="expression" dxfId="840" priority="317" stopIfTrue="1">
      <formula>LEFT(B2,1)="L"</formula>
    </cfRule>
    <cfRule type="expression" dxfId="839" priority="318" stopIfTrue="1">
      <formula>LEFT(B2,1)="M"</formula>
    </cfRule>
    <cfRule type="expression" dxfId="838" priority="319" stopIfTrue="1">
      <formula>LEFT(B2,1)="H"</formula>
    </cfRule>
    <cfRule type="expression" dxfId="837" priority="320" stopIfTrue="1">
      <formula>LEFT(B2,1)="C"</formula>
    </cfRule>
  </conditionalFormatting>
  <conditionalFormatting sqref="B33">
    <cfRule type="expression" dxfId="836" priority="306" stopIfTrue="1">
      <formula>LEFT(B33,1)="Q"</formula>
    </cfRule>
    <cfRule type="expression" dxfId="835" priority="307" stopIfTrue="1">
      <formula>LEFT(B33,1)="L"</formula>
    </cfRule>
    <cfRule type="expression" dxfId="834" priority="308" stopIfTrue="1">
      <formula>LEFT(B33,1)="M"</formula>
    </cfRule>
    <cfRule type="expression" dxfId="833" priority="309" stopIfTrue="1">
      <formula>LEFT(B33,1)="H"</formula>
    </cfRule>
    <cfRule type="expression" dxfId="832" priority="310" stopIfTrue="1">
      <formula>LEFT(B33,1)="C"</formula>
    </cfRule>
  </conditionalFormatting>
  <conditionalFormatting sqref="B26">
    <cfRule type="expression" dxfId="831" priority="301" stopIfTrue="1">
      <formula>LEFT(B26,1)="Q"</formula>
    </cfRule>
    <cfRule type="expression" dxfId="830" priority="302" stopIfTrue="1">
      <formula>LEFT(B26,1)="L"</formula>
    </cfRule>
    <cfRule type="expression" dxfId="829" priority="303" stopIfTrue="1">
      <formula>LEFT(B26,1)="M"</formula>
    </cfRule>
    <cfRule type="expression" dxfId="828" priority="304" stopIfTrue="1">
      <formula>LEFT(B26,1)="H"</formula>
    </cfRule>
    <cfRule type="expression" dxfId="827" priority="305" stopIfTrue="1">
      <formula>LEFT(B26,1)="C"</formula>
    </cfRule>
  </conditionalFormatting>
  <conditionalFormatting sqref="B32">
    <cfRule type="expression" dxfId="826" priority="296" stopIfTrue="1">
      <formula>LEFT(B32,1)="Q"</formula>
    </cfRule>
    <cfRule type="expression" dxfId="825" priority="297" stopIfTrue="1">
      <formula>LEFT(B32,1)="L"</formula>
    </cfRule>
    <cfRule type="expression" dxfId="824" priority="298" stopIfTrue="1">
      <formula>LEFT(B32,1)="M"</formula>
    </cfRule>
    <cfRule type="expression" dxfId="823" priority="299" stopIfTrue="1">
      <formula>LEFT(B32,1)="H"</formula>
    </cfRule>
    <cfRule type="expression" dxfId="822" priority="300" stopIfTrue="1">
      <formula>LEFT(B32,1)="C"</formula>
    </cfRule>
  </conditionalFormatting>
  <conditionalFormatting sqref="B39">
    <cfRule type="expression" dxfId="821" priority="291" stopIfTrue="1">
      <formula>LEFT(B39,1)="Q"</formula>
    </cfRule>
    <cfRule type="expression" dxfId="820" priority="292" stopIfTrue="1">
      <formula>LEFT(B39,1)="L"</formula>
    </cfRule>
    <cfRule type="expression" dxfId="819" priority="293" stopIfTrue="1">
      <formula>LEFT(B39,1)="M"</formula>
    </cfRule>
    <cfRule type="expression" dxfId="818" priority="294" stopIfTrue="1">
      <formula>LEFT(B39,1)="H"</formula>
    </cfRule>
    <cfRule type="expression" dxfId="817" priority="295" stopIfTrue="1">
      <formula>LEFT(B39,1)="C"</formula>
    </cfRule>
  </conditionalFormatting>
  <conditionalFormatting sqref="B51:B52">
    <cfRule type="expression" dxfId="816" priority="286" stopIfTrue="1">
      <formula>LEFT(B51,1)="Q"</formula>
    </cfRule>
    <cfRule type="expression" dxfId="815" priority="287" stopIfTrue="1">
      <formula>LEFT(B51,1)="L"</formula>
    </cfRule>
    <cfRule type="expression" dxfId="814" priority="288" stopIfTrue="1">
      <formula>LEFT(B51,1)="M"</formula>
    </cfRule>
    <cfRule type="expression" dxfId="813" priority="289" stopIfTrue="1">
      <formula>LEFT(B51,1)="H"</formula>
    </cfRule>
    <cfRule type="expression" dxfId="812" priority="290" stopIfTrue="1">
      <formula>LEFT(B51,1)="C"</formula>
    </cfRule>
  </conditionalFormatting>
  <conditionalFormatting sqref="B95 B102 B100">
    <cfRule type="expression" dxfId="811" priority="281" stopIfTrue="1">
      <formula>LEFT(B95,1)="Q"</formula>
    </cfRule>
    <cfRule type="expression" dxfId="810" priority="282" stopIfTrue="1">
      <formula>LEFT(B95,1)="L"</formula>
    </cfRule>
    <cfRule type="expression" dxfId="809" priority="283" stopIfTrue="1">
      <formula>LEFT(B95,1)="M"</formula>
    </cfRule>
    <cfRule type="expression" dxfId="808" priority="284" stopIfTrue="1">
      <formula>LEFT(B95,1)="H"</formula>
    </cfRule>
    <cfRule type="expression" dxfId="807" priority="285" stopIfTrue="1">
      <formula>LEFT(B95,1)="C"</formula>
    </cfRule>
  </conditionalFormatting>
  <conditionalFormatting sqref="B78 B81">
    <cfRule type="expression" dxfId="806" priority="276" stopIfTrue="1">
      <formula>LEFT(B78,1)="Q"</formula>
    </cfRule>
    <cfRule type="expression" dxfId="805" priority="277" stopIfTrue="1">
      <formula>LEFT(B78,1)="L"</formula>
    </cfRule>
    <cfRule type="expression" dxfId="804" priority="278" stopIfTrue="1">
      <formula>LEFT(B78,1)="M"</formula>
    </cfRule>
    <cfRule type="expression" dxfId="803" priority="279" stopIfTrue="1">
      <formula>LEFT(B78,1)="H"</formula>
    </cfRule>
    <cfRule type="expression" dxfId="802" priority="280" stopIfTrue="1">
      <formula>LEFT(B78,1)="C"</formula>
    </cfRule>
  </conditionalFormatting>
  <conditionalFormatting sqref="B53">
    <cfRule type="expression" dxfId="801" priority="271" stopIfTrue="1">
      <formula>LEFT(B53,1)="Q"</formula>
    </cfRule>
    <cfRule type="expression" dxfId="800" priority="272" stopIfTrue="1">
      <formula>LEFT(B53,1)="L"</formula>
    </cfRule>
    <cfRule type="expression" dxfId="799" priority="273" stopIfTrue="1">
      <formula>LEFT(B53,1)="M"</formula>
    </cfRule>
    <cfRule type="expression" dxfId="798" priority="274" stopIfTrue="1">
      <formula>LEFT(B53,1)="H"</formula>
    </cfRule>
    <cfRule type="expression" dxfId="797" priority="275" stopIfTrue="1">
      <formula>LEFT(B53,1)="C"</formula>
    </cfRule>
  </conditionalFormatting>
  <conditionalFormatting sqref="B80">
    <cfRule type="expression" dxfId="796" priority="261" stopIfTrue="1">
      <formula>LEFT(B80,1)="Q"</formula>
    </cfRule>
    <cfRule type="expression" dxfId="795" priority="262" stopIfTrue="1">
      <formula>LEFT(B80,1)="L"</formula>
    </cfRule>
    <cfRule type="expression" dxfId="794" priority="263" stopIfTrue="1">
      <formula>LEFT(B80,1)="M"</formula>
    </cfRule>
    <cfRule type="expression" dxfId="793" priority="264" stopIfTrue="1">
      <formula>LEFT(B80,1)="H"</formula>
    </cfRule>
    <cfRule type="expression" dxfId="792" priority="265" stopIfTrue="1">
      <formula>LEFT(B80,1)="C"</formula>
    </cfRule>
  </conditionalFormatting>
  <conditionalFormatting sqref="B75:B77">
    <cfRule type="expression" dxfId="791" priority="266" stopIfTrue="1">
      <formula>LEFT(B75,1)="Q"</formula>
    </cfRule>
    <cfRule type="expression" dxfId="790" priority="267" stopIfTrue="1">
      <formula>LEFT(B75,1)="L"</formula>
    </cfRule>
    <cfRule type="expression" dxfId="789" priority="268" stopIfTrue="1">
      <formula>LEFT(B75,1)="M"</formula>
    </cfRule>
    <cfRule type="expression" dxfId="788" priority="269" stopIfTrue="1">
      <formula>LEFT(B75,1)="H"</formula>
    </cfRule>
    <cfRule type="expression" dxfId="787" priority="270" stopIfTrue="1">
      <formula>LEFT(B75,1)="C"</formula>
    </cfRule>
  </conditionalFormatting>
  <conditionalFormatting sqref="B105">
    <cfRule type="expression" dxfId="786" priority="256" stopIfTrue="1">
      <formula>LEFT(B105,1)="Q"</formula>
    </cfRule>
    <cfRule type="expression" dxfId="785" priority="257" stopIfTrue="1">
      <formula>LEFT(B105,1)="L"</formula>
    </cfRule>
    <cfRule type="expression" dxfId="784" priority="258" stopIfTrue="1">
      <formula>LEFT(B105,1)="M"</formula>
    </cfRule>
    <cfRule type="expression" dxfId="783" priority="259" stopIfTrue="1">
      <formula>LEFT(B105,1)="H"</formula>
    </cfRule>
    <cfRule type="expression" dxfId="782" priority="260" stopIfTrue="1">
      <formula>LEFT(B105,1)="C"</formula>
    </cfRule>
  </conditionalFormatting>
  <conditionalFormatting sqref="B101">
    <cfRule type="expression" dxfId="781" priority="251" stopIfTrue="1">
      <formula>LEFT(B101,1)="Q"</formula>
    </cfRule>
    <cfRule type="expression" dxfId="780" priority="252" stopIfTrue="1">
      <formula>LEFT(B101,1)="L"</formula>
    </cfRule>
    <cfRule type="expression" dxfId="779" priority="253" stopIfTrue="1">
      <formula>LEFT(B101,1)="M"</formula>
    </cfRule>
    <cfRule type="expression" dxfId="778" priority="254" stopIfTrue="1">
      <formula>LEFT(B101,1)="H"</formula>
    </cfRule>
    <cfRule type="expression" dxfId="777" priority="255" stopIfTrue="1">
      <formula>LEFT(B101,1)="C"</formula>
    </cfRule>
  </conditionalFormatting>
  <conditionalFormatting sqref="B57">
    <cfRule type="expression" dxfId="776" priority="246" stopIfTrue="1">
      <formula>LEFT(B57,1)="Q"</formula>
    </cfRule>
    <cfRule type="expression" dxfId="775" priority="247" stopIfTrue="1">
      <formula>LEFT(B57,1)="L"</formula>
    </cfRule>
    <cfRule type="expression" dxfId="774" priority="248" stopIfTrue="1">
      <formula>LEFT(B57,1)="M"</formula>
    </cfRule>
    <cfRule type="expression" dxfId="773" priority="249" stopIfTrue="1">
      <formula>LEFT(B57,1)="H"</formula>
    </cfRule>
    <cfRule type="expression" dxfId="772" priority="250" stopIfTrue="1">
      <formula>LEFT(B57,1)="C"</formula>
    </cfRule>
  </conditionalFormatting>
  <conditionalFormatting sqref="B56">
    <cfRule type="expression" dxfId="771" priority="241" stopIfTrue="1">
      <formula>LEFT(B56,1)="Q"</formula>
    </cfRule>
    <cfRule type="expression" dxfId="770" priority="242" stopIfTrue="1">
      <formula>LEFT(B56,1)="L"</formula>
    </cfRule>
    <cfRule type="expression" dxfId="769" priority="243" stopIfTrue="1">
      <formula>LEFT(B56,1)="M"</formula>
    </cfRule>
    <cfRule type="expression" dxfId="768" priority="244" stopIfTrue="1">
      <formula>LEFT(B56,1)="H"</formula>
    </cfRule>
    <cfRule type="expression" dxfId="767" priority="245" stopIfTrue="1">
      <formula>LEFT(B56,1)="C"</formula>
    </cfRule>
  </conditionalFormatting>
  <conditionalFormatting sqref="B40">
    <cfRule type="expression" dxfId="766" priority="231" stopIfTrue="1">
      <formula>LEFT(B40,1)="Q"</formula>
    </cfRule>
    <cfRule type="expression" dxfId="765" priority="232" stopIfTrue="1">
      <formula>LEFT(B40,1)="L"</formula>
    </cfRule>
    <cfRule type="expression" dxfId="764" priority="233" stopIfTrue="1">
      <formula>LEFT(B40,1)="M"</formula>
    </cfRule>
    <cfRule type="expression" dxfId="763" priority="234" stopIfTrue="1">
      <formula>LEFT(B40,1)="H"</formula>
    </cfRule>
    <cfRule type="expression" dxfId="762" priority="235" stopIfTrue="1">
      <formula>LEFT(B40,1)="C"</formula>
    </cfRule>
  </conditionalFormatting>
  <conditionalFormatting sqref="B48">
    <cfRule type="expression" dxfId="761" priority="236" stopIfTrue="1">
      <formula>LEFT(B48,1)="Q"</formula>
    </cfRule>
    <cfRule type="expression" dxfId="760" priority="237" stopIfTrue="1">
      <formula>LEFT(B48,1)="L"</formula>
    </cfRule>
    <cfRule type="expression" dxfId="759" priority="238" stopIfTrue="1">
      <formula>LEFT(B48,1)="M"</formula>
    </cfRule>
    <cfRule type="expression" dxfId="758" priority="239" stopIfTrue="1">
      <formula>LEFT(B48,1)="H"</formula>
    </cfRule>
    <cfRule type="expression" dxfId="757" priority="240" stopIfTrue="1">
      <formula>LEFT(B48,1)="C"</formula>
    </cfRule>
  </conditionalFormatting>
  <conditionalFormatting sqref="B45:B46">
    <cfRule type="expression" dxfId="756" priority="226" stopIfTrue="1">
      <formula>LEFT(B45,1)="Q"</formula>
    </cfRule>
    <cfRule type="expression" dxfId="755" priority="227" stopIfTrue="1">
      <formula>LEFT(B45,1)="L"</formula>
    </cfRule>
    <cfRule type="expression" dxfId="754" priority="228" stopIfTrue="1">
      <formula>LEFT(B45,1)="M"</formula>
    </cfRule>
    <cfRule type="expression" dxfId="753" priority="229" stopIfTrue="1">
      <formula>LEFT(B45,1)="H"</formula>
    </cfRule>
    <cfRule type="expression" dxfId="752" priority="230" stopIfTrue="1">
      <formula>LEFT(B45,1)="C"</formula>
    </cfRule>
  </conditionalFormatting>
  <conditionalFormatting sqref="B42">
    <cfRule type="expression" dxfId="751" priority="221" stopIfTrue="1">
      <formula>LEFT(B42,1)="Q"</formula>
    </cfRule>
    <cfRule type="expression" dxfId="750" priority="222" stopIfTrue="1">
      <formula>LEFT(B42,1)="L"</formula>
    </cfRule>
    <cfRule type="expression" dxfId="749" priority="223" stopIfTrue="1">
      <formula>LEFT(B42,1)="M"</formula>
    </cfRule>
    <cfRule type="expression" dxfId="748" priority="224" stopIfTrue="1">
      <formula>LEFT(B42,1)="H"</formula>
    </cfRule>
    <cfRule type="expression" dxfId="747" priority="225" stopIfTrue="1">
      <formula>LEFT(B42,1)="C"</formula>
    </cfRule>
  </conditionalFormatting>
  <conditionalFormatting sqref="B47">
    <cfRule type="expression" dxfId="746" priority="216" stopIfTrue="1">
      <formula>LEFT(B47,1)="Q"</formula>
    </cfRule>
    <cfRule type="expression" dxfId="745" priority="217" stopIfTrue="1">
      <formula>LEFT(B47,1)="L"</formula>
    </cfRule>
    <cfRule type="expression" dxfId="744" priority="218" stopIfTrue="1">
      <formula>LEFT(B47,1)="M"</formula>
    </cfRule>
    <cfRule type="expression" dxfId="743" priority="219" stopIfTrue="1">
      <formula>LEFT(B47,1)="H"</formula>
    </cfRule>
    <cfRule type="expression" dxfId="742" priority="220" stopIfTrue="1">
      <formula>LEFT(B47,1)="C"</formula>
    </cfRule>
  </conditionalFormatting>
  <conditionalFormatting sqref="B79">
    <cfRule type="expression" dxfId="741" priority="211" stopIfTrue="1">
      <formula>LEFT(B79,1)="Q"</formula>
    </cfRule>
    <cfRule type="expression" dxfId="740" priority="212" stopIfTrue="1">
      <formula>LEFT(B79,1)="L"</formula>
    </cfRule>
    <cfRule type="expression" dxfId="739" priority="213" stopIfTrue="1">
      <formula>LEFT(B79,1)="M"</formula>
    </cfRule>
    <cfRule type="expression" dxfId="738" priority="214" stopIfTrue="1">
      <formula>LEFT(B79,1)="H"</formula>
    </cfRule>
    <cfRule type="expression" dxfId="737" priority="215" stopIfTrue="1">
      <formula>LEFT(B79,1)="C"</formula>
    </cfRule>
  </conditionalFormatting>
  <conditionalFormatting sqref="B106">
    <cfRule type="expression" dxfId="736" priority="206" stopIfTrue="1">
      <formula>LEFT(B106,1)="Q"</formula>
    </cfRule>
    <cfRule type="expression" dxfId="735" priority="207" stopIfTrue="1">
      <formula>LEFT(B106,1)="L"</formula>
    </cfRule>
    <cfRule type="expression" dxfId="734" priority="208" stopIfTrue="1">
      <formula>LEFT(B106,1)="M"</formula>
    </cfRule>
    <cfRule type="expression" dxfId="733" priority="209" stopIfTrue="1">
      <formula>LEFT(B106,1)="H"</formula>
    </cfRule>
    <cfRule type="expression" dxfId="732" priority="210" stopIfTrue="1">
      <formula>LEFT(B106,1)="C"</formula>
    </cfRule>
  </conditionalFormatting>
  <conditionalFormatting sqref="B82">
    <cfRule type="expression" dxfId="731" priority="201" stopIfTrue="1">
      <formula>LEFT(B82,1)="Q"</formula>
    </cfRule>
    <cfRule type="expression" dxfId="730" priority="202" stopIfTrue="1">
      <formula>LEFT(B82,1)="L"</formula>
    </cfRule>
    <cfRule type="expression" dxfId="729" priority="203" stopIfTrue="1">
      <formula>LEFT(B82,1)="M"</formula>
    </cfRule>
    <cfRule type="expression" dxfId="728" priority="204" stopIfTrue="1">
      <formula>LEFT(B82,1)="H"</formula>
    </cfRule>
    <cfRule type="expression" dxfId="727" priority="205" stopIfTrue="1">
      <formula>LEFT(B82,1)="C"</formula>
    </cfRule>
  </conditionalFormatting>
  <conditionalFormatting sqref="B83:B84">
    <cfRule type="expression" dxfId="726" priority="196" stopIfTrue="1">
      <formula>LEFT(B83,1)="Q"</formula>
    </cfRule>
    <cfRule type="expression" dxfId="725" priority="197" stopIfTrue="1">
      <formula>LEFT(B83,1)="L"</formula>
    </cfRule>
    <cfRule type="expression" dxfId="724" priority="198" stopIfTrue="1">
      <formula>LEFT(B83,1)="M"</formula>
    </cfRule>
    <cfRule type="expression" dxfId="723" priority="199" stopIfTrue="1">
      <formula>LEFT(B83,1)="H"</formula>
    </cfRule>
    <cfRule type="expression" dxfId="722" priority="200" stopIfTrue="1">
      <formula>LEFT(B83,1)="C"</formula>
    </cfRule>
  </conditionalFormatting>
  <conditionalFormatting sqref="B108:B109">
    <cfRule type="expression" dxfId="721" priority="191" stopIfTrue="1">
      <formula>LEFT(B108,1)="Q"</formula>
    </cfRule>
    <cfRule type="expression" dxfId="720" priority="192" stopIfTrue="1">
      <formula>LEFT(B108,1)="L"</formula>
    </cfRule>
    <cfRule type="expression" dxfId="719" priority="193" stopIfTrue="1">
      <formula>LEFT(B108,1)="M"</formula>
    </cfRule>
    <cfRule type="expression" dxfId="718" priority="194" stopIfTrue="1">
      <formula>LEFT(B108,1)="H"</formula>
    </cfRule>
    <cfRule type="expression" dxfId="717" priority="195" stopIfTrue="1">
      <formula>LEFT(B108,1)="C"</formula>
    </cfRule>
  </conditionalFormatting>
  <conditionalFormatting sqref="B96 B98">
    <cfRule type="expression" dxfId="716" priority="181" stopIfTrue="1">
      <formula>LEFT(B96,1)="Q"</formula>
    </cfRule>
    <cfRule type="expression" dxfId="715" priority="182" stopIfTrue="1">
      <formula>LEFT(B96,1)="L"</formula>
    </cfRule>
    <cfRule type="expression" dxfId="714" priority="183" stopIfTrue="1">
      <formula>LEFT(B96,1)="M"</formula>
    </cfRule>
    <cfRule type="expression" dxfId="713" priority="184" stopIfTrue="1">
      <formula>LEFT(B96,1)="H"</formula>
    </cfRule>
    <cfRule type="expression" dxfId="712" priority="185" stopIfTrue="1">
      <formula>LEFT(B96,1)="C"</formula>
    </cfRule>
  </conditionalFormatting>
  <conditionalFormatting sqref="B110">
    <cfRule type="expression" dxfId="711" priority="186" stopIfTrue="1">
      <formula>LEFT(B110,1)="Q"</formula>
    </cfRule>
    <cfRule type="expression" dxfId="710" priority="187" stopIfTrue="1">
      <formula>LEFT(B110,1)="L"</formula>
    </cfRule>
    <cfRule type="expression" dxfId="709" priority="188" stopIfTrue="1">
      <formula>LEFT(B110,1)="M"</formula>
    </cfRule>
    <cfRule type="expression" dxfId="708" priority="189" stopIfTrue="1">
      <formula>LEFT(B110,1)="H"</formula>
    </cfRule>
    <cfRule type="expression" dxfId="707" priority="190" stopIfTrue="1">
      <formula>LEFT(B110,1)="C"</formula>
    </cfRule>
  </conditionalFormatting>
  <conditionalFormatting sqref="B15:B16">
    <cfRule type="expression" dxfId="706" priority="171" stopIfTrue="1">
      <formula>LEFT(B15,1)="Q"</formula>
    </cfRule>
    <cfRule type="expression" dxfId="705" priority="172" stopIfTrue="1">
      <formula>LEFT(B15,1)="L"</formula>
    </cfRule>
    <cfRule type="expression" dxfId="704" priority="173" stopIfTrue="1">
      <formula>LEFT(B15,1)="M"</formula>
    </cfRule>
    <cfRule type="expression" dxfId="703" priority="174" stopIfTrue="1">
      <formula>LEFT(B15,1)="H"</formula>
    </cfRule>
    <cfRule type="expression" dxfId="702" priority="175" stopIfTrue="1">
      <formula>LEFT(B15,1)="C"</formula>
    </cfRule>
  </conditionalFormatting>
  <conditionalFormatting sqref="B85:B86">
    <cfRule type="expression" dxfId="701" priority="166" stopIfTrue="1">
      <formula>LEFT(B85,1)="Q"</formula>
    </cfRule>
    <cfRule type="expression" dxfId="700" priority="167" stopIfTrue="1">
      <formula>LEFT(B85,1)="L"</formula>
    </cfRule>
    <cfRule type="expression" dxfId="699" priority="168" stopIfTrue="1">
      <formula>LEFT(B85,1)="M"</formula>
    </cfRule>
    <cfRule type="expression" dxfId="698" priority="169" stopIfTrue="1">
      <formula>LEFT(B85,1)="H"</formula>
    </cfRule>
    <cfRule type="expression" dxfId="697" priority="170" stopIfTrue="1">
      <formula>LEFT(B85,1)="C"</formula>
    </cfRule>
  </conditionalFormatting>
  <conditionalFormatting sqref="B87:B88">
    <cfRule type="expression" dxfId="696" priority="161" stopIfTrue="1">
      <formula>LEFT(B87,1)="Q"</formula>
    </cfRule>
    <cfRule type="expression" dxfId="695" priority="162" stopIfTrue="1">
      <formula>LEFT(B87,1)="L"</formula>
    </cfRule>
    <cfRule type="expression" dxfId="694" priority="163" stopIfTrue="1">
      <formula>LEFT(B87,1)="M"</formula>
    </cfRule>
    <cfRule type="expression" dxfId="693" priority="164" stopIfTrue="1">
      <formula>LEFT(B87,1)="H"</formula>
    </cfRule>
    <cfRule type="expression" dxfId="692" priority="165" stopIfTrue="1">
      <formula>LEFT(B87,1)="C"</formula>
    </cfRule>
  </conditionalFormatting>
  <conditionalFormatting sqref="B117:B119 B114:B115">
    <cfRule type="expression" dxfId="691" priority="156" stopIfTrue="1">
      <formula>LEFT(B114,1)="Q"</formula>
    </cfRule>
    <cfRule type="expression" dxfId="690" priority="157" stopIfTrue="1">
      <formula>LEFT(B114,1)="L"</formula>
    </cfRule>
    <cfRule type="expression" dxfId="689" priority="158" stopIfTrue="1">
      <formula>LEFT(B114,1)="M"</formula>
    </cfRule>
    <cfRule type="expression" dxfId="688" priority="159" stopIfTrue="1">
      <formula>LEFT(B114,1)="H"</formula>
    </cfRule>
    <cfRule type="expression" dxfId="687" priority="160" stopIfTrue="1">
      <formula>LEFT(B114,1)="C"</formula>
    </cfRule>
  </conditionalFormatting>
  <conditionalFormatting sqref="B116">
    <cfRule type="expression" dxfId="686" priority="151" stopIfTrue="1">
      <formula>LEFT(B116,1)="Q"</formula>
    </cfRule>
    <cfRule type="expression" dxfId="685" priority="152" stopIfTrue="1">
      <formula>LEFT(B116,1)="L"</formula>
    </cfRule>
    <cfRule type="expression" dxfId="684" priority="153" stopIfTrue="1">
      <formula>LEFT(B116,1)="M"</formula>
    </cfRule>
    <cfRule type="expression" dxfId="683" priority="154" stopIfTrue="1">
      <formula>LEFT(B116,1)="H"</formula>
    </cfRule>
    <cfRule type="expression" dxfId="682" priority="155" stopIfTrue="1">
      <formula>LEFT(B116,1)="C"</formula>
    </cfRule>
  </conditionalFormatting>
  <conditionalFormatting sqref="B54:B55">
    <cfRule type="expression" dxfId="681" priority="146" stopIfTrue="1">
      <formula>LEFT(B54,1)="Q"</formula>
    </cfRule>
    <cfRule type="expression" dxfId="680" priority="147" stopIfTrue="1">
      <formula>LEFT(B54,1)="L"</formula>
    </cfRule>
    <cfRule type="expression" dxfId="679" priority="148" stopIfTrue="1">
      <formula>LEFT(B54,1)="M"</formula>
    </cfRule>
    <cfRule type="expression" dxfId="678" priority="149" stopIfTrue="1">
      <formula>LEFT(B54,1)="H"</formula>
    </cfRule>
    <cfRule type="expression" dxfId="677" priority="150" stopIfTrue="1">
      <formula>LEFT(B54,1)="C"</formula>
    </cfRule>
  </conditionalFormatting>
  <conditionalFormatting sqref="B66:B68">
    <cfRule type="expression" dxfId="676" priority="141" stopIfTrue="1">
      <formula>LEFT(B66,1)="Q"</formula>
    </cfRule>
    <cfRule type="expression" dxfId="675" priority="142" stopIfTrue="1">
      <formula>LEFT(B66,1)="L"</formula>
    </cfRule>
    <cfRule type="expression" dxfId="674" priority="143" stopIfTrue="1">
      <formula>LEFT(B66,1)="M"</formula>
    </cfRule>
    <cfRule type="expression" dxfId="673" priority="144" stopIfTrue="1">
      <formula>LEFT(B66,1)="H"</formula>
    </cfRule>
    <cfRule type="expression" dxfId="672" priority="145" stopIfTrue="1">
      <formula>LEFT(B66,1)="C"</formula>
    </cfRule>
  </conditionalFormatting>
  <conditionalFormatting sqref="B61">
    <cfRule type="expression" dxfId="671" priority="136" stopIfTrue="1">
      <formula>LEFT(B61,1)="Q"</formula>
    </cfRule>
    <cfRule type="expression" dxfId="670" priority="137" stopIfTrue="1">
      <formula>LEFT(B61,1)="L"</formula>
    </cfRule>
    <cfRule type="expression" dxfId="669" priority="138" stopIfTrue="1">
      <formula>LEFT(B61,1)="M"</formula>
    </cfRule>
    <cfRule type="expression" dxfId="668" priority="139" stopIfTrue="1">
      <formula>LEFT(B61,1)="H"</formula>
    </cfRule>
    <cfRule type="expression" dxfId="667" priority="140" stopIfTrue="1">
      <formula>LEFT(B61,1)="C"</formula>
    </cfRule>
  </conditionalFormatting>
  <conditionalFormatting sqref="B89:B94">
    <cfRule type="expression" dxfId="666" priority="131" stopIfTrue="1">
      <formula>LEFT(B89,1)="Q"</formula>
    </cfRule>
    <cfRule type="expression" dxfId="665" priority="132" stopIfTrue="1">
      <formula>LEFT(B89,1)="L"</formula>
    </cfRule>
    <cfRule type="expression" dxfId="664" priority="133" stopIfTrue="1">
      <formula>LEFT(B89,1)="M"</formula>
    </cfRule>
    <cfRule type="expression" dxfId="663" priority="134" stopIfTrue="1">
      <formula>LEFT(B89,1)="H"</formula>
    </cfRule>
    <cfRule type="expression" dxfId="662" priority="135" stopIfTrue="1">
      <formula>LEFT(B89,1)="C"</formula>
    </cfRule>
  </conditionalFormatting>
  <conditionalFormatting sqref="B70:B74">
    <cfRule type="expression" dxfId="661" priority="126" stopIfTrue="1">
      <formula>LEFT(B70,1)="Q"</formula>
    </cfRule>
    <cfRule type="expression" dxfId="660" priority="127" stopIfTrue="1">
      <formula>LEFT(B70,1)="L"</formula>
    </cfRule>
    <cfRule type="expression" dxfId="659" priority="128" stopIfTrue="1">
      <formula>LEFT(B70,1)="M"</formula>
    </cfRule>
    <cfRule type="expression" dxfId="658" priority="129" stopIfTrue="1">
      <formula>LEFT(B70,1)="H"</formula>
    </cfRule>
    <cfRule type="expression" dxfId="657" priority="130" stopIfTrue="1">
      <formula>LEFT(B70,1)="C"</formula>
    </cfRule>
  </conditionalFormatting>
  <conditionalFormatting sqref="B69">
    <cfRule type="expression" dxfId="656" priority="121" stopIfTrue="1">
      <formula>LEFT(B69,1)="Q"</formula>
    </cfRule>
    <cfRule type="expression" dxfId="655" priority="122" stopIfTrue="1">
      <formula>LEFT(B69,1)="L"</formula>
    </cfRule>
    <cfRule type="expression" dxfId="654" priority="123" stopIfTrue="1">
      <formula>LEFT(B69,1)="M"</formula>
    </cfRule>
    <cfRule type="expression" dxfId="653" priority="124" stopIfTrue="1">
      <formula>LEFT(B69,1)="H"</formula>
    </cfRule>
    <cfRule type="expression" dxfId="652" priority="125" stopIfTrue="1">
      <formula>LEFT(B69,1)="C"</formula>
    </cfRule>
  </conditionalFormatting>
  <conditionalFormatting sqref="B120">
    <cfRule type="expression" dxfId="651" priority="116" stopIfTrue="1">
      <formula>LEFT(B120,1)="Q"</formula>
    </cfRule>
    <cfRule type="expression" dxfId="650" priority="117" stopIfTrue="1">
      <formula>LEFT(B120,1)="L"</formula>
    </cfRule>
    <cfRule type="expression" dxfId="649" priority="118" stopIfTrue="1">
      <formula>LEFT(B120,1)="M"</formula>
    </cfRule>
    <cfRule type="expression" dxfId="648" priority="119" stopIfTrue="1">
      <formula>LEFT(B120,1)="H"</formula>
    </cfRule>
    <cfRule type="expression" dxfId="647" priority="120" stopIfTrue="1">
      <formula>LEFT(B120,1)="C"</formula>
    </cfRule>
  </conditionalFormatting>
  <conditionalFormatting sqref="B121">
    <cfRule type="expression" dxfId="646" priority="111" stopIfTrue="1">
      <formula>LEFT(B121,1)="Q"</formula>
    </cfRule>
    <cfRule type="expression" dxfId="645" priority="112" stopIfTrue="1">
      <formula>LEFT(B121,1)="L"</formula>
    </cfRule>
    <cfRule type="expression" dxfId="644" priority="113" stopIfTrue="1">
      <formula>LEFT(B121,1)="M"</formula>
    </cfRule>
    <cfRule type="expression" dxfId="643" priority="114" stopIfTrue="1">
      <formula>LEFT(B121,1)="H"</formula>
    </cfRule>
    <cfRule type="expression" dxfId="642" priority="115" stopIfTrue="1">
      <formula>LEFT(B121,1)="C"</formula>
    </cfRule>
  </conditionalFormatting>
  <conditionalFormatting sqref="B12:B14">
    <cfRule type="expression" dxfId="641" priority="106" stopIfTrue="1">
      <formula>LEFT(B12,1)="Q"</formula>
    </cfRule>
    <cfRule type="expression" dxfId="640" priority="107" stopIfTrue="1">
      <formula>LEFT(B12,1)="L"</formula>
    </cfRule>
    <cfRule type="expression" dxfId="639" priority="108" stopIfTrue="1">
      <formula>LEFT(B12,1)="M"</formula>
    </cfRule>
    <cfRule type="expression" dxfId="638" priority="109" stopIfTrue="1">
      <formula>LEFT(B12,1)="H"</formula>
    </cfRule>
    <cfRule type="expression" dxfId="637" priority="110" stopIfTrue="1">
      <formula>LEFT(B12,1)="C"</formula>
    </cfRule>
  </conditionalFormatting>
  <conditionalFormatting sqref="B124:B125">
    <cfRule type="expression" dxfId="636" priority="101" stopIfTrue="1">
      <formula>LEFT(B124,1)="Q"</formula>
    </cfRule>
    <cfRule type="expression" dxfId="635" priority="102" stopIfTrue="1">
      <formula>LEFT(B124,1)="L"</formula>
    </cfRule>
    <cfRule type="expression" dxfId="634" priority="103" stopIfTrue="1">
      <formula>LEFT(B124,1)="M"</formula>
    </cfRule>
    <cfRule type="expression" dxfId="633" priority="104" stopIfTrue="1">
      <formula>LEFT(B124,1)="H"</formula>
    </cfRule>
    <cfRule type="expression" dxfId="632" priority="105" stopIfTrue="1">
      <formula>LEFT(B124,1)="C"</formula>
    </cfRule>
  </conditionalFormatting>
  <conditionalFormatting sqref="B97">
    <cfRule type="expression" dxfId="631" priority="96" stopIfTrue="1">
      <formula>LEFT(B97,1)="Q"</formula>
    </cfRule>
    <cfRule type="expression" dxfId="630" priority="97" stopIfTrue="1">
      <formula>LEFT(B97,1)="L"</formula>
    </cfRule>
    <cfRule type="expression" dxfId="629" priority="98" stopIfTrue="1">
      <formula>LEFT(B97,1)="M"</formula>
    </cfRule>
    <cfRule type="expression" dxfId="628" priority="99" stopIfTrue="1">
      <formula>LEFT(B97,1)="H"</formula>
    </cfRule>
    <cfRule type="expression" dxfId="627" priority="100" stopIfTrue="1">
      <formula>LEFT(B97,1)="C"</formula>
    </cfRule>
  </conditionalFormatting>
  <conditionalFormatting sqref="B17">
    <cfRule type="expression" dxfId="626" priority="86" stopIfTrue="1">
      <formula>LEFT(B17,1)="Q"</formula>
    </cfRule>
    <cfRule type="expression" dxfId="625" priority="87" stopIfTrue="1">
      <formula>LEFT(B17,1)="L"</formula>
    </cfRule>
    <cfRule type="expression" dxfId="624" priority="88" stopIfTrue="1">
      <formula>LEFT(B17,1)="M"</formula>
    </cfRule>
    <cfRule type="expression" dxfId="623" priority="89" stopIfTrue="1">
      <formula>LEFT(B17,1)="H"</formula>
    </cfRule>
    <cfRule type="expression" dxfId="622" priority="90" stopIfTrue="1">
      <formula>LEFT(B17,1)="C"</formula>
    </cfRule>
  </conditionalFormatting>
  <conditionalFormatting sqref="B19">
    <cfRule type="expression" dxfId="621" priority="76" stopIfTrue="1">
      <formula>LEFT(B19,1)="Q"</formula>
    </cfRule>
    <cfRule type="expression" dxfId="620" priority="77" stopIfTrue="1">
      <formula>LEFT(B19,1)="L"</formula>
    </cfRule>
    <cfRule type="expression" dxfId="619" priority="78" stopIfTrue="1">
      <formula>LEFT(B19,1)="M"</formula>
    </cfRule>
    <cfRule type="expression" dxfId="618" priority="79" stopIfTrue="1">
      <formula>LEFT(B19,1)="H"</formula>
    </cfRule>
    <cfRule type="expression" dxfId="617" priority="80" stopIfTrue="1">
      <formula>LEFT(B19,1)="C"</formula>
    </cfRule>
  </conditionalFormatting>
  <conditionalFormatting sqref="B18">
    <cfRule type="expression" dxfId="616" priority="81" stopIfTrue="1">
      <formula>LEFT(B18,1)="Q"</formula>
    </cfRule>
    <cfRule type="expression" dxfId="615" priority="82" stopIfTrue="1">
      <formula>LEFT(B18,1)="L"</formula>
    </cfRule>
    <cfRule type="expression" dxfId="614" priority="83" stopIfTrue="1">
      <formula>LEFT(B18,1)="M"</formula>
    </cfRule>
    <cfRule type="expression" dxfId="613" priority="84" stopIfTrue="1">
      <formula>LEFT(B18,1)="H"</formula>
    </cfRule>
    <cfRule type="expression" dxfId="612" priority="85" stopIfTrue="1">
      <formula>LEFT(B18,1)="C"</formula>
    </cfRule>
  </conditionalFormatting>
  <conditionalFormatting sqref="B20">
    <cfRule type="expression" dxfId="611" priority="61" stopIfTrue="1">
      <formula>LEFT(B20,1)="Q"</formula>
    </cfRule>
    <cfRule type="expression" dxfId="610" priority="62" stopIfTrue="1">
      <formula>LEFT(B20,1)="L"</formula>
    </cfRule>
    <cfRule type="expression" dxfId="609" priority="63" stopIfTrue="1">
      <formula>LEFT(B20,1)="M"</formula>
    </cfRule>
    <cfRule type="expression" dxfId="608" priority="64" stopIfTrue="1">
      <formula>LEFT(B20,1)="H"</formula>
    </cfRule>
    <cfRule type="expression" dxfId="607" priority="65" stopIfTrue="1">
      <formula>LEFT(B20,1)="C"</formula>
    </cfRule>
  </conditionalFormatting>
  <conditionalFormatting sqref="B21 B23:B24">
    <cfRule type="expression" dxfId="606" priority="56" stopIfTrue="1">
      <formula>LEFT(B21,1)="Q"</formula>
    </cfRule>
    <cfRule type="expression" dxfId="605" priority="57" stopIfTrue="1">
      <formula>LEFT(B21,1)="L"</formula>
    </cfRule>
    <cfRule type="expression" dxfId="604" priority="58" stopIfTrue="1">
      <formula>LEFT(B21,1)="M"</formula>
    </cfRule>
    <cfRule type="expression" dxfId="603" priority="59" stopIfTrue="1">
      <formula>LEFT(B21,1)="H"</formula>
    </cfRule>
    <cfRule type="expression" dxfId="602" priority="60" stopIfTrue="1">
      <formula>LEFT(B21,1)="C"</formula>
    </cfRule>
  </conditionalFormatting>
  <conditionalFormatting sqref="B22">
    <cfRule type="expression" dxfId="601" priority="51" stopIfTrue="1">
      <formula>LEFT(B22,1)="Q"</formula>
    </cfRule>
    <cfRule type="expression" dxfId="600" priority="52" stopIfTrue="1">
      <formula>LEFT(B22,1)="L"</formula>
    </cfRule>
    <cfRule type="expression" dxfId="599" priority="53" stopIfTrue="1">
      <formula>LEFT(B22,1)="M"</formula>
    </cfRule>
    <cfRule type="expression" dxfId="598" priority="54" stopIfTrue="1">
      <formula>LEFT(B22,1)="H"</formula>
    </cfRule>
    <cfRule type="expression" dxfId="597" priority="55" stopIfTrue="1">
      <formula>LEFT(B22,1)="C"</formula>
    </cfRule>
  </conditionalFormatting>
  <conditionalFormatting sqref="B34:B35">
    <cfRule type="expression" dxfId="596" priority="41" stopIfTrue="1">
      <formula>LEFT(B34,1)="Q"</formula>
    </cfRule>
    <cfRule type="expression" dxfId="595" priority="42" stopIfTrue="1">
      <formula>LEFT(B34,1)="L"</formula>
    </cfRule>
    <cfRule type="expression" dxfId="594" priority="43" stopIfTrue="1">
      <formula>LEFT(B34,1)="M"</formula>
    </cfRule>
    <cfRule type="expression" dxfId="593" priority="44" stopIfTrue="1">
      <formula>LEFT(B34,1)="H"</formula>
    </cfRule>
    <cfRule type="expression" dxfId="592" priority="45" stopIfTrue="1">
      <formula>LEFT(B34,1)="C"</formula>
    </cfRule>
  </conditionalFormatting>
  <conditionalFormatting sqref="B59">
    <cfRule type="expression" dxfId="591" priority="36" stopIfTrue="1">
      <formula>LEFT(B59,1)="Q"</formula>
    </cfRule>
    <cfRule type="expression" dxfId="590" priority="37" stopIfTrue="1">
      <formula>LEFT(B59,1)="L"</formula>
    </cfRule>
    <cfRule type="expression" dxfId="589" priority="38" stopIfTrue="1">
      <formula>LEFT(B59,1)="M"</formula>
    </cfRule>
    <cfRule type="expression" dxfId="588" priority="39" stopIfTrue="1">
      <formula>LEFT(B59,1)="H"</formula>
    </cfRule>
    <cfRule type="expression" dxfId="587" priority="40" stopIfTrue="1">
      <formula>LEFT(B59,1)="C"</formula>
    </cfRule>
  </conditionalFormatting>
  <conditionalFormatting sqref="B60">
    <cfRule type="expression" dxfId="586" priority="31" stopIfTrue="1">
      <formula>LEFT(B60,1)="Q"</formula>
    </cfRule>
    <cfRule type="expression" dxfId="585" priority="32" stopIfTrue="1">
      <formula>LEFT(B60,1)="L"</formula>
    </cfRule>
    <cfRule type="expression" dxfId="584" priority="33" stopIfTrue="1">
      <formula>LEFT(B60,1)="M"</formula>
    </cfRule>
    <cfRule type="expression" dxfId="583" priority="34" stopIfTrue="1">
      <formula>LEFT(B60,1)="H"</formula>
    </cfRule>
    <cfRule type="expression" dxfId="582" priority="35" stopIfTrue="1">
      <formula>LEFT(B60,1)="C"</formula>
    </cfRule>
  </conditionalFormatting>
  <dataValidations count="2">
    <dataValidation type="list" allowBlank="1" showInputMessage="1" showErrorMessage="1" sqref="G2:G125" xr:uid="{00000000-0002-0000-0000-000000000000}">
      <formula1>I2:K2</formula1>
    </dataValidation>
    <dataValidation type="list" allowBlank="1" showInputMessage="1" showErrorMessage="1" sqref="B2:B125" xr:uid="{00000000-0002-0000-0000-000004000000}">
      <formula1>"Critical,High,Medium,Low,Question"</formula1>
    </dataValidation>
  </dataValidations>
  <pageMargins left="0.7" right="0.7" top="0.75" bottom="0.75" header="0.3" footer="0.3"/>
  <pageSetup paperSize="9" scale="52"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pageSetUpPr fitToPage="1"/>
  </sheetPr>
  <dimension ref="A1:Q125"/>
  <sheetViews>
    <sheetView zoomScale="85" zoomScaleNormal="85" workbookViewId="0">
      <pane ySplit="1" topLeftCell="A2" activePane="bottomLeft" state="frozen"/>
      <selection pane="bottomLeft" activeCell="G2" sqref="G2"/>
    </sheetView>
  </sheetViews>
  <sheetFormatPr defaultColWidth="0" defaultRowHeight="0" customHeight="1" zeroHeight="1" x14ac:dyDescent="0.25"/>
  <cols>
    <col min="1" max="1" width="5.5703125" customWidth="1"/>
    <col min="2" max="2" width="9.140625" bestFit="1" customWidth="1"/>
    <col min="3" max="3" width="22.140625" style="4" customWidth="1"/>
    <col min="4" max="4" width="93.28515625" customWidth="1"/>
    <col min="5" max="5" width="10.28515625" customWidth="1"/>
    <col min="6" max="6" width="11.5703125" style="3" customWidth="1"/>
    <col min="7" max="7" width="27.42578125" style="3" customWidth="1"/>
    <col min="8" max="8" width="71.42578125" customWidth="1"/>
    <col min="9" max="9" width="15.7109375" style="3" hidden="1" customWidth="1"/>
    <col min="10" max="12" width="9.140625" style="5" hidden="1" customWidth="1"/>
    <col min="13" max="13" width="9.140625" hidden="1" customWidth="1"/>
    <col min="14" max="14" width="15.42578125" hidden="1" customWidth="1"/>
    <col min="15" max="16" width="9.140625" hidden="1" customWidth="1"/>
    <col min="17" max="17" width="15.42578125" hidden="1" customWidth="1"/>
    <col min="18" max="16384" width="9.140625" hidden="1"/>
  </cols>
  <sheetData>
    <row r="1" spans="1:12" ht="26.25" x14ac:dyDescent="0.25">
      <c r="A1" s="2" t="s">
        <v>0</v>
      </c>
      <c r="B1" s="2" t="s">
        <v>1</v>
      </c>
      <c r="C1" s="2" t="s">
        <v>2</v>
      </c>
      <c r="D1" s="2" t="s">
        <v>3</v>
      </c>
      <c r="E1" s="23" t="s">
        <v>4</v>
      </c>
      <c r="F1" s="23" t="s">
        <v>5</v>
      </c>
      <c r="G1" s="1" t="s">
        <v>6</v>
      </c>
      <c r="H1" s="1" t="s">
        <v>7</v>
      </c>
      <c r="I1" s="2" t="s">
        <v>8</v>
      </c>
      <c r="J1" s="2" t="s">
        <v>9</v>
      </c>
      <c r="K1" s="2" t="s">
        <v>10</v>
      </c>
      <c r="L1" s="2"/>
    </row>
    <row r="2" spans="1:12" s="14" customFormat="1" ht="15" x14ac:dyDescent="0.25">
      <c r="A2" s="12" t="s">
        <v>286</v>
      </c>
      <c r="B2" s="12" t="s">
        <v>12</v>
      </c>
      <c r="C2" s="8" t="s">
        <v>13</v>
      </c>
      <c r="D2" s="6" t="s">
        <v>287</v>
      </c>
      <c r="E2" s="12" t="str">
        <f>IF(Table1342[[#This Row],[Priority]]="Critical","N/A",IF(Table1342[[#This Row],[Priority]]="High",10,IF(Table1342[[#This Row],[Priority]]="Medium",5,IF(Table1342[[#This Row],[Priority]]="Low",2,IF(Table1342[[#This Row],[Priority]]="Question","N/A",0)))))</f>
        <v>N/A</v>
      </c>
      <c r="F2" s="12" t="str">
        <f>IF(Table1342[[#This Row],[Participant response]]="","",IF(OR(Table1342[[#This Row],[Priority]]="Critical",Table1342[[#This Row],[Priority]]="Question"),"N/A",Table1342[[#This Row],[Maximum score]]*IF(Table1342[[#This Row],[Participant response]]="Standard",1,IF(LEFT(Table1342[[#This Row],[Participant response]],6)="Custom",0.5,0))))</f>
        <v/>
      </c>
      <c r="G2" s="24"/>
      <c r="H2" s="26"/>
      <c r="I2" s="13" t="str">
        <f t="shared" ref="I2:I46" si="0">IF($B2="","",IF($B2="Critical","Compliant",IF($B2="Question","Answered","Standard")))</f>
        <v>Compliant</v>
      </c>
      <c r="J2" s="13" t="str">
        <f t="shared" ref="J2:J46" si="1">IF($B2="","",IF($B2="Critical","Non-compliant",IF($B2="Question","Not answered","Customisation required")))</f>
        <v>Non-compliant</v>
      </c>
      <c r="K2" s="13" t="str">
        <f t="shared" ref="K2:K46" si="2">IF($B2="","",IF(OR($B2="Critical",$B2="Question"),"","Not compliant"))</f>
        <v/>
      </c>
    </row>
    <row r="3" spans="1:12" s="14" customFormat="1" ht="15" x14ac:dyDescent="0.25">
      <c r="A3" s="12" t="s">
        <v>16</v>
      </c>
      <c r="B3" s="12" t="s">
        <v>17</v>
      </c>
      <c r="C3" s="8" t="s">
        <v>13</v>
      </c>
      <c r="D3" s="6" t="s">
        <v>18</v>
      </c>
      <c r="E3" s="15">
        <f>IF(Table1342[[#This Row],[Priority]]="Critical","N/A",IF(Table1342[[#This Row],[Priority]]="High",10,IF(Table1342[[#This Row],[Priority]]="Medium",5,IF(Table1342[[#This Row],[Priority]]="Low",2,IF(Table1342[[#This Row],[Priority]]="Question","N/A",0)))))</f>
        <v>10</v>
      </c>
      <c r="F3" s="12" t="str">
        <f>IF(Table1342[[#This Row],[Participant response]]="","",IF(OR(Table1342[[#This Row],[Priority]]="Critical",Table1342[[#This Row],[Priority]]="Question"),"N/A",Table1342[[#This Row],[Maximum score]]*IF(Table1342[[#This Row],[Participant response]]="Standard",1,IF(LEFT(Table1342[[#This Row],[Participant response]],6)="Custom",0.5,0))))</f>
        <v/>
      </c>
      <c r="G3" s="24"/>
      <c r="H3" s="26"/>
      <c r="I3" s="13" t="str">
        <f t="shared" si="0"/>
        <v>Standard</v>
      </c>
      <c r="J3" s="13" t="str">
        <f t="shared" si="1"/>
        <v>Customisation required</v>
      </c>
      <c r="K3" s="13" t="str">
        <f t="shared" si="2"/>
        <v>Not compliant</v>
      </c>
    </row>
    <row r="4" spans="1:12" s="14" customFormat="1" ht="25.5" x14ac:dyDescent="0.25">
      <c r="A4" s="16" t="s">
        <v>19</v>
      </c>
      <c r="B4" s="16" t="s">
        <v>12</v>
      </c>
      <c r="C4" s="9" t="s">
        <v>13</v>
      </c>
      <c r="D4" s="7" t="s">
        <v>20</v>
      </c>
      <c r="E4" s="16" t="str">
        <f>IF(Table1342[[#This Row],[Priority]]="Critical","N/A",IF(Table1342[[#This Row],[Priority]]="High",10,IF(Table1342[[#This Row],[Priority]]="Medium",5,IF(Table1342[[#This Row],[Priority]]="Low",2,IF(Table1342[[#This Row],[Priority]]="Question","N/A",0)))))</f>
        <v>N/A</v>
      </c>
      <c r="F4" s="12" t="str">
        <f>IF(Table1342[[#This Row],[Participant response]]="","",IF(OR(Table1342[[#This Row],[Priority]]="Critical",Table1342[[#This Row],[Priority]]="Question"),"N/A",Table1342[[#This Row],[Maximum score]]*IF(Table1342[[#This Row],[Participant response]]="Standard",1,IF(LEFT(Table1342[[#This Row],[Participant response]],6)="Custom",0.5,0))))</f>
        <v/>
      </c>
      <c r="G4" s="24"/>
      <c r="H4" s="26"/>
      <c r="I4" s="13" t="str">
        <f>IF($B4="","",IF($B4="Critical","Compliant",IF($B4="Question","Answered","Standard")))</f>
        <v>Compliant</v>
      </c>
      <c r="J4" s="13" t="str">
        <f>IF($B4="","",IF($B4="Critical","Non-compliant",IF($B4="Question","Not answered","Customisation required")))</f>
        <v>Non-compliant</v>
      </c>
      <c r="K4" s="13" t="str">
        <f>IF($B4="","",IF(OR($B4="Critical",$B4="Question"),"","Not compliant"))</f>
        <v/>
      </c>
    </row>
    <row r="5" spans="1:12" s="14" customFormat="1" ht="25.5" x14ac:dyDescent="0.25">
      <c r="A5" s="16" t="s">
        <v>21</v>
      </c>
      <c r="B5" s="16" t="s">
        <v>12</v>
      </c>
      <c r="C5" s="9" t="s">
        <v>13</v>
      </c>
      <c r="D5" s="7" t="s">
        <v>22</v>
      </c>
      <c r="E5" s="16" t="str">
        <f>IF(Table1342[[#This Row],[Priority]]="Critical","N/A",IF(Table1342[[#This Row],[Priority]]="High",10,IF(Table1342[[#This Row],[Priority]]="Medium",5,IF(Table1342[[#This Row],[Priority]]="Low",2,IF(Table1342[[#This Row],[Priority]]="Question","N/A",0)))))</f>
        <v>N/A</v>
      </c>
      <c r="F5" s="12" t="str">
        <f>IF(Table1342[[#This Row],[Participant response]]="","",IF(OR(Table1342[[#This Row],[Priority]]="Critical",Table1342[[#This Row],[Priority]]="Question"),"N/A",Table1342[[#This Row],[Maximum score]]*IF(Table1342[[#This Row],[Participant response]]="Standard",1,IF(LEFT(Table1342[[#This Row],[Participant response]],6)="Custom",0.5,0))))</f>
        <v/>
      </c>
      <c r="G5" s="24"/>
      <c r="H5" s="26"/>
      <c r="I5" s="13" t="str">
        <f>IF($B5="","",IF($B5="Critical","Compliant",IF($B5="Question","Answered","Standard")))</f>
        <v>Compliant</v>
      </c>
      <c r="J5" s="13" t="str">
        <f>IF($B5="","",IF($B5="Critical","Non-compliant",IF($B5="Question","Not answered","Customisation required")))</f>
        <v>Non-compliant</v>
      </c>
      <c r="K5" s="13" t="str">
        <f>IF($B5="","",IF(OR($B5="Critical",$B5="Question"),"","Not compliant"))</f>
        <v/>
      </c>
    </row>
    <row r="6" spans="1:12" s="14" customFormat="1" ht="89.25" x14ac:dyDescent="0.25">
      <c r="A6" s="12" t="s">
        <v>23</v>
      </c>
      <c r="B6" s="12" t="s">
        <v>12</v>
      </c>
      <c r="C6" s="8" t="s">
        <v>24</v>
      </c>
      <c r="D6" s="6" t="s">
        <v>25</v>
      </c>
      <c r="E6" s="12" t="str">
        <f>IF(Table1342[[#This Row],[Priority]]="Critical","N/A",IF(Table1342[[#This Row],[Priority]]="High",10,IF(Table1342[[#This Row],[Priority]]="Medium",5,IF(Table1342[[#This Row],[Priority]]="Low",2,IF(Table1342[[#This Row],[Priority]]="Question","N/A",0)))))</f>
        <v>N/A</v>
      </c>
      <c r="F6" s="12" t="str">
        <f>IF(Table1342[[#This Row],[Participant response]]="","",IF(OR(Table1342[[#This Row],[Priority]]="Critical",Table1342[[#This Row],[Priority]]="Question"),"N/A",Table1342[[#This Row],[Maximum score]]*IF(Table1342[[#This Row],[Participant response]]="Standard",1,IF(LEFT(Table1342[[#This Row],[Participant response]],6)="Custom",0.5,0))))</f>
        <v/>
      </c>
      <c r="G6" s="24"/>
      <c r="H6" s="26"/>
      <c r="I6" s="13" t="str">
        <f t="shared" si="0"/>
        <v>Compliant</v>
      </c>
      <c r="J6" s="13" t="str">
        <f t="shared" si="1"/>
        <v>Non-compliant</v>
      </c>
      <c r="K6" s="13" t="str">
        <f t="shared" si="2"/>
        <v/>
      </c>
    </row>
    <row r="7" spans="1:12" s="14" customFormat="1" ht="140.25" x14ac:dyDescent="0.25">
      <c r="A7" s="16" t="s">
        <v>26</v>
      </c>
      <c r="B7" s="12" t="s">
        <v>17</v>
      </c>
      <c r="C7" s="8" t="s">
        <v>24</v>
      </c>
      <c r="D7" s="7" t="s">
        <v>27</v>
      </c>
      <c r="E7" s="16">
        <f>IF(Table1342[[#This Row],[Priority]]="Critical","N/A",IF(Table1342[[#This Row],[Priority]]="High",10,IF(Table1342[[#This Row],[Priority]]="Medium",5,IF(Table1342[[#This Row],[Priority]]="Low",2,IF(Table1342[[#This Row],[Priority]]="Question","N/A",0)))))</f>
        <v>10</v>
      </c>
      <c r="F7" s="12" t="str">
        <f>IF(Table1342[[#This Row],[Participant response]]="","",IF(OR(Table1342[[#This Row],[Priority]]="Critical",Table1342[[#This Row],[Priority]]="Question"),"N/A",Table1342[[#This Row],[Maximum score]]*IF(Table1342[[#This Row],[Participant response]]="Standard",1,IF(LEFT(Table1342[[#This Row],[Participant response]],6)="Custom",0.5,0))))</f>
        <v/>
      </c>
      <c r="G7" s="24"/>
      <c r="H7" s="26"/>
      <c r="I7" s="13" t="str">
        <f t="shared" si="0"/>
        <v>Standard</v>
      </c>
      <c r="J7" s="13" t="str">
        <f t="shared" si="1"/>
        <v>Customisation required</v>
      </c>
      <c r="K7" s="13" t="str">
        <f t="shared" si="2"/>
        <v>Not compliant</v>
      </c>
    </row>
    <row r="8" spans="1:12" s="14" customFormat="1" ht="25.5" x14ac:dyDescent="0.25">
      <c r="A8" s="12" t="s">
        <v>28</v>
      </c>
      <c r="B8" s="12" t="s">
        <v>12</v>
      </c>
      <c r="C8" s="8" t="s">
        <v>24</v>
      </c>
      <c r="D8" s="6" t="s">
        <v>29</v>
      </c>
      <c r="E8" s="12" t="str">
        <f>IF(Table1342[[#This Row],[Priority]]="Critical","N/A",IF(Table1342[[#This Row],[Priority]]="High",10,IF(Table1342[[#This Row],[Priority]]="Medium",5,IF(Table1342[[#This Row],[Priority]]="Low",2,IF(Table1342[[#This Row],[Priority]]="Question","N/A",0)))))</f>
        <v>N/A</v>
      </c>
      <c r="F8" s="12" t="str">
        <f>IF(Table1342[[#This Row],[Participant response]]="","",IF(OR(Table1342[[#This Row],[Priority]]="Critical",Table1342[[#This Row],[Priority]]="Question"),"N/A",Table1342[[#This Row],[Maximum score]]*IF(Table1342[[#This Row],[Participant response]]="Standard",1,IF(LEFT(Table1342[[#This Row],[Participant response]],6)="Custom",0.5,0))))</f>
        <v/>
      </c>
      <c r="G8" s="24"/>
      <c r="H8" s="26"/>
      <c r="I8" s="13" t="str">
        <f t="shared" si="0"/>
        <v>Compliant</v>
      </c>
      <c r="J8" s="13" t="str">
        <f t="shared" si="1"/>
        <v>Non-compliant</v>
      </c>
      <c r="K8" s="13" t="str">
        <f t="shared" si="2"/>
        <v/>
      </c>
    </row>
    <row r="9" spans="1:12" s="14" customFormat="1" ht="25.5" x14ac:dyDescent="0.25">
      <c r="A9" s="12" t="s">
        <v>32</v>
      </c>
      <c r="B9" s="12" t="s">
        <v>12</v>
      </c>
      <c r="C9" s="8" t="s">
        <v>24</v>
      </c>
      <c r="D9" s="6" t="s">
        <v>33</v>
      </c>
      <c r="E9" s="12" t="str">
        <f>IF(Table1342[[#This Row],[Priority]]="Critical","N/A",IF(Table1342[[#This Row],[Priority]]="High",10,IF(Table1342[[#This Row],[Priority]]="Medium",5,IF(Table1342[[#This Row],[Priority]]="Low",2,IF(Table1342[[#This Row],[Priority]]="Question","N/A",0)))))</f>
        <v>N/A</v>
      </c>
      <c r="F9" s="12" t="str">
        <f>IF(Table1342[[#This Row],[Participant response]]="","",IF(OR(Table1342[[#This Row],[Priority]]="Critical",Table1342[[#This Row],[Priority]]="Question"),"N/A",Table1342[[#This Row],[Maximum score]]*IF(Table1342[[#This Row],[Participant response]]="Standard",1,IF(LEFT(Table1342[[#This Row],[Participant response]],6)="Custom",0.5,0))))</f>
        <v/>
      </c>
      <c r="G9" s="24"/>
      <c r="H9" s="26"/>
      <c r="I9" s="13" t="str">
        <f t="shared" si="0"/>
        <v>Compliant</v>
      </c>
      <c r="J9" s="13" t="str">
        <f t="shared" si="1"/>
        <v>Non-compliant</v>
      </c>
      <c r="K9" s="13" t="str">
        <f t="shared" si="2"/>
        <v/>
      </c>
    </row>
    <row r="10" spans="1:12" s="14" customFormat="1" ht="38.25" x14ac:dyDescent="0.25">
      <c r="A10" s="12" t="s">
        <v>34</v>
      </c>
      <c r="B10" s="12" t="s">
        <v>35</v>
      </c>
      <c r="C10" s="8" t="s">
        <v>24</v>
      </c>
      <c r="D10" s="6" t="s">
        <v>36</v>
      </c>
      <c r="E10" s="12" t="str">
        <f>IF(Table1342[[#This Row],[Priority]]="Critical","N/A",IF(Table1342[[#This Row],[Priority]]="High",10,IF(Table1342[[#This Row],[Priority]]="Medium",5,IF(Table1342[[#This Row],[Priority]]="Low",2,IF(Table1342[[#This Row],[Priority]]="Question","N/A",0)))))</f>
        <v>N/A</v>
      </c>
      <c r="F10" s="12" t="str">
        <f>IF(Table1342[[#This Row],[Participant response]]="","",IF(OR(Table1342[[#This Row],[Priority]]="Critical",Table1342[[#This Row],[Priority]]="Question"),"N/A",Table1342[[#This Row],[Maximum score]]*IF(Table1342[[#This Row],[Participant response]]="Standard",1,IF(LEFT(Table1342[[#This Row],[Participant response]],6)="Custom",0.5,0))))</f>
        <v/>
      </c>
      <c r="G10" s="24"/>
      <c r="H10" s="26"/>
      <c r="I10" s="13" t="str">
        <f t="shared" si="0"/>
        <v>Answered</v>
      </c>
      <c r="J10" s="13" t="str">
        <f t="shared" si="1"/>
        <v>Not answered</v>
      </c>
      <c r="K10" s="13" t="str">
        <f t="shared" si="2"/>
        <v/>
      </c>
    </row>
    <row r="11" spans="1:12" s="14" customFormat="1" ht="25.5" x14ac:dyDescent="0.25">
      <c r="A11" s="12" t="s">
        <v>37</v>
      </c>
      <c r="B11" s="12" t="s">
        <v>12</v>
      </c>
      <c r="C11" s="8" t="s">
        <v>38</v>
      </c>
      <c r="D11" s="6" t="s">
        <v>39</v>
      </c>
      <c r="E11" s="12" t="str">
        <f>IF(Table1342[[#This Row],[Priority]]="Critical","N/A",IF(Table1342[[#This Row],[Priority]]="High",10,IF(Table1342[[#This Row],[Priority]]="Medium",5,IF(Table1342[[#This Row],[Priority]]="Low",2,IF(Table1342[[#This Row],[Priority]]="Question","N/A",0)))))</f>
        <v>N/A</v>
      </c>
      <c r="F11" s="12" t="str">
        <f>IF(Table1342[[#This Row],[Participant response]]="","",IF(OR(Table1342[[#This Row],[Priority]]="Critical",Table1342[[#This Row],[Priority]]="Question"),"N/A",Table1342[[#This Row],[Maximum score]]*IF(Table1342[[#This Row],[Participant response]]="Standard",1,IF(LEFT(Table1342[[#This Row],[Participant response]],6)="Custom",0.5,0))))</f>
        <v/>
      </c>
      <c r="G11" s="24"/>
      <c r="H11" s="26"/>
      <c r="I11" s="13" t="str">
        <f t="shared" si="0"/>
        <v>Compliant</v>
      </c>
      <c r="J11" s="13" t="str">
        <f t="shared" si="1"/>
        <v>Non-compliant</v>
      </c>
      <c r="K11" s="13" t="str">
        <f t="shared" si="2"/>
        <v/>
      </c>
    </row>
    <row r="12" spans="1:12" s="14" customFormat="1" ht="15" x14ac:dyDescent="0.25">
      <c r="A12" s="12" t="s">
        <v>40</v>
      </c>
      <c r="B12" s="12" t="s">
        <v>41</v>
      </c>
      <c r="C12" s="8" t="s">
        <v>38</v>
      </c>
      <c r="D12" s="6" t="s">
        <v>42</v>
      </c>
      <c r="E12" s="15">
        <f>IF(Table1342[[#This Row],[Priority]]="Critical","N/A",IF(Table1342[[#This Row],[Priority]]="High",10,IF(Table1342[[#This Row],[Priority]]="Medium",5,IF(Table1342[[#This Row],[Priority]]="Low",2,IF(Table1342[[#This Row],[Priority]]="Question","N/A",0)))))</f>
        <v>5</v>
      </c>
      <c r="F12" s="12" t="str">
        <f>IF(Table1342[[#This Row],[Participant response]]="","",IF(OR(Table1342[[#This Row],[Priority]]="Critical",Table1342[[#This Row],[Priority]]="Question"),"N/A",Table1342[[#This Row],[Maximum score]]*IF(Table1342[[#This Row],[Participant response]]="Standard",1,IF(LEFT(Table1342[[#This Row],[Participant response]],6)="Custom",0.5,0))))</f>
        <v/>
      </c>
      <c r="G12" s="24"/>
      <c r="H12" s="26"/>
      <c r="I12" s="13" t="str">
        <f t="shared" si="0"/>
        <v>Standard</v>
      </c>
      <c r="J12" s="13" t="str">
        <f t="shared" si="1"/>
        <v>Customisation required</v>
      </c>
      <c r="K12" s="13" t="str">
        <f t="shared" si="2"/>
        <v>Not compliant</v>
      </c>
    </row>
    <row r="13" spans="1:12" s="14" customFormat="1" ht="25.5" x14ac:dyDescent="0.25">
      <c r="A13" s="12" t="s">
        <v>43</v>
      </c>
      <c r="B13" s="12" t="s">
        <v>35</v>
      </c>
      <c r="C13" s="8" t="s">
        <v>38</v>
      </c>
      <c r="D13" s="6" t="s">
        <v>44</v>
      </c>
      <c r="E13" s="12" t="str">
        <f>IF(Table1342[[#This Row],[Priority]]="Critical","N/A",IF(Table1342[[#This Row],[Priority]]="High",10,IF(Table1342[[#This Row],[Priority]]="Medium",5,IF(Table1342[[#This Row],[Priority]]="Low",2,IF(Table1342[[#This Row],[Priority]]="Question","N/A",0)))))</f>
        <v>N/A</v>
      </c>
      <c r="F13" s="12" t="str">
        <f>IF(Table1342[[#This Row],[Participant response]]="","",IF(OR(Table1342[[#This Row],[Priority]]="Critical",Table1342[[#This Row],[Priority]]="Question"),"N/A",Table1342[[#This Row],[Maximum score]]*IF(Table1342[[#This Row],[Participant response]]="Standard",1,IF(LEFT(Table1342[[#This Row],[Participant response]],6)="Custom",0.5,0))))</f>
        <v/>
      </c>
      <c r="G13" s="24"/>
      <c r="H13" s="26"/>
      <c r="I13" s="13" t="str">
        <f t="shared" si="0"/>
        <v>Answered</v>
      </c>
      <c r="J13" s="13" t="str">
        <f t="shared" si="1"/>
        <v>Not answered</v>
      </c>
      <c r="K13" s="13" t="str">
        <f t="shared" si="2"/>
        <v/>
      </c>
    </row>
    <row r="14" spans="1:12" s="14" customFormat="1" ht="25.5" x14ac:dyDescent="0.25">
      <c r="A14" s="12" t="s">
        <v>45</v>
      </c>
      <c r="B14" s="12" t="s">
        <v>12</v>
      </c>
      <c r="C14" s="8" t="s">
        <v>13</v>
      </c>
      <c r="D14" s="6" t="s">
        <v>46</v>
      </c>
      <c r="E14" s="12" t="str">
        <f>IF(Table1342[[#This Row],[Priority]]="Critical","N/A",IF(Table1342[[#This Row],[Priority]]="High",10,IF(Table1342[[#This Row],[Priority]]="Medium",5,IF(Table1342[[#This Row],[Priority]]="Low",2,IF(Table1342[[#This Row],[Priority]]="Question","N/A",0)))))</f>
        <v>N/A</v>
      </c>
      <c r="F14" s="12" t="str">
        <f>IF(Table1342[[#This Row],[Participant response]]="","",IF(OR(Table1342[[#This Row],[Priority]]="Critical",Table1342[[#This Row],[Priority]]="Question"),"N/A",Table1342[[#This Row],[Maximum score]]*IF(Table1342[[#This Row],[Participant response]]="Standard",1,IF(LEFT(Table1342[[#This Row],[Participant response]],6)="Custom",0.5,0))))</f>
        <v/>
      </c>
      <c r="G14" s="24"/>
      <c r="H14" s="26"/>
      <c r="I14" s="13" t="str">
        <f t="shared" si="0"/>
        <v>Compliant</v>
      </c>
      <c r="J14" s="13" t="str">
        <f t="shared" si="1"/>
        <v>Non-compliant</v>
      </c>
      <c r="K14" s="13" t="str">
        <f t="shared" si="2"/>
        <v/>
      </c>
    </row>
    <row r="15" spans="1:12" s="14" customFormat="1" ht="25.5" x14ac:dyDescent="0.25">
      <c r="A15" s="20" t="s">
        <v>47</v>
      </c>
      <c r="B15" s="16" t="s">
        <v>17</v>
      </c>
      <c r="C15" s="9" t="s">
        <v>13</v>
      </c>
      <c r="D15" s="7" t="s">
        <v>48</v>
      </c>
      <c r="E15" s="20">
        <f>IF(Table1342[[#This Row],[Priority]]="Critical","N/A",IF(Table1342[[#This Row],[Priority]]="High",10,IF(Table1342[[#This Row],[Priority]]="Medium",5,IF(Table1342[[#This Row],[Priority]]="Low",2,IF(Table1342[[#This Row],[Priority]]="Question","N/A",0)))))</f>
        <v>10</v>
      </c>
      <c r="F15" s="20" t="str">
        <f>IF(Table1342[[#This Row],[Participant response]]="","",IF(OR(Table1342[[#This Row],[Priority]]="Critical",Table1342[[#This Row],[Priority]]="Question"),"N/A",Table1342[[#This Row],[Maximum score]]*IF(Table1342[[#This Row],[Participant response]]="Standard",1,IF(LEFT(Table1342[[#This Row],[Participant response]],6)="Custom",0.5,0))))</f>
        <v/>
      </c>
      <c r="G15" s="24"/>
      <c r="H15" s="29"/>
      <c r="I15" s="17" t="str">
        <f>IF($B15="","",IF($B15="Critical","Compliant",IF($B15="Question","Answered","Standard")))</f>
        <v>Standard</v>
      </c>
      <c r="J15" s="17" t="str">
        <f>IF($B15="","",IF($B15="Critical","Non-compliant",IF($B15="Question","Not answered","Customisation required")))</f>
        <v>Customisation required</v>
      </c>
      <c r="K15" s="17" t="str">
        <f>IF($B15="","",IF(OR($B15="Critical",$B15="Question"),"","Not compliant"))</f>
        <v>Not compliant</v>
      </c>
    </row>
    <row r="16" spans="1:12" s="14" customFormat="1" ht="76.5" x14ac:dyDescent="0.25">
      <c r="A16" s="12" t="s">
        <v>288</v>
      </c>
      <c r="B16" s="12" t="s">
        <v>12</v>
      </c>
      <c r="C16" s="8" t="s">
        <v>289</v>
      </c>
      <c r="D16" s="6" t="s">
        <v>290</v>
      </c>
      <c r="E16" s="12" t="str">
        <f>IF(Table1342[[#This Row],[Priority]]="Critical","N/A",IF(Table1342[[#This Row],[Priority]]="High",10,IF(Table1342[[#This Row],[Priority]]="Medium",5,IF(Table1342[[#This Row],[Priority]]="Low",2,IF(Table1342[[#This Row],[Priority]]="Question","N/A",0)))))</f>
        <v>N/A</v>
      </c>
      <c r="F16" s="12" t="str">
        <f>IF(Table1342[[#This Row],[Participant response]]="","",IF(OR(Table1342[[#This Row],[Priority]]="Critical",Table1342[[#This Row],[Priority]]="Question"),"N/A",Table1342[[#This Row],[Maximum score]]*IF(Table1342[[#This Row],[Participant response]]="Standard",1,IF(LEFT(Table1342[[#This Row],[Participant response]],6)="Custom",0.5,0))))</f>
        <v/>
      </c>
      <c r="G16" s="24"/>
      <c r="H16" s="26"/>
      <c r="I16" s="13" t="str">
        <f t="shared" si="0"/>
        <v>Compliant</v>
      </c>
      <c r="J16" s="13" t="str">
        <f t="shared" si="1"/>
        <v>Non-compliant</v>
      </c>
      <c r="K16" s="13" t="str">
        <f t="shared" si="2"/>
        <v/>
      </c>
    </row>
    <row r="17" spans="1:11" s="14" customFormat="1" ht="15" x14ac:dyDescent="0.25">
      <c r="A17" s="15" t="s">
        <v>291</v>
      </c>
      <c r="B17" s="12" t="s">
        <v>12</v>
      </c>
      <c r="C17" s="8" t="s">
        <v>289</v>
      </c>
      <c r="D17" s="21" t="s">
        <v>292</v>
      </c>
      <c r="E17" s="15" t="str">
        <f>IF(Table1342[[#This Row],[Priority]]="Critical","N/A",IF(Table1342[[#This Row],[Priority]]="High",10,IF(Table1342[[#This Row],[Priority]]="Medium",5,IF(Table1342[[#This Row],[Priority]]="Low",2,IF(Table1342[[#This Row],[Priority]]="Question","N/A",0)))))</f>
        <v>N/A</v>
      </c>
      <c r="F17" s="15" t="str">
        <f>IF(Table1342[[#This Row],[Participant response]]="","",IF(OR(Table1342[[#This Row],[Priority]]="Critical",Table1342[[#This Row],[Priority]]="Question"),"N/A",Table1342[[#This Row],[Maximum score]]*IF(Table1342[[#This Row],[Participant response]]="Standard",1,IF(LEFT(Table1342[[#This Row],[Participant response]],6)="Custom",0.5,0))))</f>
        <v/>
      </c>
      <c r="G17" s="24"/>
      <c r="H17" s="27"/>
      <c r="I17" s="13" t="str">
        <f t="shared" si="0"/>
        <v>Compliant</v>
      </c>
      <c r="J17" s="13" t="str">
        <f t="shared" si="1"/>
        <v>Non-compliant</v>
      </c>
      <c r="K17" s="13" t="str">
        <f t="shared" si="2"/>
        <v/>
      </c>
    </row>
    <row r="18" spans="1:11" s="14" customFormat="1" ht="15" x14ac:dyDescent="0.25">
      <c r="A18" s="15" t="s">
        <v>293</v>
      </c>
      <c r="B18" s="12" t="s">
        <v>17</v>
      </c>
      <c r="C18" s="8" t="s">
        <v>289</v>
      </c>
      <c r="D18" s="6" t="s">
        <v>294</v>
      </c>
      <c r="E18" s="15">
        <f>IF(Table1342[[#This Row],[Priority]]="Critical","N/A",IF(Table1342[[#This Row],[Priority]]="High",10,IF(Table1342[[#This Row],[Priority]]="Medium",5,IF(Table1342[[#This Row],[Priority]]="Low",2,IF(Table1342[[#This Row],[Priority]]="Question","N/A",0)))))</f>
        <v>10</v>
      </c>
      <c r="F18" s="15" t="str">
        <f>IF(Table1342[[#This Row],[Participant response]]="","",IF(OR(Table1342[[#This Row],[Priority]]="Critical",Table1342[[#This Row],[Priority]]="Question"),"N/A",Table1342[[#This Row],[Maximum score]]*IF(Table1342[[#This Row],[Participant response]]="Standard",1,IF(LEFT(Table1342[[#This Row],[Participant response]],6)="Custom",0.5,0))))</f>
        <v/>
      </c>
      <c r="G18" s="24"/>
      <c r="H18" s="27"/>
      <c r="I18" s="13" t="str">
        <f t="shared" si="0"/>
        <v>Standard</v>
      </c>
      <c r="J18" s="13" t="str">
        <f t="shared" si="1"/>
        <v>Customisation required</v>
      </c>
      <c r="K18" s="13" t="str">
        <f t="shared" si="2"/>
        <v>Not compliant</v>
      </c>
    </row>
    <row r="19" spans="1:11" s="14" customFormat="1" ht="25.5" x14ac:dyDescent="0.25">
      <c r="A19" s="12" t="s">
        <v>295</v>
      </c>
      <c r="B19" s="12" t="s">
        <v>35</v>
      </c>
      <c r="C19" s="8" t="s">
        <v>13</v>
      </c>
      <c r="D19" s="6" t="s">
        <v>296</v>
      </c>
      <c r="E19" s="12" t="str">
        <f>IF(Table1342[[#This Row],[Priority]]="Critical","N/A",IF(Table1342[[#This Row],[Priority]]="High",10,IF(Table1342[[#This Row],[Priority]]="Medium",5,IF(Table1342[[#This Row],[Priority]]="Low",2,IF(Table1342[[#This Row],[Priority]]="Question","N/A",0)))))</f>
        <v>N/A</v>
      </c>
      <c r="F19" s="12" t="str">
        <f>IF(Table1342[[#This Row],[Participant response]]="","",IF(OR(Table1342[[#This Row],[Priority]]="Critical",Table1342[[#This Row],[Priority]]="Question"),"N/A",Table1342[[#This Row],[Maximum score]]*IF(Table1342[[#This Row],[Participant response]]="Standard",1,IF(LEFT(Table1342[[#This Row],[Participant response]],6)="Custom",0.5,0))))</f>
        <v/>
      </c>
      <c r="G19" s="24"/>
      <c r="H19" s="26"/>
      <c r="I19" s="13" t="str">
        <f t="shared" si="0"/>
        <v>Answered</v>
      </c>
      <c r="J19" s="13" t="str">
        <f t="shared" si="1"/>
        <v>Not answered</v>
      </c>
      <c r="K19" s="13" t="str">
        <f t="shared" si="2"/>
        <v/>
      </c>
    </row>
    <row r="20" spans="1:11" s="14" customFormat="1" ht="25.5" x14ac:dyDescent="0.25">
      <c r="A20" s="12" t="s">
        <v>297</v>
      </c>
      <c r="B20" s="12" t="s">
        <v>17</v>
      </c>
      <c r="C20" s="8" t="s">
        <v>289</v>
      </c>
      <c r="D20" s="6" t="s">
        <v>298</v>
      </c>
      <c r="E20" s="12">
        <f>IF(Table1342[[#This Row],[Priority]]="Critical","N/A",IF(Table1342[[#This Row],[Priority]]="High",10,IF(Table1342[[#This Row],[Priority]]="Medium",5,IF(Table1342[[#This Row],[Priority]]="Low",2,IF(Table1342[[#This Row],[Priority]]="Question","N/A",0)))))</f>
        <v>10</v>
      </c>
      <c r="F20" s="12" t="str">
        <f>IF(Table1342[[#This Row],[Participant response]]="","",IF(OR(Table1342[[#This Row],[Priority]]="Critical",Table1342[[#This Row],[Priority]]="Question"),"N/A",Table1342[[#This Row],[Maximum score]]*IF(Table1342[[#This Row],[Participant response]]="Standard",1,IF(LEFT(Table1342[[#This Row],[Participant response]],6)="Custom",0.5,0))))</f>
        <v/>
      </c>
      <c r="G20" s="24"/>
      <c r="H20" s="26"/>
      <c r="I20" s="13" t="str">
        <f t="shared" si="0"/>
        <v>Standard</v>
      </c>
      <c r="J20" s="13" t="str">
        <f t="shared" si="1"/>
        <v>Customisation required</v>
      </c>
      <c r="K20" s="13" t="str">
        <f t="shared" si="2"/>
        <v>Not compliant</v>
      </c>
    </row>
    <row r="21" spans="1:11" s="14" customFormat="1" ht="38.25" x14ac:dyDescent="0.25">
      <c r="A21" s="12" t="s">
        <v>299</v>
      </c>
      <c r="B21" s="12" t="s">
        <v>17</v>
      </c>
      <c r="C21" s="8" t="s">
        <v>289</v>
      </c>
      <c r="D21" s="6" t="s">
        <v>300</v>
      </c>
      <c r="E21" s="12">
        <f>IF(Table1342[[#This Row],[Priority]]="Critical","N/A",IF(Table1342[[#This Row],[Priority]]="High",10,IF(Table1342[[#This Row],[Priority]]="Medium",5,IF(Table1342[[#This Row],[Priority]]="Low",2,IF(Table1342[[#This Row],[Priority]]="Question","N/A",0)))))</f>
        <v>10</v>
      </c>
      <c r="F21" s="12" t="str">
        <f>IF(Table1342[[#This Row],[Participant response]]="","",IF(OR(Table1342[[#This Row],[Priority]]="Critical",Table1342[[#This Row],[Priority]]="Question"),"N/A",Table1342[[#This Row],[Maximum score]]*IF(Table1342[[#This Row],[Participant response]]="Standard",1,IF(LEFT(Table1342[[#This Row],[Participant response]],6)="Custom",0.5,0))))</f>
        <v/>
      </c>
      <c r="G21" s="24"/>
      <c r="H21" s="26"/>
      <c r="I21" s="13" t="str">
        <f t="shared" si="0"/>
        <v>Standard</v>
      </c>
      <c r="J21" s="13" t="str">
        <f t="shared" si="1"/>
        <v>Customisation required</v>
      </c>
      <c r="K21" s="13" t="str">
        <f t="shared" si="2"/>
        <v>Not compliant</v>
      </c>
    </row>
    <row r="22" spans="1:11" s="14" customFormat="1" ht="15" x14ac:dyDescent="0.25">
      <c r="A22" s="12" t="s">
        <v>301</v>
      </c>
      <c r="B22" s="12" t="s">
        <v>17</v>
      </c>
      <c r="C22" s="8" t="s">
        <v>289</v>
      </c>
      <c r="D22" s="6" t="s">
        <v>302</v>
      </c>
      <c r="E22" s="12">
        <f>IF(Table1342[[#This Row],[Priority]]="Critical","N/A",IF(Table1342[[#This Row],[Priority]]="High",10,IF(Table1342[[#This Row],[Priority]]="Medium",5,IF(Table1342[[#This Row],[Priority]]="Low",2,IF(Table1342[[#This Row],[Priority]]="Question","N/A",0)))))</f>
        <v>10</v>
      </c>
      <c r="F22" s="12" t="str">
        <f>IF(Table1342[[#This Row],[Participant response]]="","",IF(OR(Table1342[[#This Row],[Priority]]="Critical",Table1342[[#This Row],[Priority]]="Question"),"N/A",Table1342[[#This Row],[Maximum score]]*IF(Table1342[[#This Row],[Participant response]]="Standard",1,IF(LEFT(Table1342[[#This Row],[Participant response]],6)="Custom",0.5,0))))</f>
        <v/>
      </c>
      <c r="G22" s="24"/>
      <c r="H22" s="26"/>
      <c r="I22" s="13" t="str">
        <f t="shared" si="0"/>
        <v>Standard</v>
      </c>
      <c r="J22" s="13" t="str">
        <f t="shared" si="1"/>
        <v>Customisation required</v>
      </c>
      <c r="K22" s="13" t="str">
        <f t="shared" si="2"/>
        <v>Not compliant</v>
      </c>
    </row>
    <row r="23" spans="1:11" s="14" customFormat="1" ht="25.5" x14ac:dyDescent="0.25">
      <c r="A23" s="12" t="s">
        <v>303</v>
      </c>
      <c r="B23" s="12" t="s">
        <v>41</v>
      </c>
      <c r="C23" s="8" t="s">
        <v>289</v>
      </c>
      <c r="D23" s="6" t="s">
        <v>304</v>
      </c>
      <c r="E23" s="12">
        <f>IF(Table1342[[#This Row],[Priority]]="Critical","N/A",IF(Table1342[[#This Row],[Priority]]="High",10,IF(Table1342[[#This Row],[Priority]]="Medium",5,IF(Table1342[[#This Row],[Priority]]="Low",2,IF(Table1342[[#This Row],[Priority]]="Question","N/A",0)))))</f>
        <v>5</v>
      </c>
      <c r="F23" s="12" t="str">
        <f>IF(Table1342[[#This Row],[Participant response]]="","",IF(OR(Table1342[[#This Row],[Priority]]="Critical",Table1342[[#This Row],[Priority]]="Question"),"N/A",Table1342[[#This Row],[Maximum score]]*IF(Table1342[[#This Row],[Participant response]]="Standard",1,IF(LEFT(Table1342[[#This Row],[Participant response]],6)="Custom",0.5,0))))</f>
        <v/>
      </c>
      <c r="G23" s="24"/>
      <c r="H23" s="26"/>
      <c r="I23" s="13" t="str">
        <f t="shared" si="0"/>
        <v>Standard</v>
      </c>
      <c r="J23" s="13" t="str">
        <f t="shared" si="1"/>
        <v>Customisation required</v>
      </c>
      <c r="K23" s="13" t="str">
        <f t="shared" si="2"/>
        <v>Not compliant</v>
      </c>
    </row>
    <row r="24" spans="1:11" s="14" customFormat="1" ht="15" x14ac:dyDescent="0.25">
      <c r="A24" s="12" t="s">
        <v>305</v>
      </c>
      <c r="B24" s="12" t="s">
        <v>35</v>
      </c>
      <c r="C24" s="8" t="s">
        <v>289</v>
      </c>
      <c r="D24" s="6" t="s">
        <v>306</v>
      </c>
      <c r="E24" s="12" t="str">
        <f>IF(Table1342[[#This Row],[Priority]]="Critical","N/A",IF(Table1342[[#This Row],[Priority]]="High",10,IF(Table1342[[#This Row],[Priority]]="Medium",5,IF(Table1342[[#This Row],[Priority]]="Low",2,IF(Table1342[[#This Row],[Priority]]="Question","N/A",0)))))</f>
        <v>N/A</v>
      </c>
      <c r="F24" s="12" t="str">
        <f>IF(Table1342[[#This Row],[Participant response]]="","",IF(OR(Table1342[[#This Row],[Priority]]="Critical",Table1342[[#This Row],[Priority]]="Question"),"N/A",Table1342[[#This Row],[Maximum score]]*IF(Table1342[[#This Row],[Participant response]]="Standard",1,IF(LEFT(Table1342[[#This Row],[Participant response]],6)="Custom",0.5,0))))</f>
        <v/>
      </c>
      <c r="G24" s="24"/>
      <c r="H24" s="26"/>
      <c r="I24" s="13" t="str">
        <f t="shared" si="0"/>
        <v>Answered</v>
      </c>
      <c r="J24" s="13" t="str">
        <f t="shared" si="1"/>
        <v>Not answered</v>
      </c>
      <c r="K24" s="13" t="str">
        <f t="shared" si="2"/>
        <v/>
      </c>
    </row>
    <row r="25" spans="1:11" s="14" customFormat="1" ht="25.5" x14ac:dyDescent="0.25">
      <c r="A25" s="12" t="s">
        <v>307</v>
      </c>
      <c r="B25" s="12" t="s">
        <v>17</v>
      </c>
      <c r="C25" s="8" t="s">
        <v>289</v>
      </c>
      <c r="D25" s="11" t="s">
        <v>308</v>
      </c>
      <c r="E25" s="12">
        <f>IF(Table1342[[#This Row],[Priority]]="Critical","N/A",IF(Table1342[[#This Row],[Priority]]="High",10,IF(Table1342[[#This Row],[Priority]]="Medium",5,IF(Table1342[[#This Row],[Priority]]="Low",2,IF(Table1342[[#This Row],[Priority]]="Question","N/A",0)))))</f>
        <v>10</v>
      </c>
      <c r="F25" s="12" t="str">
        <f>IF(Table1342[[#This Row],[Participant response]]="","",IF(OR(Table1342[[#This Row],[Priority]]="Critical",Table1342[[#This Row],[Priority]]="Question"),"N/A",Table1342[[#This Row],[Maximum score]]*IF(Table1342[[#This Row],[Participant response]]="Standard",1,IF(LEFT(Table1342[[#This Row],[Participant response]],6)="Custom",0.5,0))))</f>
        <v/>
      </c>
      <c r="G25" s="24"/>
      <c r="H25" s="26"/>
      <c r="I25" s="13" t="str">
        <f t="shared" si="0"/>
        <v>Standard</v>
      </c>
      <c r="J25" s="13" t="str">
        <f t="shared" si="1"/>
        <v>Customisation required</v>
      </c>
      <c r="K25" s="13" t="str">
        <f t="shared" si="2"/>
        <v>Not compliant</v>
      </c>
    </row>
    <row r="26" spans="1:11" s="14" customFormat="1" ht="25.5" x14ac:dyDescent="0.25">
      <c r="A26" s="15" t="s">
        <v>309</v>
      </c>
      <c r="B26" s="12" t="s">
        <v>17</v>
      </c>
      <c r="C26" s="8" t="s">
        <v>289</v>
      </c>
      <c r="D26" s="11" t="s">
        <v>310</v>
      </c>
      <c r="E26" s="15">
        <f>IF(Table1342[[#This Row],[Priority]]="Critical","N/A",IF(Table1342[[#This Row],[Priority]]="High",10,IF(Table1342[[#This Row],[Priority]]="Medium",5,IF(Table1342[[#This Row],[Priority]]="Low",2,IF(Table1342[[#This Row],[Priority]]="Question","N/A",0)))))</f>
        <v>10</v>
      </c>
      <c r="F26" s="15" t="str">
        <f>IF(Table1342[[#This Row],[Participant response]]="","",IF(OR(Table1342[[#This Row],[Priority]]="Critical",Table1342[[#This Row],[Priority]]="Question"),"N/A",Table1342[[#This Row],[Maximum score]]*IF(Table1342[[#This Row],[Participant response]]="Standard",1,IF(LEFT(Table1342[[#This Row],[Participant response]],6)="Custom",0.5,0))))</f>
        <v/>
      </c>
      <c r="G26" s="24"/>
      <c r="H26" s="27"/>
      <c r="I26" s="13" t="str">
        <f t="shared" si="0"/>
        <v>Standard</v>
      </c>
      <c r="J26" s="13" t="str">
        <f t="shared" si="1"/>
        <v>Customisation required</v>
      </c>
      <c r="K26" s="13" t="str">
        <f t="shared" si="2"/>
        <v>Not compliant</v>
      </c>
    </row>
    <row r="27" spans="1:11" s="14" customFormat="1" ht="25.5" x14ac:dyDescent="0.25">
      <c r="A27" s="12" t="s">
        <v>311</v>
      </c>
      <c r="B27" s="12" t="s">
        <v>35</v>
      </c>
      <c r="C27" s="8" t="s">
        <v>289</v>
      </c>
      <c r="D27" s="11" t="s">
        <v>312</v>
      </c>
      <c r="E27" s="12" t="str">
        <f>IF(Table1342[[#This Row],[Priority]]="Critical","N/A",IF(Table1342[[#This Row],[Priority]]="High",10,IF(Table1342[[#This Row],[Priority]]="Medium",5,IF(Table1342[[#This Row],[Priority]]="Low",2,IF(Table1342[[#This Row],[Priority]]="Question","N/A",0)))))</f>
        <v>N/A</v>
      </c>
      <c r="F27" s="12" t="str">
        <f>IF(Table1342[[#This Row],[Participant response]]="","",IF(OR(Table1342[[#This Row],[Priority]]="Critical",Table1342[[#This Row],[Priority]]="Question"),"N/A",Table1342[[#This Row],[Maximum score]]*IF(Table1342[[#This Row],[Participant response]]="Standard",1,IF(LEFT(Table1342[[#This Row],[Participant response]],6)="Custom",0.5,0))))</f>
        <v/>
      </c>
      <c r="G27" s="24"/>
      <c r="H27" s="26"/>
      <c r="I27" s="13" t="str">
        <f t="shared" si="0"/>
        <v>Answered</v>
      </c>
      <c r="J27" s="13" t="str">
        <f t="shared" si="1"/>
        <v>Not answered</v>
      </c>
      <c r="K27" s="13" t="str">
        <f t="shared" si="2"/>
        <v/>
      </c>
    </row>
    <row r="28" spans="1:11" s="14" customFormat="1" ht="15" x14ac:dyDescent="0.25">
      <c r="A28" s="12" t="s">
        <v>313</v>
      </c>
      <c r="B28" s="12" t="s">
        <v>17</v>
      </c>
      <c r="C28" s="8" t="s">
        <v>289</v>
      </c>
      <c r="D28" s="6" t="s">
        <v>314</v>
      </c>
      <c r="E28" s="12">
        <f>IF(Table1342[[#This Row],[Priority]]="Critical","N/A",IF(Table1342[[#This Row],[Priority]]="High",10,IF(Table1342[[#This Row],[Priority]]="Medium",5,IF(Table1342[[#This Row],[Priority]]="Low",2,IF(Table1342[[#This Row],[Priority]]="Question","N/A",0)))))</f>
        <v>10</v>
      </c>
      <c r="F28" s="12" t="str">
        <f>IF(Table1342[[#This Row],[Participant response]]="","",IF(OR(Table1342[[#This Row],[Priority]]="Critical",Table1342[[#This Row],[Priority]]="Question"),"N/A",Table1342[[#This Row],[Maximum score]]*IF(Table1342[[#This Row],[Participant response]]="Standard",1,IF(LEFT(Table1342[[#This Row],[Participant response]],6)="Custom",0.5,0))))</f>
        <v/>
      </c>
      <c r="G28" s="24"/>
      <c r="H28" s="26"/>
      <c r="I28" s="13" t="str">
        <f t="shared" si="0"/>
        <v>Standard</v>
      </c>
      <c r="J28" s="13" t="str">
        <f t="shared" si="1"/>
        <v>Customisation required</v>
      </c>
      <c r="K28" s="13" t="str">
        <f t="shared" si="2"/>
        <v>Not compliant</v>
      </c>
    </row>
    <row r="29" spans="1:11" s="14" customFormat="1" ht="25.5" x14ac:dyDescent="0.25">
      <c r="A29" s="12" t="s">
        <v>66</v>
      </c>
      <c r="B29" s="12" t="s">
        <v>12</v>
      </c>
      <c r="C29" s="8" t="s">
        <v>67</v>
      </c>
      <c r="D29" s="6" t="s">
        <v>68</v>
      </c>
      <c r="E29" s="12" t="str">
        <f>IF(Table1342[[#This Row],[Priority]]="Critical","N/A",IF(Table1342[[#This Row],[Priority]]="High",10,IF(Table1342[[#This Row],[Priority]]="Medium",5,IF(Table1342[[#This Row],[Priority]]="Low",2,IF(Table1342[[#This Row],[Priority]]="Question","N/A",0)))))</f>
        <v>N/A</v>
      </c>
      <c r="F29" s="12" t="str">
        <f>IF(Table1342[[#This Row],[Participant response]]="","",IF(OR(Table1342[[#This Row],[Priority]]="Critical",Table1342[[#This Row],[Priority]]="Question"),"N/A",Table1342[[#This Row],[Maximum score]]*IF(Table1342[[#This Row],[Participant response]]="Standard",1,IF(LEFT(Table1342[[#This Row],[Participant response]],6)="Custom",0.5,0))))</f>
        <v/>
      </c>
      <c r="G29" s="24"/>
      <c r="H29" s="26"/>
      <c r="I29" s="13" t="str">
        <f t="shared" si="0"/>
        <v>Compliant</v>
      </c>
      <c r="J29" s="13" t="str">
        <f t="shared" si="1"/>
        <v>Non-compliant</v>
      </c>
      <c r="K29" s="13" t="str">
        <f t="shared" si="2"/>
        <v/>
      </c>
    </row>
    <row r="30" spans="1:11" s="14" customFormat="1" ht="15" x14ac:dyDescent="0.25">
      <c r="A30" s="12" t="s">
        <v>71</v>
      </c>
      <c r="B30" s="12" t="s">
        <v>12</v>
      </c>
      <c r="C30" s="8" t="s">
        <v>72</v>
      </c>
      <c r="D30" s="6" t="s">
        <v>73</v>
      </c>
      <c r="E30" s="12" t="str">
        <f>IF(Table1342[[#This Row],[Priority]]="Critical","N/A",IF(Table1342[[#This Row],[Priority]]="High",10,IF(Table1342[[#This Row],[Priority]]="Medium",5,IF(Table1342[[#This Row],[Priority]]="Low",2,IF(Table1342[[#This Row],[Priority]]="Question","N/A",0)))))</f>
        <v>N/A</v>
      </c>
      <c r="F30" s="12" t="str">
        <f>IF(Table1342[[#This Row],[Participant response]]="","",IF(OR(Table1342[[#This Row],[Priority]]="Critical",Table1342[[#This Row],[Priority]]="Question"),"N/A",Table1342[[#This Row],[Maximum score]]*IF(Table1342[[#This Row],[Participant response]]="Standard",1,IF(LEFT(Table1342[[#This Row],[Participant response]],6)="Custom",0.5,0))))</f>
        <v/>
      </c>
      <c r="G30" s="24"/>
      <c r="H30" s="26"/>
      <c r="I30" s="13" t="str">
        <f t="shared" si="0"/>
        <v>Compliant</v>
      </c>
      <c r="J30" s="13" t="str">
        <f t="shared" si="1"/>
        <v>Non-compliant</v>
      </c>
      <c r="K30" s="13" t="str">
        <f t="shared" si="2"/>
        <v/>
      </c>
    </row>
    <row r="31" spans="1:11" s="14" customFormat="1" ht="15" x14ac:dyDescent="0.25">
      <c r="A31" s="12" t="s">
        <v>74</v>
      </c>
      <c r="B31" s="12" t="s">
        <v>12</v>
      </c>
      <c r="C31" s="8" t="s">
        <v>72</v>
      </c>
      <c r="D31" s="6" t="s">
        <v>75</v>
      </c>
      <c r="E31" s="12" t="str">
        <f>IF(Table1342[[#This Row],[Priority]]="Critical","N/A",IF(Table1342[[#This Row],[Priority]]="High",10,IF(Table1342[[#This Row],[Priority]]="Medium",5,IF(Table1342[[#This Row],[Priority]]="Low",2,IF(Table1342[[#This Row],[Priority]]="Question","N/A",0)))))</f>
        <v>N/A</v>
      </c>
      <c r="F31" s="12" t="str">
        <f>IF(Table1342[[#This Row],[Participant response]]="","",IF(OR(Table1342[[#This Row],[Priority]]="Critical",Table1342[[#This Row],[Priority]]="Question"),"N/A",Table1342[[#This Row],[Maximum score]]*IF(Table1342[[#This Row],[Participant response]]="Standard",1,IF(LEFT(Table1342[[#This Row],[Participant response]],6)="Custom",0.5,0))))</f>
        <v/>
      </c>
      <c r="G31" s="24"/>
      <c r="H31" s="26"/>
      <c r="I31" s="13" t="str">
        <f t="shared" si="0"/>
        <v>Compliant</v>
      </c>
      <c r="J31" s="13" t="str">
        <f t="shared" si="1"/>
        <v>Non-compliant</v>
      </c>
      <c r="K31" s="13" t="str">
        <f t="shared" si="2"/>
        <v/>
      </c>
    </row>
    <row r="32" spans="1:11" s="14" customFormat="1" ht="25.5" x14ac:dyDescent="0.25">
      <c r="A32" s="12" t="s">
        <v>80</v>
      </c>
      <c r="B32" s="12" t="s">
        <v>35</v>
      </c>
      <c r="C32" s="8" t="s">
        <v>72</v>
      </c>
      <c r="D32" s="11" t="s">
        <v>81</v>
      </c>
      <c r="E32" s="12" t="str">
        <f>IF(Table1342[[#This Row],[Priority]]="Critical","N/A",IF(Table1342[[#This Row],[Priority]]="High",10,IF(Table1342[[#This Row],[Priority]]="Medium",5,IF(Table1342[[#This Row],[Priority]]="Low",2,IF(Table1342[[#This Row],[Priority]]="Question","N/A",0)))))</f>
        <v>N/A</v>
      </c>
      <c r="F32" s="12" t="str">
        <f>IF(Table1342[[#This Row],[Participant response]]="","",IF(OR(Table1342[[#This Row],[Priority]]="Critical",Table1342[[#This Row],[Priority]]="Question"),"N/A",Table1342[[#This Row],[Maximum score]]*IF(Table1342[[#This Row],[Participant response]]="Standard",1,IF(LEFT(Table1342[[#This Row],[Participant response]],6)="Custom",0.5,0))))</f>
        <v/>
      </c>
      <c r="G32" s="24"/>
      <c r="H32" s="26"/>
      <c r="I32" s="13" t="str">
        <f t="shared" si="0"/>
        <v>Answered</v>
      </c>
      <c r="J32" s="13" t="str">
        <f t="shared" si="1"/>
        <v>Not answered</v>
      </c>
      <c r="K32" s="13" t="str">
        <f t="shared" si="2"/>
        <v/>
      </c>
    </row>
    <row r="33" spans="1:11" s="14" customFormat="1" ht="15" x14ac:dyDescent="0.25">
      <c r="A33" s="12" t="s">
        <v>84</v>
      </c>
      <c r="B33" s="12" t="s">
        <v>17</v>
      </c>
      <c r="C33" s="8" t="s">
        <v>85</v>
      </c>
      <c r="D33" s="6" t="s">
        <v>86</v>
      </c>
      <c r="E33" s="12">
        <f>IF(Table1342[[#This Row],[Priority]]="Critical","N/A",IF(Table1342[[#This Row],[Priority]]="High",10,IF(Table1342[[#This Row],[Priority]]="Medium",5,IF(Table1342[[#This Row],[Priority]]="Low",2,IF(Table1342[[#This Row],[Priority]]="Question","N/A",0)))))</f>
        <v>10</v>
      </c>
      <c r="F33" s="12" t="str">
        <f>IF(Table1342[[#This Row],[Participant response]]="","",IF(OR(Table1342[[#This Row],[Priority]]="Critical",Table1342[[#This Row],[Priority]]="Question"),"N/A",Table1342[[#This Row],[Maximum score]]*IF(Table1342[[#This Row],[Participant response]]="Standard",1,IF(LEFT(Table1342[[#This Row],[Participant response]],6)="Custom",0.5,0))))</f>
        <v/>
      </c>
      <c r="G33" s="24"/>
      <c r="H33" s="26"/>
      <c r="I33" s="13" t="str">
        <f t="shared" si="0"/>
        <v>Standard</v>
      </c>
      <c r="J33" s="13" t="str">
        <f t="shared" si="1"/>
        <v>Customisation required</v>
      </c>
      <c r="K33" s="13" t="str">
        <f t="shared" si="2"/>
        <v>Not compliant</v>
      </c>
    </row>
    <row r="34" spans="1:11" s="14" customFormat="1" ht="15" x14ac:dyDescent="0.25">
      <c r="A34" s="15" t="s">
        <v>87</v>
      </c>
      <c r="B34" s="12" t="s">
        <v>17</v>
      </c>
      <c r="C34" s="8" t="s">
        <v>88</v>
      </c>
      <c r="D34" s="6" t="s">
        <v>89</v>
      </c>
      <c r="E34" s="15">
        <f>IF(Table1342[[#This Row],[Priority]]="Critical","N/A",IF(Table1342[[#This Row],[Priority]]="High",10,IF(Table1342[[#This Row],[Priority]]="Medium",5,IF(Table1342[[#This Row],[Priority]]="Low",2,IF(Table1342[[#This Row],[Priority]]="Question","N/A",0)))))</f>
        <v>10</v>
      </c>
      <c r="F34" s="12" t="str">
        <f>IF(Table1342[[#This Row],[Participant response]]="","",IF(OR(Table1342[[#This Row],[Priority]]="Critical",Table1342[[#This Row],[Priority]]="Question"),"N/A",Table1342[[#This Row],[Maximum score]]*IF(Table1342[[#This Row],[Participant response]]="Standard",1,IF(LEFT(Table1342[[#This Row],[Participant response]],6)="Custom",0.5,0))))</f>
        <v/>
      </c>
      <c r="G34" s="24"/>
      <c r="H34" s="26"/>
      <c r="I34" s="13" t="str">
        <f t="shared" si="0"/>
        <v>Standard</v>
      </c>
      <c r="J34" s="13" t="str">
        <f t="shared" si="1"/>
        <v>Customisation required</v>
      </c>
      <c r="K34" s="13" t="str">
        <f t="shared" si="2"/>
        <v>Not compliant</v>
      </c>
    </row>
    <row r="35" spans="1:11" s="14" customFormat="1" ht="25.5" x14ac:dyDescent="0.25">
      <c r="A35" s="15" t="s">
        <v>90</v>
      </c>
      <c r="B35" s="12" t="s">
        <v>17</v>
      </c>
      <c r="C35" s="8" t="s">
        <v>88</v>
      </c>
      <c r="D35" s="6" t="s">
        <v>91</v>
      </c>
      <c r="E35" s="15">
        <f>IF(Table1342[[#This Row],[Priority]]="Critical","N/A",IF(Table1342[[#This Row],[Priority]]="High",10,IF(Table1342[[#This Row],[Priority]]="Medium",5,IF(Table1342[[#This Row],[Priority]]="Low",2,IF(Table1342[[#This Row],[Priority]]="Question","N/A",0)))))</f>
        <v>10</v>
      </c>
      <c r="F35" s="12" t="str">
        <f>IF(Table1342[[#This Row],[Participant response]]="","",IF(OR(Table1342[[#This Row],[Priority]]="Critical",Table1342[[#This Row],[Priority]]="Question"),"N/A",Table1342[[#This Row],[Maximum score]]*IF(Table1342[[#This Row],[Participant response]]="Standard",1,IF(LEFT(Table1342[[#This Row],[Participant response]],6)="Custom",0.5,0))))</f>
        <v/>
      </c>
      <c r="G35" s="24"/>
      <c r="H35" s="26"/>
      <c r="I35" s="13" t="str">
        <f t="shared" si="0"/>
        <v>Standard</v>
      </c>
      <c r="J35" s="13" t="str">
        <f t="shared" si="1"/>
        <v>Customisation required</v>
      </c>
      <c r="K35" s="13" t="str">
        <f t="shared" si="2"/>
        <v>Not compliant</v>
      </c>
    </row>
    <row r="36" spans="1:11" s="14" customFormat="1" ht="25.5" x14ac:dyDescent="0.25">
      <c r="A36" s="16" t="s">
        <v>99</v>
      </c>
      <c r="B36" s="12" t="s">
        <v>12</v>
      </c>
      <c r="C36" s="8" t="s">
        <v>100</v>
      </c>
      <c r="D36" s="6" t="s">
        <v>101</v>
      </c>
      <c r="E36" s="12" t="str">
        <f>IF(Table1342[[#This Row],[Priority]]="Critical","N/A",IF(Table1342[[#This Row],[Priority]]="High",10,IF(Table1342[[#This Row],[Priority]]="Medium",5,IF(Table1342[[#This Row],[Priority]]="Low",2,IF(Table1342[[#This Row],[Priority]]="Question","N/A",0)))))</f>
        <v>N/A</v>
      </c>
      <c r="F36" s="12" t="str">
        <f>IF(Table1342[[#This Row],[Participant response]]="","",IF(OR(Table1342[[#This Row],[Priority]]="Critical",Table1342[[#This Row],[Priority]]="Question"),"N/A",Table1342[[#This Row],[Maximum score]]*IF(Table1342[[#This Row],[Participant response]]="Standard",1,IF(LEFT(Table1342[[#This Row],[Participant response]],6)="Custom",0.5,0))))</f>
        <v/>
      </c>
      <c r="G36" s="24"/>
      <c r="H36" s="26"/>
      <c r="I36" s="13" t="str">
        <f t="shared" si="0"/>
        <v>Compliant</v>
      </c>
      <c r="J36" s="13" t="str">
        <f t="shared" si="1"/>
        <v>Non-compliant</v>
      </c>
      <c r="K36" s="13" t="str">
        <f t="shared" si="2"/>
        <v/>
      </c>
    </row>
    <row r="37" spans="1:11" s="14" customFormat="1" ht="25.5" x14ac:dyDescent="0.25">
      <c r="A37" s="12" t="s">
        <v>102</v>
      </c>
      <c r="B37" s="12" t="s">
        <v>35</v>
      </c>
      <c r="C37" s="8" t="s">
        <v>100</v>
      </c>
      <c r="D37" s="6" t="s">
        <v>103</v>
      </c>
      <c r="E37" s="12" t="str">
        <f>IF(Table1342[[#This Row],[Priority]]="Critical","N/A",IF(Table1342[[#This Row],[Priority]]="High",10,IF(Table1342[[#This Row],[Priority]]="Medium",5,IF(Table1342[[#This Row],[Priority]]="Low",2,IF(Table1342[[#This Row],[Priority]]="Question","N/A",0)))))</f>
        <v>N/A</v>
      </c>
      <c r="F37" s="12" t="str">
        <f>IF(Table1342[[#This Row],[Participant response]]="","",IF(OR(Table1342[[#This Row],[Priority]]="Critical",Table1342[[#This Row],[Priority]]="Question"),"N/A",Table1342[[#This Row],[Maximum score]]*IF(Table1342[[#This Row],[Participant response]]="Standard",1,IF(LEFT(Table1342[[#This Row],[Participant response]],6)="Custom",0.5,0))))</f>
        <v/>
      </c>
      <c r="G37" s="24"/>
      <c r="H37" s="26"/>
      <c r="I37" s="13" t="str">
        <f t="shared" si="0"/>
        <v>Answered</v>
      </c>
      <c r="J37" s="13" t="str">
        <f t="shared" si="1"/>
        <v>Not answered</v>
      </c>
      <c r="K37" s="13" t="str">
        <f t="shared" si="2"/>
        <v/>
      </c>
    </row>
    <row r="38" spans="1:11" s="14" customFormat="1" ht="15" x14ac:dyDescent="0.25">
      <c r="A38" s="12" t="s">
        <v>104</v>
      </c>
      <c r="B38" s="12" t="s">
        <v>35</v>
      </c>
      <c r="C38" s="8" t="s">
        <v>100</v>
      </c>
      <c r="D38" s="6" t="s">
        <v>105</v>
      </c>
      <c r="E38" s="12" t="str">
        <f>IF(Table1342[[#This Row],[Priority]]="Critical","N/A",IF(Table1342[[#This Row],[Priority]]="High",10,IF(Table1342[[#This Row],[Priority]]="Medium",5,IF(Table1342[[#This Row],[Priority]]="Low",2,IF(Table1342[[#This Row],[Priority]]="Question","N/A",0)))))</f>
        <v>N/A</v>
      </c>
      <c r="F38" s="12" t="str">
        <f>IF(Table1342[[#This Row],[Participant response]]="","",IF(OR(Table1342[[#This Row],[Priority]]="Critical",Table1342[[#This Row],[Priority]]="Question"),"N/A",Table1342[[#This Row],[Maximum score]]*IF(Table1342[[#This Row],[Participant response]]="Standard",1,IF(LEFT(Table1342[[#This Row],[Participant response]],6)="Custom",0.5,0))))</f>
        <v/>
      </c>
      <c r="G38" s="24"/>
      <c r="H38" s="26"/>
      <c r="I38" s="13" t="str">
        <f t="shared" si="0"/>
        <v>Answered</v>
      </c>
      <c r="J38" s="13" t="str">
        <f t="shared" si="1"/>
        <v>Not answered</v>
      </c>
      <c r="K38" s="13" t="str">
        <f t="shared" si="2"/>
        <v/>
      </c>
    </row>
    <row r="39" spans="1:11" s="14" customFormat="1" ht="25.5" x14ac:dyDescent="0.25">
      <c r="A39" s="12" t="s">
        <v>106</v>
      </c>
      <c r="B39" s="12" t="s">
        <v>35</v>
      </c>
      <c r="C39" s="8" t="s">
        <v>100</v>
      </c>
      <c r="D39" s="6" t="s">
        <v>107</v>
      </c>
      <c r="E39" s="12" t="str">
        <f>IF(Table1342[[#This Row],[Priority]]="Critical","N/A",IF(Table1342[[#This Row],[Priority]]="High",10,IF(Table1342[[#This Row],[Priority]]="Medium",5,IF(Table1342[[#This Row],[Priority]]="Low",2,IF(Table1342[[#This Row],[Priority]]="Question","N/A",0)))))</f>
        <v>N/A</v>
      </c>
      <c r="F39" s="12" t="str">
        <f>IF(Table1342[[#This Row],[Participant response]]="","",IF(OR(Table1342[[#This Row],[Priority]]="Critical",Table1342[[#This Row],[Priority]]="Question"),"N/A",Table1342[[#This Row],[Maximum score]]*IF(Table1342[[#This Row],[Participant response]]="Standard",1,IF(LEFT(Table1342[[#This Row],[Participant response]],6)="Custom",0.5,0))))</f>
        <v/>
      </c>
      <c r="G39" s="24"/>
      <c r="H39" s="26"/>
      <c r="I39" s="13" t="str">
        <f t="shared" si="0"/>
        <v>Answered</v>
      </c>
      <c r="J39" s="13" t="str">
        <f t="shared" si="1"/>
        <v>Not answered</v>
      </c>
      <c r="K39" s="13" t="str">
        <f t="shared" si="2"/>
        <v/>
      </c>
    </row>
    <row r="40" spans="1:11" s="14" customFormat="1" ht="25.5" x14ac:dyDescent="0.25">
      <c r="A40" s="12" t="s">
        <v>108</v>
      </c>
      <c r="B40" s="12" t="s">
        <v>17</v>
      </c>
      <c r="C40" s="8" t="s">
        <v>100</v>
      </c>
      <c r="D40" s="6" t="s">
        <v>109</v>
      </c>
      <c r="E40" s="12">
        <f>IF(Table1342[[#This Row],[Priority]]="Critical","N/A",IF(Table1342[[#This Row],[Priority]]="High",10,IF(Table1342[[#This Row],[Priority]]="Medium",5,IF(Table1342[[#This Row],[Priority]]="Low",2,IF(Table1342[[#This Row],[Priority]]="Question","N/A",0)))))</f>
        <v>10</v>
      </c>
      <c r="F40" s="12" t="str">
        <f>IF(Table1342[[#This Row],[Participant response]]="","",IF(OR(Table1342[[#This Row],[Priority]]="Critical",Table1342[[#This Row],[Priority]]="Question"),"N/A",Table1342[[#This Row],[Maximum score]]*IF(Table1342[[#This Row],[Participant response]]="Standard",1,IF(LEFT(Table1342[[#This Row],[Participant response]],6)="Custom",0.5,0))))</f>
        <v/>
      </c>
      <c r="G40" s="24"/>
      <c r="H40" s="26"/>
      <c r="I40" s="13" t="str">
        <f t="shared" si="0"/>
        <v>Standard</v>
      </c>
      <c r="J40" s="13" t="str">
        <f t="shared" si="1"/>
        <v>Customisation required</v>
      </c>
      <c r="K40" s="13" t="str">
        <f t="shared" si="2"/>
        <v>Not compliant</v>
      </c>
    </row>
    <row r="41" spans="1:11" s="14" customFormat="1" ht="25.5" x14ac:dyDescent="0.25">
      <c r="A41" s="12" t="s">
        <v>110</v>
      </c>
      <c r="B41" s="12" t="s">
        <v>35</v>
      </c>
      <c r="C41" s="8" t="s">
        <v>100</v>
      </c>
      <c r="D41" s="6" t="s">
        <v>111</v>
      </c>
      <c r="E41" s="12" t="str">
        <f>IF(Table1342[[#This Row],[Priority]]="Critical","N/A",IF(Table1342[[#This Row],[Priority]]="High",10,IF(Table1342[[#This Row],[Priority]]="Medium",5,IF(Table1342[[#This Row],[Priority]]="Low",2,IF(Table1342[[#This Row],[Priority]]="Question","N/A",0)))))</f>
        <v>N/A</v>
      </c>
      <c r="F41" s="12" t="str">
        <f>IF(Table1342[[#This Row],[Participant response]]="","",IF(OR(Table1342[[#This Row],[Priority]]="Critical",Table1342[[#This Row],[Priority]]="Question"),"N/A",Table1342[[#This Row],[Maximum score]]*IF(Table1342[[#This Row],[Participant response]]="Standard",1,IF(LEFT(Table1342[[#This Row],[Participant response]],6)="Custom",0.5,0))))</f>
        <v/>
      </c>
      <c r="G41" s="24"/>
      <c r="H41" s="26"/>
      <c r="I41" s="13" t="str">
        <f t="shared" si="0"/>
        <v>Answered</v>
      </c>
      <c r="J41" s="13" t="str">
        <f t="shared" si="1"/>
        <v>Not answered</v>
      </c>
      <c r="K41" s="13" t="str">
        <f t="shared" si="2"/>
        <v/>
      </c>
    </row>
    <row r="42" spans="1:11" s="14" customFormat="1" ht="38.25" x14ac:dyDescent="0.25">
      <c r="A42" s="12" t="s">
        <v>112</v>
      </c>
      <c r="B42" s="12" t="s">
        <v>17</v>
      </c>
      <c r="C42" s="8" t="s">
        <v>100</v>
      </c>
      <c r="D42" s="6" t="s">
        <v>113</v>
      </c>
      <c r="E42" s="12">
        <f>IF(Table1342[[#This Row],[Priority]]="Critical","N/A",IF(Table1342[[#This Row],[Priority]]="High",10,IF(Table1342[[#This Row],[Priority]]="Medium",5,IF(Table1342[[#This Row],[Priority]]="Low",2,IF(Table1342[[#This Row],[Priority]]="Question","N/A",0)))))</f>
        <v>10</v>
      </c>
      <c r="F42" s="12" t="str">
        <f>IF(Table1342[[#This Row],[Participant response]]="","",IF(OR(Table1342[[#This Row],[Priority]]="Critical",Table1342[[#This Row],[Priority]]="Question"),"N/A",Table1342[[#This Row],[Maximum score]]*IF(Table1342[[#This Row],[Participant response]]="Standard",1,IF(LEFT(Table1342[[#This Row],[Participant response]],6)="Custom",0.5,0))))</f>
        <v/>
      </c>
      <c r="G42" s="24"/>
      <c r="H42" s="26"/>
      <c r="I42" s="13" t="str">
        <f t="shared" si="0"/>
        <v>Standard</v>
      </c>
      <c r="J42" s="13" t="str">
        <f t="shared" si="1"/>
        <v>Customisation required</v>
      </c>
      <c r="K42" s="13" t="str">
        <f t="shared" si="2"/>
        <v>Not compliant</v>
      </c>
    </row>
    <row r="43" spans="1:11" s="14" customFormat="1" ht="25.5" x14ac:dyDescent="0.25">
      <c r="A43" s="12" t="s">
        <v>114</v>
      </c>
      <c r="B43" s="12" t="s">
        <v>35</v>
      </c>
      <c r="C43" s="8" t="s">
        <v>100</v>
      </c>
      <c r="D43" s="6" t="s">
        <v>115</v>
      </c>
      <c r="E43" s="12" t="str">
        <f>IF(Table1342[[#This Row],[Priority]]="Critical","N/A",IF(Table1342[[#This Row],[Priority]]="High",10,IF(Table1342[[#This Row],[Priority]]="Medium",5,IF(Table1342[[#This Row],[Priority]]="Low",2,IF(Table1342[[#This Row],[Priority]]="Question","N/A",0)))))</f>
        <v>N/A</v>
      </c>
      <c r="F43" s="12" t="str">
        <f>IF(Table1342[[#This Row],[Participant response]]="","",IF(OR(Table1342[[#This Row],[Priority]]="Critical",Table1342[[#This Row],[Priority]]="Question"),"N/A",Table1342[[#This Row],[Maximum score]]*IF(Table1342[[#This Row],[Participant response]]="Standard",1,IF(LEFT(Table1342[[#This Row],[Participant response]],6)="Custom",0.5,0))))</f>
        <v/>
      </c>
      <c r="G43" s="24"/>
      <c r="H43" s="26"/>
      <c r="I43" s="13" t="str">
        <f t="shared" si="0"/>
        <v>Answered</v>
      </c>
      <c r="J43" s="13" t="str">
        <f t="shared" si="1"/>
        <v>Not answered</v>
      </c>
      <c r="K43" s="13" t="str">
        <f t="shared" si="2"/>
        <v/>
      </c>
    </row>
    <row r="44" spans="1:11" s="14" customFormat="1" ht="25.5" x14ac:dyDescent="0.25">
      <c r="A44" s="12" t="s">
        <v>116</v>
      </c>
      <c r="B44" s="12" t="s">
        <v>35</v>
      </c>
      <c r="C44" s="8" t="s">
        <v>100</v>
      </c>
      <c r="D44" s="6" t="s">
        <v>117</v>
      </c>
      <c r="E44" s="12" t="str">
        <f>IF(Table1342[[#This Row],[Priority]]="Critical","N/A",IF(Table1342[[#This Row],[Priority]]="High",10,IF(Table1342[[#This Row],[Priority]]="Medium",5,IF(Table1342[[#This Row],[Priority]]="Low",2,IF(Table1342[[#This Row],[Priority]]="Question","N/A",0)))))</f>
        <v>N/A</v>
      </c>
      <c r="F44" s="12" t="str">
        <f>IF(Table1342[[#This Row],[Participant response]]="","",IF(OR(Table1342[[#This Row],[Priority]]="Critical",Table1342[[#This Row],[Priority]]="Question"),"N/A",Table1342[[#This Row],[Maximum score]]*IF(Table1342[[#This Row],[Participant response]]="Standard",1,IF(LEFT(Table1342[[#This Row],[Participant response]],6)="Custom",0.5,0))))</f>
        <v/>
      </c>
      <c r="G44" s="24"/>
      <c r="H44" s="26"/>
      <c r="I44" s="13" t="str">
        <f t="shared" si="0"/>
        <v>Answered</v>
      </c>
      <c r="J44" s="13" t="str">
        <f t="shared" si="1"/>
        <v>Not answered</v>
      </c>
      <c r="K44" s="13" t="str">
        <f t="shared" si="2"/>
        <v/>
      </c>
    </row>
    <row r="45" spans="1:11" s="14" customFormat="1" ht="25.5" x14ac:dyDescent="0.25">
      <c r="A45" s="12" t="s">
        <v>118</v>
      </c>
      <c r="B45" s="12" t="s">
        <v>12</v>
      </c>
      <c r="C45" s="8" t="s">
        <v>119</v>
      </c>
      <c r="D45" s="6" t="s">
        <v>120</v>
      </c>
      <c r="E45" s="12" t="str">
        <f>IF(Table1342[[#This Row],[Priority]]="Critical","N/A",IF(Table1342[[#This Row],[Priority]]="High",10,IF(Table1342[[#This Row],[Priority]]="Medium",5,IF(Table1342[[#This Row],[Priority]]="Low",2,IF(Table1342[[#This Row],[Priority]]="Question","N/A",0)))))</f>
        <v>N/A</v>
      </c>
      <c r="F45" s="12" t="str">
        <f>IF(Table1342[[#This Row],[Participant response]]="","",IF(OR(Table1342[[#This Row],[Priority]]="Critical",Table1342[[#This Row],[Priority]]="Question"),"N/A",Table1342[[#This Row],[Maximum score]]*IF(Table1342[[#This Row],[Participant response]]="Standard",1,IF(LEFT(Table1342[[#This Row],[Participant response]],6)="Custom",0.5,0))))</f>
        <v/>
      </c>
      <c r="G45" s="24"/>
      <c r="H45" s="26"/>
      <c r="I45" s="13" t="str">
        <f t="shared" si="0"/>
        <v>Compliant</v>
      </c>
      <c r="J45" s="13" t="str">
        <f t="shared" si="1"/>
        <v>Non-compliant</v>
      </c>
      <c r="K45" s="13" t="str">
        <f t="shared" si="2"/>
        <v/>
      </c>
    </row>
    <row r="46" spans="1:11" s="14" customFormat="1" ht="15" x14ac:dyDescent="0.25">
      <c r="A46" s="12" t="s">
        <v>121</v>
      </c>
      <c r="B46" s="12" t="s">
        <v>12</v>
      </c>
      <c r="C46" s="8" t="s">
        <v>119</v>
      </c>
      <c r="D46" s="6" t="s">
        <v>122</v>
      </c>
      <c r="E46" s="12" t="str">
        <f>IF(Table1342[[#This Row],[Priority]]="Critical","N/A",IF(Table1342[[#This Row],[Priority]]="High",10,IF(Table1342[[#This Row],[Priority]]="Medium",5,IF(Table1342[[#This Row],[Priority]]="Low",2,IF(Table1342[[#This Row],[Priority]]="Question","N/A",0)))))</f>
        <v>N/A</v>
      </c>
      <c r="F46" s="12" t="str">
        <f>IF(Table1342[[#This Row],[Participant response]]="","",IF(OR(Table1342[[#This Row],[Priority]]="Critical",Table1342[[#This Row],[Priority]]="Question"),"N/A",Table1342[[#This Row],[Maximum score]]*IF(Table1342[[#This Row],[Participant response]]="Standard",1,IF(LEFT(Table1342[[#This Row],[Participant response]],6)="Custom",0.5,0))))</f>
        <v/>
      </c>
      <c r="G46" s="24"/>
      <c r="H46" s="26"/>
      <c r="I46" s="13" t="str">
        <f t="shared" si="0"/>
        <v>Compliant</v>
      </c>
      <c r="J46" s="13" t="str">
        <f t="shared" si="1"/>
        <v>Non-compliant</v>
      </c>
      <c r="K46" s="13" t="str">
        <f t="shared" si="2"/>
        <v/>
      </c>
    </row>
    <row r="47" spans="1:11" s="14" customFormat="1" ht="25.5" x14ac:dyDescent="0.25">
      <c r="A47" s="12" t="s">
        <v>123</v>
      </c>
      <c r="B47" s="12" t="s">
        <v>12</v>
      </c>
      <c r="C47" s="8" t="s">
        <v>119</v>
      </c>
      <c r="D47" s="6" t="s">
        <v>124</v>
      </c>
      <c r="E47" s="12" t="str">
        <f>IF(Table1342[[#This Row],[Priority]]="Critical","N/A",IF(Table1342[[#This Row],[Priority]]="High",10,IF(Table1342[[#This Row],[Priority]]="Medium",5,IF(Table1342[[#This Row],[Priority]]="Low",2,IF(Table1342[[#This Row],[Priority]]="Question","N/A",0)))))</f>
        <v>N/A</v>
      </c>
      <c r="F47" s="12" t="str">
        <f>IF(Table1342[[#This Row],[Participant response]]="","",IF(OR(Table1342[[#This Row],[Priority]]="Critical",Table1342[[#This Row],[Priority]]="Question"),"N/A",Table1342[[#This Row],[Maximum score]]*IF(Table1342[[#This Row],[Participant response]]="Standard",1,IF(LEFT(Table1342[[#This Row],[Participant response]],6)="Custom",0.5,0))))</f>
        <v/>
      </c>
      <c r="G47" s="24"/>
      <c r="H47" s="26"/>
      <c r="I47" s="13" t="str">
        <f t="shared" ref="I47:I106" si="3">IF($B47="","",IF($B47="Critical","Compliant",IF($B47="Question","Answered","Standard")))</f>
        <v>Compliant</v>
      </c>
      <c r="J47" s="13" t="str">
        <f t="shared" ref="J47:J106" si="4">IF($B47="","",IF($B47="Critical","Non-compliant",IF($B47="Question","Not answered","Customisation required")))</f>
        <v>Non-compliant</v>
      </c>
      <c r="K47" s="13" t="str">
        <f t="shared" ref="K47:K106" si="5">IF($B47="","",IF(OR($B47="Critical",$B47="Question"),"","Not compliant"))</f>
        <v/>
      </c>
    </row>
    <row r="48" spans="1:11" s="14" customFormat="1" ht="25.5" x14ac:dyDescent="0.25">
      <c r="A48" s="12" t="s">
        <v>125</v>
      </c>
      <c r="B48" s="12" t="s">
        <v>35</v>
      </c>
      <c r="C48" s="8" t="s">
        <v>119</v>
      </c>
      <c r="D48" s="6" t="s">
        <v>126</v>
      </c>
      <c r="E48" s="12" t="str">
        <f>IF(Table1342[[#This Row],[Priority]]="Critical","N/A",IF(Table1342[[#This Row],[Priority]]="High",10,IF(Table1342[[#This Row],[Priority]]="Medium",5,IF(Table1342[[#This Row],[Priority]]="Low",2,IF(Table1342[[#This Row],[Priority]]="Question","N/A",0)))))</f>
        <v>N/A</v>
      </c>
      <c r="F48" s="12" t="str">
        <f>IF(Table1342[[#This Row],[Participant response]]="","",IF(OR(Table1342[[#This Row],[Priority]]="Critical",Table1342[[#This Row],[Priority]]="Question"),"N/A",Table1342[[#This Row],[Maximum score]]*IF(Table1342[[#This Row],[Participant response]]="Standard",1,IF(LEFT(Table1342[[#This Row],[Participant response]],6)="Custom",0.5,0))))</f>
        <v/>
      </c>
      <c r="G48" s="24"/>
      <c r="H48" s="26"/>
      <c r="I48" s="13" t="str">
        <f t="shared" si="3"/>
        <v>Answered</v>
      </c>
      <c r="J48" s="13" t="str">
        <f t="shared" si="4"/>
        <v>Not answered</v>
      </c>
      <c r="K48" s="13" t="str">
        <f t="shared" si="5"/>
        <v/>
      </c>
    </row>
    <row r="49" spans="1:11" s="14" customFormat="1" ht="15" x14ac:dyDescent="0.25">
      <c r="A49" s="12" t="s">
        <v>127</v>
      </c>
      <c r="B49" s="12" t="s">
        <v>35</v>
      </c>
      <c r="C49" s="8" t="s">
        <v>119</v>
      </c>
      <c r="D49" s="6" t="s">
        <v>128</v>
      </c>
      <c r="E49" s="12" t="str">
        <f>IF(Table1342[[#This Row],[Priority]]="Critical","N/A",IF(Table1342[[#This Row],[Priority]]="High",10,IF(Table1342[[#This Row],[Priority]]="Medium",5,IF(Table1342[[#This Row],[Priority]]="Low",2,IF(Table1342[[#This Row],[Priority]]="Question","N/A",0)))))</f>
        <v>N/A</v>
      </c>
      <c r="F49" s="12" t="str">
        <f>IF(Table1342[[#This Row],[Participant response]]="","",IF(OR(Table1342[[#This Row],[Priority]]="Critical",Table1342[[#This Row],[Priority]]="Question"),"N/A",Table1342[[#This Row],[Maximum score]]*IF(Table1342[[#This Row],[Participant response]]="Standard",1,IF(LEFT(Table1342[[#This Row],[Participant response]],6)="Custom",0.5,0))))</f>
        <v/>
      </c>
      <c r="G49" s="24"/>
      <c r="H49" s="26"/>
      <c r="I49" s="13" t="str">
        <f t="shared" si="3"/>
        <v>Answered</v>
      </c>
      <c r="J49" s="13" t="str">
        <f t="shared" si="4"/>
        <v>Not answered</v>
      </c>
      <c r="K49" s="13" t="str">
        <f t="shared" si="5"/>
        <v/>
      </c>
    </row>
    <row r="50" spans="1:11" s="14" customFormat="1" ht="38.25" x14ac:dyDescent="0.25">
      <c r="A50" s="12" t="s">
        <v>129</v>
      </c>
      <c r="B50" s="12" t="s">
        <v>35</v>
      </c>
      <c r="C50" s="8" t="s">
        <v>119</v>
      </c>
      <c r="D50" s="6" t="s">
        <v>130</v>
      </c>
      <c r="E50" s="12" t="str">
        <f>IF(Table1342[[#This Row],[Priority]]="Critical","N/A",IF(Table1342[[#This Row],[Priority]]="High",10,IF(Table1342[[#This Row],[Priority]]="Medium",5,IF(Table1342[[#This Row],[Priority]]="Low",2,IF(Table1342[[#This Row],[Priority]]="Question","N/A",0)))))</f>
        <v>N/A</v>
      </c>
      <c r="F50" s="12" t="str">
        <f>IF(Table1342[[#This Row],[Participant response]]="","",IF(OR(Table1342[[#This Row],[Priority]]="Critical",Table1342[[#This Row],[Priority]]="Question"),"N/A",Table1342[[#This Row],[Maximum score]]*IF(Table1342[[#This Row],[Participant response]]="Standard",1,IF(LEFT(Table1342[[#This Row],[Participant response]],6)="Custom",0.5,0))))</f>
        <v/>
      </c>
      <c r="G50" s="24"/>
      <c r="H50" s="26"/>
      <c r="I50" s="13" t="str">
        <f t="shared" si="3"/>
        <v>Answered</v>
      </c>
      <c r="J50" s="13" t="str">
        <f t="shared" si="4"/>
        <v>Not answered</v>
      </c>
      <c r="K50" s="13" t="str">
        <f t="shared" si="5"/>
        <v/>
      </c>
    </row>
    <row r="51" spans="1:11" s="14" customFormat="1" ht="25.5" x14ac:dyDescent="0.25">
      <c r="A51" s="16" t="s">
        <v>131</v>
      </c>
      <c r="B51" s="12" t="s">
        <v>35</v>
      </c>
      <c r="C51" s="8" t="s">
        <v>119</v>
      </c>
      <c r="D51" s="6" t="s">
        <v>132</v>
      </c>
      <c r="E51" s="12" t="str">
        <f>IF(Table1342[[#This Row],[Priority]]="Critical","N/A",IF(Table1342[[#This Row],[Priority]]="High",10,IF(Table1342[[#This Row],[Priority]]="Medium",5,IF(Table1342[[#This Row],[Priority]]="Low",2,IF(Table1342[[#This Row],[Priority]]="Question","N/A",0)))))</f>
        <v>N/A</v>
      </c>
      <c r="F51" s="12" t="str">
        <f>IF(Table1342[[#This Row],[Participant response]]="","",IF(OR(Table1342[[#This Row],[Priority]]="Critical",Table1342[[#This Row],[Priority]]="Question"),"N/A",Table1342[[#This Row],[Maximum score]]*IF(Table1342[[#This Row],[Participant response]]="Standard",1,IF(LEFT(Table1342[[#This Row],[Participant response]],6)="Custom",0.5,0))))</f>
        <v/>
      </c>
      <c r="G51" s="24"/>
      <c r="H51" s="26"/>
      <c r="I51" s="13" t="str">
        <f t="shared" si="3"/>
        <v>Answered</v>
      </c>
      <c r="J51" s="13" t="str">
        <f t="shared" si="4"/>
        <v>Not answered</v>
      </c>
      <c r="K51" s="13" t="str">
        <f t="shared" si="5"/>
        <v/>
      </c>
    </row>
    <row r="52" spans="1:11" s="14" customFormat="1" ht="25.5" x14ac:dyDescent="0.25">
      <c r="A52" s="15" t="s">
        <v>133</v>
      </c>
      <c r="B52" s="12" t="s">
        <v>35</v>
      </c>
      <c r="C52" s="8" t="s">
        <v>119</v>
      </c>
      <c r="D52" s="6" t="s">
        <v>134</v>
      </c>
      <c r="E52" s="15" t="str">
        <f>IF(Table1342[[#This Row],[Priority]]="Critical","N/A",IF(Table1342[[#This Row],[Priority]]="High",10,IF(Table1342[[#This Row],[Priority]]="Medium",5,IF(Table1342[[#This Row],[Priority]]="Low",2,IF(Table1342[[#This Row],[Priority]]="Question","N/A",0)))))</f>
        <v>N/A</v>
      </c>
      <c r="F52" s="15" t="str">
        <f>IF(Table1342[[#This Row],[Participant response]]="","",IF(OR(Table1342[[#This Row],[Priority]]="Critical",Table1342[[#This Row],[Priority]]="Question"),"N/A",Table1342[[#This Row],[Maximum score]]*IF(Table1342[[#This Row],[Participant response]]="Standard",1,IF(LEFT(Table1342[[#This Row],[Participant response]],6)="Custom",0.5,0))))</f>
        <v/>
      </c>
      <c r="G52" s="24"/>
      <c r="H52" s="26"/>
      <c r="I52" s="13" t="str">
        <f t="shared" si="3"/>
        <v>Answered</v>
      </c>
      <c r="J52" s="13" t="str">
        <f t="shared" si="4"/>
        <v>Not answered</v>
      </c>
      <c r="K52" s="13" t="str">
        <f t="shared" si="5"/>
        <v/>
      </c>
    </row>
    <row r="53" spans="1:11" s="14" customFormat="1" ht="25.5" x14ac:dyDescent="0.25">
      <c r="A53" s="16" t="s">
        <v>135</v>
      </c>
      <c r="B53" s="16" t="s">
        <v>35</v>
      </c>
      <c r="C53" s="8" t="s">
        <v>119</v>
      </c>
      <c r="D53" s="6" t="s">
        <v>136</v>
      </c>
      <c r="E53" s="12" t="str">
        <f>IF(Table1342[[#This Row],[Priority]]="Critical","N/A",IF(Table1342[[#This Row],[Priority]]="High",10,IF(Table1342[[#This Row],[Priority]]="Medium",5,IF(Table1342[[#This Row],[Priority]]="Low",2,IF(Table1342[[#This Row],[Priority]]="Question","N/A",0)))))</f>
        <v>N/A</v>
      </c>
      <c r="F53" s="12" t="str">
        <f>IF(Table1342[[#This Row],[Participant response]]="","",IF(OR(Table1342[[#This Row],[Priority]]="Critical",Table1342[[#This Row],[Priority]]="Question"),"N/A",Table1342[[#This Row],[Maximum score]]*IF(Table1342[[#This Row],[Participant response]]="Standard",1,IF(LEFT(Table1342[[#This Row],[Participant response]],6)="Custom",0.5,0))))</f>
        <v/>
      </c>
      <c r="G53" s="24"/>
      <c r="H53" s="26"/>
      <c r="I53" s="13" t="str">
        <f t="shared" si="3"/>
        <v>Answered</v>
      </c>
      <c r="J53" s="13" t="str">
        <f t="shared" si="4"/>
        <v>Not answered</v>
      </c>
      <c r="K53" s="13" t="str">
        <f t="shared" si="5"/>
        <v/>
      </c>
    </row>
    <row r="54" spans="1:11" s="14" customFormat="1" ht="15" x14ac:dyDescent="0.25">
      <c r="A54" s="16" t="s">
        <v>137</v>
      </c>
      <c r="B54" s="12" t="s">
        <v>17</v>
      </c>
      <c r="C54" s="8" t="s">
        <v>119</v>
      </c>
      <c r="D54" s="6" t="s">
        <v>138</v>
      </c>
      <c r="E54" s="12">
        <f>IF(Table1342[[#This Row],[Priority]]="Critical","N/A",IF(Table1342[[#This Row],[Priority]]="High",10,IF(Table1342[[#This Row],[Priority]]="Medium",5,IF(Table1342[[#This Row],[Priority]]="Low",2,IF(Table1342[[#This Row],[Priority]]="Question","N/A",0)))))</f>
        <v>10</v>
      </c>
      <c r="F54" s="12" t="str">
        <f>IF(Table1342[[#This Row],[Participant response]]="","",IF(OR(Table1342[[#This Row],[Priority]]="Critical",Table1342[[#This Row],[Priority]]="Question"),"N/A",Table1342[[#This Row],[Maximum score]]*IF(Table1342[[#This Row],[Participant response]]="Standard",1,IF(LEFT(Table1342[[#This Row],[Participant response]],6)="Custom",0.5,0))))</f>
        <v/>
      </c>
      <c r="G54" s="24"/>
      <c r="H54" s="26"/>
      <c r="I54" s="13" t="str">
        <f t="shared" si="3"/>
        <v>Standard</v>
      </c>
      <c r="J54" s="13" t="str">
        <f t="shared" si="4"/>
        <v>Customisation required</v>
      </c>
      <c r="K54" s="13" t="str">
        <f t="shared" si="5"/>
        <v>Not compliant</v>
      </c>
    </row>
    <row r="55" spans="1:11" s="14" customFormat="1" ht="25.5" x14ac:dyDescent="0.25">
      <c r="A55" s="12" t="s">
        <v>139</v>
      </c>
      <c r="B55" s="16" t="s">
        <v>35</v>
      </c>
      <c r="C55" s="8" t="s">
        <v>119</v>
      </c>
      <c r="D55" s="6" t="s">
        <v>140</v>
      </c>
      <c r="E55" s="12" t="str">
        <f>IF(Table1342[[#This Row],[Priority]]="Critical","N/A",IF(Table1342[[#This Row],[Priority]]="High",10,IF(Table1342[[#This Row],[Priority]]="Medium",5,IF(Table1342[[#This Row],[Priority]]="Low",2,IF(Table1342[[#This Row],[Priority]]="Question","N/A",0)))))</f>
        <v>N/A</v>
      </c>
      <c r="F55" s="12" t="str">
        <f>IF(Table1342[[#This Row],[Participant response]]="","",IF(OR(Table1342[[#This Row],[Priority]]="Critical",Table1342[[#This Row],[Priority]]="Question"),"N/A",Table1342[[#This Row],[Maximum score]]*IF(Table1342[[#This Row],[Participant response]]="Standard",1,IF(LEFT(Table1342[[#This Row],[Participant response]],6)="Custom",0.5,0))))</f>
        <v/>
      </c>
      <c r="G55" s="24"/>
      <c r="H55" s="26"/>
      <c r="I55" s="13" t="str">
        <f t="shared" si="3"/>
        <v>Answered</v>
      </c>
      <c r="J55" s="13" t="str">
        <f t="shared" si="4"/>
        <v>Not answered</v>
      </c>
      <c r="K55" s="13" t="str">
        <f t="shared" si="5"/>
        <v/>
      </c>
    </row>
    <row r="56" spans="1:11" s="14" customFormat="1" ht="25.5" x14ac:dyDescent="0.25">
      <c r="A56" s="16" t="s">
        <v>141</v>
      </c>
      <c r="B56" s="12" t="s">
        <v>35</v>
      </c>
      <c r="C56" s="8" t="s">
        <v>142</v>
      </c>
      <c r="D56" s="6" t="s">
        <v>143</v>
      </c>
      <c r="E56" s="12" t="str">
        <f>IF(Table1342[[#This Row],[Priority]]="Critical","N/A",IF(Table1342[[#This Row],[Priority]]="High",10,IF(Table1342[[#This Row],[Priority]]="Medium",5,IF(Table1342[[#This Row],[Priority]]="Low",2,IF(Table1342[[#This Row],[Priority]]="Question","N/A",0)))))</f>
        <v>N/A</v>
      </c>
      <c r="F56" s="12" t="str">
        <f>IF(Table1342[[#This Row],[Participant response]]="","",IF(OR(Table1342[[#This Row],[Priority]]="Critical",Table1342[[#This Row],[Priority]]="Question"),"N/A",Table1342[[#This Row],[Maximum score]]*IF(Table1342[[#This Row],[Participant response]]="Standard",1,IF(LEFT(Table1342[[#This Row],[Participant response]],6)="Custom",0.5,0))))</f>
        <v/>
      </c>
      <c r="G56" s="24"/>
      <c r="H56" s="26"/>
      <c r="I56" s="13" t="str">
        <f t="shared" si="3"/>
        <v>Answered</v>
      </c>
      <c r="J56" s="13" t="str">
        <f t="shared" si="4"/>
        <v>Not answered</v>
      </c>
      <c r="K56" s="13" t="str">
        <f t="shared" si="5"/>
        <v/>
      </c>
    </row>
    <row r="57" spans="1:11" s="14" customFormat="1" ht="15" x14ac:dyDescent="0.25">
      <c r="A57" s="16" t="s">
        <v>144</v>
      </c>
      <c r="B57" s="12" t="s">
        <v>35</v>
      </c>
      <c r="C57" s="8" t="s">
        <v>142</v>
      </c>
      <c r="D57" s="6" t="s">
        <v>145</v>
      </c>
      <c r="E57" s="12" t="str">
        <f>IF(Table1342[[#This Row],[Priority]]="Critical","N/A",IF(Table1342[[#This Row],[Priority]]="High",10,IF(Table1342[[#This Row],[Priority]]="Medium",5,IF(Table1342[[#This Row],[Priority]]="Low",2,IF(Table1342[[#This Row],[Priority]]="Question","N/A",0)))))</f>
        <v>N/A</v>
      </c>
      <c r="F57" s="12" t="str">
        <f>IF(Table1342[[#This Row],[Participant response]]="","",IF(OR(Table1342[[#This Row],[Priority]]="Critical",Table1342[[#This Row],[Priority]]="Question"),"N/A",Table1342[[#This Row],[Maximum score]]*IF(Table1342[[#This Row],[Participant response]]="Standard",1,IF(LEFT(Table1342[[#This Row],[Participant response]],6)="Custom",0.5,0))))</f>
        <v/>
      </c>
      <c r="G57" s="24"/>
      <c r="H57" s="26"/>
      <c r="I57" s="13" t="str">
        <f t="shared" si="3"/>
        <v>Answered</v>
      </c>
      <c r="J57" s="13" t="str">
        <f t="shared" si="4"/>
        <v>Not answered</v>
      </c>
      <c r="K57" s="13" t="str">
        <f t="shared" si="5"/>
        <v/>
      </c>
    </row>
    <row r="58" spans="1:11" s="14" customFormat="1" ht="15" x14ac:dyDescent="0.25">
      <c r="A58" s="12" t="s">
        <v>146</v>
      </c>
      <c r="B58" s="12" t="s">
        <v>17</v>
      </c>
      <c r="C58" s="8" t="s">
        <v>147</v>
      </c>
      <c r="D58" s="6" t="s">
        <v>148</v>
      </c>
      <c r="E58" s="12">
        <f>IF(Table1342[[#This Row],[Priority]]="Critical","N/A",IF(Table1342[[#This Row],[Priority]]="High",10,IF(Table1342[[#This Row],[Priority]]="Medium",5,IF(Table1342[[#This Row],[Priority]]="Low",2,IF(Table1342[[#This Row],[Priority]]="Question","N/A",0)))))</f>
        <v>10</v>
      </c>
      <c r="F58" s="12" t="str">
        <f>IF(Table1342[[#This Row],[Participant response]]="","",IF(OR(Table1342[[#This Row],[Priority]]="Critical",Table1342[[#This Row],[Priority]]="Question"),"N/A",Table1342[[#This Row],[Maximum score]]*IF(Table1342[[#This Row],[Participant response]]="Standard",1,IF(LEFT(Table1342[[#This Row],[Participant response]],6)="Custom",0.5,0))))</f>
        <v/>
      </c>
      <c r="G58" s="24"/>
      <c r="H58" s="26"/>
      <c r="I58" s="13" t="str">
        <f t="shared" si="3"/>
        <v>Standard</v>
      </c>
      <c r="J58" s="13" t="str">
        <f t="shared" si="4"/>
        <v>Customisation required</v>
      </c>
      <c r="K58" s="13" t="str">
        <f t="shared" si="5"/>
        <v>Not compliant</v>
      </c>
    </row>
    <row r="59" spans="1:11" s="14" customFormat="1" ht="25.5" x14ac:dyDescent="0.25">
      <c r="A59" s="12" t="s">
        <v>149</v>
      </c>
      <c r="B59" s="12" t="s">
        <v>35</v>
      </c>
      <c r="C59" s="8" t="s">
        <v>147</v>
      </c>
      <c r="D59" s="6" t="s">
        <v>150</v>
      </c>
      <c r="E59" s="12" t="str">
        <f>IF(Table1342[[#This Row],[Priority]]="Critical","N/A",IF(Table1342[[#This Row],[Priority]]="High",10,IF(Table1342[[#This Row],[Priority]]="Medium",5,IF(Table1342[[#This Row],[Priority]]="Low",2,IF(Table1342[[#This Row],[Priority]]="Question","N/A",0)))))</f>
        <v>N/A</v>
      </c>
      <c r="F59" s="12" t="str">
        <f>IF(Table1342[[#This Row],[Participant response]]="","",IF(OR(Table1342[[#This Row],[Priority]]="Critical",Table1342[[#This Row],[Priority]]="Question"),"N/A",Table1342[[#This Row],[Maximum score]]*IF(Table1342[[#This Row],[Participant response]]="Standard",1,IF(LEFT(Table1342[[#This Row],[Participant response]],6)="Custom",0.5,0))))</f>
        <v/>
      </c>
      <c r="G59" s="24"/>
      <c r="H59" s="26"/>
      <c r="I59" s="13" t="str">
        <f t="shared" si="3"/>
        <v>Answered</v>
      </c>
      <c r="J59" s="13" t="str">
        <f t="shared" si="4"/>
        <v>Not answered</v>
      </c>
      <c r="K59" s="13" t="str">
        <f t="shared" si="5"/>
        <v/>
      </c>
    </row>
    <row r="60" spans="1:11" s="14" customFormat="1" ht="25.5" x14ac:dyDescent="0.25">
      <c r="A60" s="12" t="s">
        <v>151</v>
      </c>
      <c r="B60" s="12" t="s">
        <v>17</v>
      </c>
      <c r="C60" s="8" t="s">
        <v>147</v>
      </c>
      <c r="D60" s="6" t="s">
        <v>152</v>
      </c>
      <c r="E60" s="12">
        <f>IF(Table1342[[#This Row],[Priority]]="Critical","N/A",IF(Table1342[[#This Row],[Priority]]="High",10,IF(Table1342[[#This Row],[Priority]]="Medium",5,IF(Table1342[[#This Row],[Priority]]="Low",2,IF(Table1342[[#This Row],[Priority]]="Question","N/A",0)))))</f>
        <v>10</v>
      </c>
      <c r="F60" s="12" t="str">
        <f>IF(Table1342[[#This Row],[Participant response]]="","",IF(OR(Table1342[[#This Row],[Priority]]="Critical",Table1342[[#This Row],[Priority]]="Question"),"N/A",Table1342[[#This Row],[Maximum score]]*IF(Table1342[[#This Row],[Participant response]]="Standard",1,IF(LEFT(Table1342[[#This Row],[Participant response]],6)="Custom",0.5,0))))</f>
        <v/>
      </c>
      <c r="G60" s="24"/>
      <c r="H60" s="26"/>
      <c r="I60" s="13" t="str">
        <f t="shared" si="3"/>
        <v>Standard</v>
      </c>
      <c r="J60" s="13" t="str">
        <f t="shared" si="4"/>
        <v>Customisation required</v>
      </c>
      <c r="K60" s="13" t="str">
        <f t="shared" si="5"/>
        <v>Not compliant</v>
      </c>
    </row>
    <row r="61" spans="1:11" s="14" customFormat="1" ht="15" x14ac:dyDescent="0.25">
      <c r="A61" s="12" t="s">
        <v>153</v>
      </c>
      <c r="B61" s="12" t="s">
        <v>35</v>
      </c>
      <c r="C61" s="8" t="s">
        <v>147</v>
      </c>
      <c r="D61" s="6" t="s">
        <v>154</v>
      </c>
      <c r="E61" s="12" t="str">
        <f>IF(Table1342[[#This Row],[Priority]]="Critical","N/A",IF(Table1342[[#This Row],[Priority]]="High",10,IF(Table1342[[#This Row],[Priority]]="Medium",5,IF(Table1342[[#This Row],[Priority]]="Low",2,IF(Table1342[[#This Row],[Priority]]="Question","N/A",0)))))</f>
        <v>N/A</v>
      </c>
      <c r="F61" s="12" t="str">
        <f>IF(Table1342[[#This Row],[Participant response]]="","",IF(OR(Table1342[[#This Row],[Priority]]="Critical",Table1342[[#This Row],[Priority]]="Question"),"N/A",Table1342[[#This Row],[Maximum score]]*IF(Table1342[[#This Row],[Participant response]]="Standard",1,IF(LEFT(Table1342[[#This Row],[Participant response]],6)="Custom",0.5,0))))</f>
        <v/>
      </c>
      <c r="G61" s="24"/>
      <c r="H61" s="26"/>
      <c r="I61" s="13" t="str">
        <f t="shared" si="3"/>
        <v>Answered</v>
      </c>
      <c r="J61" s="13" t="str">
        <f t="shared" si="4"/>
        <v>Not answered</v>
      </c>
      <c r="K61" s="13" t="str">
        <f t="shared" si="5"/>
        <v/>
      </c>
    </row>
    <row r="62" spans="1:11" s="14" customFormat="1" ht="25.5" x14ac:dyDescent="0.25">
      <c r="A62" s="12" t="s">
        <v>155</v>
      </c>
      <c r="B62" s="12" t="s">
        <v>35</v>
      </c>
      <c r="C62" s="8" t="s">
        <v>147</v>
      </c>
      <c r="D62" s="6" t="s">
        <v>156</v>
      </c>
      <c r="E62" s="12" t="str">
        <f>IF(Table1342[[#This Row],[Priority]]="Critical","N/A",IF(Table1342[[#This Row],[Priority]]="High",10,IF(Table1342[[#This Row],[Priority]]="Medium",5,IF(Table1342[[#This Row],[Priority]]="Low",2,IF(Table1342[[#This Row],[Priority]]="Question","N/A",0)))))</f>
        <v>N/A</v>
      </c>
      <c r="F62" s="12" t="str">
        <f>IF(Table1342[[#This Row],[Participant response]]="","",IF(OR(Table1342[[#This Row],[Priority]]="Critical",Table1342[[#This Row],[Priority]]="Question"),"N/A",Table1342[[#This Row],[Maximum score]]*IF(Table1342[[#This Row],[Participant response]]="Standard",1,IF(LEFT(Table1342[[#This Row],[Participant response]],6)="Custom",0.5,0))))</f>
        <v/>
      </c>
      <c r="G62" s="24"/>
      <c r="H62" s="26"/>
      <c r="I62" s="13" t="str">
        <f t="shared" si="3"/>
        <v>Answered</v>
      </c>
      <c r="J62" s="13" t="str">
        <f t="shared" si="4"/>
        <v>Not answered</v>
      </c>
      <c r="K62" s="13" t="str">
        <f t="shared" si="5"/>
        <v/>
      </c>
    </row>
    <row r="63" spans="1:11" s="14" customFormat="1" ht="25.5" x14ac:dyDescent="0.25">
      <c r="A63" s="12" t="s">
        <v>157</v>
      </c>
      <c r="B63" s="12" t="s">
        <v>41</v>
      </c>
      <c r="C63" s="8" t="s">
        <v>147</v>
      </c>
      <c r="D63" s="6" t="s">
        <v>158</v>
      </c>
      <c r="E63" s="12">
        <f>IF(Table1342[[#This Row],[Priority]]="Critical","N/A",IF(Table1342[[#This Row],[Priority]]="High",10,IF(Table1342[[#This Row],[Priority]]="Medium",5,IF(Table1342[[#This Row],[Priority]]="Low",2,IF(Table1342[[#This Row],[Priority]]="Question","N/A",0)))))</f>
        <v>5</v>
      </c>
      <c r="F63" s="12" t="str">
        <f>IF(Table1342[[#This Row],[Participant response]]="","",IF(OR(Table1342[[#This Row],[Priority]]="Critical",Table1342[[#This Row],[Priority]]="Question"),"N/A",Table1342[[#This Row],[Maximum score]]*IF(Table1342[[#This Row],[Participant response]]="Standard",1,IF(LEFT(Table1342[[#This Row],[Participant response]],6)="Custom",0.5,0))))</f>
        <v/>
      </c>
      <c r="G63" s="24"/>
      <c r="H63" s="26"/>
      <c r="I63" s="13" t="str">
        <f t="shared" si="3"/>
        <v>Standard</v>
      </c>
      <c r="J63" s="13" t="str">
        <f t="shared" si="4"/>
        <v>Customisation required</v>
      </c>
      <c r="K63" s="13" t="str">
        <f t="shared" si="5"/>
        <v>Not compliant</v>
      </c>
    </row>
    <row r="64" spans="1:11" s="14" customFormat="1" ht="25.5" x14ac:dyDescent="0.25">
      <c r="A64" s="12" t="s">
        <v>159</v>
      </c>
      <c r="B64" s="12" t="s">
        <v>35</v>
      </c>
      <c r="C64" s="8" t="s">
        <v>147</v>
      </c>
      <c r="D64" s="6" t="s">
        <v>160</v>
      </c>
      <c r="E64" s="12" t="str">
        <f>IF(Table1342[[#This Row],[Priority]]="Critical","N/A",IF(Table1342[[#This Row],[Priority]]="High",10,IF(Table1342[[#This Row],[Priority]]="Medium",5,IF(Table1342[[#This Row],[Priority]]="Low",2,IF(Table1342[[#This Row],[Priority]]="Question","N/A",0)))))</f>
        <v>N/A</v>
      </c>
      <c r="F64" s="12" t="str">
        <f>IF(Table1342[[#This Row],[Participant response]]="","",IF(OR(Table1342[[#This Row],[Priority]]="Critical",Table1342[[#This Row],[Priority]]="Question"),"N/A",Table1342[[#This Row],[Maximum score]]*IF(Table1342[[#This Row],[Participant response]]="Standard",1,IF(LEFT(Table1342[[#This Row],[Participant response]],6)="Custom",0.5,0))))</f>
        <v/>
      </c>
      <c r="G64" s="24"/>
      <c r="H64" s="26"/>
      <c r="I64" s="13" t="str">
        <f t="shared" si="3"/>
        <v>Answered</v>
      </c>
      <c r="J64" s="13" t="str">
        <f t="shared" si="4"/>
        <v>Not answered</v>
      </c>
      <c r="K64" s="13" t="str">
        <f t="shared" si="5"/>
        <v/>
      </c>
    </row>
    <row r="65" spans="1:11" s="14" customFormat="1" ht="25.5" x14ac:dyDescent="0.25">
      <c r="A65" s="12" t="s">
        <v>161</v>
      </c>
      <c r="B65" s="12" t="s">
        <v>35</v>
      </c>
      <c r="C65" s="8" t="s">
        <v>147</v>
      </c>
      <c r="D65" s="6" t="s">
        <v>162</v>
      </c>
      <c r="E65" s="12" t="str">
        <f>IF(Table1342[[#This Row],[Priority]]="Critical","N/A",IF(Table1342[[#This Row],[Priority]]="High",10,IF(Table1342[[#This Row],[Priority]]="Medium",5,IF(Table1342[[#This Row],[Priority]]="Low",2,IF(Table1342[[#This Row],[Priority]]="Question","N/A",0)))))</f>
        <v>N/A</v>
      </c>
      <c r="F65" s="12" t="str">
        <f>IF(Table1342[[#This Row],[Participant response]]="","",IF(OR(Table1342[[#This Row],[Priority]]="Critical",Table1342[[#This Row],[Priority]]="Question"),"N/A",Table1342[[#This Row],[Maximum score]]*IF(Table1342[[#This Row],[Participant response]]="Standard",1,IF(LEFT(Table1342[[#This Row],[Participant response]],6)="Custom",0.5,0))))</f>
        <v/>
      </c>
      <c r="G65" s="24"/>
      <c r="H65" s="26"/>
      <c r="I65" s="13" t="str">
        <f t="shared" si="3"/>
        <v>Answered</v>
      </c>
      <c r="J65" s="13" t="str">
        <f t="shared" si="4"/>
        <v>Not answered</v>
      </c>
      <c r="K65" s="13" t="str">
        <f t="shared" si="5"/>
        <v/>
      </c>
    </row>
    <row r="66" spans="1:11" s="14" customFormat="1" ht="25.5" x14ac:dyDescent="0.25">
      <c r="A66" s="12" t="s">
        <v>315</v>
      </c>
      <c r="B66" s="12" t="s">
        <v>12</v>
      </c>
      <c r="C66" s="8" t="s">
        <v>164</v>
      </c>
      <c r="D66" s="6" t="s">
        <v>316</v>
      </c>
      <c r="E66" s="12" t="str">
        <f>IF(Table1342[[#This Row],[Priority]]="Critical","N/A",IF(Table1342[[#This Row],[Priority]]="High",10,IF(Table1342[[#This Row],[Priority]]="Medium",5,IF(Table1342[[#This Row],[Priority]]="Low",2,IF(Table1342[[#This Row],[Priority]]="Question","N/A",0)))))</f>
        <v>N/A</v>
      </c>
      <c r="F66" s="12" t="str">
        <f>IF(Table1342[[#This Row],[Participant response]]="","",IF(OR(Table1342[[#This Row],[Priority]]="Critical",Table1342[[#This Row],[Priority]]="Question"),"N/A",Table1342[[#This Row],[Maximum score]]*IF(Table1342[[#This Row],[Participant response]]="Standard",1,IF(LEFT(Table1342[[#This Row],[Participant response]],6)="Custom",0.5,0))))</f>
        <v/>
      </c>
      <c r="G66" s="24"/>
      <c r="H66" s="26"/>
      <c r="I66" s="13" t="str">
        <f t="shared" si="3"/>
        <v>Compliant</v>
      </c>
      <c r="J66" s="13" t="str">
        <f t="shared" si="4"/>
        <v>Non-compliant</v>
      </c>
      <c r="K66" s="13" t="str">
        <f t="shared" si="5"/>
        <v/>
      </c>
    </row>
    <row r="67" spans="1:11" s="14" customFormat="1" ht="25.5" x14ac:dyDescent="0.25">
      <c r="A67" s="12" t="s">
        <v>166</v>
      </c>
      <c r="B67" s="12" t="s">
        <v>17</v>
      </c>
      <c r="C67" s="8" t="s">
        <v>164</v>
      </c>
      <c r="D67" s="6" t="s">
        <v>167</v>
      </c>
      <c r="E67" s="12">
        <f>IF(Table1342[[#This Row],[Priority]]="Critical","N/A",IF(Table1342[[#This Row],[Priority]]="High",10,IF(Table1342[[#This Row],[Priority]]="Medium",5,IF(Table1342[[#This Row],[Priority]]="Low",2,IF(Table1342[[#This Row],[Priority]]="Question","N/A",0)))))</f>
        <v>10</v>
      </c>
      <c r="F67" s="12" t="str">
        <f>IF(Table1342[[#This Row],[Participant response]]="","",IF(OR(Table1342[[#This Row],[Priority]]="Critical",Table1342[[#This Row],[Priority]]="Question"),"N/A",Table1342[[#This Row],[Maximum score]]*IF(Table1342[[#This Row],[Participant response]]="Standard",1,IF(LEFT(Table1342[[#This Row],[Participant response]],6)="Custom",0.5,0))))</f>
        <v/>
      </c>
      <c r="G67" s="24"/>
      <c r="H67" s="26"/>
      <c r="I67" s="13" t="str">
        <f t="shared" si="3"/>
        <v>Standard</v>
      </c>
      <c r="J67" s="13" t="str">
        <f t="shared" si="4"/>
        <v>Customisation required</v>
      </c>
      <c r="K67" s="13" t="str">
        <f t="shared" si="5"/>
        <v>Not compliant</v>
      </c>
    </row>
    <row r="68" spans="1:11" s="14" customFormat="1" ht="25.5" x14ac:dyDescent="0.25">
      <c r="A68" s="12" t="s">
        <v>168</v>
      </c>
      <c r="B68" s="12" t="s">
        <v>35</v>
      </c>
      <c r="C68" s="8" t="s">
        <v>164</v>
      </c>
      <c r="D68" s="6" t="s">
        <v>169</v>
      </c>
      <c r="E68" s="12" t="str">
        <f>IF(Table1342[[#This Row],[Priority]]="Critical","N/A",IF(Table1342[[#This Row],[Priority]]="High",10,IF(Table1342[[#This Row],[Priority]]="Medium",5,IF(Table1342[[#This Row],[Priority]]="Low",2,IF(Table1342[[#This Row],[Priority]]="Question","N/A",0)))))</f>
        <v>N/A</v>
      </c>
      <c r="F68" s="12" t="str">
        <f>IF(Table1342[[#This Row],[Participant response]]="","",IF(OR(Table1342[[#This Row],[Priority]]="Critical",Table1342[[#This Row],[Priority]]="Question"),"N/A",Table1342[[#This Row],[Maximum score]]*IF(Table1342[[#This Row],[Participant response]]="Standard",1,IF(LEFT(Table1342[[#This Row],[Participant response]],6)="Custom",0.5,0))))</f>
        <v/>
      </c>
      <c r="G68" s="24"/>
      <c r="H68" s="26"/>
      <c r="I68" s="13" t="str">
        <f t="shared" si="3"/>
        <v>Answered</v>
      </c>
      <c r="J68" s="13" t="str">
        <f t="shared" si="4"/>
        <v>Not answered</v>
      </c>
      <c r="K68" s="13" t="str">
        <f t="shared" si="5"/>
        <v/>
      </c>
    </row>
    <row r="69" spans="1:11" s="14" customFormat="1" ht="38.25" x14ac:dyDescent="0.25">
      <c r="A69" s="12" t="s">
        <v>176</v>
      </c>
      <c r="B69" s="12" t="s">
        <v>12</v>
      </c>
      <c r="C69" s="8" t="s">
        <v>177</v>
      </c>
      <c r="D69" s="6" t="s">
        <v>178</v>
      </c>
      <c r="E69" s="12" t="str">
        <f>IF(Table1342[[#This Row],[Priority]]="Critical","N/A",IF(Table1342[[#This Row],[Priority]]="High",10,IF(Table1342[[#This Row],[Priority]]="Medium",5,IF(Table1342[[#This Row],[Priority]]="Low",2,IF(Table1342[[#This Row],[Priority]]="Question","N/A",0)))))</f>
        <v>N/A</v>
      </c>
      <c r="F69" s="12" t="str">
        <f>IF(Table1342[[#This Row],[Participant response]]="","",IF(OR(Table1342[[#This Row],[Priority]]="Critical",Table1342[[#This Row],[Priority]]="Question"),"N/A",Table1342[[#This Row],[Maximum score]]*IF(Table1342[[#This Row],[Participant response]]="Standard",1,IF(LEFT(Table1342[[#This Row],[Participant response]],6)="Custom",0.5,0))))</f>
        <v/>
      </c>
      <c r="G69" s="24"/>
      <c r="H69" s="26"/>
      <c r="I69" s="13" t="str">
        <f t="shared" si="3"/>
        <v>Compliant</v>
      </c>
      <c r="J69" s="13" t="str">
        <f t="shared" si="4"/>
        <v>Non-compliant</v>
      </c>
      <c r="K69" s="13" t="str">
        <f t="shared" si="5"/>
        <v/>
      </c>
    </row>
    <row r="70" spans="1:11" s="14" customFormat="1" ht="25.5" x14ac:dyDescent="0.25">
      <c r="A70" s="16" t="s">
        <v>179</v>
      </c>
      <c r="B70" s="12" t="s">
        <v>12</v>
      </c>
      <c r="C70" s="8" t="s">
        <v>177</v>
      </c>
      <c r="D70" s="6" t="s">
        <v>180</v>
      </c>
      <c r="E70" s="12" t="str">
        <f>IF(Table1342[[#This Row],[Priority]]="Critical","N/A",IF(Table1342[[#This Row],[Priority]]="High",10,IF(Table1342[[#This Row],[Priority]]="Medium",5,IF(Table1342[[#This Row],[Priority]]="Low",2,IF(Table1342[[#This Row],[Priority]]="Question","N/A",0)))))</f>
        <v>N/A</v>
      </c>
      <c r="F70" s="12" t="str">
        <f>IF(Table1342[[#This Row],[Participant response]]="","",IF(OR(Table1342[[#This Row],[Priority]]="Critical",Table1342[[#This Row],[Priority]]="Question"),"N/A",Table1342[[#This Row],[Maximum score]]*IF(Table1342[[#This Row],[Participant response]]="Standard",1,IF(LEFT(Table1342[[#This Row],[Participant response]],6)="Custom",0.5,0))))</f>
        <v/>
      </c>
      <c r="G70" s="24"/>
      <c r="H70" s="26"/>
      <c r="I70" s="13" t="str">
        <f t="shared" si="3"/>
        <v>Compliant</v>
      </c>
      <c r="J70" s="13" t="str">
        <f t="shared" si="4"/>
        <v>Non-compliant</v>
      </c>
      <c r="K70" s="13" t="str">
        <f t="shared" si="5"/>
        <v/>
      </c>
    </row>
    <row r="71" spans="1:11" s="14" customFormat="1" ht="51" x14ac:dyDescent="0.25">
      <c r="A71" s="12" t="s">
        <v>181</v>
      </c>
      <c r="B71" s="12" t="s">
        <v>12</v>
      </c>
      <c r="C71" s="8" t="s">
        <v>177</v>
      </c>
      <c r="D71" s="6" t="s">
        <v>182</v>
      </c>
      <c r="E71" s="12" t="str">
        <f>IF(Table1342[[#This Row],[Priority]]="Critical","N/A",IF(Table1342[[#This Row],[Priority]]="High",10,IF(Table1342[[#This Row],[Priority]]="Medium",5,IF(Table1342[[#This Row],[Priority]]="Low",2,IF(Table1342[[#This Row],[Priority]]="Question","N/A",0)))))</f>
        <v>N/A</v>
      </c>
      <c r="F71" s="12" t="str">
        <f>IF(Table1342[[#This Row],[Participant response]]="","",IF(OR(Table1342[[#This Row],[Priority]]="Critical",Table1342[[#This Row],[Priority]]="Question"),"N/A",Table1342[[#This Row],[Maximum score]]*IF(Table1342[[#This Row],[Participant response]]="Standard",1,IF(LEFT(Table1342[[#This Row],[Participant response]],6)="Custom",0.5,0))))</f>
        <v/>
      </c>
      <c r="G71" s="24"/>
      <c r="H71" s="26"/>
      <c r="I71" s="13" t="str">
        <f t="shared" si="3"/>
        <v>Compliant</v>
      </c>
      <c r="J71" s="13" t="str">
        <f t="shared" si="4"/>
        <v>Non-compliant</v>
      </c>
      <c r="K71" s="13" t="str">
        <f t="shared" si="5"/>
        <v/>
      </c>
    </row>
    <row r="72" spans="1:11" s="14" customFormat="1" ht="15" x14ac:dyDescent="0.25">
      <c r="A72" s="12" t="s">
        <v>183</v>
      </c>
      <c r="B72" s="12" t="s">
        <v>35</v>
      </c>
      <c r="C72" s="8" t="s">
        <v>177</v>
      </c>
      <c r="D72" s="6" t="s">
        <v>184</v>
      </c>
      <c r="E72" s="12" t="str">
        <f>IF(Table1342[[#This Row],[Priority]]="Critical","N/A",IF(Table1342[[#This Row],[Priority]]="High",10,IF(Table1342[[#This Row],[Priority]]="Medium",5,IF(Table1342[[#This Row],[Priority]]="Low",2,IF(Table1342[[#This Row],[Priority]]="Question","N/A",0)))))</f>
        <v>N/A</v>
      </c>
      <c r="F72" s="12" t="str">
        <f>IF(Table1342[[#This Row],[Participant response]]="","",IF(OR(Table1342[[#This Row],[Priority]]="Critical",Table1342[[#This Row],[Priority]]="Question"),"N/A",Table1342[[#This Row],[Maximum score]]*IF(Table1342[[#This Row],[Participant response]]="Standard",1,IF(LEFT(Table1342[[#This Row],[Participant response]],6)="Custom",0.5,0))))</f>
        <v/>
      </c>
      <c r="G72" s="24"/>
      <c r="H72" s="26"/>
      <c r="I72" s="13" t="str">
        <f t="shared" si="3"/>
        <v>Answered</v>
      </c>
      <c r="J72" s="13" t="str">
        <f t="shared" si="4"/>
        <v>Not answered</v>
      </c>
      <c r="K72" s="13" t="str">
        <f t="shared" si="5"/>
        <v/>
      </c>
    </row>
    <row r="73" spans="1:11" s="14" customFormat="1" ht="25.5" x14ac:dyDescent="0.25">
      <c r="A73" s="12" t="s">
        <v>185</v>
      </c>
      <c r="B73" s="12" t="s">
        <v>35</v>
      </c>
      <c r="C73" s="8" t="s">
        <v>177</v>
      </c>
      <c r="D73" s="6" t="s">
        <v>186</v>
      </c>
      <c r="E73" s="12" t="str">
        <f>IF(Table1342[[#This Row],[Priority]]="Critical","N/A",IF(Table1342[[#This Row],[Priority]]="High",10,IF(Table1342[[#This Row],[Priority]]="Medium",5,IF(Table1342[[#This Row],[Priority]]="Low",2,IF(Table1342[[#This Row],[Priority]]="Question","N/A",0)))))</f>
        <v>N/A</v>
      </c>
      <c r="F73" s="12" t="str">
        <f>IF(Table1342[[#This Row],[Participant response]]="","",IF(OR(Table1342[[#This Row],[Priority]]="Critical",Table1342[[#This Row],[Priority]]="Question"),"N/A",Table1342[[#This Row],[Maximum score]]*IF(Table1342[[#This Row],[Participant response]]="Standard",1,IF(LEFT(Table1342[[#This Row],[Participant response]],6)="Custom",0.5,0))))</f>
        <v/>
      </c>
      <c r="G73" s="24"/>
      <c r="H73" s="26"/>
      <c r="I73" s="13" t="str">
        <f t="shared" si="3"/>
        <v>Answered</v>
      </c>
      <c r="J73" s="13" t="str">
        <f t="shared" si="4"/>
        <v>Not answered</v>
      </c>
      <c r="K73" s="13" t="str">
        <f t="shared" si="5"/>
        <v/>
      </c>
    </row>
    <row r="74" spans="1:11" s="14" customFormat="1" ht="25.5" x14ac:dyDescent="0.25">
      <c r="A74" s="16" t="s">
        <v>187</v>
      </c>
      <c r="B74" s="12" t="s">
        <v>35</v>
      </c>
      <c r="C74" s="8" t="s">
        <v>177</v>
      </c>
      <c r="D74" s="7" t="s">
        <v>188</v>
      </c>
      <c r="E74" s="16" t="str">
        <f>IF(Table1342[[#This Row],[Priority]]="Critical","N/A",IF(Table1342[[#This Row],[Priority]]="High",10,IF(Table1342[[#This Row],[Priority]]="Medium",5,IF(Table1342[[#This Row],[Priority]]="Low",2,IF(Table1342[[#This Row],[Priority]]="Question","N/A",0)))))</f>
        <v>N/A</v>
      </c>
      <c r="F74" s="12" t="str">
        <f>IF(Table1342[[#This Row],[Participant response]]="","",IF(OR(Table1342[[#This Row],[Priority]]="Critical",Table1342[[#This Row],[Priority]]="Question"),"N/A",Table1342[[#This Row],[Maximum score]]*IF(Table1342[[#This Row],[Participant response]]="Standard",1,IF(LEFT(Table1342[[#This Row],[Participant response]],6)="Custom",0.5,0))))</f>
        <v/>
      </c>
      <c r="G74" s="24"/>
      <c r="H74" s="26"/>
      <c r="I74" s="13" t="str">
        <f t="shared" si="3"/>
        <v>Answered</v>
      </c>
      <c r="J74" s="13" t="str">
        <f t="shared" si="4"/>
        <v>Not answered</v>
      </c>
      <c r="K74" s="13" t="str">
        <f t="shared" si="5"/>
        <v/>
      </c>
    </row>
    <row r="75" spans="1:11" s="14" customFormat="1" ht="15" x14ac:dyDescent="0.25">
      <c r="A75" s="12" t="s">
        <v>189</v>
      </c>
      <c r="B75" s="12" t="s">
        <v>35</v>
      </c>
      <c r="C75" s="8" t="s">
        <v>177</v>
      </c>
      <c r="D75" s="6" t="s">
        <v>190</v>
      </c>
      <c r="E75" s="12" t="str">
        <f>IF(Table1342[[#This Row],[Priority]]="Critical","N/A",IF(Table1342[[#This Row],[Priority]]="High",10,IF(Table1342[[#This Row],[Priority]]="Medium",5,IF(Table1342[[#This Row],[Priority]]="Low",2,IF(Table1342[[#This Row],[Priority]]="Question","N/A",0)))))</f>
        <v>N/A</v>
      </c>
      <c r="F75" s="12" t="str">
        <f>IF(Table1342[[#This Row],[Participant response]]="","",IF(OR(Table1342[[#This Row],[Priority]]="Critical",Table1342[[#This Row],[Priority]]="Question"),"N/A",Table1342[[#This Row],[Maximum score]]*IF(Table1342[[#This Row],[Participant response]]="Standard",1,IF(LEFT(Table1342[[#This Row],[Participant response]],6)="Custom",0.5,0))))</f>
        <v/>
      </c>
      <c r="G75" s="24"/>
      <c r="H75" s="26"/>
      <c r="I75" s="13" t="str">
        <f t="shared" si="3"/>
        <v>Answered</v>
      </c>
      <c r="J75" s="13" t="str">
        <f t="shared" si="4"/>
        <v>Not answered</v>
      </c>
      <c r="K75" s="13" t="str">
        <f t="shared" si="5"/>
        <v/>
      </c>
    </row>
    <row r="76" spans="1:11" s="14" customFormat="1" ht="51" x14ac:dyDescent="0.25">
      <c r="A76" s="12" t="s">
        <v>191</v>
      </c>
      <c r="B76" s="12" t="s">
        <v>12</v>
      </c>
      <c r="C76" s="8" t="s">
        <v>192</v>
      </c>
      <c r="D76" s="6" t="s">
        <v>193</v>
      </c>
      <c r="E76" s="12" t="str">
        <f>IF(Table1342[[#This Row],[Priority]]="Critical","N/A",IF(Table1342[[#This Row],[Priority]]="High",10,IF(Table1342[[#This Row],[Priority]]="Medium",5,IF(Table1342[[#This Row],[Priority]]="Low",2,IF(Table1342[[#This Row],[Priority]]="Question","N/A",0)))))</f>
        <v>N/A</v>
      </c>
      <c r="F76" s="12" t="str">
        <f>IF(Table1342[[#This Row],[Participant response]]="","",IF(OR(Table1342[[#This Row],[Priority]]="Critical",Table1342[[#This Row],[Priority]]="Question"),"N/A",Table1342[[#This Row],[Maximum score]]*IF(Table1342[[#This Row],[Participant response]]="Standard",1,IF(LEFT(Table1342[[#This Row],[Participant response]],6)="Custom",0.5,0))))</f>
        <v/>
      </c>
      <c r="G76" s="24"/>
      <c r="H76" s="26"/>
      <c r="I76" s="13" t="str">
        <f t="shared" si="3"/>
        <v>Compliant</v>
      </c>
      <c r="J76" s="13" t="str">
        <f t="shared" si="4"/>
        <v>Non-compliant</v>
      </c>
      <c r="K76" s="13" t="str">
        <f t="shared" si="5"/>
        <v/>
      </c>
    </row>
    <row r="77" spans="1:11" s="14" customFormat="1" ht="15" x14ac:dyDescent="0.25">
      <c r="A77" s="12" t="s">
        <v>194</v>
      </c>
      <c r="B77" s="12" t="s">
        <v>12</v>
      </c>
      <c r="C77" s="8" t="s">
        <v>192</v>
      </c>
      <c r="D77" s="6" t="s">
        <v>195</v>
      </c>
      <c r="E77" s="12" t="str">
        <f>IF(Table1342[[#This Row],[Priority]]="Critical","N/A",IF(Table1342[[#This Row],[Priority]]="High",10,IF(Table1342[[#This Row],[Priority]]="Medium",5,IF(Table1342[[#This Row],[Priority]]="Low",2,IF(Table1342[[#This Row],[Priority]]="Question","N/A",0)))))</f>
        <v>N/A</v>
      </c>
      <c r="F77" s="12" t="str">
        <f>IF(Table1342[[#This Row],[Participant response]]="","",IF(OR(Table1342[[#This Row],[Priority]]="Critical",Table1342[[#This Row],[Priority]]="Question"),"N/A",Table1342[[#This Row],[Maximum score]]*IF(Table1342[[#This Row],[Participant response]]="Standard",1,IF(LEFT(Table1342[[#This Row],[Participant response]],6)="Custom",0.5,0))))</f>
        <v/>
      </c>
      <c r="G77" s="24"/>
      <c r="H77" s="26"/>
      <c r="I77" s="13" t="str">
        <f t="shared" si="3"/>
        <v>Compliant</v>
      </c>
      <c r="J77" s="13" t="str">
        <f t="shared" si="4"/>
        <v>Non-compliant</v>
      </c>
      <c r="K77" s="13" t="str">
        <f t="shared" si="5"/>
        <v/>
      </c>
    </row>
    <row r="78" spans="1:11" s="14" customFormat="1" ht="38.25" x14ac:dyDescent="0.25">
      <c r="A78" s="12" t="s">
        <v>196</v>
      </c>
      <c r="B78" s="12" t="s">
        <v>12</v>
      </c>
      <c r="C78" s="8" t="s">
        <v>192</v>
      </c>
      <c r="D78" s="6" t="s">
        <v>197</v>
      </c>
      <c r="E78" s="12" t="str">
        <f>IF(Table1342[[#This Row],[Priority]]="Critical","N/A",IF(Table1342[[#This Row],[Priority]]="High",10,IF(Table1342[[#This Row],[Priority]]="Medium",5,IF(Table1342[[#This Row],[Priority]]="Low",2,IF(Table1342[[#This Row],[Priority]]="Question","N/A",0)))))</f>
        <v>N/A</v>
      </c>
      <c r="F78" s="12" t="str">
        <f>IF(Table1342[[#This Row],[Participant response]]="","",IF(OR(Table1342[[#This Row],[Priority]]="Critical",Table1342[[#This Row],[Priority]]="Question"),"N/A",Table1342[[#This Row],[Maximum score]]*IF(Table1342[[#This Row],[Participant response]]="Standard",1,IF(LEFT(Table1342[[#This Row],[Participant response]],6)="Custom",0.5,0))))</f>
        <v/>
      </c>
      <c r="G78" s="24"/>
      <c r="H78" s="26"/>
      <c r="I78" s="13" t="str">
        <f t="shared" si="3"/>
        <v>Compliant</v>
      </c>
      <c r="J78" s="13" t="str">
        <f t="shared" si="4"/>
        <v>Non-compliant</v>
      </c>
      <c r="K78" s="13" t="str">
        <f t="shared" si="5"/>
        <v/>
      </c>
    </row>
    <row r="79" spans="1:11" s="14" customFormat="1" ht="25.5" x14ac:dyDescent="0.25">
      <c r="A79" s="12" t="s">
        <v>198</v>
      </c>
      <c r="B79" s="12" t="s">
        <v>12</v>
      </c>
      <c r="C79" s="8" t="s">
        <v>192</v>
      </c>
      <c r="D79" s="6" t="s">
        <v>199</v>
      </c>
      <c r="E79" s="12" t="str">
        <f>IF(Table1342[[#This Row],[Priority]]="Critical","N/A",IF(Table1342[[#This Row],[Priority]]="High",10,IF(Table1342[[#This Row],[Priority]]="Medium",5,IF(Table1342[[#This Row],[Priority]]="Low",2,IF(Table1342[[#This Row],[Priority]]="Question","N/A",0)))))</f>
        <v>N/A</v>
      </c>
      <c r="F79" s="12" t="str">
        <f>IF(Table1342[[#This Row],[Participant response]]="","",IF(OR(Table1342[[#This Row],[Priority]]="Critical",Table1342[[#This Row],[Priority]]="Question"),"N/A",Table1342[[#This Row],[Maximum score]]*IF(Table1342[[#This Row],[Participant response]]="Standard",1,IF(LEFT(Table1342[[#This Row],[Participant response]],6)="Custom",0.5,0))))</f>
        <v/>
      </c>
      <c r="G79" s="24"/>
      <c r="H79" s="26"/>
      <c r="I79" s="13" t="str">
        <f t="shared" si="3"/>
        <v>Compliant</v>
      </c>
      <c r="J79" s="13" t="str">
        <f t="shared" si="4"/>
        <v>Non-compliant</v>
      </c>
      <c r="K79" s="13" t="str">
        <f t="shared" si="5"/>
        <v/>
      </c>
    </row>
    <row r="80" spans="1:11" s="14" customFormat="1" ht="15" x14ac:dyDescent="0.25">
      <c r="A80" s="16" t="s">
        <v>200</v>
      </c>
      <c r="B80" s="16" t="s">
        <v>35</v>
      </c>
      <c r="C80" s="8" t="s">
        <v>192</v>
      </c>
      <c r="D80" s="7" t="s">
        <v>201</v>
      </c>
      <c r="E80" s="20" t="str">
        <f>IF(Table1342[[#This Row],[Priority]]="Critical","N/A",IF(Table1342[[#This Row],[Priority]]="High",10,IF(Table1342[[#This Row],[Priority]]="Medium",5,IF(Table1342[[#This Row],[Priority]]="Low",2,IF(Table1342[[#This Row],[Priority]]="Question","N/A",0)))))</f>
        <v>N/A</v>
      </c>
      <c r="F80" s="12" t="str">
        <f>IF(Table1342[[#This Row],[Participant response]]="","",IF(OR(Table1342[[#This Row],[Priority]]="Critical",Table1342[[#This Row],[Priority]]="Question"),"N/A",Table1342[[#This Row],[Maximum score]]*IF(Table1342[[#This Row],[Participant response]]="Standard",1,IF(LEFT(Table1342[[#This Row],[Participant response]],6)="Custom",0.5,0))))</f>
        <v/>
      </c>
      <c r="G80" s="24"/>
      <c r="H80" s="26"/>
      <c r="I80" s="13" t="str">
        <f t="shared" si="3"/>
        <v>Answered</v>
      </c>
      <c r="J80" s="13" t="str">
        <f t="shared" si="4"/>
        <v>Not answered</v>
      </c>
      <c r="K80" s="13" t="str">
        <f t="shared" si="5"/>
        <v/>
      </c>
    </row>
    <row r="81" spans="1:11" s="14" customFormat="1" ht="25.5" x14ac:dyDescent="0.25">
      <c r="A81" s="12" t="s">
        <v>202</v>
      </c>
      <c r="B81" s="12" t="s">
        <v>35</v>
      </c>
      <c r="C81" s="8" t="s">
        <v>192</v>
      </c>
      <c r="D81" s="6" t="s">
        <v>203</v>
      </c>
      <c r="E81" s="12" t="str">
        <f>IF(Table1342[[#This Row],[Priority]]="Critical","N/A",IF(Table1342[[#This Row],[Priority]]="High",10,IF(Table1342[[#This Row],[Priority]]="Medium",5,IF(Table1342[[#This Row],[Priority]]="Low",2,IF(Table1342[[#This Row],[Priority]]="Question","N/A",0)))))</f>
        <v>N/A</v>
      </c>
      <c r="F81" s="12" t="str">
        <f>IF(Table1342[[#This Row],[Participant response]]="","",IF(OR(Table1342[[#This Row],[Priority]]="Critical",Table1342[[#This Row],[Priority]]="Question"),"N/A",Table1342[[#This Row],[Maximum score]]*IF(Table1342[[#This Row],[Participant response]]="Standard",1,IF(LEFT(Table1342[[#This Row],[Participant response]],6)="Custom",0.5,0))))</f>
        <v/>
      </c>
      <c r="G81" s="24"/>
      <c r="H81" s="26"/>
      <c r="I81" s="13" t="str">
        <f t="shared" si="3"/>
        <v>Answered</v>
      </c>
      <c r="J81" s="13" t="str">
        <f t="shared" si="4"/>
        <v>Not answered</v>
      </c>
      <c r="K81" s="13" t="str">
        <f t="shared" si="5"/>
        <v/>
      </c>
    </row>
    <row r="82" spans="1:11" s="14" customFormat="1" ht="25.5" x14ac:dyDescent="0.25">
      <c r="A82" s="12" t="s">
        <v>204</v>
      </c>
      <c r="B82" s="12" t="s">
        <v>35</v>
      </c>
      <c r="C82" s="8" t="s">
        <v>192</v>
      </c>
      <c r="D82" s="6" t="s">
        <v>205</v>
      </c>
      <c r="E82" s="12" t="str">
        <f>IF(Table1342[[#This Row],[Priority]]="Critical","N/A",IF(Table1342[[#This Row],[Priority]]="High",10,IF(Table1342[[#This Row],[Priority]]="Medium",5,IF(Table1342[[#This Row],[Priority]]="Low",2,IF(Table1342[[#This Row],[Priority]]="Question","N/A",0)))))</f>
        <v>N/A</v>
      </c>
      <c r="F82" s="12" t="str">
        <f>IF(Table1342[[#This Row],[Participant response]]="","",IF(OR(Table1342[[#This Row],[Priority]]="Critical",Table1342[[#This Row],[Priority]]="Question"),"N/A",Table1342[[#This Row],[Maximum score]]*IF(Table1342[[#This Row],[Participant response]]="Standard",1,IF(LEFT(Table1342[[#This Row],[Participant response]],6)="Custom",0.5,0))))</f>
        <v/>
      </c>
      <c r="G82" s="24"/>
      <c r="H82" s="26"/>
      <c r="I82" s="13" t="str">
        <f t="shared" si="3"/>
        <v>Answered</v>
      </c>
      <c r="J82" s="13" t="str">
        <f t="shared" si="4"/>
        <v>Not answered</v>
      </c>
      <c r="K82" s="13" t="str">
        <f t="shared" si="5"/>
        <v/>
      </c>
    </row>
    <row r="83" spans="1:11" s="14" customFormat="1" ht="25.5" x14ac:dyDescent="0.25">
      <c r="A83" s="12" t="s">
        <v>206</v>
      </c>
      <c r="B83" s="12" t="s">
        <v>12</v>
      </c>
      <c r="C83" s="8" t="s">
        <v>207</v>
      </c>
      <c r="D83" s="6" t="s">
        <v>208</v>
      </c>
      <c r="E83" s="12" t="str">
        <f>IF(Table1342[[#This Row],[Priority]]="Critical","N/A",IF(Table1342[[#This Row],[Priority]]="High",10,IF(Table1342[[#This Row],[Priority]]="Medium",5,IF(Table1342[[#This Row],[Priority]]="Low",2,IF(Table1342[[#This Row],[Priority]]="Question","N/A",0)))))</f>
        <v>N/A</v>
      </c>
      <c r="F83" s="12" t="str">
        <f>IF(Table1342[[#This Row],[Participant response]]="","",IF(OR(Table1342[[#This Row],[Priority]]="Critical",Table1342[[#This Row],[Priority]]="Question"),"N/A",Table1342[[#This Row],[Maximum score]]*IF(Table1342[[#This Row],[Participant response]]="Standard",1,IF(LEFT(Table1342[[#This Row],[Participant response]],6)="Custom",0.5,0))))</f>
        <v/>
      </c>
      <c r="G83" s="24"/>
      <c r="H83" s="26"/>
      <c r="I83" s="13" t="str">
        <f t="shared" si="3"/>
        <v>Compliant</v>
      </c>
      <c r="J83" s="13" t="str">
        <f t="shared" si="4"/>
        <v>Non-compliant</v>
      </c>
      <c r="K83" s="13" t="str">
        <f t="shared" si="5"/>
        <v/>
      </c>
    </row>
    <row r="84" spans="1:11" s="14" customFormat="1" ht="25.5" x14ac:dyDescent="0.25">
      <c r="A84" s="12" t="s">
        <v>209</v>
      </c>
      <c r="B84" s="16" t="s">
        <v>35</v>
      </c>
      <c r="C84" s="8" t="s">
        <v>207</v>
      </c>
      <c r="D84" s="7" t="s">
        <v>210</v>
      </c>
      <c r="E84" s="20" t="str">
        <f>IF(Table1342[[#This Row],[Priority]]="Critical","N/A",IF(Table1342[[#This Row],[Priority]]="High",10,IF(Table1342[[#This Row],[Priority]]="Medium",5,IF(Table1342[[#This Row],[Priority]]="Low",2,IF(Table1342[[#This Row],[Priority]]="Question","N/A",0)))))</f>
        <v>N/A</v>
      </c>
      <c r="F84" s="12" t="str">
        <f>IF(Table1342[[#This Row],[Participant response]]="","",IF(OR(Table1342[[#This Row],[Priority]]="Critical",Table1342[[#This Row],[Priority]]="Question"),"N/A",Table1342[[#This Row],[Maximum score]]*IF(Table1342[[#This Row],[Participant response]]="Standard",1,IF(LEFT(Table1342[[#This Row],[Participant response]],6)="Custom",0.5,0))))</f>
        <v/>
      </c>
      <c r="G84" s="24"/>
      <c r="H84" s="26"/>
      <c r="I84" s="13" t="str">
        <f t="shared" si="3"/>
        <v>Answered</v>
      </c>
      <c r="J84" s="13" t="str">
        <f t="shared" si="4"/>
        <v>Not answered</v>
      </c>
      <c r="K84" s="13" t="str">
        <f t="shared" si="5"/>
        <v/>
      </c>
    </row>
    <row r="85" spans="1:11" s="14" customFormat="1" ht="25.5" x14ac:dyDescent="0.25">
      <c r="A85" s="12" t="s">
        <v>211</v>
      </c>
      <c r="B85" s="12" t="s">
        <v>12</v>
      </c>
      <c r="C85" s="8" t="s">
        <v>207</v>
      </c>
      <c r="D85" s="6" t="s">
        <v>212</v>
      </c>
      <c r="E85" s="12" t="str">
        <f>IF(Table1342[[#This Row],[Priority]]="Critical","N/A",IF(Table1342[[#This Row],[Priority]]="High",10,IF(Table1342[[#This Row],[Priority]]="Medium",5,IF(Table1342[[#This Row],[Priority]]="Low",2,IF(Table1342[[#This Row],[Priority]]="Question","N/A",0)))))</f>
        <v>N/A</v>
      </c>
      <c r="F85" s="12" t="str">
        <f>IF(Table1342[[#This Row],[Participant response]]="","",IF(OR(Table1342[[#This Row],[Priority]]="Critical",Table1342[[#This Row],[Priority]]="Question"),"N/A",Table1342[[#This Row],[Maximum score]]*IF(Table1342[[#This Row],[Participant response]]="Standard",1,IF(LEFT(Table1342[[#This Row],[Participant response]],6)="Custom",0.5,0))))</f>
        <v/>
      </c>
      <c r="G85" s="24"/>
      <c r="H85" s="26"/>
      <c r="I85" s="13" t="str">
        <f t="shared" si="3"/>
        <v>Compliant</v>
      </c>
      <c r="J85" s="13" t="str">
        <f t="shared" si="4"/>
        <v>Non-compliant</v>
      </c>
      <c r="K85" s="13" t="str">
        <f t="shared" si="5"/>
        <v/>
      </c>
    </row>
    <row r="86" spans="1:11" s="14" customFormat="1" ht="25.5" x14ac:dyDescent="0.25">
      <c r="A86" s="12" t="s">
        <v>213</v>
      </c>
      <c r="B86" s="12" t="s">
        <v>12</v>
      </c>
      <c r="C86" s="8" t="s">
        <v>207</v>
      </c>
      <c r="D86" s="6" t="s">
        <v>214</v>
      </c>
      <c r="E86" s="12" t="str">
        <f>IF(Table1342[[#This Row],[Priority]]="Critical","N/A",IF(Table1342[[#This Row],[Priority]]="High",10,IF(Table1342[[#This Row],[Priority]]="Medium",5,IF(Table1342[[#This Row],[Priority]]="Low",2,IF(Table1342[[#This Row],[Priority]]="Question","N/A",0)))))</f>
        <v>N/A</v>
      </c>
      <c r="F86" s="12" t="str">
        <f>IF(Table1342[[#This Row],[Participant response]]="","",IF(OR(Table1342[[#This Row],[Priority]]="Critical",Table1342[[#This Row],[Priority]]="Question"),"N/A",Table1342[[#This Row],[Maximum score]]*IF(Table1342[[#This Row],[Participant response]]="Standard",1,IF(LEFT(Table1342[[#This Row],[Participant response]],6)="Custom",0.5,0))))</f>
        <v/>
      </c>
      <c r="G86" s="24"/>
      <c r="H86" s="26"/>
      <c r="I86" s="13" t="str">
        <f t="shared" si="3"/>
        <v>Compliant</v>
      </c>
      <c r="J86" s="13" t="str">
        <f t="shared" si="4"/>
        <v>Non-compliant</v>
      </c>
      <c r="K86" s="13" t="str">
        <f t="shared" si="5"/>
        <v/>
      </c>
    </row>
    <row r="87" spans="1:11" s="14" customFormat="1" ht="25.5" x14ac:dyDescent="0.25">
      <c r="A87" s="12" t="s">
        <v>215</v>
      </c>
      <c r="B87" s="12" t="s">
        <v>12</v>
      </c>
      <c r="C87" s="8" t="s">
        <v>207</v>
      </c>
      <c r="D87" s="6" t="s">
        <v>216</v>
      </c>
      <c r="E87" s="16" t="str">
        <f>IF(Table1342[[#This Row],[Priority]]="Critical","N/A",IF(Table1342[[#This Row],[Priority]]="High",10,IF(Table1342[[#This Row],[Priority]]="Medium",5,IF(Table1342[[#This Row],[Priority]]="Low",2,IF(Table1342[[#This Row],[Priority]]="Question","N/A",0)))))</f>
        <v>N/A</v>
      </c>
      <c r="F87" s="12" t="str">
        <f>IF(Table1342[[#This Row],[Participant response]]="","",IF(OR(Table1342[[#This Row],[Priority]]="Critical",Table1342[[#This Row],[Priority]]="Question"),"N/A",Table1342[[#This Row],[Maximum score]]*IF(Table1342[[#This Row],[Participant response]]="Standard",1,IF(LEFT(Table1342[[#This Row],[Participant response]],6)="Custom",0.5,0))))</f>
        <v/>
      </c>
      <c r="G87" s="24"/>
      <c r="H87" s="26"/>
      <c r="I87" s="13" t="str">
        <f t="shared" si="3"/>
        <v>Compliant</v>
      </c>
      <c r="J87" s="13" t="str">
        <f t="shared" si="4"/>
        <v>Non-compliant</v>
      </c>
      <c r="K87" s="13" t="str">
        <f t="shared" si="5"/>
        <v/>
      </c>
    </row>
    <row r="88" spans="1:11" s="14" customFormat="1" ht="25.5" x14ac:dyDescent="0.25">
      <c r="A88" s="12" t="s">
        <v>217</v>
      </c>
      <c r="B88" s="12" t="s">
        <v>12</v>
      </c>
      <c r="C88" s="8" t="s">
        <v>207</v>
      </c>
      <c r="D88" s="6" t="s">
        <v>218</v>
      </c>
      <c r="E88" s="15" t="str">
        <f>IF(Table1342[[#This Row],[Priority]]="Critical","N/A",IF(Table1342[[#This Row],[Priority]]="High",10,IF(Table1342[[#This Row],[Priority]]="Medium",5,IF(Table1342[[#This Row],[Priority]]="Low",2,IF(Table1342[[#This Row],[Priority]]="Question","N/A",0)))))</f>
        <v>N/A</v>
      </c>
      <c r="F88" s="12" t="str">
        <f>IF(Table1342[[#This Row],[Participant response]]="","",IF(OR(Table1342[[#This Row],[Priority]]="Critical",Table1342[[#This Row],[Priority]]="Question"),"N/A",Table1342[[#This Row],[Maximum score]]*IF(Table1342[[#This Row],[Participant response]]="Standard",1,IF(LEFT(Table1342[[#This Row],[Participant response]],6)="Custom",0.5,0))))</f>
        <v/>
      </c>
      <c r="G88" s="24"/>
      <c r="H88" s="26"/>
      <c r="I88" s="13" t="str">
        <f t="shared" si="3"/>
        <v>Compliant</v>
      </c>
      <c r="J88" s="13" t="str">
        <f t="shared" si="4"/>
        <v>Non-compliant</v>
      </c>
      <c r="K88" s="13" t="str">
        <f t="shared" si="5"/>
        <v/>
      </c>
    </row>
    <row r="89" spans="1:11" s="14" customFormat="1" ht="15" x14ac:dyDescent="0.25">
      <c r="A89" s="12" t="s">
        <v>219</v>
      </c>
      <c r="B89" s="12" t="s">
        <v>12</v>
      </c>
      <c r="C89" s="8" t="s">
        <v>220</v>
      </c>
      <c r="D89" s="6" t="s">
        <v>221</v>
      </c>
      <c r="E89" s="12" t="str">
        <f>IF(Table1342[[#This Row],[Priority]]="Critical","N/A",IF(Table1342[[#This Row],[Priority]]="High",10,IF(Table1342[[#This Row],[Priority]]="Medium",5,IF(Table1342[[#This Row],[Priority]]="Low",2,IF(Table1342[[#This Row],[Priority]]="Question","N/A",0)))))</f>
        <v>N/A</v>
      </c>
      <c r="F89" s="12" t="str">
        <f>IF(Table1342[[#This Row],[Participant response]]="","",IF(OR(Table1342[[#This Row],[Priority]]="Critical",Table1342[[#This Row],[Priority]]="Question"),"N/A",Table1342[[#This Row],[Maximum score]]*IF(Table1342[[#This Row],[Participant response]]="Standard",1,IF(LEFT(Table1342[[#This Row],[Participant response]],6)="Custom",0.5,0))))</f>
        <v/>
      </c>
      <c r="G89" s="24"/>
      <c r="H89" s="26"/>
      <c r="I89" s="13" t="str">
        <f t="shared" si="3"/>
        <v>Compliant</v>
      </c>
      <c r="J89" s="13" t="str">
        <f t="shared" si="4"/>
        <v>Non-compliant</v>
      </c>
      <c r="K89" s="13" t="str">
        <f t="shared" si="5"/>
        <v/>
      </c>
    </row>
    <row r="90" spans="1:11" s="14" customFormat="1" ht="25.5" x14ac:dyDescent="0.25">
      <c r="A90" s="12" t="s">
        <v>222</v>
      </c>
      <c r="B90" s="12" t="s">
        <v>12</v>
      </c>
      <c r="C90" s="8" t="s">
        <v>220</v>
      </c>
      <c r="D90" s="6" t="s">
        <v>223</v>
      </c>
      <c r="E90" s="12" t="str">
        <f>IF(Table1342[[#This Row],[Priority]]="Critical","N/A",IF(Table1342[[#This Row],[Priority]]="High",10,IF(Table1342[[#This Row],[Priority]]="Medium",5,IF(Table1342[[#This Row],[Priority]]="Low",2,IF(Table1342[[#This Row],[Priority]]="Question","N/A",0)))))</f>
        <v>N/A</v>
      </c>
      <c r="F90" s="12" t="str">
        <f>IF(Table1342[[#This Row],[Participant response]]="","",IF(OR(Table1342[[#This Row],[Priority]]="Critical",Table1342[[#This Row],[Priority]]="Question"),"N/A",Table1342[[#This Row],[Maximum score]]*IF(Table1342[[#This Row],[Participant response]]="Standard",1,IF(LEFT(Table1342[[#This Row],[Participant response]],6)="Custom",0.5,0))))</f>
        <v/>
      </c>
      <c r="G90" s="24"/>
      <c r="H90" s="26"/>
      <c r="I90" s="13" t="str">
        <f t="shared" si="3"/>
        <v>Compliant</v>
      </c>
      <c r="J90" s="13" t="str">
        <f t="shared" si="4"/>
        <v>Non-compliant</v>
      </c>
      <c r="K90" s="13" t="str">
        <f t="shared" si="5"/>
        <v/>
      </c>
    </row>
    <row r="91" spans="1:11" s="14" customFormat="1" ht="15" x14ac:dyDescent="0.25">
      <c r="A91" s="16" t="s">
        <v>224</v>
      </c>
      <c r="B91" s="12" t="s">
        <v>17</v>
      </c>
      <c r="C91" s="8" t="s">
        <v>220</v>
      </c>
      <c r="D91" s="6" t="s">
        <v>225</v>
      </c>
      <c r="E91" s="20">
        <f>IF(Table1342[[#This Row],[Priority]]="Critical","N/A",IF(Table1342[[#This Row],[Priority]]="High",10,IF(Table1342[[#This Row],[Priority]]="Medium",5,IF(Table1342[[#This Row],[Priority]]="Low",2,IF(Table1342[[#This Row],[Priority]]="Question","N/A",0)))))</f>
        <v>10</v>
      </c>
      <c r="F91" s="12" t="str">
        <f>IF(Table1342[[#This Row],[Participant response]]="","",IF(OR(Table1342[[#This Row],[Priority]]="Critical",Table1342[[#This Row],[Priority]]="Question"),"N/A",Table1342[[#This Row],[Maximum score]]*IF(Table1342[[#This Row],[Participant response]]="Standard",1,IF(LEFT(Table1342[[#This Row],[Participant response]],6)="Custom",0.5,0))))</f>
        <v/>
      </c>
      <c r="G91" s="24"/>
      <c r="H91" s="26"/>
      <c r="I91" s="13" t="str">
        <f t="shared" si="3"/>
        <v>Standard</v>
      </c>
      <c r="J91" s="13" t="str">
        <f t="shared" si="4"/>
        <v>Customisation required</v>
      </c>
      <c r="K91" s="13" t="str">
        <f t="shared" si="5"/>
        <v>Not compliant</v>
      </c>
    </row>
    <row r="92" spans="1:11" s="14" customFormat="1" ht="25.5" x14ac:dyDescent="0.25">
      <c r="A92" s="12" t="s">
        <v>226</v>
      </c>
      <c r="B92" s="12" t="s">
        <v>17</v>
      </c>
      <c r="C92" s="8" t="s">
        <v>220</v>
      </c>
      <c r="D92" s="11" t="s">
        <v>227</v>
      </c>
      <c r="E92" s="15">
        <f>IF(Table1342[[#This Row],[Priority]]="Critical","N/A",IF(Table1342[[#This Row],[Priority]]="High",10,IF(Table1342[[#This Row],[Priority]]="Medium",5,IF(Table1342[[#This Row],[Priority]]="Low",2,IF(Table1342[[#This Row],[Priority]]="Question","N/A",0)))))</f>
        <v>10</v>
      </c>
      <c r="F92" s="12" t="str">
        <f>IF(Table1342[[#This Row],[Participant response]]="","",IF(OR(Table1342[[#This Row],[Priority]]="Critical",Table1342[[#This Row],[Priority]]="Question"),"N/A",Table1342[[#This Row],[Maximum score]]*IF(Table1342[[#This Row],[Participant response]]="Standard",1,IF(LEFT(Table1342[[#This Row],[Participant response]],6)="Custom",0.5,0))))</f>
        <v/>
      </c>
      <c r="G92" s="24"/>
      <c r="H92" s="26"/>
      <c r="I92" s="13" t="str">
        <f t="shared" si="3"/>
        <v>Standard</v>
      </c>
      <c r="J92" s="13" t="str">
        <f t="shared" si="4"/>
        <v>Customisation required</v>
      </c>
      <c r="K92" s="13" t="str">
        <f t="shared" si="5"/>
        <v>Not compliant</v>
      </c>
    </row>
    <row r="93" spans="1:11" s="14" customFormat="1" ht="25.5" x14ac:dyDescent="0.25">
      <c r="A93" s="12" t="s">
        <v>228</v>
      </c>
      <c r="B93" s="12" t="s">
        <v>35</v>
      </c>
      <c r="C93" s="8" t="s">
        <v>220</v>
      </c>
      <c r="D93" s="6" t="s">
        <v>229</v>
      </c>
      <c r="E93" s="16" t="str">
        <f>IF(Table1342[[#This Row],[Priority]]="Critical","N/A",IF(Table1342[[#This Row],[Priority]]="High",10,IF(Table1342[[#This Row],[Priority]]="Medium",5,IF(Table1342[[#This Row],[Priority]]="Low",2,IF(Table1342[[#This Row],[Priority]]="Question","N/A",0)))))</f>
        <v>N/A</v>
      </c>
      <c r="F93" s="12" t="str">
        <f>IF(Table1342[[#This Row],[Participant response]]="","",IF(OR(Table1342[[#This Row],[Priority]]="Critical",Table1342[[#This Row],[Priority]]="Question"),"N/A",Table1342[[#This Row],[Maximum score]]*IF(Table1342[[#This Row],[Participant response]]="Standard",1,IF(LEFT(Table1342[[#This Row],[Participant response]],6)="Custom",0.5,0))))</f>
        <v/>
      </c>
      <c r="G93" s="24"/>
      <c r="H93" s="26"/>
      <c r="I93" s="13" t="str">
        <f t="shared" si="3"/>
        <v>Answered</v>
      </c>
      <c r="J93" s="13" t="str">
        <f t="shared" si="4"/>
        <v>Not answered</v>
      </c>
      <c r="K93" s="13" t="str">
        <f t="shared" si="5"/>
        <v/>
      </c>
    </row>
    <row r="94" spans="1:11" s="14" customFormat="1" ht="25.5" x14ac:dyDescent="0.25">
      <c r="A94" s="16" t="s">
        <v>230</v>
      </c>
      <c r="B94" s="16" t="s">
        <v>17</v>
      </c>
      <c r="C94" s="9" t="s">
        <v>220</v>
      </c>
      <c r="D94" s="6" t="s">
        <v>231</v>
      </c>
      <c r="E94" s="16">
        <f>IF(Table1342[[#This Row],[Priority]]="Critical","N/A",IF(Table1342[[#This Row],[Priority]]="High",10,IF(Table1342[[#This Row],[Priority]]="Medium",5,IF(Table1342[[#This Row],[Priority]]="Low",2,IF(Table1342[[#This Row],[Priority]]="Question","N/A",0)))))</f>
        <v>10</v>
      </c>
      <c r="F94" s="12" t="str">
        <f>IF(Table1342[[#This Row],[Participant response]]="","",IF(OR(Table1342[[#This Row],[Priority]]="Critical",Table1342[[#This Row],[Priority]]="Question"),"N/A",Table1342[[#This Row],[Maximum score]]*IF(Table1342[[#This Row],[Participant response]]="Standard",1,IF(LEFT(Table1342[[#This Row],[Participant response]],6)="Custom",0.5,0))))</f>
        <v/>
      </c>
      <c r="G94" s="24"/>
      <c r="H94" s="26"/>
      <c r="I94" s="13" t="str">
        <f t="shared" si="3"/>
        <v>Standard</v>
      </c>
      <c r="J94" s="13" t="str">
        <f t="shared" si="4"/>
        <v>Customisation required</v>
      </c>
      <c r="K94" s="13" t="str">
        <f t="shared" si="5"/>
        <v>Not compliant</v>
      </c>
    </row>
    <row r="95" spans="1:11" s="14" customFormat="1" ht="25.5" x14ac:dyDescent="0.25">
      <c r="A95" s="16" t="s">
        <v>232</v>
      </c>
      <c r="B95" s="12" t="s">
        <v>17</v>
      </c>
      <c r="C95" s="8" t="s">
        <v>220</v>
      </c>
      <c r="D95" s="6" t="s">
        <v>233</v>
      </c>
      <c r="E95" s="12">
        <f>IF(Table1342[[#This Row],[Priority]]="Critical","N/A",IF(Table1342[[#This Row],[Priority]]="High",10,IF(Table1342[[#This Row],[Priority]]="Medium",5,IF(Table1342[[#This Row],[Priority]]="Low",2,IF(Table1342[[#This Row],[Priority]]="Question","N/A",0)))))</f>
        <v>10</v>
      </c>
      <c r="F95" s="12" t="str">
        <f>IF(Table1342[[#This Row],[Participant response]]="","",IF(OR(Table1342[[#This Row],[Priority]]="Critical",Table1342[[#This Row],[Priority]]="Question"),"N/A",Table1342[[#This Row],[Maximum score]]*IF(Table1342[[#This Row],[Participant response]]="Standard",1,IF(LEFT(Table1342[[#This Row],[Participant response]],6)="Custom",0.5,0))))</f>
        <v/>
      </c>
      <c r="G95" s="24"/>
      <c r="H95" s="26"/>
      <c r="I95" s="13" t="str">
        <f t="shared" si="3"/>
        <v>Standard</v>
      </c>
      <c r="J95" s="13" t="str">
        <f t="shared" si="4"/>
        <v>Customisation required</v>
      </c>
      <c r="K95" s="13" t="str">
        <f t="shared" si="5"/>
        <v>Not compliant</v>
      </c>
    </row>
    <row r="96" spans="1:11" s="14" customFormat="1" ht="25.5" x14ac:dyDescent="0.25">
      <c r="A96" s="12" t="s">
        <v>234</v>
      </c>
      <c r="B96" s="12" t="s">
        <v>17</v>
      </c>
      <c r="C96" s="8" t="s">
        <v>220</v>
      </c>
      <c r="D96" s="6" t="s">
        <v>235</v>
      </c>
      <c r="E96" s="12">
        <f>IF(Table1342[[#This Row],[Priority]]="Critical","N/A",IF(Table1342[[#This Row],[Priority]]="High",10,IF(Table1342[[#This Row],[Priority]]="Medium",5,IF(Table1342[[#This Row],[Priority]]="Low",2,IF(Table1342[[#This Row],[Priority]]="Question","N/A",0)))))</f>
        <v>10</v>
      </c>
      <c r="F96" s="12" t="str">
        <f>IF(Table1342[[#This Row],[Participant response]]="","",IF(OR(Table1342[[#This Row],[Priority]]="Critical",Table1342[[#This Row],[Priority]]="Question"),"N/A",Table1342[[#This Row],[Maximum score]]*IF(Table1342[[#This Row],[Participant response]]="Standard",1,IF(LEFT(Table1342[[#This Row],[Participant response]],6)="Custom",0.5,0))))</f>
        <v/>
      </c>
      <c r="G96" s="24"/>
      <c r="H96" s="26"/>
      <c r="I96" s="13" t="str">
        <f t="shared" si="3"/>
        <v>Standard</v>
      </c>
      <c r="J96" s="13" t="str">
        <f t="shared" si="4"/>
        <v>Customisation required</v>
      </c>
      <c r="K96" s="13" t="str">
        <f t="shared" si="5"/>
        <v>Not compliant</v>
      </c>
    </row>
    <row r="97" spans="1:11" s="14" customFormat="1" ht="25.5" x14ac:dyDescent="0.25">
      <c r="A97" s="12" t="s">
        <v>236</v>
      </c>
      <c r="B97" s="12" t="s">
        <v>35</v>
      </c>
      <c r="C97" s="8" t="s">
        <v>220</v>
      </c>
      <c r="D97" s="6" t="s">
        <v>237</v>
      </c>
      <c r="E97" s="12" t="str">
        <f>IF(Table1342[[#This Row],[Priority]]="Critical","N/A",IF(Table1342[[#This Row],[Priority]]="High",10,IF(Table1342[[#This Row],[Priority]]="Medium",5,IF(Table1342[[#This Row],[Priority]]="Low",2,IF(Table1342[[#This Row],[Priority]]="Question","N/A",0)))))</f>
        <v>N/A</v>
      </c>
      <c r="F97" s="12" t="str">
        <f>IF(Table1342[[#This Row],[Participant response]]="","",IF(OR(Table1342[[#This Row],[Priority]]="Critical",Table1342[[#This Row],[Priority]]="Question"),"N/A",Table1342[[#This Row],[Maximum score]]*IF(Table1342[[#This Row],[Participant response]]="Standard",1,IF(LEFT(Table1342[[#This Row],[Participant response]],6)="Custom",0.5,0))))</f>
        <v/>
      </c>
      <c r="G97" s="24"/>
      <c r="H97" s="26"/>
      <c r="I97" s="13" t="str">
        <f t="shared" si="3"/>
        <v>Answered</v>
      </c>
      <c r="J97" s="13" t="str">
        <f t="shared" si="4"/>
        <v>Not answered</v>
      </c>
      <c r="K97" s="13" t="str">
        <f t="shared" si="5"/>
        <v/>
      </c>
    </row>
    <row r="98" spans="1:11" s="14" customFormat="1" ht="25.5" x14ac:dyDescent="0.25">
      <c r="A98" s="12" t="s">
        <v>238</v>
      </c>
      <c r="B98" s="12" t="s">
        <v>35</v>
      </c>
      <c r="C98" s="8" t="s">
        <v>220</v>
      </c>
      <c r="D98" s="6" t="s">
        <v>239</v>
      </c>
      <c r="E98" s="12" t="str">
        <f>IF(Table1342[[#This Row],[Priority]]="Critical","N/A",IF(Table1342[[#This Row],[Priority]]="High",10,IF(Table1342[[#This Row],[Priority]]="Medium",5,IF(Table1342[[#This Row],[Priority]]="Low",2,IF(Table1342[[#This Row],[Priority]]="Question","N/A",0)))))</f>
        <v>N/A</v>
      </c>
      <c r="F98" s="12" t="str">
        <f>IF(Table1342[[#This Row],[Participant response]]="","",IF(OR(Table1342[[#This Row],[Priority]]="Critical",Table1342[[#This Row],[Priority]]="Question"),"N/A",Table1342[[#This Row],[Maximum score]]*IF(Table1342[[#This Row],[Participant response]]="Standard",1,IF(LEFT(Table1342[[#This Row],[Participant response]],6)="Custom",0.5,0))))</f>
        <v/>
      </c>
      <c r="G98" s="24"/>
      <c r="H98" s="26"/>
      <c r="I98" s="13" t="str">
        <f t="shared" si="3"/>
        <v>Answered</v>
      </c>
      <c r="J98" s="13" t="str">
        <f t="shared" si="4"/>
        <v>Not answered</v>
      </c>
      <c r="K98" s="13" t="str">
        <f t="shared" si="5"/>
        <v/>
      </c>
    </row>
    <row r="99" spans="1:11" s="14" customFormat="1" ht="25.5" x14ac:dyDescent="0.25">
      <c r="A99" s="12" t="s">
        <v>240</v>
      </c>
      <c r="B99" s="12" t="s">
        <v>35</v>
      </c>
      <c r="C99" s="8" t="s">
        <v>220</v>
      </c>
      <c r="D99" s="6" t="s">
        <v>241</v>
      </c>
      <c r="E99" s="12" t="str">
        <f>IF(Table1342[[#This Row],[Priority]]="Critical","N/A",IF(Table1342[[#This Row],[Priority]]="High",10,IF(Table1342[[#This Row],[Priority]]="Medium",5,IF(Table1342[[#This Row],[Priority]]="Low",2,IF(Table1342[[#This Row],[Priority]]="Question","N/A",0)))))</f>
        <v>N/A</v>
      </c>
      <c r="F99" s="12" t="str">
        <f>IF(Table1342[[#This Row],[Participant response]]="","",IF(OR(Table1342[[#This Row],[Priority]]="Critical",Table1342[[#This Row],[Priority]]="Question"),"N/A",Table1342[[#This Row],[Maximum score]]*IF(Table1342[[#This Row],[Participant response]]="Standard",1,IF(LEFT(Table1342[[#This Row],[Participant response]],6)="Custom",0.5,0))))</f>
        <v/>
      </c>
      <c r="G99" s="24"/>
      <c r="H99" s="26"/>
      <c r="I99" s="13" t="str">
        <f t="shared" si="3"/>
        <v>Answered</v>
      </c>
      <c r="J99" s="13" t="str">
        <f t="shared" si="4"/>
        <v>Not answered</v>
      </c>
      <c r="K99" s="13" t="str">
        <f t="shared" si="5"/>
        <v/>
      </c>
    </row>
    <row r="100" spans="1:11" s="14" customFormat="1" ht="15" x14ac:dyDescent="0.25">
      <c r="A100" s="16" t="s">
        <v>242</v>
      </c>
      <c r="B100" s="12" t="s">
        <v>12</v>
      </c>
      <c r="C100" s="8" t="s">
        <v>220</v>
      </c>
      <c r="D100" s="11" t="s">
        <v>243</v>
      </c>
      <c r="E100" s="12" t="str">
        <f>IF(Table1342[[#This Row],[Priority]]="Critical","N/A",IF(Table1342[[#This Row],[Priority]]="High",10,IF(Table1342[[#This Row],[Priority]]="Medium",5,IF(Table1342[[#This Row],[Priority]]="Low",2,IF(Table1342[[#This Row],[Priority]]="Question","N/A",0)))))</f>
        <v>N/A</v>
      </c>
      <c r="F100" s="12" t="str">
        <f>IF(Table1342[[#This Row],[Participant response]]="","",IF(OR(Table1342[[#This Row],[Priority]]="Critical",Table1342[[#This Row],[Priority]]="Question"),"N/A",Table1342[[#This Row],[Maximum score]]*IF(Table1342[[#This Row],[Participant response]]="Standard",1,IF(LEFT(Table1342[[#This Row],[Participant response]],6)="Custom",0.5,0))))</f>
        <v/>
      </c>
      <c r="G100" s="24"/>
      <c r="H100" s="26"/>
      <c r="I100" s="13" t="str">
        <f t="shared" si="3"/>
        <v>Compliant</v>
      </c>
      <c r="J100" s="13" t="str">
        <f t="shared" si="4"/>
        <v>Non-compliant</v>
      </c>
      <c r="K100" s="13" t="str">
        <f t="shared" si="5"/>
        <v/>
      </c>
    </row>
    <row r="101" spans="1:11" s="14" customFormat="1" ht="38.25" x14ac:dyDescent="0.25">
      <c r="A101" s="16" t="s">
        <v>244</v>
      </c>
      <c r="B101" s="12" t="s">
        <v>17</v>
      </c>
      <c r="C101" s="8" t="s">
        <v>220</v>
      </c>
      <c r="D101" s="6" t="s">
        <v>245</v>
      </c>
      <c r="E101" s="12">
        <f>IF(Table1342[[#This Row],[Priority]]="Critical","N/A",IF(Table1342[[#This Row],[Priority]]="High",10,IF(Table1342[[#This Row],[Priority]]="Medium",5,IF(Table1342[[#This Row],[Priority]]="Low",2,IF(Table1342[[#This Row],[Priority]]="Question","N/A",0)))))</f>
        <v>10</v>
      </c>
      <c r="F101" s="12" t="str">
        <f>IF(Table1342[[#This Row],[Participant response]]="","",IF(OR(Table1342[[#This Row],[Priority]]="Critical",Table1342[[#This Row],[Priority]]="Question"),"N/A",Table1342[[#This Row],[Maximum score]]*IF(Table1342[[#This Row],[Participant response]]="Standard",1,IF(LEFT(Table1342[[#This Row],[Participant response]],6)="Custom",0.5,0))))</f>
        <v/>
      </c>
      <c r="G101" s="24"/>
      <c r="H101" s="26"/>
      <c r="I101" s="13" t="str">
        <f t="shared" si="3"/>
        <v>Standard</v>
      </c>
      <c r="J101" s="13" t="str">
        <f t="shared" si="4"/>
        <v>Customisation required</v>
      </c>
      <c r="K101" s="13" t="str">
        <f t="shared" si="5"/>
        <v>Not compliant</v>
      </c>
    </row>
    <row r="102" spans="1:11" s="14" customFormat="1" ht="15" x14ac:dyDescent="0.25">
      <c r="A102" s="16" t="s">
        <v>246</v>
      </c>
      <c r="B102" s="16" t="s">
        <v>35</v>
      </c>
      <c r="C102" s="8" t="s">
        <v>220</v>
      </c>
      <c r="D102" s="7" t="s">
        <v>247</v>
      </c>
      <c r="E102" s="16" t="str">
        <f>IF(Table1342[[#This Row],[Priority]]="Critical","N/A",IF(Table1342[[#This Row],[Priority]]="High",10,IF(Table1342[[#This Row],[Priority]]="Medium",5,IF(Table1342[[#This Row],[Priority]]="Low",2,IF(Table1342[[#This Row],[Priority]]="Question","N/A",0)))))</f>
        <v>N/A</v>
      </c>
      <c r="F102" s="12" t="str">
        <f>IF(Table1342[[#This Row],[Participant response]]="","",IF(OR(Table1342[[#This Row],[Priority]]="Critical",Table1342[[#This Row],[Priority]]="Question"),"N/A",Table1342[[#This Row],[Maximum score]]*IF(Table1342[[#This Row],[Participant response]]="Standard",1,IF(LEFT(Table1342[[#This Row],[Participant response]],6)="Custom",0.5,0))))</f>
        <v/>
      </c>
      <c r="G102" s="24"/>
      <c r="H102" s="26"/>
      <c r="I102" s="13" t="str">
        <f t="shared" si="3"/>
        <v>Answered</v>
      </c>
      <c r="J102" s="13" t="str">
        <f t="shared" si="4"/>
        <v>Not answered</v>
      </c>
      <c r="K102" s="13" t="str">
        <f t="shared" si="5"/>
        <v/>
      </c>
    </row>
    <row r="103" spans="1:11" s="14" customFormat="1" ht="25.5" x14ac:dyDescent="0.25">
      <c r="A103" s="16" t="s">
        <v>248</v>
      </c>
      <c r="B103" s="16" t="s">
        <v>41</v>
      </c>
      <c r="C103" s="8" t="s">
        <v>220</v>
      </c>
      <c r="D103" s="6" t="s">
        <v>249</v>
      </c>
      <c r="E103" s="20">
        <f>IF(Table1342[[#This Row],[Priority]]="Critical","N/A",IF(Table1342[[#This Row],[Priority]]="High",10,IF(Table1342[[#This Row],[Priority]]="Medium",5,IF(Table1342[[#This Row],[Priority]]="Low",2,IF(Table1342[[#This Row],[Priority]]="Question","N/A",0)))))</f>
        <v>5</v>
      </c>
      <c r="F103" s="12" t="str">
        <f>IF(Table1342[[#This Row],[Participant response]]="","",IF(OR(Table1342[[#This Row],[Priority]]="Critical",Table1342[[#This Row],[Priority]]="Question"),"N/A",Table1342[[#This Row],[Maximum score]]*IF(Table1342[[#This Row],[Participant response]]="Standard",1,IF(LEFT(Table1342[[#This Row],[Participant response]],6)="Custom",0.5,0))))</f>
        <v/>
      </c>
      <c r="G103" s="24"/>
      <c r="H103" s="26"/>
      <c r="I103" s="13" t="str">
        <f t="shared" si="3"/>
        <v>Standard</v>
      </c>
      <c r="J103" s="13" t="str">
        <f t="shared" si="4"/>
        <v>Customisation required</v>
      </c>
      <c r="K103" s="13" t="str">
        <f t="shared" si="5"/>
        <v>Not compliant</v>
      </c>
    </row>
    <row r="104" spans="1:11" s="14" customFormat="1" ht="25.5" x14ac:dyDescent="0.25">
      <c r="A104" s="12" t="s">
        <v>250</v>
      </c>
      <c r="B104" s="12" t="s">
        <v>41</v>
      </c>
      <c r="C104" s="8" t="s">
        <v>220</v>
      </c>
      <c r="D104" s="6" t="s">
        <v>251</v>
      </c>
      <c r="E104" s="15">
        <f>IF(Table1342[[#This Row],[Priority]]="Critical","N/A",IF(Table1342[[#This Row],[Priority]]="High",10,IF(Table1342[[#This Row],[Priority]]="Medium",5,IF(Table1342[[#This Row],[Priority]]="Low",2,IF(Table1342[[#This Row],[Priority]]="Question","N/A",0)))))</f>
        <v>5</v>
      </c>
      <c r="F104" s="12" t="str">
        <f>IF(Table1342[[#This Row],[Participant response]]="","",IF(OR(Table1342[[#This Row],[Priority]]="Critical",Table1342[[#This Row],[Priority]]="Question"),"N/A",Table1342[[#This Row],[Maximum score]]*IF(Table1342[[#This Row],[Participant response]]="Standard",1,IF(LEFT(Table1342[[#This Row],[Participant response]],6)="Custom",0.5,0))))</f>
        <v/>
      </c>
      <c r="G104" s="24"/>
      <c r="H104" s="26"/>
      <c r="I104" s="13" t="str">
        <f t="shared" si="3"/>
        <v>Standard</v>
      </c>
      <c r="J104" s="13" t="str">
        <f t="shared" si="4"/>
        <v>Customisation required</v>
      </c>
      <c r="K104" s="13" t="str">
        <f t="shared" si="5"/>
        <v>Not compliant</v>
      </c>
    </row>
    <row r="105" spans="1:11" s="14" customFormat="1" ht="25.5" x14ac:dyDescent="0.25">
      <c r="A105" s="16" t="s">
        <v>252</v>
      </c>
      <c r="B105" s="16" t="s">
        <v>41</v>
      </c>
      <c r="C105" s="8" t="s">
        <v>220</v>
      </c>
      <c r="D105" s="7" t="s">
        <v>253</v>
      </c>
      <c r="E105" s="16">
        <f>IF(Table1342[[#This Row],[Priority]]="Critical","N/A",IF(Table1342[[#This Row],[Priority]]="High",10,IF(Table1342[[#This Row],[Priority]]="Medium",5,IF(Table1342[[#This Row],[Priority]]="Low",2,IF(Table1342[[#This Row],[Priority]]="Question","N/A",0)))))</f>
        <v>5</v>
      </c>
      <c r="F105" s="12" t="str">
        <f>IF(Table1342[[#This Row],[Participant response]]="","",IF(OR(Table1342[[#This Row],[Priority]]="Critical",Table1342[[#This Row],[Priority]]="Question"),"N/A",Table1342[[#This Row],[Maximum score]]*IF(Table1342[[#This Row],[Participant response]]="Standard",1,IF(LEFT(Table1342[[#This Row],[Participant response]],6)="Custom",0.5,0))))</f>
        <v/>
      </c>
      <c r="G105" s="24"/>
      <c r="H105" s="26"/>
      <c r="I105" s="13" t="str">
        <f t="shared" si="3"/>
        <v>Standard</v>
      </c>
      <c r="J105" s="13" t="str">
        <f t="shared" si="4"/>
        <v>Customisation required</v>
      </c>
      <c r="K105" s="13" t="str">
        <f t="shared" si="5"/>
        <v>Not compliant</v>
      </c>
    </row>
    <row r="106" spans="1:11" s="14" customFormat="1" ht="15" x14ac:dyDescent="0.25">
      <c r="A106" s="16" t="s">
        <v>254</v>
      </c>
      <c r="B106" s="16" t="s">
        <v>35</v>
      </c>
      <c r="C106" s="8" t="s">
        <v>220</v>
      </c>
      <c r="D106" s="7" t="s">
        <v>255</v>
      </c>
      <c r="E106" s="16" t="str">
        <f>IF(Table1342[[#This Row],[Priority]]="Critical","N/A",IF(Table1342[[#This Row],[Priority]]="High",10,IF(Table1342[[#This Row],[Priority]]="Medium",5,IF(Table1342[[#This Row],[Priority]]="Low",2,IF(Table1342[[#This Row],[Priority]]="Question","N/A",0)))))</f>
        <v>N/A</v>
      </c>
      <c r="F106" s="12" t="str">
        <f>IF(Table1342[[#This Row],[Participant response]]="","",IF(OR(Table1342[[#This Row],[Priority]]="Critical",Table1342[[#This Row],[Priority]]="Question"),"N/A",Table1342[[#This Row],[Maximum score]]*IF(Table1342[[#This Row],[Participant response]]="Standard",1,IF(LEFT(Table1342[[#This Row],[Participant response]],6)="Custom",0.5,0))))</f>
        <v/>
      </c>
      <c r="G106" s="24"/>
      <c r="H106" s="26"/>
      <c r="I106" s="13" t="str">
        <f t="shared" si="3"/>
        <v>Answered</v>
      </c>
      <c r="J106" s="13" t="str">
        <f t="shared" si="4"/>
        <v>Not answered</v>
      </c>
      <c r="K106" s="13" t="str">
        <f t="shared" si="5"/>
        <v/>
      </c>
    </row>
    <row r="107" spans="1:11" s="14" customFormat="1" ht="25.5" x14ac:dyDescent="0.25">
      <c r="A107" s="16" t="s">
        <v>256</v>
      </c>
      <c r="B107" s="12" t="s">
        <v>41</v>
      </c>
      <c r="C107" s="8" t="s">
        <v>220</v>
      </c>
      <c r="D107" s="6" t="s">
        <v>257</v>
      </c>
      <c r="E107" s="12">
        <f>IF(Table1342[[#This Row],[Priority]]="Critical","N/A",IF(Table1342[[#This Row],[Priority]]="High",10,IF(Table1342[[#This Row],[Priority]]="Medium",5,IF(Table1342[[#This Row],[Priority]]="Low",2,IF(Table1342[[#This Row],[Priority]]="Question","N/A",0)))))</f>
        <v>5</v>
      </c>
      <c r="F107" s="12" t="str">
        <f>IF(Table1342[[#This Row],[Participant response]]="","",IF(OR(Table1342[[#This Row],[Priority]]="Critical",Table1342[[#This Row],[Priority]]="Question"),"N/A",Table1342[[#This Row],[Maximum score]]*IF(Table1342[[#This Row],[Participant response]]="Standard",1,IF(LEFT(Table1342[[#This Row],[Participant response]],6)="Custom",0.5,0))))</f>
        <v/>
      </c>
      <c r="G107" s="24"/>
      <c r="H107" s="26"/>
      <c r="I107" s="13" t="str">
        <f t="shared" ref="I107:I118" si="6">IF($B107="","",IF($B107="Critical","Compliant",IF($B107="Question","Answered","Standard")))</f>
        <v>Standard</v>
      </c>
      <c r="J107" s="13" t="str">
        <f t="shared" ref="J107:J118" si="7">IF($B107="","",IF($B107="Critical","Non-compliant",IF($B107="Question","Not answered","Customisation required")))</f>
        <v>Customisation required</v>
      </c>
      <c r="K107" s="13" t="str">
        <f t="shared" ref="K107:K118" si="8">IF($B107="","",IF(OR($B107="Critical",$B107="Question"),"","Not compliant"))</f>
        <v>Not compliant</v>
      </c>
    </row>
    <row r="108" spans="1:11" s="14" customFormat="1" ht="25.5" x14ac:dyDescent="0.25">
      <c r="A108" s="12" t="s">
        <v>258</v>
      </c>
      <c r="B108" s="12" t="s">
        <v>17</v>
      </c>
      <c r="C108" s="8" t="s">
        <v>259</v>
      </c>
      <c r="D108" s="6" t="s">
        <v>260</v>
      </c>
      <c r="E108" s="12">
        <f>IF(Table1342[[#This Row],[Priority]]="Critical","N/A",IF(Table1342[[#This Row],[Priority]]="High",10,IF(Table1342[[#This Row],[Priority]]="Medium",5,IF(Table1342[[#This Row],[Priority]]="Low",2,IF(Table1342[[#This Row],[Priority]]="Question","N/A",0)))))</f>
        <v>10</v>
      </c>
      <c r="F108" s="12" t="str">
        <f>IF(Table1342[[#This Row],[Participant response]]="","",IF(OR(Table1342[[#This Row],[Priority]]="Critical",Table1342[[#This Row],[Priority]]="Question"),"N/A",Table1342[[#This Row],[Maximum score]]*IF(Table1342[[#This Row],[Participant response]]="Standard",1,IF(LEFT(Table1342[[#This Row],[Participant response]],6)="Custom",0.5,0))))</f>
        <v/>
      </c>
      <c r="G108" s="24"/>
      <c r="H108" s="26"/>
      <c r="I108" s="13" t="str">
        <f t="shared" si="6"/>
        <v>Standard</v>
      </c>
      <c r="J108" s="13" t="str">
        <f t="shared" si="7"/>
        <v>Customisation required</v>
      </c>
      <c r="K108" s="13" t="str">
        <f t="shared" si="8"/>
        <v>Not compliant</v>
      </c>
    </row>
    <row r="109" spans="1:11" s="14" customFormat="1" ht="25.5" x14ac:dyDescent="0.25">
      <c r="A109" s="12" t="s">
        <v>261</v>
      </c>
      <c r="B109" s="12" t="s">
        <v>35</v>
      </c>
      <c r="C109" s="8" t="s">
        <v>259</v>
      </c>
      <c r="D109" s="6" t="s">
        <v>262</v>
      </c>
      <c r="E109" s="12" t="str">
        <f>IF(Table1342[[#This Row],[Priority]]="Critical","N/A",IF(Table1342[[#This Row],[Priority]]="High",10,IF(Table1342[[#This Row],[Priority]]="Medium",5,IF(Table1342[[#This Row],[Priority]]="Low",2,IF(Table1342[[#This Row],[Priority]]="Question","N/A",0)))))</f>
        <v>N/A</v>
      </c>
      <c r="F109" s="12" t="str">
        <f>IF(Table1342[[#This Row],[Participant response]]="","",IF(OR(Table1342[[#This Row],[Priority]]="Critical",Table1342[[#This Row],[Priority]]="Question"),"N/A",Table1342[[#This Row],[Maximum score]]*IF(Table1342[[#This Row],[Participant response]]="Standard",1,IF(LEFT(Table1342[[#This Row],[Participant response]],6)="Custom",0.5,0))))</f>
        <v/>
      </c>
      <c r="G109" s="24"/>
      <c r="H109" s="26"/>
      <c r="I109" s="13" t="str">
        <f t="shared" si="6"/>
        <v>Answered</v>
      </c>
      <c r="J109" s="13" t="str">
        <f t="shared" si="7"/>
        <v>Not answered</v>
      </c>
      <c r="K109" s="13" t="str">
        <f t="shared" si="8"/>
        <v/>
      </c>
    </row>
    <row r="110" spans="1:11" s="14" customFormat="1" ht="25.5" x14ac:dyDescent="0.25">
      <c r="A110" s="12" t="s">
        <v>263</v>
      </c>
      <c r="B110" s="12" t="s">
        <v>35</v>
      </c>
      <c r="C110" s="8" t="s">
        <v>259</v>
      </c>
      <c r="D110" s="6" t="s">
        <v>264</v>
      </c>
      <c r="E110" s="12" t="str">
        <f>IF(Table1342[[#This Row],[Priority]]="Critical","N/A",IF(Table1342[[#This Row],[Priority]]="High",10,IF(Table1342[[#This Row],[Priority]]="Medium",5,IF(Table1342[[#This Row],[Priority]]="Low",2,IF(Table1342[[#This Row],[Priority]]="Question","N/A",0)))))</f>
        <v>N/A</v>
      </c>
      <c r="F110" s="12" t="str">
        <f>IF(Table1342[[#This Row],[Participant response]]="","",IF(OR(Table1342[[#This Row],[Priority]]="Critical",Table1342[[#This Row],[Priority]]="Question"),"N/A",Table1342[[#This Row],[Maximum score]]*IF(Table1342[[#This Row],[Participant response]]="Standard",1,IF(LEFT(Table1342[[#This Row],[Participant response]],6)="Custom",0.5,0))))</f>
        <v/>
      </c>
      <c r="G110" s="24"/>
      <c r="H110" s="26"/>
      <c r="I110" s="13" t="str">
        <f t="shared" si="6"/>
        <v>Answered</v>
      </c>
      <c r="J110" s="13" t="str">
        <f t="shared" si="7"/>
        <v>Not answered</v>
      </c>
      <c r="K110" s="13" t="str">
        <f t="shared" si="8"/>
        <v/>
      </c>
    </row>
    <row r="111" spans="1:11" s="14" customFormat="1" ht="38.25" x14ac:dyDescent="0.25">
      <c r="A111" s="12" t="s">
        <v>265</v>
      </c>
      <c r="B111" s="12" t="s">
        <v>17</v>
      </c>
      <c r="C111" s="8" t="s">
        <v>259</v>
      </c>
      <c r="D111" s="6" t="s">
        <v>266</v>
      </c>
      <c r="E111" s="12">
        <f>IF(Table1342[[#This Row],[Priority]]="Critical","N/A",IF(Table1342[[#This Row],[Priority]]="High",10,IF(Table1342[[#This Row],[Priority]]="Medium",5,IF(Table1342[[#This Row],[Priority]]="Low",2,IF(Table1342[[#This Row],[Priority]]="Question","N/A",0)))))</f>
        <v>10</v>
      </c>
      <c r="F111" s="12" t="str">
        <f>IF(Table1342[[#This Row],[Participant response]]="","",IF(OR(Table1342[[#This Row],[Priority]]="Critical",Table1342[[#This Row],[Priority]]="Question"),"N/A",Table1342[[#This Row],[Maximum score]]*IF(Table1342[[#This Row],[Participant response]]="Standard",1,IF(LEFT(Table1342[[#This Row],[Participant response]],6)="Custom",0.5,0))))</f>
        <v/>
      </c>
      <c r="G111" s="24"/>
      <c r="H111" s="26"/>
      <c r="I111" s="13" t="str">
        <f t="shared" si="6"/>
        <v>Standard</v>
      </c>
      <c r="J111" s="13" t="str">
        <f t="shared" si="7"/>
        <v>Customisation required</v>
      </c>
      <c r="K111" s="13" t="str">
        <f t="shared" si="8"/>
        <v>Not compliant</v>
      </c>
    </row>
    <row r="112" spans="1:11" s="14" customFormat="1" ht="38.25" x14ac:dyDescent="0.25">
      <c r="A112" s="12" t="s">
        <v>267</v>
      </c>
      <c r="B112" s="12" t="s">
        <v>17</v>
      </c>
      <c r="C112" s="8" t="s">
        <v>259</v>
      </c>
      <c r="D112" s="6" t="s">
        <v>268</v>
      </c>
      <c r="E112" s="12">
        <f>IF(Table1342[[#This Row],[Priority]]="Critical","N/A",IF(Table1342[[#This Row],[Priority]]="High",10,IF(Table1342[[#This Row],[Priority]]="Medium",5,IF(Table1342[[#This Row],[Priority]]="Low",2,IF(Table1342[[#This Row],[Priority]]="Question","N/A",0)))))</f>
        <v>10</v>
      </c>
      <c r="F112" s="12" t="str">
        <f>IF(Table1342[[#This Row],[Participant response]]="","",IF(OR(Table1342[[#This Row],[Priority]]="Critical",Table1342[[#This Row],[Priority]]="Question"),"N/A",Table1342[[#This Row],[Maximum score]]*IF(Table1342[[#This Row],[Participant response]]="Standard",1,IF(LEFT(Table1342[[#This Row],[Participant response]],6)="Custom",0.5,0))))</f>
        <v/>
      </c>
      <c r="G112" s="24"/>
      <c r="H112" s="26"/>
      <c r="I112" s="13" t="str">
        <f t="shared" si="6"/>
        <v>Standard</v>
      </c>
      <c r="J112" s="13" t="str">
        <f t="shared" si="7"/>
        <v>Customisation required</v>
      </c>
      <c r="K112" s="13" t="str">
        <f t="shared" si="8"/>
        <v>Not compliant</v>
      </c>
    </row>
    <row r="113" spans="1:12" s="14" customFormat="1" ht="25.5" x14ac:dyDescent="0.25">
      <c r="A113" s="12" t="s">
        <v>269</v>
      </c>
      <c r="B113" s="12" t="s">
        <v>35</v>
      </c>
      <c r="C113" s="8" t="s">
        <v>259</v>
      </c>
      <c r="D113" s="6" t="s">
        <v>270</v>
      </c>
      <c r="E113" s="15" t="str">
        <f>IF(Table1342[[#This Row],[Priority]]="Critical","N/A",IF(Table1342[[#This Row],[Priority]]="High",10,IF(Table1342[[#This Row],[Priority]]="Medium",5,IF(Table1342[[#This Row],[Priority]]="Low",2,IF(Table1342[[#This Row],[Priority]]="Question","N/A",0)))))</f>
        <v>N/A</v>
      </c>
      <c r="F113" s="12" t="str">
        <f>IF(Table1342[[#This Row],[Participant response]]="","",IF(OR(Table1342[[#This Row],[Priority]]="Critical",Table1342[[#This Row],[Priority]]="Question"),"N/A",Table1342[[#This Row],[Maximum score]]*IF(Table1342[[#This Row],[Participant response]]="Standard",1,IF(LEFT(Table1342[[#This Row],[Participant response]],6)="Custom",0.5,0))))</f>
        <v/>
      </c>
      <c r="G113" s="24"/>
      <c r="H113" s="26"/>
      <c r="I113" s="13" t="str">
        <f t="shared" si="6"/>
        <v>Answered</v>
      </c>
      <c r="J113" s="13" t="str">
        <f t="shared" si="7"/>
        <v>Not answered</v>
      </c>
      <c r="K113" s="13" t="str">
        <f t="shared" si="8"/>
        <v/>
      </c>
    </row>
    <row r="114" spans="1:12" s="14" customFormat="1" ht="38.25" x14ac:dyDescent="0.25">
      <c r="A114" s="16" t="s">
        <v>271</v>
      </c>
      <c r="B114" s="12" t="s">
        <v>12</v>
      </c>
      <c r="C114" s="8" t="s">
        <v>272</v>
      </c>
      <c r="D114" s="6" t="s">
        <v>273</v>
      </c>
      <c r="E114" s="12" t="str">
        <f>IF(Table1342[[#This Row],[Priority]]="Critical","N/A",IF(Table1342[[#This Row],[Priority]]="High",10,IF(Table1342[[#This Row],[Priority]]="Medium",5,IF(Table1342[[#This Row],[Priority]]="Low",2,IF(Table1342[[#This Row],[Priority]]="Question","N/A",0)))))</f>
        <v>N/A</v>
      </c>
      <c r="F114" s="12" t="str">
        <f>IF(Table1342[[#This Row],[Participant response]]="","",IF(OR(Table1342[[#This Row],[Priority]]="Critical",Table1342[[#This Row],[Priority]]="Question"),"N/A",Table1342[[#This Row],[Maximum score]]*IF(Table1342[[#This Row],[Participant response]]="Standard",1,IF(LEFT(Table1342[[#This Row],[Participant response]],6)="Custom",0.5,0))))</f>
        <v/>
      </c>
      <c r="G114" s="24"/>
      <c r="H114" s="26"/>
      <c r="I114" s="13" t="str">
        <f t="shared" si="6"/>
        <v>Compliant</v>
      </c>
      <c r="J114" s="13" t="str">
        <f t="shared" si="7"/>
        <v>Non-compliant</v>
      </c>
      <c r="K114" s="13" t="str">
        <f t="shared" si="8"/>
        <v/>
      </c>
    </row>
    <row r="115" spans="1:12" s="14" customFormat="1" ht="15" x14ac:dyDescent="0.25">
      <c r="A115" s="16" t="s">
        <v>274</v>
      </c>
      <c r="B115" s="12" t="s">
        <v>35</v>
      </c>
      <c r="C115" s="8" t="s">
        <v>272</v>
      </c>
      <c r="D115" s="6" t="s">
        <v>275</v>
      </c>
      <c r="E115" s="12" t="str">
        <f>IF(Table1342[[#This Row],[Priority]]="Critical","N/A",IF(Table1342[[#This Row],[Priority]]="High",10,IF(Table1342[[#This Row],[Priority]]="Medium",5,IF(Table1342[[#This Row],[Priority]]="Low",2,IF(Table1342[[#This Row],[Priority]]="Question","N/A",0)))))</f>
        <v>N/A</v>
      </c>
      <c r="F115" s="12" t="str">
        <f>IF(Table1342[[#This Row],[Participant response]]="","",IF(OR(Table1342[[#This Row],[Priority]]="Critical",Table1342[[#This Row],[Priority]]="Question"),"N/A",Table1342[[#This Row],[Maximum score]]*IF(Table1342[[#This Row],[Participant response]]="Standard",1,IF(LEFT(Table1342[[#This Row],[Participant response]],6)="Custom",0.5,0))))</f>
        <v/>
      </c>
      <c r="G115" s="24"/>
      <c r="H115" s="26"/>
      <c r="I115" s="13" t="str">
        <f t="shared" si="6"/>
        <v>Answered</v>
      </c>
      <c r="J115" s="13" t="str">
        <f t="shared" si="7"/>
        <v>Not answered</v>
      </c>
      <c r="K115" s="13" t="str">
        <f t="shared" si="8"/>
        <v/>
      </c>
    </row>
    <row r="116" spans="1:12" s="14" customFormat="1" ht="25.5" x14ac:dyDescent="0.25">
      <c r="A116" s="12" t="s">
        <v>276</v>
      </c>
      <c r="B116" s="12" t="s">
        <v>12</v>
      </c>
      <c r="C116" s="8" t="s">
        <v>277</v>
      </c>
      <c r="D116" s="10" t="s">
        <v>278</v>
      </c>
      <c r="E116" s="18" t="str">
        <f>IF(Table1342[[#This Row],[Priority]]="Critical","N/A",IF(Table1342[[#This Row],[Priority]]="High",10,IF(Table1342[[#This Row],[Priority]]="Medium",5,IF(Table1342[[#This Row],[Priority]]="Low",2,IF(Table1342[[#This Row],[Priority]]="Question","N/A",0)))))</f>
        <v>N/A</v>
      </c>
      <c r="F116" s="12" t="str">
        <f>IF(Table1342[[#This Row],[Participant response]]="","",IF(OR(Table1342[[#This Row],[Priority]]="Critical",Table1342[[#This Row],[Priority]]="Question"),"N/A",Table1342[[#This Row],[Maximum score]]*IF(Table1342[[#This Row],[Participant response]]="Standard",1,IF(LEFT(Table1342[[#This Row],[Participant response]],6)="Custom",0.5,0))))</f>
        <v/>
      </c>
      <c r="G116" s="24"/>
      <c r="H116" s="26"/>
      <c r="I116" s="13" t="str">
        <f t="shared" si="6"/>
        <v>Compliant</v>
      </c>
      <c r="J116" s="13" t="str">
        <f t="shared" si="7"/>
        <v>Non-compliant</v>
      </c>
      <c r="K116" s="13" t="str">
        <f t="shared" si="8"/>
        <v/>
      </c>
    </row>
    <row r="117" spans="1:12" s="14" customFormat="1" ht="25.5" x14ac:dyDescent="0.25">
      <c r="A117" s="16" t="s">
        <v>281</v>
      </c>
      <c r="B117" s="12" t="s">
        <v>35</v>
      </c>
      <c r="C117" s="8" t="s">
        <v>277</v>
      </c>
      <c r="D117" s="6" t="s">
        <v>282</v>
      </c>
      <c r="E117" s="12" t="str">
        <f>IF(Table1342[[#This Row],[Priority]]="Critical","N/A",IF(Table1342[[#This Row],[Priority]]="High",10,IF(Table1342[[#This Row],[Priority]]="Medium",5,IF(Table1342[[#This Row],[Priority]]="Low",2,IF(Table1342[[#This Row],[Priority]]="Question","N/A",0)))))</f>
        <v>N/A</v>
      </c>
      <c r="F117" s="12" t="str">
        <f>IF(Table1342[[#This Row],[Participant response]]="","",IF(OR(Table1342[[#This Row],[Priority]]="Critical",Table1342[[#This Row],[Priority]]="Question"),"N/A",Table1342[[#This Row],[Maximum score]]*IF(Table1342[[#This Row],[Participant response]]="Standard",1,IF(LEFT(Table1342[[#This Row],[Participant response]],6)="Custom",0.5,0))))</f>
        <v/>
      </c>
      <c r="G117" s="24"/>
      <c r="H117" s="26"/>
      <c r="I117" s="13" t="str">
        <f t="shared" si="6"/>
        <v>Answered</v>
      </c>
      <c r="J117" s="13" t="str">
        <f t="shared" si="7"/>
        <v>Not answered</v>
      </c>
      <c r="K117" s="13" t="str">
        <f t="shared" si="8"/>
        <v/>
      </c>
    </row>
    <row r="118" spans="1:12" s="14" customFormat="1" ht="26.25" thickBot="1" x14ac:dyDescent="0.3">
      <c r="A118" s="16" t="s">
        <v>283</v>
      </c>
      <c r="B118" s="12" t="s">
        <v>35</v>
      </c>
      <c r="C118" s="8" t="s">
        <v>277</v>
      </c>
      <c r="D118" s="6" t="s">
        <v>284</v>
      </c>
      <c r="E118" s="12" t="str">
        <f>IF(Table1342[[#This Row],[Priority]]="Critical","N/A",IF(Table1342[[#This Row],[Priority]]="High",10,IF(Table1342[[#This Row],[Priority]]="Medium",5,IF(Table1342[[#This Row],[Priority]]="Low",2,IF(Table1342[[#This Row],[Priority]]="Question","N/A",0)))))</f>
        <v>N/A</v>
      </c>
      <c r="F118" s="12" t="str">
        <f>IF(Table1342[[#This Row],[Participant response]]="","",IF(OR(Table1342[[#This Row],[Priority]]="Critical",Table1342[[#This Row],[Priority]]="Question"),"N/A",Table1342[[#This Row],[Maximum score]]*IF(Table1342[[#This Row],[Participant response]]="Standard",1,IF(LEFT(Table1342[[#This Row],[Participant response]],6)="Custom",0.5,0))))</f>
        <v/>
      </c>
      <c r="G118" s="25"/>
      <c r="H118" s="28"/>
      <c r="I118" s="13" t="str">
        <f t="shared" si="6"/>
        <v>Answered</v>
      </c>
      <c r="J118" s="13" t="str">
        <f t="shared" si="7"/>
        <v>Not answered</v>
      </c>
      <c r="K118" s="13" t="str">
        <f t="shared" si="8"/>
        <v/>
      </c>
    </row>
    <row r="119" spans="1:12" ht="15.75" thickTop="1" x14ac:dyDescent="0.25">
      <c r="A119" s="12" t="s">
        <v>285</v>
      </c>
      <c r="B119" s="12"/>
      <c r="C119" s="8"/>
      <c r="D119" s="6"/>
      <c r="E119" s="12">
        <f>SUBTOTAL(109,Table1342[Maximum score])</f>
        <v>315</v>
      </c>
      <c r="F119" s="12">
        <f>SUBTOTAL(109,Table1342[Score])</f>
        <v>0</v>
      </c>
      <c r="G119" s="12"/>
      <c r="H119" s="6"/>
      <c r="I119" s="13"/>
      <c r="J119" s="13"/>
      <c r="K119" s="13"/>
      <c r="L119"/>
    </row>
    <row r="120" spans="1:12" ht="15" hidden="1" customHeight="1" x14ac:dyDescent="0.25"/>
    <row r="121" spans="1:12" ht="15" hidden="1" customHeight="1" x14ac:dyDescent="0.25"/>
    <row r="122" spans="1:12" ht="15" hidden="1" customHeight="1" x14ac:dyDescent="0.25"/>
    <row r="123" spans="1:12" ht="15" hidden="1" customHeight="1" x14ac:dyDescent="0.25"/>
    <row r="124" spans="1:12" ht="15" hidden="1" customHeight="1" x14ac:dyDescent="0.25"/>
    <row r="125" spans="1:12" ht="15" hidden="1" customHeight="1" x14ac:dyDescent="0.25"/>
  </sheetData>
  <sheetProtection algorithmName="SHA-512" hashValue="yIdhh7XZjUrHQ/Ijvi6SzVFCgZEeGfWuj/8Ze68h+IUPw7Zqp3WNNnhQRCqKoG7di2pSHdSpswdvmI3vZEaq2A==" saltValue="fpJLCjYSxxW3dNcbznh60A==" spinCount="100000" sheet="1" objects="1" scenarios="1"/>
  <conditionalFormatting sqref="B97:B98 B46:B47 B38 B101 B105:B107 B93 B55 B116 B40:B41 B59:B62 B23 B25 B2:B10 B17 B29:B32 B66:B68">
    <cfRule type="expression" dxfId="557" priority="306" stopIfTrue="1">
      <formula>LEFT(B2,1)="Q"</formula>
    </cfRule>
    <cfRule type="expression" dxfId="556" priority="307" stopIfTrue="1">
      <formula>LEFT(B2,1)="L"</formula>
    </cfRule>
    <cfRule type="expression" dxfId="555" priority="308" stopIfTrue="1">
      <formula>LEFT(B2,1)="M"</formula>
    </cfRule>
    <cfRule type="expression" dxfId="554" priority="309" stopIfTrue="1">
      <formula>LEFT(B2,1)="H"</formula>
    </cfRule>
    <cfRule type="expression" dxfId="553" priority="310" stopIfTrue="1">
      <formula>LEFT(B2,1)="C"</formula>
    </cfRule>
  </conditionalFormatting>
  <conditionalFormatting sqref="B33">
    <cfRule type="expression" dxfId="552" priority="301" stopIfTrue="1">
      <formula>LEFT(B33,1)="Q"</formula>
    </cfRule>
    <cfRule type="expression" dxfId="551" priority="302" stopIfTrue="1">
      <formula>LEFT(B33,1)="L"</formula>
    </cfRule>
    <cfRule type="expression" dxfId="550" priority="303" stopIfTrue="1">
      <formula>LEFT(B33,1)="M"</formula>
    </cfRule>
    <cfRule type="expression" dxfId="549" priority="304" stopIfTrue="1">
      <formula>LEFT(B33,1)="H"</formula>
    </cfRule>
    <cfRule type="expression" dxfId="548" priority="305" stopIfTrue="1">
      <formula>LEFT(B33,1)="C"</formula>
    </cfRule>
  </conditionalFormatting>
  <conditionalFormatting sqref="B36">
    <cfRule type="expression" dxfId="547" priority="286" stopIfTrue="1">
      <formula>LEFT(B36,1)="Q"</formula>
    </cfRule>
    <cfRule type="expression" dxfId="546" priority="287" stopIfTrue="1">
      <formula>LEFT(B36,1)="L"</formula>
    </cfRule>
    <cfRule type="expression" dxfId="545" priority="288" stopIfTrue="1">
      <formula>LEFT(B36,1)="M"</formula>
    </cfRule>
    <cfRule type="expression" dxfId="544" priority="289" stopIfTrue="1">
      <formula>LEFT(B36,1)="H"</formula>
    </cfRule>
    <cfRule type="expression" dxfId="543" priority="290" stopIfTrue="1">
      <formula>LEFT(B36,1)="C"</formula>
    </cfRule>
  </conditionalFormatting>
  <conditionalFormatting sqref="B48:B49">
    <cfRule type="expression" dxfId="542" priority="281" stopIfTrue="1">
      <formula>LEFT(B48,1)="Q"</formula>
    </cfRule>
    <cfRule type="expression" dxfId="541" priority="282" stopIfTrue="1">
      <formula>LEFT(B48,1)="L"</formula>
    </cfRule>
    <cfRule type="expression" dxfId="540" priority="283" stopIfTrue="1">
      <formula>LEFT(B48,1)="M"</formula>
    </cfRule>
    <cfRule type="expression" dxfId="539" priority="284" stopIfTrue="1">
      <formula>LEFT(B48,1)="H"</formula>
    </cfRule>
    <cfRule type="expression" dxfId="538" priority="285" stopIfTrue="1">
      <formula>LEFT(B48,1)="C"</formula>
    </cfRule>
  </conditionalFormatting>
  <conditionalFormatting sqref="B89 B96 B94">
    <cfRule type="expression" dxfId="537" priority="276" stopIfTrue="1">
      <formula>LEFT(B89,1)="Q"</formula>
    </cfRule>
    <cfRule type="expression" dxfId="536" priority="277" stopIfTrue="1">
      <formula>LEFT(B89,1)="L"</formula>
    </cfRule>
    <cfRule type="expression" dxfId="535" priority="278" stopIfTrue="1">
      <formula>LEFT(B89,1)="M"</formula>
    </cfRule>
    <cfRule type="expression" dxfId="534" priority="279" stopIfTrue="1">
      <formula>LEFT(B89,1)="H"</formula>
    </cfRule>
    <cfRule type="expression" dxfId="533" priority="280" stopIfTrue="1">
      <formula>LEFT(B89,1)="C"</formula>
    </cfRule>
  </conditionalFormatting>
  <conditionalFormatting sqref="B72 B75">
    <cfRule type="expression" dxfId="532" priority="271" stopIfTrue="1">
      <formula>LEFT(B72,1)="Q"</formula>
    </cfRule>
    <cfRule type="expression" dxfId="531" priority="272" stopIfTrue="1">
      <formula>LEFT(B72,1)="L"</formula>
    </cfRule>
    <cfRule type="expression" dxfId="530" priority="273" stopIfTrue="1">
      <formula>LEFT(B72,1)="M"</formula>
    </cfRule>
    <cfRule type="expression" dxfId="529" priority="274" stopIfTrue="1">
      <formula>LEFT(B72,1)="H"</formula>
    </cfRule>
    <cfRule type="expression" dxfId="528" priority="275" stopIfTrue="1">
      <formula>LEFT(B72,1)="C"</formula>
    </cfRule>
  </conditionalFormatting>
  <conditionalFormatting sqref="B50">
    <cfRule type="expression" dxfId="527" priority="266" stopIfTrue="1">
      <formula>LEFT(B50,1)="Q"</formula>
    </cfRule>
    <cfRule type="expression" dxfId="526" priority="267" stopIfTrue="1">
      <formula>LEFT(B50,1)="L"</formula>
    </cfRule>
    <cfRule type="expression" dxfId="525" priority="268" stopIfTrue="1">
      <formula>LEFT(B50,1)="M"</formula>
    </cfRule>
    <cfRule type="expression" dxfId="524" priority="269" stopIfTrue="1">
      <formula>LEFT(B50,1)="H"</formula>
    </cfRule>
    <cfRule type="expression" dxfId="523" priority="270" stopIfTrue="1">
      <formula>LEFT(B50,1)="C"</formula>
    </cfRule>
  </conditionalFormatting>
  <conditionalFormatting sqref="B74">
    <cfRule type="expression" dxfId="522" priority="256" stopIfTrue="1">
      <formula>LEFT(B74,1)="Q"</formula>
    </cfRule>
    <cfRule type="expression" dxfId="521" priority="257" stopIfTrue="1">
      <formula>LEFT(B74,1)="L"</formula>
    </cfRule>
    <cfRule type="expression" dxfId="520" priority="258" stopIfTrue="1">
      <formula>LEFT(B74,1)="M"</formula>
    </cfRule>
    <cfRule type="expression" dxfId="519" priority="259" stopIfTrue="1">
      <formula>LEFT(B74,1)="H"</formula>
    </cfRule>
    <cfRule type="expression" dxfId="518" priority="260" stopIfTrue="1">
      <formula>LEFT(B74,1)="C"</formula>
    </cfRule>
  </conditionalFormatting>
  <conditionalFormatting sqref="B69:B71">
    <cfRule type="expression" dxfId="517" priority="261" stopIfTrue="1">
      <formula>LEFT(B69,1)="Q"</formula>
    </cfRule>
    <cfRule type="expression" dxfId="516" priority="262" stopIfTrue="1">
      <formula>LEFT(B69,1)="L"</formula>
    </cfRule>
    <cfRule type="expression" dxfId="515" priority="263" stopIfTrue="1">
      <formula>LEFT(B69,1)="M"</formula>
    </cfRule>
    <cfRule type="expression" dxfId="514" priority="264" stopIfTrue="1">
      <formula>LEFT(B69,1)="H"</formula>
    </cfRule>
    <cfRule type="expression" dxfId="513" priority="265" stopIfTrue="1">
      <formula>LEFT(B69,1)="C"</formula>
    </cfRule>
  </conditionalFormatting>
  <conditionalFormatting sqref="B99">
    <cfRule type="expression" dxfId="512" priority="251" stopIfTrue="1">
      <formula>LEFT(B99,1)="Q"</formula>
    </cfRule>
    <cfRule type="expression" dxfId="511" priority="252" stopIfTrue="1">
      <formula>LEFT(B99,1)="L"</formula>
    </cfRule>
    <cfRule type="expression" dxfId="510" priority="253" stopIfTrue="1">
      <formula>LEFT(B99,1)="M"</formula>
    </cfRule>
    <cfRule type="expression" dxfId="509" priority="254" stopIfTrue="1">
      <formula>LEFT(B99,1)="H"</formula>
    </cfRule>
    <cfRule type="expression" dxfId="508" priority="255" stopIfTrue="1">
      <formula>LEFT(B99,1)="C"</formula>
    </cfRule>
  </conditionalFormatting>
  <conditionalFormatting sqref="B95">
    <cfRule type="expression" dxfId="507" priority="246" stopIfTrue="1">
      <formula>LEFT(B95,1)="Q"</formula>
    </cfRule>
    <cfRule type="expression" dxfId="506" priority="247" stopIfTrue="1">
      <formula>LEFT(B95,1)="L"</formula>
    </cfRule>
    <cfRule type="expression" dxfId="505" priority="248" stopIfTrue="1">
      <formula>LEFT(B95,1)="M"</formula>
    </cfRule>
    <cfRule type="expression" dxfId="504" priority="249" stopIfTrue="1">
      <formula>LEFT(B95,1)="H"</formula>
    </cfRule>
    <cfRule type="expression" dxfId="503" priority="250" stopIfTrue="1">
      <formula>LEFT(B95,1)="C"</formula>
    </cfRule>
  </conditionalFormatting>
  <conditionalFormatting sqref="B54">
    <cfRule type="expression" dxfId="502" priority="241" stopIfTrue="1">
      <formula>LEFT(B54,1)="Q"</formula>
    </cfRule>
    <cfRule type="expression" dxfId="501" priority="242" stopIfTrue="1">
      <formula>LEFT(B54,1)="L"</formula>
    </cfRule>
    <cfRule type="expression" dxfId="500" priority="243" stopIfTrue="1">
      <formula>LEFT(B54,1)="M"</formula>
    </cfRule>
    <cfRule type="expression" dxfId="499" priority="244" stopIfTrue="1">
      <formula>LEFT(B54,1)="H"</formula>
    </cfRule>
    <cfRule type="expression" dxfId="498" priority="245" stopIfTrue="1">
      <formula>LEFT(B54,1)="C"</formula>
    </cfRule>
  </conditionalFormatting>
  <conditionalFormatting sqref="B53">
    <cfRule type="expression" dxfId="497" priority="236" stopIfTrue="1">
      <formula>LEFT(B53,1)="Q"</formula>
    </cfRule>
    <cfRule type="expression" dxfId="496" priority="237" stopIfTrue="1">
      <formula>LEFT(B53,1)="L"</formula>
    </cfRule>
    <cfRule type="expression" dxfId="495" priority="238" stopIfTrue="1">
      <formula>LEFT(B53,1)="M"</formula>
    </cfRule>
    <cfRule type="expression" dxfId="494" priority="239" stopIfTrue="1">
      <formula>LEFT(B53,1)="H"</formula>
    </cfRule>
    <cfRule type="expression" dxfId="493" priority="240" stopIfTrue="1">
      <formula>LEFT(B53,1)="C"</formula>
    </cfRule>
  </conditionalFormatting>
  <conditionalFormatting sqref="B37">
    <cfRule type="expression" dxfId="492" priority="226" stopIfTrue="1">
      <formula>LEFT(B37,1)="Q"</formula>
    </cfRule>
    <cfRule type="expression" dxfId="491" priority="227" stopIfTrue="1">
      <formula>LEFT(B37,1)="L"</formula>
    </cfRule>
    <cfRule type="expression" dxfId="490" priority="228" stopIfTrue="1">
      <formula>LEFT(B37,1)="M"</formula>
    </cfRule>
    <cfRule type="expression" dxfId="489" priority="229" stopIfTrue="1">
      <formula>LEFT(B37,1)="H"</formula>
    </cfRule>
    <cfRule type="expression" dxfId="488" priority="230" stopIfTrue="1">
      <formula>LEFT(B37,1)="C"</formula>
    </cfRule>
  </conditionalFormatting>
  <conditionalFormatting sqref="B45">
    <cfRule type="expression" dxfId="487" priority="231" stopIfTrue="1">
      <formula>LEFT(B45,1)="Q"</formula>
    </cfRule>
    <cfRule type="expression" dxfId="486" priority="232" stopIfTrue="1">
      <formula>LEFT(B45,1)="L"</formula>
    </cfRule>
    <cfRule type="expression" dxfId="485" priority="233" stopIfTrue="1">
      <formula>LEFT(B45,1)="M"</formula>
    </cfRule>
    <cfRule type="expression" dxfId="484" priority="234" stopIfTrue="1">
      <formula>LEFT(B45,1)="H"</formula>
    </cfRule>
    <cfRule type="expression" dxfId="483" priority="235" stopIfTrue="1">
      <formula>LEFT(B45,1)="C"</formula>
    </cfRule>
  </conditionalFormatting>
  <conditionalFormatting sqref="B42:B43">
    <cfRule type="expression" dxfId="482" priority="221" stopIfTrue="1">
      <formula>LEFT(B42,1)="Q"</formula>
    </cfRule>
    <cfRule type="expression" dxfId="481" priority="222" stopIfTrue="1">
      <formula>LEFT(B42,1)="L"</formula>
    </cfRule>
    <cfRule type="expression" dxfId="480" priority="223" stopIfTrue="1">
      <formula>LEFT(B42,1)="M"</formula>
    </cfRule>
    <cfRule type="expression" dxfId="479" priority="224" stopIfTrue="1">
      <formula>LEFT(B42,1)="H"</formula>
    </cfRule>
    <cfRule type="expression" dxfId="478" priority="225" stopIfTrue="1">
      <formula>LEFT(B42,1)="C"</formula>
    </cfRule>
  </conditionalFormatting>
  <conditionalFormatting sqref="B39">
    <cfRule type="expression" dxfId="477" priority="216" stopIfTrue="1">
      <formula>LEFT(B39,1)="Q"</formula>
    </cfRule>
    <cfRule type="expression" dxfId="476" priority="217" stopIfTrue="1">
      <formula>LEFT(B39,1)="L"</formula>
    </cfRule>
    <cfRule type="expression" dxfId="475" priority="218" stopIfTrue="1">
      <formula>LEFT(B39,1)="M"</formula>
    </cfRule>
    <cfRule type="expression" dxfId="474" priority="219" stopIfTrue="1">
      <formula>LEFT(B39,1)="H"</formula>
    </cfRule>
    <cfRule type="expression" dxfId="473" priority="220" stopIfTrue="1">
      <formula>LEFT(B39,1)="C"</formula>
    </cfRule>
  </conditionalFormatting>
  <conditionalFormatting sqref="B44">
    <cfRule type="expression" dxfId="472" priority="211" stopIfTrue="1">
      <formula>LEFT(B44,1)="Q"</formula>
    </cfRule>
    <cfRule type="expression" dxfId="471" priority="212" stopIfTrue="1">
      <formula>LEFT(B44,1)="L"</formula>
    </cfRule>
    <cfRule type="expression" dxfId="470" priority="213" stopIfTrue="1">
      <formula>LEFT(B44,1)="M"</formula>
    </cfRule>
    <cfRule type="expression" dxfId="469" priority="214" stopIfTrue="1">
      <formula>LEFT(B44,1)="H"</formula>
    </cfRule>
    <cfRule type="expression" dxfId="468" priority="215" stopIfTrue="1">
      <formula>LEFT(B44,1)="C"</formula>
    </cfRule>
  </conditionalFormatting>
  <conditionalFormatting sqref="B73">
    <cfRule type="expression" dxfId="467" priority="206" stopIfTrue="1">
      <formula>LEFT(B73,1)="Q"</formula>
    </cfRule>
    <cfRule type="expression" dxfId="466" priority="207" stopIfTrue="1">
      <formula>LEFT(B73,1)="L"</formula>
    </cfRule>
    <cfRule type="expression" dxfId="465" priority="208" stopIfTrue="1">
      <formula>LEFT(B73,1)="M"</formula>
    </cfRule>
    <cfRule type="expression" dxfId="464" priority="209" stopIfTrue="1">
      <formula>LEFT(B73,1)="H"</formula>
    </cfRule>
    <cfRule type="expression" dxfId="463" priority="210" stopIfTrue="1">
      <formula>LEFT(B73,1)="C"</formula>
    </cfRule>
  </conditionalFormatting>
  <conditionalFormatting sqref="B100">
    <cfRule type="expression" dxfId="462" priority="201" stopIfTrue="1">
      <formula>LEFT(B100,1)="Q"</formula>
    </cfRule>
    <cfRule type="expression" dxfId="461" priority="202" stopIfTrue="1">
      <formula>LEFT(B100,1)="L"</formula>
    </cfRule>
    <cfRule type="expression" dxfId="460" priority="203" stopIfTrue="1">
      <formula>LEFT(B100,1)="M"</formula>
    </cfRule>
    <cfRule type="expression" dxfId="459" priority="204" stopIfTrue="1">
      <formula>LEFT(B100,1)="H"</formula>
    </cfRule>
    <cfRule type="expression" dxfId="458" priority="205" stopIfTrue="1">
      <formula>LEFT(B100,1)="C"</formula>
    </cfRule>
  </conditionalFormatting>
  <conditionalFormatting sqref="B76">
    <cfRule type="expression" dxfId="457" priority="196" stopIfTrue="1">
      <formula>LEFT(B76,1)="Q"</formula>
    </cfRule>
    <cfRule type="expression" dxfId="456" priority="197" stopIfTrue="1">
      <formula>LEFT(B76,1)="L"</formula>
    </cfRule>
    <cfRule type="expression" dxfId="455" priority="198" stopIfTrue="1">
      <formula>LEFT(B76,1)="M"</formula>
    </cfRule>
    <cfRule type="expression" dxfId="454" priority="199" stopIfTrue="1">
      <formula>LEFT(B76,1)="H"</formula>
    </cfRule>
    <cfRule type="expression" dxfId="453" priority="200" stopIfTrue="1">
      <formula>LEFT(B76,1)="C"</formula>
    </cfRule>
  </conditionalFormatting>
  <conditionalFormatting sqref="B77:B78">
    <cfRule type="expression" dxfId="452" priority="191" stopIfTrue="1">
      <formula>LEFT(B77,1)="Q"</formula>
    </cfRule>
    <cfRule type="expression" dxfId="451" priority="192" stopIfTrue="1">
      <formula>LEFT(B77,1)="L"</formula>
    </cfRule>
    <cfRule type="expression" dxfId="450" priority="193" stopIfTrue="1">
      <formula>LEFT(B77,1)="M"</formula>
    </cfRule>
    <cfRule type="expression" dxfId="449" priority="194" stopIfTrue="1">
      <formula>LEFT(B77,1)="H"</formula>
    </cfRule>
    <cfRule type="expression" dxfId="448" priority="195" stopIfTrue="1">
      <formula>LEFT(B77,1)="C"</formula>
    </cfRule>
  </conditionalFormatting>
  <conditionalFormatting sqref="B102:B103">
    <cfRule type="expression" dxfId="447" priority="186" stopIfTrue="1">
      <formula>LEFT(B102,1)="Q"</formula>
    </cfRule>
    <cfRule type="expression" dxfId="446" priority="187" stopIfTrue="1">
      <formula>LEFT(B102,1)="L"</formula>
    </cfRule>
    <cfRule type="expression" dxfId="445" priority="188" stopIfTrue="1">
      <formula>LEFT(B102,1)="M"</formula>
    </cfRule>
    <cfRule type="expression" dxfId="444" priority="189" stopIfTrue="1">
      <formula>LEFT(B102,1)="H"</formula>
    </cfRule>
    <cfRule type="expression" dxfId="443" priority="190" stopIfTrue="1">
      <formula>LEFT(B102,1)="C"</formula>
    </cfRule>
  </conditionalFormatting>
  <conditionalFormatting sqref="B90 B92">
    <cfRule type="expression" dxfId="442" priority="176" stopIfTrue="1">
      <formula>LEFT(B90,1)="Q"</formula>
    </cfRule>
    <cfRule type="expression" dxfId="441" priority="177" stopIfTrue="1">
      <formula>LEFT(B90,1)="L"</formula>
    </cfRule>
    <cfRule type="expression" dxfId="440" priority="178" stopIfTrue="1">
      <formula>LEFT(B90,1)="M"</formula>
    </cfRule>
    <cfRule type="expression" dxfId="439" priority="179" stopIfTrue="1">
      <formula>LEFT(B90,1)="H"</formula>
    </cfRule>
    <cfRule type="expression" dxfId="438" priority="180" stopIfTrue="1">
      <formula>LEFT(B90,1)="C"</formula>
    </cfRule>
  </conditionalFormatting>
  <conditionalFormatting sqref="B104">
    <cfRule type="expression" dxfId="437" priority="181" stopIfTrue="1">
      <formula>LEFT(B104,1)="Q"</formula>
    </cfRule>
    <cfRule type="expression" dxfId="436" priority="182" stopIfTrue="1">
      <formula>LEFT(B104,1)="L"</formula>
    </cfRule>
    <cfRule type="expression" dxfId="435" priority="183" stopIfTrue="1">
      <formula>LEFT(B104,1)="M"</formula>
    </cfRule>
    <cfRule type="expression" dxfId="434" priority="184" stopIfTrue="1">
      <formula>LEFT(B104,1)="H"</formula>
    </cfRule>
    <cfRule type="expression" dxfId="433" priority="185" stopIfTrue="1">
      <formula>LEFT(B104,1)="C"</formula>
    </cfRule>
  </conditionalFormatting>
  <conditionalFormatting sqref="B14:B15">
    <cfRule type="expression" dxfId="432" priority="171" stopIfTrue="1">
      <formula>LEFT(B14,1)="Q"</formula>
    </cfRule>
    <cfRule type="expression" dxfId="431" priority="172" stopIfTrue="1">
      <formula>LEFT(B14,1)="L"</formula>
    </cfRule>
    <cfRule type="expression" dxfId="430" priority="173" stopIfTrue="1">
      <formula>LEFT(B14,1)="M"</formula>
    </cfRule>
    <cfRule type="expression" dxfId="429" priority="174" stopIfTrue="1">
      <formula>LEFT(B14,1)="H"</formula>
    </cfRule>
    <cfRule type="expression" dxfId="428" priority="175" stopIfTrue="1">
      <formula>LEFT(B14,1)="C"</formula>
    </cfRule>
  </conditionalFormatting>
  <conditionalFormatting sqref="B79:B80">
    <cfRule type="expression" dxfId="427" priority="166" stopIfTrue="1">
      <formula>LEFT(B79,1)="Q"</formula>
    </cfRule>
    <cfRule type="expression" dxfId="426" priority="167" stopIfTrue="1">
      <formula>LEFT(B79,1)="L"</formula>
    </cfRule>
    <cfRule type="expression" dxfId="425" priority="168" stopIfTrue="1">
      <formula>LEFT(B79,1)="M"</formula>
    </cfRule>
    <cfRule type="expression" dxfId="424" priority="169" stopIfTrue="1">
      <formula>LEFT(B79,1)="H"</formula>
    </cfRule>
    <cfRule type="expression" dxfId="423" priority="170" stopIfTrue="1">
      <formula>LEFT(B79,1)="C"</formula>
    </cfRule>
  </conditionalFormatting>
  <conditionalFormatting sqref="B81:B82">
    <cfRule type="expression" dxfId="422" priority="161" stopIfTrue="1">
      <formula>LEFT(B81,1)="Q"</formula>
    </cfRule>
    <cfRule type="expression" dxfId="421" priority="162" stopIfTrue="1">
      <formula>LEFT(B81,1)="L"</formula>
    </cfRule>
    <cfRule type="expression" dxfId="420" priority="163" stopIfTrue="1">
      <formula>LEFT(B81,1)="M"</formula>
    </cfRule>
    <cfRule type="expression" dxfId="419" priority="164" stopIfTrue="1">
      <formula>LEFT(B81,1)="H"</formula>
    </cfRule>
    <cfRule type="expression" dxfId="418" priority="165" stopIfTrue="1">
      <formula>LEFT(B81,1)="C"</formula>
    </cfRule>
  </conditionalFormatting>
  <conditionalFormatting sqref="B111:B113 B108:B109">
    <cfRule type="expression" dxfId="417" priority="156" stopIfTrue="1">
      <formula>LEFT(B108,1)="Q"</formula>
    </cfRule>
    <cfRule type="expression" dxfId="416" priority="157" stopIfTrue="1">
      <formula>LEFT(B108,1)="L"</formula>
    </cfRule>
    <cfRule type="expression" dxfId="415" priority="158" stopIfTrue="1">
      <formula>LEFT(B108,1)="M"</formula>
    </cfRule>
    <cfRule type="expression" dxfId="414" priority="159" stopIfTrue="1">
      <formula>LEFT(B108,1)="H"</formula>
    </cfRule>
    <cfRule type="expression" dxfId="413" priority="160" stopIfTrue="1">
      <formula>LEFT(B108,1)="C"</formula>
    </cfRule>
  </conditionalFormatting>
  <conditionalFormatting sqref="B110">
    <cfRule type="expression" dxfId="412" priority="151" stopIfTrue="1">
      <formula>LEFT(B110,1)="Q"</formula>
    </cfRule>
    <cfRule type="expression" dxfId="411" priority="152" stopIfTrue="1">
      <formula>LEFT(B110,1)="L"</formula>
    </cfRule>
    <cfRule type="expression" dxfId="410" priority="153" stopIfTrue="1">
      <formula>LEFT(B110,1)="M"</formula>
    </cfRule>
    <cfRule type="expression" dxfId="409" priority="154" stopIfTrue="1">
      <formula>LEFT(B110,1)="H"</formula>
    </cfRule>
    <cfRule type="expression" dxfId="408" priority="155" stopIfTrue="1">
      <formula>LEFT(B110,1)="C"</formula>
    </cfRule>
  </conditionalFormatting>
  <conditionalFormatting sqref="B51:B52">
    <cfRule type="expression" dxfId="407" priority="146" stopIfTrue="1">
      <formula>LEFT(B51,1)="Q"</formula>
    </cfRule>
    <cfRule type="expression" dxfId="406" priority="147" stopIfTrue="1">
      <formula>LEFT(B51,1)="L"</formula>
    </cfRule>
    <cfRule type="expression" dxfId="405" priority="148" stopIfTrue="1">
      <formula>LEFT(B51,1)="M"</formula>
    </cfRule>
    <cfRule type="expression" dxfId="404" priority="149" stopIfTrue="1">
      <formula>LEFT(B51,1)="H"</formula>
    </cfRule>
    <cfRule type="expression" dxfId="403" priority="150" stopIfTrue="1">
      <formula>LEFT(B51,1)="C"</formula>
    </cfRule>
  </conditionalFormatting>
  <conditionalFormatting sqref="B63:B65">
    <cfRule type="expression" dxfId="402" priority="141" stopIfTrue="1">
      <formula>LEFT(B63,1)="Q"</formula>
    </cfRule>
    <cfRule type="expression" dxfId="401" priority="142" stopIfTrue="1">
      <formula>LEFT(B63,1)="L"</formula>
    </cfRule>
    <cfRule type="expression" dxfId="400" priority="143" stopIfTrue="1">
      <formula>LEFT(B63,1)="M"</formula>
    </cfRule>
    <cfRule type="expression" dxfId="399" priority="144" stopIfTrue="1">
      <formula>LEFT(B63,1)="H"</formula>
    </cfRule>
    <cfRule type="expression" dxfId="398" priority="145" stopIfTrue="1">
      <formula>LEFT(B63,1)="C"</formula>
    </cfRule>
  </conditionalFormatting>
  <conditionalFormatting sqref="B58">
    <cfRule type="expression" dxfId="397" priority="136" stopIfTrue="1">
      <formula>LEFT(B58,1)="Q"</formula>
    </cfRule>
    <cfRule type="expression" dxfId="396" priority="137" stopIfTrue="1">
      <formula>LEFT(B58,1)="L"</formula>
    </cfRule>
    <cfRule type="expression" dxfId="395" priority="138" stopIfTrue="1">
      <formula>LEFT(B58,1)="M"</formula>
    </cfRule>
    <cfRule type="expression" dxfId="394" priority="139" stopIfTrue="1">
      <formula>LEFT(B58,1)="H"</formula>
    </cfRule>
    <cfRule type="expression" dxfId="393" priority="140" stopIfTrue="1">
      <formula>LEFT(B58,1)="C"</formula>
    </cfRule>
  </conditionalFormatting>
  <conditionalFormatting sqref="B83:B88">
    <cfRule type="expression" dxfId="392" priority="131" stopIfTrue="1">
      <formula>LEFT(B83,1)="Q"</formula>
    </cfRule>
    <cfRule type="expression" dxfId="391" priority="132" stopIfTrue="1">
      <formula>LEFT(B83,1)="L"</formula>
    </cfRule>
    <cfRule type="expression" dxfId="390" priority="133" stopIfTrue="1">
      <formula>LEFT(B83,1)="M"</formula>
    </cfRule>
    <cfRule type="expression" dxfId="389" priority="134" stopIfTrue="1">
      <formula>LEFT(B83,1)="H"</formula>
    </cfRule>
    <cfRule type="expression" dxfId="388" priority="135" stopIfTrue="1">
      <formula>LEFT(B83,1)="C"</formula>
    </cfRule>
  </conditionalFormatting>
  <conditionalFormatting sqref="B114">
    <cfRule type="expression" dxfId="387" priority="116" stopIfTrue="1">
      <formula>LEFT(B114,1)="Q"</formula>
    </cfRule>
    <cfRule type="expression" dxfId="386" priority="117" stopIfTrue="1">
      <formula>LEFT(B114,1)="L"</formula>
    </cfRule>
    <cfRule type="expression" dxfId="385" priority="118" stopIfTrue="1">
      <formula>LEFT(B114,1)="M"</formula>
    </cfRule>
    <cfRule type="expression" dxfId="384" priority="119" stopIfTrue="1">
      <formula>LEFT(B114,1)="H"</formula>
    </cfRule>
    <cfRule type="expression" dxfId="383" priority="120" stopIfTrue="1">
      <formula>LEFT(B114,1)="C"</formula>
    </cfRule>
  </conditionalFormatting>
  <conditionalFormatting sqref="B115">
    <cfRule type="expression" dxfId="382" priority="111" stopIfTrue="1">
      <formula>LEFT(B115,1)="Q"</formula>
    </cfRule>
    <cfRule type="expression" dxfId="381" priority="112" stopIfTrue="1">
      <formula>LEFT(B115,1)="L"</formula>
    </cfRule>
    <cfRule type="expression" dxfId="380" priority="113" stopIfTrue="1">
      <formula>LEFT(B115,1)="M"</formula>
    </cfRule>
    <cfRule type="expression" dxfId="379" priority="114" stopIfTrue="1">
      <formula>LEFT(B115,1)="H"</formula>
    </cfRule>
    <cfRule type="expression" dxfId="378" priority="115" stopIfTrue="1">
      <formula>LEFT(B115,1)="C"</formula>
    </cfRule>
  </conditionalFormatting>
  <conditionalFormatting sqref="B11:B13">
    <cfRule type="expression" dxfId="377" priority="106" stopIfTrue="1">
      <formula>LEFT(B11,1)="Q"</formula>
    </cfRule>
    <cfRule type="expression" dxfId="376" priority="107" stopIfTrue="1">
      <formula>LEFT(B11,1)="L"</formula>
    </cfRule>
    <cfRule type="expression" dxfId="375" priority="108" stopIfTrue="1">
      <formula>LEFT(B11,1)="M"</formula>
    </cfRule>
    <cfRule type="expression" dxfId="374" priority="109" stopIfTrue="1">
      <formula>LEFT(B11,1)="H"</formula>
    </cfRule>
    <cfRule type="expression" dxfId="373" priority="110" stopIfTrue="1">
      <formula>LEFT(B11,1)="C"</formula>
    </cfRule>
  </conditionalFormatting>
  <conditionalFormatting sqref="B117:B118">
    <cfRule type="expression" dxfId="372" priority="101" stopIfTrue="1">
      <formula>LEFT(B117,1)="Q"</formula>
    </cfRule>
    <cfRule type="expression" dxfId="371" priority="102" stopIfTrue="1">
      <formula>LEFT(B117,1)="L"</formula>
    </cfRule>
    <cfRule type="expression" dxfId="370" priority="103" stopIfTrue="1">
      <formula>LEFT(B117,1)="M"</formula>
    </cfRule>
    <cfRule type="expression" dxfId="369" priority="104" stopIfTrue="1">
      <formula>LEFT(B117,1)="H"</formula>
    </cfRule>
    <cfRule type="expression" dxfId="368" priority="105" stopIfTrue="1">
      <formula>LEFT(B117,1)="C"</formula>
    </cfRule>
  </conditionalFormatting>
  <conditionalFormatting sqref="B91">
    <cfRule type="expression" dxfId="367" priority="96" stopIfTrue="1">
      <formula>LEFT(B91,1)="Q"</formula>
    </cfRule>
    <cfRule type="expression" dxfId="366" priority="97" stopIfTrue="1">
      <formula>LEFT(B91,1)="L"</formula>
    </cfRule>
    <cfRule type="expression" dxfId="365" priority="98" stopIfTrue="1">
      <formula>LEFT(B91,1)="M"</formula>
    </cfRule>
    <cfRule type="expression" dxfId="364" priority="99" stopIfTrue="1">
      <formula>LEFT(B91,1)="H"</formula>
    </cfRule>
    <cfRule type="expression" dxfId="363" priority="100" stopIfTrue="1">
      <formula>LEFT(B91,1)="C"</formula>
    </cfRule>
  </conditionalFormatting>
  <conditionalFormatting sqref="B20 B28">
    <cfRule type="expression" dxfId="362" priority="91" stopIfTrue="1">
      <formula>LEFT(B20,1)="Q"</formula>
    </cfRule>
    <cfRule type="expression" dxfId="361" priority="92" stopIfTrue="1">
      <formula>LEFT(B20,1)="L"</formula>
    </cfRule>
    <cfRule type="expression" dxfId="360" priority="93" stopIfTrue="1">
      <formula>LEFT(B20,1)="M"</formula>
    </cfRule>
    <cfRule type="expression" dxfId="359" priority="94" stopIfTrue="1">
      <formula>LEFT(B20,1)="H"</formula>
    </cfRule>
    <cfRule type="expression" dxfId="358" priority="95" stopIfTrue="1">
      <formula>LEFT(B20,1)="C"</formula>
    </cfRule>
  </conditionalFormatting>
  <conditionalFormatting sqref="B16">
    <cfRule type="expression" dxfId="357" priority="71" stopIfTrue="1">
      <formula>LEFT(B16,1)="Q"</formula>
    </cfRule>
    <cfRule type="expression" dxfId="356" priority="72" stopIfTrue="1">
      <formula>LEFT(B16,1)="L"</formula>
    </cfRule>
    <cfRule type="expression" dxfId="355" priority="73" stopIfTrue="1">
      <formula>LEFT(B16,1)="M"</formula>
    </cfRule>
    <cfRule type="expression" dxfId="354" priority="74" stopIfTrue="1">
      <formula>LEFT(B16,1)="H"</formula>
    </cfRule>
    <cfRule type="expression" dxfId="353" priority="75" stopIfTrue="1">
      <formula>LEFT(B16,1)="C"</formula>
    </cfRule>
  </conditionalFormatting>
  <conditionalFormatting sqref="B18">
    <cfRule type="expression" dxfId="352" priority="66" stopIfTrue="1">
      <formula>LEFT(B18,1)="Q"</formula>
    </cfRule>
    <cfRule type="expression" dxfId="351" priority="67" stopIfTrue="1">
      <formula>LEFT(B18,1)="L"</formula>
    </cfRule>
    <cfRule type="expression" dxfId="350" priority="68" stopIfTrue="1">
      <formula>LEFT(B18,1)="M"</formula>
    </cfRule>
    <cfRule type="expression" dxfId="349" priority="69" stopIfTrue="1">
      <formula>LEFT(B18,1)="H"</formula>
    </cfRule>
    <cfRule type="expression" dxfId="348" priority="70" stopIfTrue="1">
      <formula>LEFT(B18,1)="C"</formula>
    </cfRule>
  </conditionalFormatting>
  <conditionalFormatting sqref="B21">
    <cfRule type="expression" dxfId="347" priority="46" stopIfTrue="1">
      <formula>LEFT(B21,1)="Q"</formula>
    </cfRule>
    <cfRule type="expression" dxfId="346" priority="47" stopIfTrue="1">
      <formula>LEFT(B21,1)="L"</formula>
    </cfRule>
    <cfRule type="expression" dxfId="345" priority="48" stopIfTrue="1">
      <formula>LEFT(B21,1)="M"</formula>
    </cfRule>
    <cfRule type="expression" dxfId="344" priority="49" stopIfTrue="1">
      <formula>LEFT(B21,1)="H"</formula>
    </cfRule>
    <cfRule type="expression" dxfId="343" priority="50" stopIfTrue="1">
      <formula>LEFT(B21,1)="C"</formula>
    </cfRule>
  </conditionalFormatting>
  <conditionalFormatting sqref="B34:B35">
    <cfRule type="expression" dxfId="342" priority="41" stopIfTrue="1">
      <formula>LEFT(B34,1)="Q"</formula>
    </cfRule>
    <cfRule type="expression" dxfId="341" priority="42" stopIfTrue="1">
      <formula>LEFT(B34,1)="L"</formula>
    </cfRule>
    <cfRule type="expression" dxfId="340" priority="43" stopIfTrue="1">
      <formula>LEFT(B34,1)="M"</formula>
    </cfRule>
    <cfRule type="expression" dxfId="339" priority="44" stopIfTrue="1">
      <formula>LEFT(B34,1)="H"</formula>
    </cfRule>
    <cfRule type="expression" dxfId="338" priority="45" stopIfTrue="1">
      <formula>LEFT(B34,1)="C"</formula>
    </cfRule>
  </conditionalFormatting>
  <conditionalFormatting sqref="B56">
    <cfRule type="expression" dxfId="337" priority="36" stopIfTrue="1">
      <formula>LEFT(B56,1)="Q"</formula>
    </cfRule>
    <cfRule type="expression" dxfId="336" priority="37" stopIfTrue="1">
      <formula>LEFT(B56,1)="L"</formula>
    </cfRule>
    <cfRule type="expression" dxfId="335" priority="38" stopIfTrue="1">
      <formula>LEFT(B56,1)="M"</formula>
    </cfRule>
    <cfRule type="expression" dxfId="334" priority="39" stopIfTrue="1">
      <formula>LEFT(B56,1)="H"</formula>
    </cfRule>
    <cfRule type="expression" dxfId="333" priority="40" stopIfTrue="1">
      <formula>LEFT(B56,1)="C"</formula>
    </cfRule>
  </conditionalFormatting>
  <conditionalFormatting sqref="B57">
    <cfRule type="expression" dxfId="332" priority="31" stopIfTrue="1">
      <formula>LEFT(B57,1)="Q"</formula>
    </cfRule>
    <cfRule type="expression" dxfId="331" priority="32" stopIfTrue="1">
      <formula>LEFT(B57,1)="L"</formula>
    </cfRule>
    <cfRule type="expression" dxfId="330" priority="33" stopIfTrue="1">
      <formula>LEFT(B57,1)="M"</formula>
    </cfRule>
    <cfRule type="expression" dxfId="329" priority="34" stopIfTrue="1">
      <formula>LEFT(B57,1)="H"</formula>
    </cfRule>
    <cfRule type="expression" dxfId="328" priority="35" stopIfTrue="1">
      <formula>LEFT(B57,1)="C"</formula>
    </cfRule>
  </conditionalFormatting>
  <conditionalFormatting sqref="B22">
    <cfRule type="expression" dxfId="327" priority="26" stopIfTrue="1">
      <formula>LEFT(B22,1)="Q"</formula>
    </cfRule>
    <cfRule type="expression" dxfId="326" priority="27" stopIfTrue="1">
      <formula>LEFT(B22,1)="L"</formula>
    </cfRule>
    <cfRule type="expression" dxfId="325" priority="28" stopIfTrue="1">
      <formula>LEFT(B22,1)="M"</formula>
    </cfRule>
    <cfRule type="expression" dxfId="324" priority="29" stopIfTrue="1">
      <formula>LEFT(B22,1)="H"</formula>
    </cfRule>
    <cfRule type="expression" dxfId="323" priority="30" stopIfTrue="1">
      <formula>LEFT(B22,1)="C"</formula>
    </cfRule>
  </conditionalFormatting>
  <conditionalFormatting sqref="B27">
    <cfRule type="expression" dxfId="322" priority="21" stopIfTrue="1">
      <formula>LEFT(B27,1)="Q"</formula>
    </cfRule>
    <cfRule type="expression" dxfId="321" priority="22" stopIfTrue="1">
      <formula>LEFT(B27,1)="L"</formula>
    </cfRule>
    <cfRule type="expression" dxfId="320" priority="23" stopIfTrue="1">
      <formula>LEFT(B27,1)="M"</formula>
    </cfRule>
    <cfRule type="expression" dxfId="319" priority="24" stopIfTrue="1">
      <formula>LEFT(B27,1)="H"</formula>
    </cfRule>
    <cfRule type="expression" dxfId="318" priority="25" stopIfTrue="1">
      <formula>LEFT(B27,1)="C"</formula>
    </cfRule>
  </conditionalFormatting>
  <conditionalFormatting sqref="B26">
    <cfRule type="expression" dxfId="317" priority="11" stopIfTrue="1">
      <formula>LEFT(B26,1)="Q"</formula>
    </cfRule>
    <cfRule type="expression" dxfId="316" priority="12" stopIfTrue="1">
      <formula>LEFT(B26,1)="L"</formula>
    </cfRule>
    <cfRule type="expression" dxfId="315" priority="13" stopIfTrue="1">
      <formula>LEFT(B26,1)="M"</formula>
    </cfRule>
    <cfRule type="expression" dxfId="314" priority="14" stopIfTrue="1">
      <formula>LEFT(B26,1)="H"</formula>
    </cfRule>
    <cfRule type="expression" dxfId="313" priority="15" stopIfTrue="1">
      <formula>LEFT(B26,1)="C"</formula>
    </cfRule>
  </conditionalFormatting>
  <conditionalFormatting sqref="B24">
    <cfRule type="expression" dxfId="312" priority="6" stopIfTrue="1">
      <formula>LEFT(B24,1)="Q"</formula>
    </cfRule>
    <cfRule type="expression" dxfId="311" priority="7" stopIfTrue="1">
      <formula>LEFT(B24,1)="L"</formula>
    </cfRule>
    <cfRule type="expression" dxfId="310" priority="8" stopIfTrue="1">
      <formula>LEFT(B24,1)="M"</formula>
    </cfRule>
    <cfRule type="expression" dxfId="309" priority="9" stopIfTrue="1">
      <formula>LEFT(B24,1)="H"</formula>
    </cfRule>
    <cfRule type="expression" dxfId="308" priority="10" stopIfTrue="1">
      <formula>LEFT(B24,1)="C"</formula>
    </cfRule>
  </conditionalFormatting>
  <conditionalFormatting sqref="B19">
    <cfRule type="expression" dxfId="307" priority="1" stopIfTrue="1">
      <formula>LEFT(B19,1)="Q"</formula>
    </cfRule>
    <cfRule type="expression" dxfId="306" priority="2" stopIfTrue="1">
      <formula>LEFT(B19,1)="L"</formula>
    </cfRule>
    <cfRule type="expression" dxfId="305" priority="3" stopIfTrue="1">
      <formula>LEFT(B19,1)="M"</formula>
    </cfRule>
    <cfRule type="expression" dxfId="304" priority="4" stopIfTrue="1">
      <formula>LEFT(B19,1)="H"</formula>
    </cfRule>
    <cfRule type="expression" dxfId="303" priority="5" stopIfTrue="1">
      <formula>LEFT(B19,1)="C"</formula>
    </cfRule>
  </conditionalFormatting>
  <dataValidations count="2">
    <dataValidation type="list" allowBlank="1" showInputMessage="1" showErrorMessage="1" sqref="G2:G118" xr:uid="{00000000-0002-0000-0100-000001000000}">
      <formula1>I2:K2</formula1>
    </dataValidation>
    <dataValidation type="list" allowBlank="1" showInputMessage="1" showErrorMessage="1" sqref="B2:B118" xr:uid="{00000000-0002-0000-0100-000002000000}">
      <formula1>"Critical,High,Medium,Low,Question"</formula1>
    </dataValidation>
  </dataValidations>
  <pageMargins left="0.7" right="0.7" top="0.75" bottom="0.75" header="0.3" footer="0.3"/>
  <pageSetup paperSize="9" scale="60" fitToHeight="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Q123"/>
  <sheetViews>
    <sheetView zoomScaleNormal="100" workbookViewId="0">
      <pane ySplit="1" topLeftCell="A2" activePane="bottomLeft" state="frozen"/>
      <selection pane="bottomLeft" activeCell="G2" sqref="G2"/>
    </sheetView>
  </sheetViews>
  <sheetFormatPr defaultColWidth="0" defaultRowHeight="0" customHeight="1" zeroHeight="1" x14ac:dyDescent="0.25"/>
  <cols>
    <col min="1" max="1" width="5.5703125" customWidth="1"/>
    <col min="2" max="2" width="9.140625" bestFit="1" customWidth="1"/>
    <col min="3" max="3" width="22.140625" style="4" customWidth="1"/>
    <col min="4" max="4" width="93.28515625" customWidth="1"/>
    <col min="5" max="5" width="10.28515625" customWidth="1"/>
    <col min="6" max="6" width="11.5703125" style="3" customWidth="1"/>
    <col min="7" max="7" width="27.42578125" style="3" customWidth="1"/>
    <col min="8" max="8" width="71.42578125" customWidth="1"/>
    <col min="9" max="9" width="15.7109375" style="3" hidden="1" customWidth="1"/>
    <col min="10" max="12" width="9.140625" style="5" hidden="1" customWidth="1"/>
    <col min="13" max="13" width="9.140625" hidden="1" customWidth="1"/>
    <col min="14" max="14" width="15.42578125" hidden="1" customWidth="1"/>
    <col min="15" max="16" width="9.140625" hidden="1" customWidth="1"/>
    <col min="17" max="17" width="15.42578125" hidden="1" customWidth="1"/>
    <col min="18" max="16384" width="9.140625" hidden="1"/>
  </cols>
  <sheetData>
    <row r="1" spans="1:12" ht="26.25" x14ac:dyDescent="0.25">
      <c r="A1" s="2" t="s">
        <v>0</v>
      </c>
      <c r="B1" s="2" t="s">
        <v>1</v>
      </c>
      <c r="C1" s="2" t="s">
        <v>2</v>
      </c>
      <c r="D1" s="2" t="s">
        <v>3</v>
      </c>
      <c r="E1" s="23" t="s">
        <v>4</v>
      </c>
      <c r="F1" s="23" t="s">
        <v>5</v>
      </c>
      <c r="G1" s="1" t="s">
        <v>6</v>
      </c>
      <c r="H1" s="1" t="s">
        <v>7</v>
      </c>
      <c r="I1" s="2" t="s">
        <v>8</v>
      </c>
      <c r="J1" s="2" t="s">
        <v>9</v>
      </c>
      <c r="K1" s="2" t="s">
        <v>10</v>
      </c>
      <c r="L1" s="2"/>
    </row>
    <row r="2" spans="1:12" s="14" customFormat="1" ht="15" x14ac:dyDescent="0.25">
      <c r="A2" s="12" t="s">
        <v>317</v>
      </c>
      <c r="B2" s="12" t="s">
        <v>17</v>
      </c>
      <c r="C2" s="8" t="s">
        <v>13</v>
      </c>
      <c r="D2" s="6" t="s">
        <v>318</v>
      </c>
      <c r="E2" s="12">
        <f>IF(Table13423[[#This Row],[Priority]]="Critical","N/A",IF(Table13423[[#This Row],[Priority]]="High",10,IF(Table13423[[#This Row],[Priority]]="Medium",5,IF(Table13423[[#This Row],[Priority]]="Low",2,IF(Table13423[[#This Row],[Priority]]="Question","N/A",0)))))</f>
        <v>10</v>
      </c>
      <c r="F2" s="12" t="str">
        <f>IF(Table13423[[#This Row],[Participant response]]="","",IF(OR(Table13423[[#This Row],[Priority]]="Critical",Table13423[[#This Row],[Priority]]="Question"),"N/A",Table13423[[#This Row],[Maximum score]]*IF(Table13423[[#This Row],[Participant response]]="Standard",1,IF(LEFT(Table13423[[#This Row],[Participant response]],6)="Custom",0.5,0))))</f>
        <v/>
      </c>
      <c r="G2" s="24"/>
      <c r="H2" s="26"/>
      <c r="I2" s="13" t="str">
        <f t="shared" ref="I2:I44" si="0">IF($B2="","",IF($B2="Critical","Compliant",IF($B2="Question","Answered","Standard")))</f>
        <v>Standard</v>
      </c>
      <c r="J2" s="13" t="str">
        <f t="shared" ref="J2:J44" si="1">IF($B2="","",IF($B2="Critical","Non-compliant",IF($B2="Question","Not answered","Customisation required")))</f>
        <v>Customisation required</v>
      </c>
      <c r="K2" s="13" t="str">
        <f t="shared" ref="K2:K44" si="2">IF($B2="","",IF(OR($B2="Critical",$B2="Question"),"","Not compliant"))</f>
        <v>Not compliant</v>
      </c>
    </row>
    <row r="3" spans="1:12" s="14" customFormat="1" ht="15" x14ac:dyDescent="0.25">
      <c r="A3" s="12" t="s">
        <v>16</v>
      </c>
      <c r="B3" s="12" t="s">
        <v>17</v>
      </c>
      <c r="C3" s="8" t="s">
        <v>13</v>
      </c>
      <c r="D3" s="6" t="s">
        <v>18</v>
      </c>
      <c r="E3" s="15">
        <f>IF(Table13423[[#This Row],[Priority]]="Critical","N/A",IF(Table13423[[#This Row],[Priority]]="High",10,IF(Table13423[[#This Row],[Priority]]="Medium",5,IF(Table13423[[#This Row],[Priority]]="Low",2,IF(Table13423[[#This Row],[Priority]]="Question","N/A",0)))))</f>
        <v>10</v>
      </c>
      <c r="F3" s="12" t="str">
        <f>IF(Table13423[[#This Row],[Participant response]]="","",IF(OR(Table13423[[#This Row],[Priority]]="Critical",Table13423[[#This Row],[Priority]]="Question"),"N/A",Table13423[[#This Row],[Maximum score]]*IF(Table13423[[#This Row],[Participant response]]="Standard",1,IF(LEFT(Table13423[[#This Row],[Participant response]],6)="Custom",0.5,0))))</f>
        <v/>
      </c>
      <c r="G3" s="24"/>
      <c r="H3" s="26"/>
      <c r="I3" s="13" t="str">
        <f t="shared" si="0"/>
        <v>Standard</v>
      </c>
      <c r="J3" s="13" t="str">
        <f t="shared" si="1"/>
        <v>Customisation required</v>
      </c>
      <c r="K3" s="13" t="str">
        <f t="shared" si="2"/>
        <v>Not compliant</v>
      </c>
    </row>
    <row r="4" spans="1:12" s="14" customFormat="1" ht="25.5" x14ac:dyDescent="0.25">
      <c r="A4" s="16" t="s">
        <v>19</v>
      </c>
      <c r="B4" s="16" t="s">
        <v>12</v>
      </c>
      <c r="C4" s="9" t="s">
        <v>13</v>
      </c>
      <c r="D4" s="7" t="s">
        <v>20</v>
      </c>
      <c r="E4" s="16" t="str">
        <f>IF(Table13423[[#This Row],[Priority]]="Critical","N/A",IF(Table13423[[#This Row],[Priority]]="High",10,IF(Table13423[[#This Row],[Priority]]="Medium",5,IF(Table13423[[#This Row],[Priority]]="Low",2,IF(Table13423[[#This Row],[Priority]]="Question","N/A",0)))))</f>
        <v>N/A</v>
      </c>
      <c r="F4" s="12" t="str">
        <f>IF(Table13423[[#This Row],[Participant response]]="","",IF(OR(Table13423[[#This Row],[Priority]]="Critical",Table13423[[#This Row],[Priority]]="Question"),"N/A",Table13423[[#This Row],[Maximum score]]*IF(Table13423[[#This Row],[Participant response]]="Standard",1,IF(LEFT(Table13423[[#This Row],[Participant response]],6)="Custom",0.5,0))))</f>
        <v/>
      </c>
      <c r="G4" s="24"/>
      <c r="H4" s="26"/>
      <c r="I4" s="13" t="str">
        <f>IF($B4="","",IF($B4="Critical","Compliant",IF($B4="Question","Answered","Standard")))</f>
        <v>Compliant</v>
      </c>
      <c r="J4" s="13" t="str">
        <f>IF($B4="","",IF($B4="Critical","Non-compliant",IF($B4="Question","Not answered","Customisation required")))</f>
        <v>Non-compliant</v>
      </c>
      <c r="K4" s="13" t="str">
        <f>IF($B4="","",IF(OR($B4="Critical",$B4="Question"),"","Not compliant"))</f>
        <v/>
      </c>
    </row>
    <row r="5" spans="1:12" s="14" customFormat="1" ht="25.5" x14ac:dyDescent="0.25">
      <c r="A5" s="16" t="s">
        <v>21</v>
      </c>
      <c r="B5" s="16" t="s">
        <v>12</v>
      </c>
      <c r="C5" s="9" t="s">
        <v>13</v>
      </c>
      <c r="D5" s="7" t="s">
        <v>22</v>
      </c>
      <c r="E5" s="16" t="str">
        <f>IF(Table13423[[#This Row],[Priority]]="Critical","N/A",IF(Table13423[[#This Row],[Priority]]="High",10,IF(Table13423[[#This Row],[Priority]]="Medium",5,IF(Table13423[[#This Row],[Priority]]="Low",2,IF(Table13423[[#This Row],[Priority]]="Question","N/A",0)))))</f>
        <v>N/A</v>
      </c>
      <c r="F5" s="12" t="str">
        <f>IF(Table13423[[#This Row],[Participant response]]="","",IF(OR(Table13423[[#This Row],[Priority]]="Critical",Table13423[[#This Row],[Priority]]="Question"),"N/A",Table13423[[#This Row],[Maximum score]]*IF(Table13423[[#This Row],[Participant response]]="Standard",1,IF(LEFT(Table13423[[#This Row],[Participant response]],6)="Custom",0.5,0))))</f>
        <v/>
      </c>
      <c r="G5" s="24"/>
      <c r="H5" s="26"/>
      <c r="I5" s="13" t="str">
        <f>IF($B5="","",IF($B5="Critical","Compliant",IF($B5="Question","Answered","Standard")))</f>
        <v>Compliant</v>
      </c>
      <c r="J5" s="13" t="str">
        <f>IF($B5="","",IF($B5="Critical","Non-compliant",IF($B5="Question","Not answered","Customisation required")))</f>
        <v>Non-compliant</v>
      </c>
      <c r="K5" s="13" t="str">
        <f>IF($B5="","",IF(OR($B5="Critical",$B5="Question"),"","Not compliant"))</f>
        <v/>
      </c>
    </row>
    <row r="6" spans="1:12" s="14" customFormat="1" ht="89.25" x14ac:dyDescent="0.25">
      <c r="A6" s="12" t="s">
        <v>23</v>
      </c>
      <c r="B6" s="12" t="s">
        <v>12</v>
      </c>
      <c r="C6" s="8" t="s">
        <v>24</v>
      </c>
      <c r="D6" s="6" t="s">
        <v>25</v>
      </c>
      <c r="E6" s="12" t="str">
        <f>IF(Table13423[[#This Row],[Priority]]="Critical","N/A",IF(Table13423[[#This Row],[Priority]]="High",10,IF(Table13423[[#This Row],[Priority]]="Medium",5,IF(Table13423[[#This Row],[Priority]]="Low",2,IF(Table13423[[#This Row],[Priority]]="Question","N/A",0)))))</f>
        <v>N/A</v>
      </c>
      <c r="F6" s="12" t="str">
        <f>IF(Table13423[[#This Row],[Participant response]]="","",IF(OR(Table13423[[#This Row],[Priority]]="Critical",Table13423[[#This Row],[Priority]]="Question"),"N/A",Table13423[[#This Row],[Maximum score]]*IF(Table13423[[#This Row],[Participant response]]="Standard",1,IF(LEFT(Table13423[[#This Row],[Participant response]],6)="Custom",0.5,0))))</f>
        <v/>
      </c>
      <c r="G6" s="24"/>
      <c r="H6" s="26"/>
      <c r="I6" s="13" t="str">
        <f t="shared" si="0"/>
        <v>Compliant</v>
      </c>
      <c r="J6" s="13" t="str">
        <f t="shared" si="1"/>
        <v>Non-compliant</v>
      </c>
      <c r="K6" s="13" t="str">
        <f t="shared" si="2"/>
        <v/>
      </c>
    </row>
    <row r="7" spans="1:12" s="14" customFormat="1" ht="140.25" x14ac:dyDescent="0.25">
      <c r="A7" s="16" t="s">
        <v>26</v>
      </c>
      <c r="B7" s="12" t="s">
        <v>17</v>
      </c>
      <c r="C7" s="8" t="s">
        <v>24</v>
      </c>
      <c r="D7" s="7" t="s">
        <v>27</v>
      </c>
      <c r="E7" s="16">
        <f>IF(Table13423[[#This Row],[Priority]]="Critical","N/A",IF(Table13423[[#This Row],[Priority]]="High",10,IF(Table13423[[#This Row],[Priority]]="Medium",5,IF(Table13423[[#This Row],[Priority]]="Low",2,IF(Table13423[[#This Row],[Priority]]="Question","N/A",0)))))</f>
        <v>10</v>
      </c>
      <c r="F7" s="12" t="str">
        <f>IF(Table13423[[#This Row],[Participant response]]="","",IF(OR(Table13423[[#This Row],[Priority]]="Critical",Table13423[[#This Row],[Priority]]="Question"),"N/A",Table13423[[#This Row],[Maximum score]]*IF(Table13423[[#This Row],[Participant response]]="Standard",1,IF(LEFT(Table13423[[#This Row],[Participant response]],6)="Custom",0.5,0))))</f>
        <v/>
      </c>
      <c r="G7" s="24"/>
      <c r="H7" s="26"/>
      <c r="I7" s="13" t="str">
        <f t="shared" si="0"/>
        <v>Standard</v>
      </c>
      <c r="J7" s="13" t="str">
        <f t="shared" si="1"/>
        <v>Customisation required</v>
      </c>
      <c r="K7" s="13" t="str">
        <f t="shared" si="2"/>
        <v>Not compliant</v>
      </c>
    </row>
    <row r="8" spans="1:12" s="14" customFormat="1" ht="25.5" x14ac:dyDescent="0.25">
      <c r="A8" s="12" t="s">
        <v>28</v>
      </c>
      <c r="B8" s="12" t="s">
        <v>12</v>
      </c>
      <c r="C8" s="8" t="s">
        <v>24</v>
      </c>
      <c r="D8" s="6" t="s">
        <v>29</v>
      </c>
      <c r="E8" s="12" t="str">
        <f>IF(Table13423[[#This Row],[Priority]]="Critical","N/A",IF(Table13423[[#This Row],[Priority]]="High",10,IF(Table13423[[#This Row],[Priority]]="Medium",5,IF(Table13423[[#This Row],[Priority]]="Low",2,IF(Table13423[[#This Row],[Priority]]="Question","N/A",0)))))</f>
        <v>N/A</v>
      </c>
      <c r="F8" s="12" t="str">
        <f>IF(Table13423[[#This Row],[Participant response]]="","",IF(OR(Table13423[[#This Row],[Priority]]="Critical",Table13423[[#This Row],[Priority]]="Question"),"N/A",Table13423[[#This Row],[Maximum score]]*IF(Table13423[[#This Row],[Participant response]]="Standard",1,IF(LEFT(Table13423[[#This Row],[Participant response]],6)="Custom",0.5,0))))</f>
        <v/>
      </c>
      <c r="G8" s="24"/>
      <c r="H8" s="26"/>
      <c r="I8" s="13" t="str">
        <f t="shared" si="0"/>
        <v>Compliant</v>
      </c>
      <c r="J8" s="13" t="str">
        <f t="shared" si="1"/>
        <v>Non-compliant</v>
      </c>
      <c r="K8" s="13" t="str">
        <f t="shared" si="2"/>
        <v/>
      </c>
    </row>
    <row r="9" spans="1:12" s="14" customFormat="1" ht="25.5" x14ac:dyDescent="0.25">
      <c r="A9" s="12" t="s">
        <v>32</v>
      </c>
      <c r="B9" s="12" t="s">
        <v>12</v>
      </c>
      <c r="C9" s="8" t="s">
        <v>24</v>
      </c>
      <c r="D9" s="6" t="s">
        <v>33</v>
      </c>
      <c r="E9" s="12" t="str">
        <f>IF(Table13423[[#This Row],[Priority]]="Critical","N/A",IF(Table13423[[#This Row],[Priority]]="High",10,IF(Table13423[[#This Row],[Priority]]="Medium",5,IF(Table13423[[#This Row],[Priority]]="Low",2,IF(Table13423[[#This Row],[Priority]]="Question","N/A",0)))))</f>
        <v>N/A</v>
      </c>
      <c r="F9" s="12" t="str">
        <f>IF(Table13423[[#This Row],[Participant response]]="","",IF(OR(Table13423[[#This Row],[Priority]]="Critical",Table13423[[#This Row],[Priority]]="Question"),"N/A",Table13423[[#This Row],[Maximum score]]*IF(Table13423[[#This Row],[Participant response]]="Standard",1,IF(LEFT(Table13423[[#This Row],[Participant response]],6)="Custom",0.5,0))))</f>
        <v/>
      </c>
      <c r="G9" s="24"/>
      <c r="H9" s="26"/>
      <c r="I9" s="13" t="str">
        <f t="shared" si="0"/>
        <v>Compliant</v>
      </c>
      <c r="J9" s="13" t="str">
        <f t="shared" si="1"/>
        <v>Non-compliant</v>
      </c>
      <c r="K9" s="13" t="str">
        <f t="shared" si="2"/>
        <v/>
      </c>
    </row>
    <row r="10" spans="1:12" s="14" customFormat="1" ht="38.25" x14ac:dyDescent="0.25">
      <c r="A10" s="12" t="s">
        <v>34</v>
      </c>
      <c r="B10" s="12" t="s">
        <v>35</v>
      </c>
      <c r="C10" s="8" t="s">
        <v>24</v>
      </c>
      <c r="D10" s="6" t="s">
        <v>36</v>
      </c>
      <c r="E10" s="12" t="str">
        <f>IF(Table13423[[#This Row],[Priority]]="Critical","N/A",IF(Table13423[[#This Row],[Priority]]="High",10,IF(Table13423[[#This Row],[Priority]]="Medium",5,IF(Table13423[[#This Row],[Priority]]="Low",2,IF(Table13423[[#This Row],[Priority]]="Question","N/A",0)))))</f>
        <v>N/A</v>
      </c>
      <c r="F10" s="12" t="str">
        <f>IF(Table13423[[#This Row],[Participant response]]="","",IF(OR(Table13423[[#This Row],[Priority]]="Critical",Table13423[[#This Row],[Priority]]="Question"),"N/A",Table13423[[#This Row],[Maximum score]]*IF(Table13423[[#This Row],[Participant response]]="Standard",1,IF(LEFT(Table13423[[#This Row],[Participant response]],6)="Custom",0.5,0))))</f>
        <v/>
      </c>
      <c r="G10" s="24"/>
      <c r="H10" s="26"/>
      <c r="I10" s="13" t="str">
        <f t="shared" si="0"/>
        <v>Answered</v>
      </c>
      <c r="J10" s="13" t="str">
        <f t="shared" si="1"/>
        <v>Not answered</v>
      </c>
      <c r="K10" s="13" t="str">
        <f t="shared" si="2"/>
        <v/>
      </c>
    </row>
    <row r="11" spans="1:12" s="14" customFormat="1" ht="25.5" x14ac:dyDescent="0.25">
      <c r="A11" s="12" t="s">
        <v>37</v>
      </c>
      <c r="B11" s="12" t="s">
        <v>12</v>
      </c>
      <c r="C11" s="8" t="s">
        <v>38</v>
      </c>
      <c r="D11" s="6" t="s">
        <v>39</v>
      </c>
      <c r="E11" s="12" t="str">
        <f>IF(Table13423[[#This Row],[Priority]]="Critical","N/A",IF(Table13423[[#This Row],[Priority]]="High",10,IF(Table13423[[#This Row],[Priority]]="Medium",5,IF(Table13423[[#This Row],[Priority]]="Low",2,IF(Table13423[[#This Row],[Priority]]="Question","N/A",0)))))</f>
        <v>N/A</v>
      </c>
      <c r="F11" s="12" t="str">
        <f>IF(Table13423[[#This Row],[Participant response]]="","",IF(OR(Table13423[[#This Row],[Priority]]="Critical",Table13423[[#This Row],[Priority]]="Question"),"N/A",Table13423[[#This Row],[Maximum score]]*IF(Table13423[[#This Row],[Participant response]]="Standard",1,IF(LEFT(Table13423[[#This Row],[Participant response]],6)="Custom",0.5,0))))</f>
        <v/>
      </c>
      <c r="G11" s="24"/>
      <c r="H11" s="26"/>
      <c r="I11" s="13" t="str">
        <f t="shared" si="0"/>
        <v>Compliant</v>
      </c>
      <c r="J11" s="13" t="str">
        <f t="shared" si="1"/>
        <v>Non-compliant</v>
      </c>
      <c r="K11" s="13" t="str">
        <f t="shared" si="2"/>
        <v/>
      </c>
    </row>
    <row r="12" spans="1:12" s="14" customFormat="1" ht="15" x14ac:dyDescent="0.25">
      <c r="A12" s="12" t="s">
        <v>40</v>
      </c>
      <c r="B12" s="12" t="s">
        <v>41</v>
      </c>
      <c r="C12" s="8" t="s">
        <v>38</v>
      </c>
      <c r="D12" s="6" t="s">
        <v>42</v>
      </c>
      <c r="E12" s="15">
        <f>IF(Table13423[[#This Row],[Priority]]="Critical","N/A",IF(Table13423[[#This Row],[Priority]]="High",10,IF(Table13423[[#This Row],[Priority]]="Medium",5,IF(Table13423[[#This Row],[Priority]]="Low",2,IF(Table13423[[#This Row],[Priority]]="Question","N/A",0)))))</f>
        <v>5</v>
      </c>
      <c r="F12" s="12" t="str">
        <f>IF(Table13423[[#This Row],[Participant response]]="","",IF(OR(Table13423[[#This Row],[Priority]]="Critical",Table13423[[#This Row],[Priority]]="Question"),"N/A",Table13423[[#This Row],[Maximum score]]*IF(Table13423[[#This Row],[Participant response]]="Standard",1,IF(LEFT(Table13423[[#This Row],[Participant response]],6)="Custom",0.5,0))))</f>
        <v/>
      </c>
      <c r="G12" s="24"/>
      <c r="H12" s="26"/>
      <c r="I12" s="13" t="str">
        <f t="shared" si="0"/>
        <v>Standard</v>
      </c>
      <c r="J12" s="13" t="str">
        <f t="shared" si="1"/>
        <v>Customisation required</v>
      </c>
      <c r="K12" s="13" t="str">
        <f t="shared" si="2"/>
        <v>Not compliant</v>
      </c>
    </row>
    <row r="13" spans="1:12" s="14" customFormat="1" ht="25.5" x14ac:dyDescent="0.25">
      <c r="A13" s="12" t="s">
        <v>43</v>
      </c>
      <c r="B13" s="12" t="s">
        <v>35</v>
      </c>
      <c r="C13" s="8" t="s">
        <v>38</v>
      </c>
      <c r="D13" s="6" t="s">
        <v>44</v>
      </c>
      <c r="E13" s="12" t="str">
        <f>IF(Table13423[[#This Row],[Priority]]="Critical","N/A",IF(Table13423[[#This Row],[Priority]]="High",10,IF(Table13423[[#This Row],[Priority]]="Medium",5,IF(Table13423[[#This Row],[Priority]]="Low",2,IF(Table13423[[#This Row],[Priority]]="Question","N/A",0)))))</f>
        <v>N/A</v>
      </c>
      <c r="F13" s="12" t="str">
        <f>IF(Table13423[[#This Row],[Participant response]]="","",IF(OR(Table13423[[#This Row],[Priority]]="Critical",Table13423[[#This Row],[Priority]]="Question"),"N/A",Table13423[[#This Row],[Maximum score]]*IF(Table13423[[#This Row],[Participant response]]="Standard",1,IF(LEFT(Table13423[[#This Row],[Participant response]],6)="Custom",0.5,0))))</f>
        <v/>
      </c>
      <c r="G13" s="24"/>
      <c r="H13" s="26"/>
      <c r="I13" s="13" t="str">
        <f t="shared" si="0"/>
        <v>Answered</v>
      </c>
      <c r="J13" s="13" t="str">
        <f t="shared" si="1"/>
        <v>Not answered</v>
      </c>
      <c r="K13" s="13" t="str">
        <f t="shared" si="2"/>
        <v/>
      </c>
    </row>
    <row r="14" spans="1:12" s="14" customFormat="1" ht="25.5" x14ac:dyDescent="0.25">
      <c r="A14" s="12" t="s">
        <v>45</v>
      </c>
      <c r="B14" s="12" t="s">
        <v>12</v>
      </c>
      <c r="C14" s="8" t="s">
        <v>13</v>
      </c>
      <c r="D14" s="6" t="s">
        <v>46</v>
      </c>
      <c r="E14" s="12" t="str">
        <f>IF(Table13423[[#This Row],[Priority]]="Critical","N/A",IF(Table13423[[#This Row],[Priority]]="High",10,IF(Table13423[[#This Row],[Priority]]="Medium",5,IF(Table13423[[#This Row],[Priority]]="Low",2,IF(Table13423[[#This Row],[Priority]]="Question","N/A",0)))))</f>
        <v>N/A</v>
      </c>
      <c r="F14" s="12" t="str">
        <f>IF(Table13423[[#This Row],[Participant response]]="","",IF(OR(Table13423[[#This Row],[Priority]]="Critical",Table13423[[#This Row],[Priority]]="Question"),"N/A",Table13423[[#This Row],[Maximum score]]*IF(Table13423[[#This Row],[Participant response]]="Standard",1,IF(LEFT(Table13423[[#This Row],[Participant response]],6)="Custom",0.5,0))))</f>
        <v/>
      </c>
      <c r="G14" s="24"/>
      <c r="H14" s="26"/>
      <c r="I14" s="13" t="str">
        <f t="shared" si="0"/>
        <v>Compliant</v>
      </c>
      <c r="J14" s="13" t="str">
        <f t="shared" si="1"/>
        <v>Non-compliant</v>
      </c>
      <c r="K14" s="13" t="str">
        <f t="shared" si="2"/>
        <v/>
      </c>
    </row>
    <row r="15" spans="1:12" s="14" customFormat="1" ht="25.5" x14ac:dyDescent="0.25">
      <c r="A15" s="20" t="s">
        <v>47</v>
      </c>
      <c r="B15" s="16" t="s">
        <v>17</v>
      </c>
      <c r="C15" s="9" t="s">
        <v>13</v>
      </c>
      <c r="D15" s="7" t="s">
        <v>48</v>
      </c>
      <c r="E15" s="20">
        <f>IF(Table13423[[#This Row],[Priority]]="Critical","N/A",IF(Table13423[[#This Row],[Priority]]="High",10,IF(Table13423[[#This Row],[Priority]]="Medium",5,IF(Table13423[[#This Row],[Priority]]="Low",2,IF(Table13423[[#This Row],[Priority]]="Question","N/A",0)))))</f>
        <v>10</v>
      </c>
      <c r="F15" s="20" t="str">
        <f>IF(Table13423[[#This Row],[Participant response]]="","",IF(OR(Table13423[[#This Row],[Priority]]="Critical",Table13423[[#This Row],[Priority]]="Question"),"N/A",Table13423[[#This Row],[Maximum score]]*IF(Table13423[[#This Row],[Participant response]]="Standard",1,IF(LEFT(Table13423[[#This Row],[Participant response]],6)="Custom",0.5,0))))</f>
        <v/>
      </c>
      <c r="G15" s="24"/>
      <c r="H15" s="29"/>
      <c r="I15" s="17" t="str">
        <f>IF($B15="","",IF($B15="Critical","Compliant",IF($B15="Question","Answered","Standard")))</f>
        <v>Standard</v>
      </c>
      <c r="J15" s="17" t="str">
        <f>IF($B15="","",IF($B15="Critical","Non-compliant",IF($B15="Question","Not answered","Customisation required")))</f>
        <v>Customisation required</v>
      </c>
      <c r="K15" s="17" t="str">
        <f>IF($B15="","",IF(OR($B15="Critical",$B15="Question"),"","Not compliant"))</f>
        <v>Not compliant</v>
      </c>
    </row>
    <row r="16" spans="1:12" s="14" customFormat="1" ht="38.25" x14ac:dyDescent="0.25">
      <c r="A16" s="12" t="s">
        <v>319</v>
      </c>
      <c r="B16" s="12" t="s">
        <v>12</v>
      </c>
      <c r="C16" s="8" t="s">
        <v>289</v>
      </c>
      <c r="D16" s="6" t="s">
        <v>320</v>
      </c>
      <c r="E16" s="12" t="str">
        <f>IF(Table13423[[#This Row],[Priority]]="Critical","N/A",IF(Table13423[[#This Row],[Priority]]="High",10,IF(Table13423[[#This Row],[Priority]]="Medium",5,IF(Table13423[[#This Row],[Priority]]="Low",2,IF(Table13423[[#This Row],[Priority]]="Question","N/A",0)))))</f>
        <v>N/A</v>
      </c>
      <c r="F16" s="12" t="str">
        <f>IF(Table13423[[#This Row],[Participant response]]="","",IF(OR(Table13423[[#This Row],[Priority]]="Critical",Table13423[[#This Row],[Priority]]="Question"),"N/A",Table13423[[#This Row],[Maximum score]]*IF(Table13423[[#This Row],[Participant response]]="Standard",1,IF(LEFT(Table13423[[#This Row],[Participant response]],6)="Custom",0.5,0))))</f>
        <v/>
      </c>
      <c r="G16" s="24"/>
      <c r="H16" s="26"/>
      <c r="I16" s="13" t="str">
        <f t="shared" si="0"/>
        <v>Compliant</v>
      </c>
      <c r="J16" s="13" t="str">
        <f t="shared" si="1"/>
        <v>Non-compliant</v>
      </c>
      <c r="K16" s="13" t="str">
        <f t="shared" si="2"/>
        <v/>
      </c>
    </row>
    <row r="17" spans="1:11" s="14" customFormat="1" ht="15" x14ac:dyDescent="0.25">
      <c r="A17" s="15" t="s">
        <v>321</v>
      </c>
      <c r="B17" s="12" t="s">
        <v>12</v>
      </c>
      <c r="C17" s="8" t="s">
        <v>289</v>
      </c>
      <c r="D17" s="22" t="s">
        <v>322</v>
      </c>
      <c r="E17" s="15" t="str">
        <f>IF(Table13423[[#This Row],[Priority]]="Critical","N/A",IF(Table13423[[#This Row],[Priority]]="High",10,IF(Table13423[[#This Row],[Priority]]="Medium",5,IF(Table13423[[#This Row],[Priority]]="Low",2,IF(Table13423[[#This Row],[Priority]]="Question","N/A",0)))))</f>
        <v>N/A</v>
      </c>
      <c r="F17" s="15" t="str">
        <f>IF(Table13423[[#This Row],[Participant response]]="","",IF(OR(Table13423[[#This Row],[Priority]]="Critical",Table13423[[#This Row],[Priority]]="Question"),"N/A",Table13423[[#This Row],[Maximum score]]*IF(Table13423[[#This Row],[Participant response]]="Standard",1,IF(LEFT(Table13423[[#This Row],[Participant response]],6)="Custom",0.5,0))))</f>
        <v/>
      </c>
      <c r="G17" s="24"/>
      <c r="H17" s="27"/>
      <c r="I17" s="13" t="str">
        <f t="shared" si="0"/>
        <v>Compliant</v>
      </c>
      <c r="J17" s="13" t="str">
        <f t="shared" si="1"/>
        <v>Non-compliant</v>
      </c>
      <c r="K17" s="13" t="str">
        <f t="shared" si="2"/>
        <v/>
      </c>
    </row>
    <row r="18" spans="1:11" s="14" customFormat="1" ht="25.5" x14ac:dyDescent="0.25">
      <c r="A18" s="12" t="s">
        <v>297</v>
      </c>
      <c r="B18" s="12" t="s">
        <v>17</v>
      </c>
      <c r="C18" s="8" t="s">
        <v>289</v>
      </c>
      <c r="D18" s="6" t="s">
        <v>298</v>
      </c>
      <c r="E18" s="12">
        <f>IF(Table13423[[#This Row],[Priority]]="Critical","N/A",IF(Table13423[[#This Row],[Priority]]="High",10,IF(Table13423[[#This Row],[Priority]]="Medium",5,IF(Table13423[[#This Row],[Priority]]="Low",2,IF(Table13423[[#This Row],[Priority]]="Question","N/A",0)))))</f>
        <v>10</v>
      </c>
      <c r="F18" s="12" t="str">
        <f>IF(Table13423[[#This Row],[Participant response]]="","",IF(OR(Table13423[[#This Row],[Priority]]="Critical",Table13423[[#This Row],[Priority]]="Question"),"N/A",Table13423[[#This Row],[Maximum score]]*IF(Table13423[[#This Row],[Participant response]]="Standard",1,IF(LEFT(Table13423[[#This Row],[Participant response]],6)="Custom",0.5,0))))</f>
        <v/>
      </c>
      <c r="G18" s="24"/>
      <c r="H18" s="26"/>
      <c r="I18" s="13" t="str">
        <f t="shared" si="0"/>
        <v>Standard</v>
      </c>
      <c r="J18" s="13" t="str">
        <f t="shared" si="1"/>
        <v>Customisation required</v>
      </c>
      <c r="K18" s="13" t="str">
        <f t="shared" si="2"/>
        <v>Not compliant</v>
      </c>
    </row>
    <row r="19" spans="1:11" s="14" customFormat="1" ht="38.25" x14ac:dyDescent="0.25">
      <c r="A19" s="12" t="s">
        <v>299</v>
      </c>
      <c r="B19" s="12" t="s">
        <v>17</v>
      </c>
      <c r="C19" s="8" t="s">
        <v>289</v>
      </c>
      <c r="D19" s="6" t="s">
        <v>300</v>
      </c>
      <c r="E19" s="12">
        <f>IF(Table13423[[#This Row],[Priority]]="Critical","N/A",IF(Table13423[[#This Row],[Priority]]="High",10,IF(Table13423[[#This Row],[Priority]]="Medium",5,IF(Table13423[[#This Row],[Priority]]="Low",2,IF(Table13423[[#This Row],[Priority]]="Question","N/A",0)))))</f>
        <v>10</v>
      </c>
      <c r="F19" s="12" t="str">
        <f>IF(Table13423[[#This Row],[Participant response]]="","",IF(OR(Table13423[[#This Row],[Priority]]="Critical",Table13423[[#This Row],[Priority]]="Question"),"N/A",Table13423[[#This Row],[Maximum score]]*IF(Table13423[[#This Row],[Participant response]]="Standard",1,IF(LEFT(Table13423[[#This Row],[Participant response]],6)="Custom",0.5,0))))</f>
        <v/>
      </c>
      <c r="G19" s="24"/>
      <c r="H19" s="26"/>
      <c r="I19" s="13" t="str">
        <f t="shared" si="0"/>
        <v>Standard</v>
      </c>
      <c r="J19" s="13" t="str">
        <f t="shared" si="1"/>
        <v>Customisation required</v>
      </c>
      <c r="K19" s="13" t="str">
        <f t="shared" si="2"/>
        <v>Not compliant</v>
      </c>
    </row>
    <row r="20" spans="1:11" s="14" customFormat="1" ht="15" x14ac:dyDescent="0.25">
      <c r="A20" s="12" t="s">
        <v>301</v>
      </c>
      <c r="B20" s="12" t="s">
        <v>17</v>
      </c>
      <c r="C20" s="8" t="s">
        <v>289</v>
      </c>
      <c r="D20" s="6" t="s">
        <v>302</v>
      </c>
      <c r="E20" s="12">
        <f>IF(Table13423[[#This Row],[Priority]]="Critical","N/A",IF(Table13423[[#This Row],[Priority]]="High",10,IF(Table13423[[#This Row],[Priority]]="Medium",5,IF(Table13423[[#This Row],[Priority]]="Low",2,IF(Table13423[[#This Row],[Priority]]="Question","N/A",0)))))</f>
        <v>10</v>
      </c>
      <c r="F20" s="12" t="str">
        <f>IF(Table13423[[#This Row],[Participant response]]="","",IF(OR(Table13423[[#This Row],[Priority]]="Critical",Table13423[[#This Row],[Priority]]="Question"),"N/A",Table13423[[#This Row],[Maximum score]]*IF(Table13423[[#This Row],[Participant response]]="Standard",1,IF(LEFT(Table13423[[#This Row],[Participant response]],6)="Custom",0.5,0))))</f>
        <v/>
      </c>
      <c r="G20" s="24"/>
      <c r="H20" s="26"/>
      <c r="I20" s="13" t="str">
        <f t="shared" si="0"/>
        <v>Standard</v>
      </c>
      <c r="J20" s="13" t="str">
        <f t="shared" si="1"/>
        <v>Customisation required</v>
      </c>
      <c r="K20" s="13" t="str">
        <f t="shared" si="2"/>
        <v>Not compliant</v>
      </c>
    </row>
    <row r="21" spans="1:11" s="14" customFormat="1" ht="25.5" x14ac:dyDescent="0.25">
      <c r="A21" s="12" t="s">
        <v>303</v>
      </c>
      <c r="B21" s="12" t="s">
        <v>41</v>
      </c>
      <c r="C21" s="8" t="s">
        <v>289</v>
      </c>
      <c r="D21" s="6" t="s">
        <v>304</v>
      </c>
      <c r="E21" s="12">
        <f>IF(Table13423[[#This Row],[Priority]]="Critical","N/A",IF(Table13423[[#This Row],[Priority]]="High",10,IF(Table13423[[#This Row],[Priority]]="Medium",5,IF(Table13423[[#This Row],[Priority]]="Low",2,IF(Table13423[[#This Row],[Priority]]="Question","N/A",0)))))</f>
        <v>5</v>
      </c>
      <c r="F21" s="12" t="str">
        <f>IF(Table13423[[#This Row],[Participant response]]="","",IF(OR(Table13423[[#This Row],[Priority]]="Critical",Table13423[[#This Row],[Priority]]="Question"),"N/A",Table13423[[#This Row],[Maximum score]]*IF(Table13423[[#This Row],[Participant response]]="Standard",1,IF(LEFT(Table13423[[#This Row],[Participant response]],6)="Custom",0.5,0))))</f>
        <v/>
      </c>
      <c r="G21" s="24"/>
      <c r="H21" s="26"/>
      <c r="I21" s="13" t="str">
        <f t="shared" si="0"/>
        <v>Standard</v>
      </c>
      <c r="J21" s="13" t="str">
        <f t="shared" si="1"/>
        <v>Customisation required</v>
      </c>
      <c r="K21" s="13" t="str">
        <f t="shared" si="2"/>
        <v>Not compliant</v>
      </c>
    </row>
    <row r="22" spans="1:11" s="14" customFormat="1" ht="15" x14ac:dyDescent="0.25">
      <c r="A22" s="12" t="s">
        <v>305</v>
      </c>
      <c r="B22" s="12" t="s">
        <v>35</v>
      </c>
      <c r="C22" s="8" t="s">
        <v>289</v>
      </c>
      <c r="D22" s="6" t="s">
        <v>306</v>
      </c>
      <c r="E22" s="12" t="str">
        <f>IF(Table13423[[#This Row],[Priority]]="Critical","N/A",IF(Table13423[[#This Row],[Priority]]="High",10,IF(Table13423[[#This Row],[Priority]]="Medium",5,IF(Table13423[[#This Row],[Priority]]="Low",2,IF(Table13423[[#This Row],[Priority]]="Question","N/A",0)))))</f>
        <v>N/A</v>
      </c>
      <c r="F22" s="12" t="str">
        <f>IF(Table13423[[#This Row],[Participant response]]="","",IF(OR(Table13423[[#This Row],[Priority]]="Critical",Table13423[[#This Row],[Priority]]="Question"),"N/A",Table13423[[#This Row],[Maximum score]]*IF(Table13423[[#This Row],[Participant response]]="Standard",1,IF(LEFT(Table13423[[#This Row],[Participant response]],6)="Custom",0.5,0))))</f>
        <v/>
      </c>
      <c r="G22" s="24"/>
      <c r="H22" s="26"/>
      <c r="I22" s="13" t="str">
        <f t="shared" si="0"/>
        <v>Answered</v>
      </c>
      <c r="J22" s="13" t="str">
        <f t="shared" si="1"/>
        <v>Not answered</v>
      </c>
      <c r="K22" s="13" t="str">
        <f t="shared" si="2"/>
        <v/>
      </c>
    </row>
    <row r="23" spans="1:11" s="14" customFormat="1" ht="25.5" x14ac:dyDescent="0.25">
      <c r="A23" s="12" t="s">
        <v>307</v>
      </c>
      <c r="B23" s="12" t="s">
        <v>17</v>
      </c>
      <c r="C23" s="8" t="s">
        <v>289</v>
      </c>
      <c r="D23" s="11" t="s">
        <v>308</v>
      </c>
      <c r="E23" s="12">
        <f>IF(Table13423[[#This Row],[Priority]]="Critical","N/A",IF(Table13423[[#This Row],[Priority]]="High",10,IF(Table13423[[#This Row],[Priority]]="Medium",5,IF(Table13423[[#This Row],[Priority]]="Low",2,IF(Table13423[[#This Row],[Priority]]="Question","N/A",0)))))</f>
        <v>10</v>
      </c>
      <c r="F23" s="12" t="str">
        <f>IF(Table13423[[#This Row],[Participant response]]="","",IF(OR(Table13423[[#This Row],[Priority]]="Critical",Table13423[[#This Row],[Priority]]="Question"),"N/A",Table13423[[#This Row],[Maximum score]]*IF(Table13423[[#This Row],[Participant response]]="Standard",1,IF(LEFT(Table13423[[#This Row],[Participant response]],6)="Custom",0.5,0))))</f>
        <v/>
      </c>
      <c r="G23" s="24"/>
      <c r="H23" s="26"/>
      <c r="I23" s="13" t="str">
        <f t="shared" si="0"/>
        <v>Standard</v>
      </c>
      <c r="J23" s="13" t="str">
        <f t="shared" si="1"/>
        <v>Customisation required</v>
      </c>
      <c r="K23" s="13" t="str">
        <f t="shared" si="2"/>
        <v>Not compliant</v>
      </c>
    </row>
    <row r="24" spans="1:11" s="14" customFormat="1" ht="25.5" x14ac:dyDescent="0.25">
      <c r="A24" s="15" t="s">
        <v>309</v>
      </c>
      <c r="B24" s="12" t="s">
        <v>17</v>
      </c>
      <c r="C24" s="8" t="s">
        <v>289</v>
      </c>
      <c r="D24" s="11" t="s">
        <v>310</v>
      </c>
      <c r="E24" s="15">
        <f>IF(Table13423[[#This Row],[Priority]]="Critical","N/A",IF(Table13423[[#This Row],[Priority]]="High",10,IF(Table13423[[#This Row],[Priority]]="Medium",5,IF(Table13423[[#This Row],[Priority]]="Low",2,IF(Table13423[[#This Row],[Priority]]="Question","N/A",0)))))</f>
        <v>10</v>
      </c>
      <c r="F24" s="15" t="str">
        <f>IF(Table13423[[#This Row],[Participant response]]="","",IF(OR(Table13423[[#This Row],[Priority]]="Critical",Table13423[[#This Row],[Priority]]="Question"),"N/A",Table13423[[#This Row],[Maximum score]]*IF(Table13423[[#This Row],[Participant response]]="Standard",1,IF(LEFT(Table13423[[#This Row],[Participant response]],6)="Custom",0.5,0))))</f>
        <v/>
      </c>
      <c r="G24" s="24"/>
      <c r="H24" s="27"/>
      <c r="I24" s="13" t="str">
        <f t="shared" si="0"/>
        <v>Standard</v>
      </c>
      <c r="J24" s="13" t="str">
        <f t="shared" si="1"/>
        <v>Customisation required</v>
      </c>
      <c r="K24" s="13" t="str">
        <f t="shared" si="2"/>
        <v>Not compliant</v>
      </c>
    </row>
    <row r="25" spans="1:11" s="14" customFormat="1" ht="25.5" x14ac:dyDescent="0.25">
      <c r="A25" s="12" t="s">
        <v>311</v>
      </c>
      <c r="B25" s="12" t="s">
        <v>35</v>
      </c>
      <c r="C25" s="8" t="s">
        <v>289</v>
      </c>
      <c r="D25" s="11" t="s">
        <v>312</v>
      </c>
      <c r="E25" s="12" t="str">
        <f>IF(Table13423[[#This Row],[Priority]]="Critical","N/A",IF(Table13423[[#This Row],[Priority]]="High",10,IF(Table13423[[#This Row],[Priority]]="Medium",5,IF(Table13423[[#This Row],[Priority]]="Low",2,IF(Table13423[[#This Row],[Priority]]="Question","N/A",0)))))</f>
        <v>N/A</v>
      </c>
      <c r="F25" s="12" t="str">
        <f>IF(Table13423[[#This Row],[Participant response]]="","",IF(OR(Table13423[[#This Row],[Priority]]="Critical",Table13423[[#This Row],[Priority]]="Question"),"N/A",Table13423[[#This Row],[Maximum score]]*IF(Table13423[[#This Row],[Participant response]]="Standard",1,IF(LEFT(Table13423[[#This Row],[Participant response]],6)="Custom",0.5,0))))</f>
        <v/>
      </c>
      <c r="G25" s="24"/>
      <c r="H25" s="26"/>
      <c r="I25" s="13" t="str">
        <f t="shared" si="0"/>
        <v>Answered</v>
      </c>
      <c r="J25" s="13" t="str">
        <f t="shared" si="1"/>
        <v>Not answered</v>
      </c>
      <c r="K25" s="13" t="str">
        <f t="shared" si="2"/>
        <v/>
      </c>
    </row>
    <row r="26" spans="1:11" s="14" customFormat="1" ht="15" x14ac:dyDescent="0.25">
      <c r="A26" s="12" t="s">
        <v>313</v>
      </c>
      <c r="B26" s="12" t="s">
        <v>17</v>
      </c>
      <c r="C26" s="8" t="s">
        <v>289</v>
      </c>
      <c r="D26" s="6" t="s">
        <v>314</v>
      </c>
      <c r="E26" s="12">
        <f>IF(Table13423[[#This Row],[Priority]]="Critical","N/A",IF(Table13423[[#This Row],[Priority]]="High",10,IF(Table13423[[#This Row],[Priority]]="Medium",5,IF(Table13423[[#This Row],[Priority]]="Low",2,IF(Table13423[[#This Row],[Priority]]="Question","N/A",0)))))</f>
        <v>10</v>
      </c>
      <c r="F26" s="12" t="str">
        <f>IF(Table13423[[#This Row],[Participant response]]="","",IF(OR(Table13423[[#This Row],[Priority]]="Critical",Table13423[[#This Row],[Priority]]="Question"),"N/A",Table13423[[#This Row],[Maximum score]]*IF(Table13423[[#This Row],[Participant response]]="Standard",1,IF(LEFT(Table13423[[#This Row],[Participant response]],6)="Custom",0.5,0))))</f>
        <v/>
      </c>
      <c r="G26" s="24"/>
      <c r="H26" s="26"/>
      <c r="I26" s="13" t="str">
        <f t="shared" si="0"/>
        <v>Standard</v>
      </c>
      <c r="J26" s="13" t="str">
        <f t="shared" si="1"/>
        <v>Customisation required</v>
      </c>
      <c r="K26" s="13" t="str">
        <f t="shared" si="2"/>
        <v>Not compliant</v>
      </c>
    </row>
    <row r="27" spans="1:11" s="14" customFormat="1" ht="25.5" x14ac:dyDescent="0.25">
      <c r="A27" s="12" t="s">
        <v>323</v>
      </c>
      <c r="B27" s="12" t="s">
        <v>12</v>
      </c>
      <c r="C27" s="8" t="s">
        <v>67</v>
      </c>
      <c r="D27" s="6" t="s">
        <v>324</v>
      </c>
      <c r="E27" s="12" t="str">
        <f>IF(Table13423[[#This Row],[Priority]]="Critical","N/A",IF(Table13423[[#This Row],[Priority]]="High",10,IF(Table13423[[#This Row],[Priority]]="Medium",5,IF(Table13423[[#This Row],[Priority]]="Low",2,IF(Table13423[[#This Row],[Priority]]="Question","N/A",0)))))</f>
        <v>N/A</v>
      </c>
      <c r="F27" s="12" t="str">
        <f>IF(Table13423[[#This Row],[Participant response]]="","",IF(OR(Table13423[[#This Row],[Priority]]="Critical",Table13423[[#This Row],[Priority]]="Question"),"N/A",Table13423[[#This Row],[Maximum score]]*IF(Table13423[[#This Row],[Participant response]]="Standard",1,IF(LEFT(Table13423[[#This Row],[Participant response]],6)="Custom",0.5,0))))</f>
        <v/>
      </c>
      <c r="G27" s="24"/>
      <c r="H27" s="26"/>
      <c r="I27" s="13" t="str">
        <f t="shared" si="0"/>
        <v>Compliant</v>
      </c>
      <c r="J27" s="13" t="str">
        <f t="shared" si="1"/>
        <v>Non-compliant</v>
      </c>
      <c r="K27" s="13" t="str">
        <f t="shared" si="2"/>
        <v/>
      </c>
    </row>
    <row r="28" spans="1:11" s="14" customFormat="1" ht="25.5" x14ac:dyDescent="0.25">
      <c r="A28" s="12" t="s">
        <v>69</v>
      </c>
      <c r="B28" s="12" t="s">
        <v>41</v>
      </c>
      <c r="C28" s="8" t="s">
        <v>67</v>
      </c>
      <c r="D28" s="6" t="s">
        <v>70</v>
      </c>
      <c r="E28" s="12">
        <f>IF(Table13423[[#This Row],[Priority]]="Critical","N/A",IF(Table13423[[#This Row],[Priority]]="High",10,IF(Table13423[[#This Row],[Priority]]="Medium",5,IF(Table13423[[#This Row],[Priority]]="Low",2,IF(Table13423[[#This Row],[Priority]]="Question","N/A",0)))))</f>
        <v>5</v>
      </c>
      <c r="F28" s="12" t="str">
        <f>IF(Table13423[[#This Row],[Participant response]]="","",IF(OR(Table13423[[#This Row],[Priority]]="Critical",Table13423[[#This Row],[Priority]]="Question"),"N/A",Table13423[[#This Row],[Maximum score]]*IF(Table13423[[#This Row],[Participant response]]="Standard",1,IF(LEFT(Table13423[[#This Row],[Participant response]],6)="Custom",0.5,0))))</f>
        <v/>
      </c>
      <c r="G28" s="24"/>
      <c r="H28" s="26"/>
      <c r="I28" s="13" t="str">
        <f t="shared" si="0"/>
        <v>Standard</v>
      </c>
      <c r="J28" s="13" t="str">
        <f t="shared" si="1"/>
        <v>Customisation required</v>
      </c>
      <c r="K28" s="13" t="str">
        <f t="shared" si="2"/>
        <v>Not compliant</v>
      </c>
    </row>
    <row r="29" spans="1:11" s="14" customFormat="1" ht="15" x14ac:dyDescent="0.25">
      <c r="A29" s="12" t="s">
        <v>74</v>
      </c>
      <c r="B29" s="12" t="s">
        <v>12</v>
      </c>
      <c r="C29" s="8" t="s">
        <v>72</v>
      </c>
      <c r="D29" s="6" t="s">
        <v>75</v>
      </c>
      <c r="E29" s="12" t="str">
        <f>IF(Table13423[[#This Row],[Priority]]="Critical","N/A",IF(Table13423[[#This Row],[Priority]]="High",10,IF(Table13423[[#This Row],[Priority]]="Medium",5,IF(Table13423[[#This Row],[Priority]]="Low",2,IF(Table13423[[#This Row],[Priority]]="Question","N/A",0)))))</f>
        <v>N/A</v>
      </c>
      <c r="F29" s="12" t="str">
        <f>IF(Table13423[[#This Row],[Participant response]]="","",IF(OR(Table13423[[#This Row],[Priority]]="Critical",Table13423[[#This Row],[Priority]]="Question"),"N/A",Table13423[[#This Row],[Maximum score]]*IF(Table13423[[#This Row],[Participant response]]="Standard",1,IF(LEFT(Table13423[[#This Row],[Participant response]],6)="Custom",0.5,0))))</f>
        <v/>
      </c>
      <c r="G29" s="24"/>
      <c r="H29" s="26"/>
      <c r="I29" s="13" t="str">
        <f t="shared" si="0"/>
        <v>Compliant</v>
      </c>
      <c r="J29" s="13" t="str">
        <f t="shared" si="1"/>
        <v>Non-compliant</v>
      </c>
      <c r="K29" s="13" t="str">
        <f t="shared" si="2"/>
        <v/>
      </c>
    </row>
    <row r="30" spans="1:11" s="14" customFormat="1" ht="25.5" x14ac:dyDescent="0.25">
      <c r="A30" s="12" t="s">
        <v>80</v>
      </c>
      <c r="B30" s="12" t="s">
        <v>35</v>
      </c>
      <c r="C30" s="8" t="s">
        <v>72</v>
      </c>
      <c r="D30" s="11" t="s">
        <v>81</v>
      </c>
      <c r="E30" s="12" t="str">
        <f>IF(Table13423[[#This Row],[Priority]]="Critical","N/A",IF(Table13423[[#This Row],[Priority]]="High",10,IF(Table13423[[#This Row],[Priority]]="Medium",5,IF(Table13423[[#This Row],[Priority]]="Low",2,IF(Table13423[[#This Row],[Priority]]="Question","N/A",0)))))</f>
        <v>N/A</v>
      </c>
      <c r="F30" s="12" t="str">
        <f>IF(Table13423[[#This Row],[Participant response]]="","",IF(OR(Table13423[[#This Row],[Priority]]="Critical",Table13423[[#This Row],[Priority]]="Question"),"N/A",Table13423[[#This Row],[Maximum score]]*IF(Table13423[[#This Row],[Participant response]]="Standard",1,IF(LEFT(Table13423[[#This Row],[Participant response]],6)="Custom",0.5,0))))</f>
        <v/>
      </c>
      <c r="G30" s="24"/>
      <c r="H30" s="26"/>
      <c r="I30" s="13" t="str">
        <f t="shared" si="0"/>
        <v>Answered</v>
      </c>
      <c r="J30" s="13" t="str">
        <f t="shared" si="1"/>
        <v>Not answered</v>
      </c>
      <c r="K30" s="13" t="str">
        <f t="shared" si="2"/>
        <v/>
      </c>
    </row>
    <row r="31" spans="1:11" s="14" customFormat="1" ht="15" x14ac:dyDescent="0.25">
      <c r="A31" s="12" t="s">
        <v>84</v>
      </c>
      <c r="B31" s="12" t="s">
        <v>17</v>
      </c>
      <c r="C31" s="8" t="s">
        <v>85</v>
      </c>
      <c r="D31" s="6" t="s">
        <v>86</v>
      </c>
      <c r="E31" s="12">
        <f>IF(Table13423[[#This Row],[Priority]]="Critical","N/A",IF(Table13423[[#This Row],[Priority]]="High",10,IF(Table13423[[#This Row],[Priority]]="Medium",5,IF(Table13423[[#This Row],[Priority]]="Low",2,IF(Table13423[[#This Row],[Priority]]="Question","N/A",0)))))</f>
        <v>10</v>
      </c>
      <c r="F31" s="12" t="str">
        <f>IF(Table13423[[#This Row],[Participant response]]="","",IF(OR(Table13423[[#This Row],[Priority]]="Critical",Table13423[[#This Row],[Priority]]="Question"),"N/A",Table13423[[#This Row],[Maximum score]]*IF(Table13423[[#This Row],[Participant response]]="Standard",1,IF(LEFT(Table13423[[#This Row],[Participant response]],6)="Custom",0.5,0))))</f>
        <v/>
      </c>
      <c r="G31" s="24"/>
      <c r="H31" s="26"/>
      <c r="I31" s="13" t="str">
        <f t="shared" si="0"/>
        <v>Standard</v>
      </c>
      <c r="J31" s="13" t="str">
        <f t="shared" si="1"/>
        <v>Customisation required</v>
      </c>
      <c r="K31" s="13" t="str">
        <f t="shared" si="2"/>
        <v>Not compliant</v>
      </c>
    </row>
    <row r="32" spans="1:11" s="14" customFormat="1" ht="15" x14ac:dyDescent="0.25">
      <c r="A32" s="15" t="s">
        <v>87</v>
      </c>
      <c r="B32" s="12" t="s">
        <v>17</v>
      </c>
      <c r="C32" s="8" t="s">
        <v>88</v>
      </c>
      <c r="D32" s="6" t="s">
        <v>89</v>
      </c>
      <c r="E32" s="15">
        <f>IF(Table13423[[#This Row],[Priority]]="Critical","N/A",IF(Table13423[[#This Row],[Priority]]="High",10,IF(Table13423[[#This Row],[Priority]]="Medium",5,IF(Table13423[[#This Row],[Priority]]="Low",2,IF(Table13423[[#This Row],[Priority]]="Question","N/A",0)))))</f>
        <v>10</v>
      </c>
      <c r="F32" s="12" t="str">
        <f>IF(Table13423[[#This Row],[Participant response]]="","",IF(OR(Table13423[[#This Row],[Priority]]="Critical",Table13423[[#This Row],[Priority]]="Question"),"N/A",Table13423[[#This Row],[Maximum score]]*IF(Table13423[[#This Row],[Participant response]]="Standard",1,IF(LEFT(Table13423[[#This Row],[Participant response]],6)="Custom",0.5,0))))</f>
        <v/>
      </c>
      <c r="G32" s="24"/>
      <c r="H32" s="26"/>
      <c r="I32" s="13" t="str">
        <f t="shared" si="0"/>
        <v>Standard</v>
      </c>
      <c r="J32" s="13" t="str">
        <f t="shared" si="1"/>
        <v>Customisation required</v>
      </c>
      <c r="K32" s="13" t="str">
        <f t="shared" si="2"/>
        <v>Not compliant</v>
      </c>
    </row>
    <row r="33" spans="1:11" s="14" customFormat="1" ht="25.5" x14ac:dyDescent="0.25">
      <c r="A33" s="15" t="s">
        <v>90</v>
      </c>
      <c r="B33" s="12" t="s">
        <v>17</v>
      </c>
      <c r="C33" s="8" t="s">
        <v>88</v>
      </c>
      <c r="D33" s="6" t="s">
        <v>91</v>
      </c>
      <c r="E33" s="15">
        <f>IF(Table13423[[#This Row],[Priority]]="Critical","N/A",IF(Table13423[[#This Row],[Priority]]="High",10,IF(Table13423[[#This Row],[Priority]]="Medium",5,IF(Table13423[[#This Row],[Priority]]="Low",2,IF(Table13423[[#This Row],[Priority]]="Question","N/A",0)))))</f>
        <v>10</v>
      </c>
      <c r="F33" s="12" t="str">
        <f>IF(Table13423[[#This Row],[Participant response]]="","",IF(OR(Table13423[[#This Row],[Priority]]="Critical",Table13423[[#This Row],[Priority]]="Question"),"N/A",Table13423[[#This Row],[Maximum score]]*IF(Table13423[[#This Row],[Participant response]]="Standard",1,IF(LEFT(Table13423[[#This Row],[Participant response]],6)="Custom",0.5,0))))</f>
        <v/>
      </c>
      <c r="G33" s="24"/>
      <c r="H33" s="26"/>
      <c r="I33" s="13" t="str">
        <f t="shared" si="0"/>
        <v>Standard</v>
      </c>
      <c r="J33" s="13" t="str">
        <f t="shared" si="1"/>
        <v>Customisation required</v>
      </c>
      <c r="K33" s="13" t="str">
        <f t="shared" si="2"/>
        <v>Not compliant</v>
      </c>
    </row>
    <row r="34" spans="1:11" s="14" customFormat="1" ht="25.5" x14ac:dyDescent="0.25">
      <c r="A34" s="16" t="s">
        <v>99</v>
      </c>
      <c r="B34" s="12" t="s">
        <v>12</v>
      </c>
      <c r="C34" s="8" t="s">
        <v>100</v>
      </c>
      <c r="D34" s="6" t="s">
        <v>101</v>
      </c>
      <c r="E34" s="12" t="str">
        <f>IF(Table13423[[#This Row],[Priority]]="Critical","N/A",IF(Table13423[[#This Row],[Priority]]="High",10,IF(Table13423[[#This Row],[Priority]]="Medium",5,IF(Table13423[[#This Row],[Priority]]="Low",2,IF(Table13423[[#This Row],[Priority]]="Question","N/A",0)))))</f>
        <v>N/A</v>
      </c>
      <c r="F34" s="12" t="str">
        <f>IF(Table13423[[#This Row],[Participant response]]="","",IF(OR(Table13423[[#This Row],[Priority]]="Critical",Table13423[[#This Row],[Priority]]="Question"),"N/A",Table13423[[#This Row],[Maximum score]]*IF(Table13423[[#This Row],[Participant response]]="Standard",1,IF(LEFT(Table13423[[#This Row],[Participant response]],6)="Custom",0.5,0))))</f>
        <v/>
      </c>
      <c r="G34" s="24"/>
      <c r="H34" s="26"/>
      <c r="I34" s="13" t="str">
        <f t="shared" si="0"/>
        <v>Compliant</v>
      </c>
      <c r="J34" s="13" t="str">
        <f t="shared" si="1"/>
        <v>Non-compliant</v>
      </c>
      <c r="K34" s="13" t="str">
        <f t="shared" si="2"/>
        <v/>
      </c>
    </row>
    <row r="35" spans="1:11" s="14" customFormat="1" ht="25.5" x14ac:dyDescent="0.25">
      <c r="A35" s="12" t="s">
        <v>102</v>
      </c>
      <c r="B35" s="12" t="s">
        <v>35</v>
      </c>
      <c r="C35" s="8" t="s">
        <v>100</v>
      </c>
      <c r="D35" s="6" t="s">
        <v>103</v>
      </c>
      <c r="E35" s="12" t="str">
        <f>IF(Table13423[[#This Row],[Priority]]="Critical","N/A",IF(Table13423[[#This Row],[Priority]]="High",10,IF(Table13423[[#This Row],[Priority]]="Medium",5,IF(Table13423[[#This Row],[Priority]]="Low",2,IF(Table13423[[#This Row],[Priority]]="Question","N/A",0)))))</f>
        <v>N/A</v>
      </c>
      <c r="F35" s="12" t="str">
        <f>IF(Table13423[[#This Row],[Participant response]]="","",IF(OR(Table13423[[#This Row],[Priority]]="Critical",Table13423[[#This Row],[Priority]]="Question"),"N/A",Table13423[[#This Row],[Maximum score]]*IF(Table13423[[#This Row],[Participant response]]="Standard",1,IF(LEFT(Table13423[[#This Row],[Participant response]],6)="Custom",0.5,0))))</f>
        <v/>
      </c>
      <c r="G35" s="24"/>
      <c r="H35" s="26"/>
      <c r="I35" s="13" t="str">
        <f t="shared" si="0"/>
        <v>Answered</v>
      </c>
      <c r="J35" s="13" t="str">
        <f t="shared" si="1"/>
        <v>Not answered</v>
      </c>
      <c r="K35" s="13" t="str">
        <f t="shared" si="2"/>
        <v/>
      </c>
    </row>
    <row r="36" spans="1:11" s="14" customFormat="1" ht="15" x14ac:dyDescent="0.25">
      <c r="A36" s="12" t="s">
        <v>104</v>
      </c>
      <c r="B36" s="12" t="s">
        <v>35</v>
      </c>
      <c r="C36" s="8" t="s">
        <v>100</v>
      </c>
      <c r="D36" s="6" t="s">
        <v>105</v>
      </c>
      <c r="E36" s="12" t="str">
        <f>IF(Table13423[[#This Row],[Priority]]="Critical","N/A",IF(Table13423[[#This Row],[Priority]]="High",10,IF(Table13423[[#This Row],[Priority]]="Medium",5,IF(Table13423[[#This Row],[Priority]]="Low",2,IF(Table13423[[#This Row],[Priority]]="Question","N/A",0)))))</f>
        <v>N/A</v>
      </c>
      <c r="F36" s="12" t="str">
        <f>IF(Table13423[[#This Row],[Participant response]]="","",IF(OR(Table13423[[#This Row],[Priority]]="Critical",Table13423[[#This Row],[Priority]]="Question"),"N/A",Table13423[[#This Row],[Maximum score]]*IF(Table13423[[#This Row],[Participant response]]="Standard",1,IF(LEFT(Table13423[[#This Row],[Participant response]],6)="Custom",0.5,0))))</f>
        <v/>
      </c>
      <c r="G36" s="24"/>
      <c r="H36" s="26"/>
      <c r="I36" s="13" t="str">
        <f t="shared" si="0"/>
        <v>Answered</v>
      </c>
      <c r="J36" s="13" t="str">
        <f t="shared" si="1"/>
        <v>Not answered</v>
      </c>
      <c r="K36" s="13" t="str">
        <f t="shared" si="2"/>
        <v/>
      </c>
    </row>
    <row r="37" spans="1:11" s="14" customFormat="1" ht="25.5" x14ac:dyDescent="0.25">
      <c r="A37" s="12" t="s">
        <v>106</v>
      </c>
      <c r="B37" s="12" t="s">
        <v>35</v>
      </c>
      <c r="C37" s="8" t="s">
        <v>100</v>
      </c>
      <c r="D37" s="6" t="s">
        <v>107</v>
      </c>
      <c r="E37" s="12" t="str">
        <f>IF(Table13423[[#This Row],[Priority]]="Critical","N/A",IF(Table13423[[#This Row],[Priority]]="High",10,IF(Table13423[[#This Row],[Priority]]="Medium",5,IF(Table13423[[#This Row],[Priority]]="Low",2,IF(Table13423[[#This Row],[Priority]]="Question","N/A",0)))))</f>
        <v>N/A</v>
      </c>
      <c r="F37" s="12" t="str">
        <f>IF(Table13423[[#This Row],[Participant response]]="","",IF(OR(Table13423[[#This Row],[Priority]]="Critical",Table13423[[#This Row],[Priority]]="Question"),"N/A",Table13423[[#This Row],[Maximum score]]*IF(Table13423[[#This Row],[Participant response]]="Standard",1,IF(LEFT(Table13423[[#This Row],[Participant response]],6)="Custom",0.5,0))))</f>
        <v/>
      </c>
      <c r="G37" s="24"/>
      <c r="H37" s="26"/>
      <c r="I37" s="13" t="str">
        <f t="shared" si="0"/>
        <v>Answered</v>
      </c>
      <c r="J37" s="13" t="str">
        <f t="shared" si="1"/>
        <v>Not answered</v>
      </c>
      <c r="K37" s="13" t="str">
        <f t="shared" si="2"/>
        <v/>
      </c>
    </row>
    <row r="38" spans="1:11" s="14" customFormat="1" ht="25.5" x14ac:dyDescent="0.25">
      <c r="A38" s="12" t="s">
        <v>108</v>
      </c>
      <c r="B38" s="12" t="s">
        <v>17</v>
      </c>
      <c r="C38" s="8" t="s">
        <v>100</v>
      </c>
      <c r="D38" s="6" t="s">
        <v>109</v>
      </c>
      <c r="E38" s="12">
        <f>IF(Table13423[[#This Row],[Priority]]="Critical","N/A",IF(Table13423[[#This Row],[Priority]]="High",10,IF(Table13423[[#This Row],[Priority]]="Medium",5,IF(Table13423[[#This Row],[Priority]]="Low",2,IF(Table13423[[#This Row],[Priority]]="Question","N/A",0)))))</f>
        <v>10</v>
      </c>
      <c r="F38" s="12" t="str">
        <f>IF(Table13423[[#This Row],[Participant response]]="","",IF(OR(Table13423[[#This Row],[Priority]]="Critical",Table13423[[#This Row],[Priority]]="Question"),"N/A",Table13423[[#This Row],[Maximum score]]*IF(Table13423[[#This Row],[Participant response]]="Standard",1,IF(LEFT(Table13423[[#This Row],[Participant response]],6)="Custom",0.5,0))))</f>
        <v/>
      </c>
      <c r="G38" s="24"/>
      <c r="H38" s="26"/>
      <c r="I38" s="13" t="str">
        <f t="shared" si="0"/>
        <v>Standard</v>
      </c>
      <c r="J38" s="13" t="str">
        <f t="shared" si="1"/>
        <v>Customisation required</v>
      </c>
      <c r="K38" s="13" t="str">
        <f t="shared" si="2"/>
        <v>Not compliant</v>
      </c>
    </row>
    <row r="39" spans="1:11" s="14" customFormat="1" ht="25.5" x14ac:dyDescent="0.25">
      <c r="A39" s="12" t="s">
        <v>110</v>
      </c>
      <c r="B39" s="12" t="s">
        <v>35</v>
      </c>
      <c r="C39" s="8" t="s">
        <v>100</v>
      </c>
      <c r="D39" s="6" t="s">
        <v>111</v>
      </c>
      <c r="E39" s="12" t="str">
        <f>IF(Table13423[[#This Row],[Priority]]="Critical","N/A",IF(Table13423[[#This Row],[Priority]]="High",10,IF(Table13423[[#This Row],[Priority]]="Medium",5,IF(Table13423[[#This Row],[Priority]]="Low",2,IF(Table13423[[#This Row],[Priority]]="Question","N/A",0)))))</f>
        <v>N/A</v>
      </c>
      <c r="F39" s="12" t="str">
        <f>IF(Table13423[[#This Row],[Participant response]]="","",IF(OR(Table13423[[#This Row],[Priority]]="Critical",Table13423[[#This Row],[Priority]]="Question"),"N/A",Table13423[[#This Row],[Maximum score]]*IF(Table13423[[#This Row],[Participant response]]="Standard",1,IF(LEFT(Table13423[[#This Row],[Participant response]],6)="Custom",0.5,0))))</f>
        <v/>
      </c>
      <c r="G39" s="24"/>
      <c r="H39" s="26"/>
      <c r="I39" s="13" t="str">
        <f t="shared" si="0"/>
        <v>Answered</v>
      </c>
      <c r="J39" s="13" t="str">
        <f t="shared" si="1"/>
        <v>Not answered</v>
      </c>
      <c r="K39" s="13" t="str">
        <f t="shared" si="2"/>
        <v/>
      </c>
    </row>
    <row r="40" spans="1:11" s="14" customFormat="1" ht="38.25" x14ac:dyDescent="0.25">
      <c r="A40" s="12" t="s">
        <v>112</v>
      </c>
      <c r="B40" s="12" t="s">
        <v>17</v>
      </c>
      <c r="C40" s="8" t="s">
        <v>100</v>
      </c>
      <c r="D40" s="6" t="s">
        <v>113</v>
      </c>
      <c r="E40" s="12">
        <f>IF(Table13423[[#This Row],[Priority]]="Critical","N/A",IF(Table13423[[#This Row],[Priority]]="High",10,IF(Table13423[[#This Row],[Priority]]="Medium",5,IF(Table13423[[#This Row],[Priority]]="Low",2,IF(Table13423[[#This Row],[Priority]]="Question","N/A",0)))))</f>
        <v>10</v>
      </c>
      <c r="F40" s="12" t="str">
        <f>IF(Table13423[[#This Row],[Participant response]]="","",IF(OR(Table13423[[#This Row],[Priority]]="Critical",Table13423[[#This Row],[Priority]]="Question"),"N/A",Table13423[[#This Row],[Maximum score]]*IF(Table13423[[#This Row],[Participant response]]="Standard",1,IF(LEFT(Table13423[[#This Row],[Participant response]],6)="Custom",0.5,0))))</f>
        <v/>
      </c>
      <c r="G40" s="24"/>
      <c r="H40" s="26"/>
      <c r="I40" s="13" t="str">
        <f t="shared" si="0"/>
        <v>Standard</v>
      </c>
      <c r="J40" s="13" t="str">
        <f t="shared" si="1"/>
        <v>Customisation required</v>
      </c>
      <c r="K40" s="13" t="str">
        <f t="shared" si="2"/>
        <v>Not compliant</v>
      </c>
    </row>
    <row r="41" spans="1:11" s="14" customFormat="1" ht="25.5" x14ac:dyDescent="0.25">
      <c r="A41" s="12" t="s">
        <v>114</v>
      </c>
      <c r="B41" s="12" t="s">
        <v>35</v>
      </c>
      <c r="C41" s="8" t="s">
        <v>100</v>
      </c>
      <c r="D41" s="6" t="s">
        <v>115</v>
      </c>
      <c r="E41" s="12" t="str">
        <f>IF(Table13423[[#This Row],[Priority]]="Critical","N/A",IF(Table13423[[#This Row],[Priority]]="High",10,IF(Table13423[[#This Row],[Priority]]="Medium",5,IF(Table13423[[#This Row],[Priority]]="Low",2,IF(Table13423[[#This Row],[Priority]]="Question","N/A",0)))))</f>
        <v>N/A</v>
      </c>
      <c r="F41" s="12" t="str">
        <f>IF(Table13423[[#This Row],[Participant response]]="","",IF(OR(Table13423[[#This Row],[Priority]]="Critical",Table13423[[#This Row],[Priority]]="Question"),"N/A",Table13423[[#This Row],[Maximum score]]*IF(Table13423[[#This Row],[Participant response]]="Standard",1,IF(LEFT(Table13423[[#This Row],[Participant response]],6)="Custom",0.5,0))))</f>
        <v/>
      </c>
      <c r="G41" s="24"/>
      <c r="H41" s="26"/>
      <c r="I41" s="13" t="str">
        <f t="shared" si="0"/>
        <v>Answered</v>
      </c>
      <c r="J41" s="13" t="str">
        <f t="shared" si="1"/>
        <v>Not answered</v>
      </c>
      <c r="K41" s="13" t="str">
        <f t="shared" si="2"/>
        <v/>
      </c>
    </row>
    <row r="42" spans="1:11" s="14" customFormat="1" ht="25.5" x14ac:dyDescent="0.25">
      <c r="A42" s="12" t="s">
        <v>116</v>
      </c>
      <c r="B42" s="12" t="s">
        <v>35</v>
      </c>
      <c r="C42" s="8" t="s">
        <v>100</v>
      </c>
      <c r="D42" s="6" t="s">
        <v>117</v>
      </c>
      <c r="E42" s="12" t="str">
        <f>IF(Table13423[[#This Row],[Priority]]="Critical","N/A",IF(Table13423[[#This Row],[Priority]]="High",10,IF(Table13423[[#This Row],[Priority]]="Medium",5,IF(Table13423[[#This Row],[Priority]]="Low",2,IF(Table13423[[#This Row],[Priority]]="Question","N/A",0)))))</f>
        <v>N/A</v>
      </c>
      <c r="F42" s="12" t="str">
        <f>IF(Table13423[[#This Row],[Participant response]]="","",IF(OR(Table13423[[#This Row],[Priority]]="Critical",Table13423[[#This Row],[Priority]]="Question"),"N/A",Table13423[[#This Row],[Maximum score]]*IF(Table13423[[#This Row],[Participant response]]="Standard",1,IF(LEFT(Table13423[[#This Row],[Participant response]],6)="Custom",0.5,0))))</f>
        <v/>
      </c>
      <c r="G42" s="24"/>
      <c r="H42" s="26"/>
      <c r="I42" s="13" t="str">
        <f t="shared" si="0"/>
        <v>Answered</v>
      </c>
      <c r="J42" s="13" t="str">
        <f t="shared" si="1"/>
        <v>Not answered</v>
      </c>
      <c r="K42" s="13" t="str">
        <f t="shared" si="2"/>
        <v/>
      </c>
    </row>
    <row r="43" spans="1:11" s="14" customFormat="1" ht="25.5" x14ac:dyDescent="0.25">
      <c r="A43" s="12" t="s">
        <v>118</v>
      </c>
      <c r="B43" s="12" t="s">
        <v>12</v>
      </c>
      <c r="C43" s="8" t="s">
        <v>119</v>
      </c>
      <c r="D43" s="6" t="s">
        <v>120</v>
      </c>
      <c r="E43" s="12" t="str">
        <f>IF(Table13423[[#This Row],[Priority]]="Critical","N/A",IF(Table13423[[#This Row],[Priority]]="High",10,IF(Table13423[[#This Row],[Priority]]="Medium",5,IF(Table13423[[#This Row],[Priority]]="Low",2,IF(Table13423[[#This Row],[Priority]]="Question","N/A",0)))))</f>
        <v>N/A</v>
      </c>
      <c r="F43" s="12" t="str">
        <f>IF(Table13423[[#This Row],[Participant response]]="","",IF(OR(Table13423[[#This Row],[Priority]]="Critical",Table13423[[#This Row],[Priority]]="Question"),"N/A",Table13423[[#This Row],[Maximum score]]*IF(Table13423[[#This Row],[Participant response]]="Standard",1,IF(LEFT(Table13423[[#This Row],[Participant response]],6)="Custom",0.5,0))))</f>
        <v/>
      </c>
      <c r="G43" s="24"/>
      <c r="H43" s="26"/>
      <c r="I43" s="13" t="str">
        <f t="shared" si="0"/>
        <v>Compliant</v>
      </c>
      <c r="J43" s="13" t="str">
        <f t="shared" si="1"/>
        <v>Non-compliant</v>
      </c>
      <c r="K43" s="13" t="str">
        <f t="shared" si="2"/>
        <v/>
      </c>
    </row>
    <row r="44" spans="1:11" s="14" customFormat="1" ht="15" x14ac:dyDescent="0.25">
      <c r="A44" s="12" t="s">
        <v>121</v>
      </c>
      <c r="B44" s="12" t="s">
        <v>12</v>
      </c>
      <c r="C44" s="8" t="s">
        <v>119</v>
      </c>
      <c r="D44" s="6" t="s">
        <v>122</v>
      </c>
      <c r="E44" s="12" t="str">
        <f>IF(Table13423[[#This Row],[Priority]]="Critical","N/A",IF(Table13423[[#This Row],[Priority]]="High",10,IF(Table13423[[#This Row],[Priority]]="Medium",5,IF(Table13423[[#This Row],[Priority]]="Low",2,IF(Table13423[[#This Row],[Priority]]="Question","N/A",0)))))</f>
        <v>N/A</v>
      </c>
      <c r="F44" s="12" t="str">
        <f>IF(Table13423[[#This Row],[Participant response]]="","",IF(OR(Table13423[[#This Row],[Priority]]="Critical",Table13423[[#This Row],[Priority]]="Question"),"N/A",Table13423[[#This Row],[Maximum score]]*IF(Table13423[[#This Row],[Participant response]]="Standard",1,IF(LEFT(Table13423[[#This Row],[Participant response]],6)="Custom",0.5,0))))</f>
        <v/>
      </c>
      <c r="G44" s="24"/>
      <c r="H44" s="26"/>
      <c r="I44" s="13" t="str">
        <f t="shared" si="0"/>
        <v>Compliant</v>
      </c>
      <c r="J44" s="13" t="str">
        <f t="shared" si="1"/>
        <v>Non-compliant</v>
      </c>
      <c r="K44" s="13" t="str">
        <f t="shared" si="2"/>
        <v/>
      </c>
    </row>
    <row r="45" spans="1:11" s="14" customFormat="1" ht="25.5" x14ac:dyDescent="0.25">
      <c r="A45" s="12" t="s">
        <v>123</v>
      </c>
      <c r="B45" s="12" t="s">
        <v>12</v>
      </c>
      <c r="C45" s="8" t="s">
        <v>119</v>
      </c>
      <c r="D45" s="6" t="s">
        <v>124</v>
      </c>
      <c r="E45" s="12" t="str">
        <f>IF(Table13423[[#This Row],[Priority]]="Critical","N/A",IF(Table13423[[#This Row],[Priority]]="High",10,IF(Table13423[[#This Row],[Priority]]="Medium",5,IF(Table13423[[#This Row],[Priority]]="Low",2,IF(Table13423[[#This Row],[Priority]]="Question","N/A",0)))))</f>
        <v>N/A</v>
      </c>
      <c r="F45" s="12" t="str">
        <f>IF(Table13423[[#This Row],[Participant response]]="","",IF(OR(Table13423[[#This Row],[Priority]]="Critical",Table13423[[#This Row],[Priority]]="Question"),"N/A",Table13423[[#This Row],[Maximum score]]*IF(Table13423[[#This Row],[Participant response]]="Standard",1,IF(LEFT(Table13423[[#This Row],[Participant response]],6)="Custom",0.5,0))))</f>
        <v/>
      </c>
      <c r="G45" s="24"/>
      <c r="H45" s="26"/>
      <c r="I45" s="13" t="str">
        <f t="shared" ref="I45:I104" si="3">IF($B45="","",IF($B45="Critical","Compliant",IF($B45="Question","Answered","Standard")))</f>
        <v>Compliant</v>
      </c>
      <c r="J45" s="13" t="str">
        <f t="shared" ref="J45:J104" si="4">IF($B45="","",IF($B45="Critical","Non-compliant",IF($B45="Question","Not answered","Customisation required")))</f>
        <v>Non-compliant</v>
      </c>
      <c r="K45" s="13" t="str">
        <f t="shared" ref="K45:K104" si="5">IF($B45="","",IF(OR($B45="Critical",$B45="Question"),"","Not compliant"))</f>
        <v/>
      </c>
    </row>
    <row r="46" spans="1:11" s="14" customFormat="1" ht="25.5" x14ac:dyDescent="0.25">
      <c r="A46" s="12" t="s">
        <v>125</v>
      </c>
      <c r="B46" s="12" t="s">
        <v>35</v>
      </c>
      <c r="C46" s="8" t="s">
        <v>119</v>
      </c>
      <c r="D46" s="6" t="s">
        <v>126</v>
      </c>
      <c r="E46" s="12" t="str">
        <f>IF(Table13423[[#This Row],[Priority]]="Critical","N/A",IF(Table13423[[#This Row],[Priority]]="High",10,IF(Table13423[[#This Row],[Priority]]="Medium",5,IF(Table13423[[#This Row],[Priority]]="Low",2,IF(Table13423[[#This Row],[Priority]]="Question","N/A",0)))))</f>
        <v>N/A</v>
      </c>
      <c r="F46" s="12" t="str">
        <f>IF(Table13423[[#This Row],[Participant response]]="","",IF(OR(Table13423[[#This Row],[Priority]]="Critical",Table13423[[#This Row],[Priority]]="Question"),"N/A",Table13423[[#This Row],[Maximum score]]*IF(Table13423[[#This Row],[Participant response]]="Standard",1,IF(LEFT(Table13423[[#This Row],[Participant response]],6)="Custom",0.5,0))))</f>
        <v/>
      </c>
      <c r="G46" s="24"/>
      <c r="H46" s="26"/>
      <c r="I46" s="13" t="str">
        <f t="shared" si="3"/>
        <v>Answered</v>
      </c>
      <c r="J46" s="13" t="str">
        <f t="shared" si="4"/>
        <v>Not answered</v>
      </c>
      <c r="K46" s="13" t="str">
        <f t="shared" si="5"/>
        <v/>
      </c>
    </row>
    <row r="47" spans="1:11" s="14" customFormat="1" ht="15" x14ac:dyDescent="0.25">
      <c r="A47" s="12" t="s">
        <v>127</v>
      </c>
      <c r="B47" s="12" t="s">
        <v>35</v>
      </c>
      <c r="C47" s="8" t="s">
        <v>119</v>
      </c>
      <c r="D47" s="6" t="s">
        <v>128</v>
      </c>
      <c r="E47" s="12" t="str">
        <f>IF(Table13423[[#This Row],[Priority]]="Critical","N/A",IF(Table13423[[#This Row],[Priority]]="High",10,IF(Table13423[[#This Row],[Priority]]="Medium",5,IF(Table13423[[#This Row],[Priority]]="Low",2,IF(Table13423[[#This Row],[Priority]]="Question","N/A",0)))))</f>
        <v>N/A</v>
      </c>
      <c r="F47" s="12" t="str">
        <f>IF(Table13423[[#This Row],[Participant response]]="","",IF(OR(Table13423[[#This Row],[Priority]]="Critical",Table13423[[#This Row],[Priority]]="Question"),"N/A",Table13423[[#This Row],[Maximum score]]*IF(Table13423[[#This Row],[Participant response]]="Standard",1,IF(LEFT(Table13423[[#This Row],[Participant response]],6)="Custom",0.5,0))))</f>
        <v/>
      </c>
      <c r="G47" s="24"/>
      <c r="H47" s="26"/>
      <c r="I47" s="13" t="str">
        <f t="shared" si="3"/>
        <v>Answered</v>
      </c>
      <c r="J47" s="13" t="str">
        <f t="shared" si="4"/>
        <v>Not answered</v>
      </c>
      <c r="K47" s="13" t="str">
        <f t="shared" si="5"/>
        <v/>
      </c>
    </row>
    <row r="48" spans="1:11" s="14" customFormat="1" ht="38.25" x14ac:dyDescent="0.25">
      <c r="A48" s="12" t="s">
        <v>129</v>
      </c>
      <c r="B48" s="12" t="s">
        <v>35</v>
      </c>
      <c r="C48" s="8" t="s">
        <v>119</v>
      </c>
      <c r="D48" s="6" t="s">
        <v>130</v>
      </c>
      <c r="E48" s="12" t="str">
        <f>IF(Table13423[[#This Row],[Priority]]="Critical","N/A",IF(Table13423[[#This Row],[Priority]]="High",10,IF(Table13423[[#This Row],[Priority]]="Medium",5,IF(Table13423[[#This Row],[Priority]]="Low",2,IF(Table13423[[#This Row],[Priority]]="Question","N/A",0)))))</f>
        <v>N/A</v>
      </c>
      <c r="F48" s="12" t="str">
        <f>IF(Table13423[[#This Row],[Participant response]]="","",IF(OR(Table13423[[#This Row],[Priority]]="Critical",Table13423[[#This Row],[Priority]]="Question"),"N/A",Table13423[[#This Row],[Maximum score]]*IF(Table13423[[#This Row],[Participant response]]="Standard",1,IF(LEFT(Table13423[[#This Row],[Participant response]],6)="Custom",0.5,0))))</f>
        <v/>
      </c>
      <c r="G48" s="24"/>
      <c r="H48" s="26"/>
      <c r="I48" s="13" t="str">
        <f t="shared" si="3"/>
        <v>Answered</v>
      </c>
      <c r="J48" s="13" t="str">
        <f t="shared" si="4"/>
        <v>Not answered</v>
      </c>
      <c r="K48" s="13" t="str">
        <f t="shared" si="5"/>
        <v/>
      </c>
    </row>
    <row r="49" spans="1:11" s="14" customFormat="1" ht="25.5" x14ac:dyDescent="0.25">
      <c r="A49" s="16" t="s">
        <v>131</v>
      </c>
      <c r="B49" s="12" t="s">
        <v>35</v>
      </c>
      <c r="C49" s="8" t="s">
        <v>119</v>
      </c>
      <c r="D49" s="6" t="s">
        <v>132</v>
      </c>
      <c r="E49" s="12" t="str">
        <f>IF(Table13423[[#This Row],[Priority]]="Critical","N/A",IF(Table13423[[#This Row],[Priority]]="High",10,IF(Table13423[[#This Row],[Priority]]="Medium",5,IF(Table13423[[#This Row],[Priority]]="Low",2,IF(Table13423[[#This Row],[Priority]]="Question","N/A",0)))))</f>
        <v>N/A</v>
      </c>
      <c r="F49" s="12" t="str">
        <f>IF(Table13423[[#This Row],[Participant response]]="","",IF(OR(Table13423[[#This Row],[Priority]]="Critical",Table13423[[#This Row],[Priority]]="Question"),"N/A",Table13423[[#This Row],[Maximum score]]*IF(Table13423[[#This Row],[Participant response]]="Standard",1,IF(LEFT(Table13423[[#This Row],[Participant response]],6)="Custom",0.5,0))))</f>
        <v/>
      </c>
      <c r="G49" s="24"/>
      <c r="H49" s="26"/>
      <c r="I49" s="13" t="str">
        <f t="shared" si="3"/>
        <v>Answered</v>
      </c>
      <c r="J49" s="13" t="str">
        <f t="shared" si="4"/>
        <v>Not answered</v>
      </c>
      <c r="K49" s="13" t="str">
        <f t="shared" si="5"/>
        <v/>
      </c>
    </row>
    <row r="50" spans="1:11" s="14" customFormat="1" ht="25.5" x14ac:dyDescent="0.25">
      <c r="A50" s="15" t="s">
        <v>133</v>
      </c>
      <c r="B50" s="12" t="s">
        <v>35</v>
      </c>
      <c r="C50" s="8" t="s">
        <v>119</v>
      </c>
      <c r="D50" s="6" t="s">
        <v>134</v>
      </c>
      <c r="E50" s="15" t="str">
        <f>IF(Table13423[[#This Row],[Priority]]="Critical","N/A",IF(Table13423[[#This Row],[Priority]]="High",10,IF(Table13423[[#This Row],[Priority]]="Medium",5,IF(Table13423[[#This Row],[Priority]]="Low",2,IF(Table13423[[#This Row],[Priority]]="Question","N/A",0)))))</f>
        <v>N/A</v>
      </c>
      <c r="F50" s="15" t="str">
        <f>IF(Table13423[[#This Row],[Participant response]]="","",IF(OR(Table13423[[#This Row],[Priority]]="Critical",Table13423[[#This Row],[Priority]]="Question"),"N/A",Table13423[[#This Row],[Maximum score]]*IF(Table13423[[#This Row],[Participant response]]="Standard",1,IF(LEFT(Table13423[[#This Row],[Participant response]],6)="Custom",0.5,0))))</f>
        <v/>
      </c>
      <c r="G50" s="24"/>
      <c r="H50" s="26"/>
      <c r="I50" s="13" t="str">
        <f t="shared" si="3"/>
        <v>Answered</v>
      </c>
      <c r="J50" s="13" t="str">
        <f t="shared" si="4"/>
        <v>Not answered</v>
      </c>
      <c r="K50" s="13" t="str">
        <f t="shared" si="5"/>
        <v/>
      </c>
    </row>
    <row r="51" spans="1:11" s="14" customFormat="1" ht="25.5" x14ac:dyDescent="0.25">
      <c r="A51" s="16" t="s">
        <v>135</v>
      </c>
      <c r="B51" s="16" t="s">
        <v>35</v>
      </c>
      <c r="C51" s="8" t="s">
        <v>119</v>
      </c>
      <c r="D51" s="6" t="s">
        <v>136</v>
      </c>
      <c r="E51" s="12" t="str">
        <f>IF(Table13423[[#This Row],[Priority]]="Critical","N/A",IF(Table13423[[#This Row],[Priority]]="High",10,IF(Table13423[[#This Row],[Priority]]="Medium",5,IF(Table13423[[#This Row],[Priority]]="Low",2,IF(Table13423[[#This Row],[Priority]]="Question","N/A",0)))))</f>
        <v>N/A</v>
      </c>
      <c r="F51" s="12" t="str">
        <f>IF(Table13423[[#This Row],[Participant response]]="","",IF(OR(Table13423[[#This Row],[Priority]]="Critical",Table13423[[#This Row],[Priority]]="Question"),"N/A",Table13423[[#This Row],[Maximum score]]*IF(Table13423[[#This Row],[Participant response]]="Standard",1,IF(LEFT(Table13423[[#This Row],[Participant response]],6)="Custom",0.5,0))))</f>
        <v/>
      </c>
      <c r="G51" s="24"/>
      <c r="H51" s="26"/>
      <c r="I51" s="13" t="str">
        <f t="shared" si="3"/>
        <v>Answered</v>
      </c>
      <c r="J51" s="13" t="str">
        <f t="shared" si="4"/>
        <v>Not answered</v>
      </c>
      <c r="K51" s="13" t="str">
        <f t="shared" si="5"/>
        <v/>
      </c>
    </row>
    <row r="52" spans="1:11" s="14" customFormat="1" ht="15" x14ac:dyDescent="0.25">
      <c r="A52" s="16" t="s">
        <v>137</v>
      </c>
      <c r="B52" s="12" t="s">
        <v>17</v>
      </c>
      <c r="C52" s="8" t="s">
        <v>119</v>
      </c>
      <c r="D52" s="6" t="s">
        <v>138</v>
      </c>
      <c r="E52" s="12">
        <f>IF(Table13423[[#This Row],[Priority]]="Critical","N/A",IF(Table13423[[#This Row],[Priority]]="High",10,IF(Table13423[[#This Row],[Priority]]="Medium",5,IF(Table13423[[#This Row],[Priority]]="Low",2,IF(Table13423[[#This Row],[Priority]]="Question","N/A",0)))))</f>
        <v>10</v>
      </c>
      <c r="F52" s="12" t="str">
        <f>IF(Table13423[[#This Row],[Participant response]]="","",IF(OR(Table13423[[#This Row],[Priority]]="Critical",Table13423[[#This Row],[Priority]]="Question"),"N/A",Table13423[[#This Row],[Maximum score]]*IF(Table13423[[#This Row],[Participant response]]="Standard",1,IF(LEFT(Table13423[[#This Row],[Participant response]],6)="Custom",0.5,0))))</f>
        <v/>
      </c>
      <c r="G52" s="24"/>
      <c r="H52" s="26"/>
      <c r="I52" s="13" t="str">
        <f t="shared" si="3"/>
        <v>Standard</v>
      </c>
      <c r="J52" s="13" t="str">
        <f t="shared" si="4"/>
        <v>Customisation required</v>
      </c>
      <c r="K52" s="13" t="str">
        <f t="shared" si="5"/>
        <v>Not compliant</v>
      </c>
    </row>
    <row r="53" spans="1:11" s="14" customFormat="1" ht="25.5" x14ac:dyDescent="0.25">
      <c r="A53" s="12" t="s">
        <v>139</v>
      </c>
      <c r="B53" s="16" t="s">
        <v>35</v>
      </c>
      <c r="C53" s="8" t="s">
        <v>119</v>
      </c>
      <c r="D53" s="6" t="s">
        <v>140</v>
      </c>
      <c r="E53" s="12" t="str">
        <f>IF(Table13423[[#This Row],[Priority]]="Critical","N/A",IF(Table13423[[#This Row],[Priority]]="High",10,IF(Table13423[[#This Row],[Priority]]="Medium",5,IF(Table13423[[#This Row],[Priority]]="Low",2,IF(Table13423[[#This Row],[Priority]]="Question","N/A",0)))))</f>
        <v>N/A</v>
      </c>
      <c r="F53" s="12" t="str">
        <f>IF(Table13423[[#This Row],[Participant response]]="","",IF(OR(Table13423[[#This Row],[Priority]]="Critical",Table13423[[#This Row],[Priority]]="Question"),"N/A",Table13423[[#This Row],[Maximum score]]*IF(Table13423[[#This Row],[Participant response]]="Standard",1,IF(LEFT(Table13423[[#This Row],[Participant response]],6)="Custom",0.5,0))))</f>
        <v/>
      </c>
      <c r="G53" s="24"/>
      <c r="H53" s="26"/>
      <c r="I53" s="13" t="str">
        <f t="shared" si="3"/>
        <v>Answered</v>
      </c>
      <c r="J53" s="13" t="str">
        <f t="shared" si="4"/>
        <v>Not answered</v>
      </c>
      <c r="K53" s="13" t="str">
        <f t="shared" si="5"/>
        <v/>
      </c>
    </row>
    <row r="54" spans="1:11" s="14" customFormat="1" ht="25.5" x14ac:dyDescent="0.25">
      <c r="A54" s="16" t="s">
        <v>141</v>
      </c>
      <c r="B54" s="12" t="s">
        <v>35</v>
      </c>
      <c r="C54" s="8" t="s">
        <v>142</v>
      </c>
      <c r="D54" s="6" t="s">
        <v>143</v>
      </c>
      <c r="E54" s="12" t="str">
        <f>IF(Table13423[[#This Row],[Priority]]="Critical","N/A",IF(Table13423[[#This Row],[Priority]]="High",10,IF(Table13423[[#This Row],[Priority]]="Medium",5,IF(Table13423[[#This Row],[Priority]]="Low",2,IF(Table13423[[#This Row],[Priority]]="Question","N/A",0)))))</f>
        <v>N/A</v>
      </c>
      <c r="F54" s="12" t="str">
        <f>IF(Table13423[[#This Row],[Participant response]]="","",IF(OR(Table13423[[#This Row],[Priority]]="Critical",Table13423[[#This Row],[Priority]]="Question"),"N/A",Table13423[[#This Row],[Maximum score]]*IF(Table13423[[#This Row],[Participant response]]="Standard",1,IF(LEFT(Table13423[[#This Row],[Participant response]],6)="Custom",0.5,0))))</f>
        <v/>
      </c>
      <c r="G54" s="24"/>
      <c r="H54" s="26"/>
      <c r="I54" s="13" t="str">
        <f t="shared" si="3"/>
        <v>Answered</v>
      </c>
      <c r="J54" s="13" t="str">
        <f t="shared" si="4"/>
        <v>Not answered</v>
      </c>
      <c r="K54" s="13" t="str">
        <f t="shared" si="5"/>
        <v/>
      </c>
    </row>
    <row r="55" spans="1:11" s="14" customFormat="1" ht="15" x14ac:dyDescent="0.25">
      <c r="A55" s="16" t="s">
        <v>144</v>
      </c>
      <c r="B55" s="12" t="s">
        <v>35</v>
      </c>
      <c r="C55" s="8" t="s">
        <v>142</v>
      </c>
      <c r="D55" s="6" t="s">
        <v>145</v>
      </c>
      <c r="E55" s="12" t="str">
        <f>IF(Table13423[[#This Row],[Priority]]="Critical","N/A",IF(Table13423[[#This Row],[Priority]]="High",10,IF(Table13423[[#This Row],[Priority]]="Medium",5,IF(Table13423[[#This Row],[Priority]]="Low",2,IF(Table13423[[#This Row],[Priority]]="Question","N/A",0)))))</f>
        <v>N/A</v>
      </c>
      <c r="F55" s="12" t="str">
        <f>IF(Table13423[[#This Row],[Participant response]]="","",IF(OR(Table13423[[#This Row],[Priority]]="Critical",Table13423[[#This Row],[Priority]]="Question"),"N/A",Table13423[[#This Row],[Maximum score]]*IF(Table13423[[#This Row],[Participant response]]="Standard",1,IF(LEFT(Table13423[[#This Row],[Participant response]],6)="Custom",0.5,0))))</f>
        <v/>
      </c>
      <c r="G55" s="24"/>
      <c r="H55" s="26"/>
      <c r="I55" s="13" t="str">
        <f t="shared" si="3"/>
        <v>Answered</v>
      </c>
      <c r="J55" s="13" t="str">
        <f t="shared" si="4"/>
        <v>Not answered</v>
      </c>
      <c r="K55" s="13" t="str">
        <f t="shared" si="5"/>
        <v/>
      </c>
    </row>
    <row r="56" spans="1:11" s="14" customFormat="1" ht="15" x14ac:dyDescent="0.25">
      <c r="A56" s="12" t="s">
        <v>146</v>
      </c>
      <c r="B56" s="12" t="s">
        <v>17</v>
      </c>
      <c r="C56" s="8" t="s">
        <v>147</v>
      </c>
      <c r="D56" s="6" t="s">
        <v>148</v>
      </c>
      <c r="E56" s="12">
        <f>IF(Table13423[[#This Row],[Priority]]="Critical","N/A",IF(Table13423[[#This Row],[Priority]]="High",10,IF(Table13423[[#This Row],[Priority]]="Medium",5,IF(Table13423[[#This Row],[Priority]]="Low",2,IF(Table13423[[#This Row],[Priority]]="Question","N/A",0)))))</f>
        <v>10</v>
      </c>
      <c r="F56" s="12" t="str">
        <f>IF(Table13423[[#This Row],[Participant response]]="","",IF(OR(Table13423[[#This Row],[Priority]]="Critical",Table13423[[#This Row],[Priority]]="Question"),"N/A",Table13423[[#This Row],[Maximum score]]*IF(Table13423[[#This Row],[Participant response]]="Standard",1,IF(LEFT(Table13423[[#This Row],[Participant response]],6)="Custom",0.5,0))))</f>
        <v/>
      </c>
      <c r="G56" s="24"/>
      <c r="H56" s="26"/>
      <c r="I56" s="13" t="str">
        <f t="shared" si="3"/>
        <v>Standard</v>
      </c>
      <c r="J56" s="13" t="str">
        <f t="shared" si="4"/>
        <v>Customisation required</v>
      </c>
      <c r="K56" s="13" t="str">
        <f t="shared" si="5"/>
        <v>Not compliant</v>
      </c>
    </row>
    <row r="57" spans="1:11" s="14" customFormat="1" ht="25.5" x14ac:dyDescent="0.25">
      <c r="A57" s="12" t="s">
        <v>149</v>
      </c>
      <c r="B57" s="12" t="s">
        <v>35</v>
      </c>
      <c r="C57" s="8" t="s">
        <v>147</v>
      </c>
      <c r="D57" s="6" t="s">
        <v>150</v>
      </c>
      <c r="E57" s="12" t="str">
        <f>IF(Table13423[[#This Row],[Priority]]="Critical","N/A",IF(Table13423[[#This Row],[Priority]]="High",10,IF(Table13423[[#This Row],[Priority]]="Medium",5,IF(Table13423[[#This Row],[Priority]]="Low",2,IF(Table13423[[#This Row],[Priority]]="Question","N/A",0)))))</f>
        <v>N/A</v>
      </c>
      <c r="F57" s="12" t="str">
        <f>IF(Table13423[[#This Row],[Participant response]]="","",IF(OR(Table13423[[#This Row],[Priority]]="Critical",Table13423[[#This Row],[Priority]]="Question"),"N/A",Table13423[[#This Row],[Maximum score]]*IF(Table13423[[#This Row],[Participant response]]="Standard",1,IF(LEFT(Table13423[[#This Row],[Participant response]],6)="Custom",0.5,0))))</f>
        <v/>
      </c>
      <c r="G57" s="24"/>
      <c r="H57" s="26"/>
      <c r="I57" s="13" t="str">
        <f t="shared" si="3"/>
        <v>Answered</v>
      </c>
      <c r="J57" s="13" t="str">
        <f t="shared" si="4"/>
        <v>Not answered</v>
      </c>
      <c r="K57" s="13" t="str">
        <f t="shared" si="5"/>
        <v/>
      </c>
    </row>
    <row r="58" spans="1:11" s="14" customFormat="1" ht="25.5" x14ac:dyDescent="0.25">
      <c r="A58" s="12" t="s">
        <v>151</v>
      </c>
      <c r="B58" s="12" t="s">
        <v>17</v>
      </c>
      <c r="C58" s="8" t="s">
        <v>147</v>
      </c>
      <c r="D58" s="6" t="s">
        <v>152</v>
      </c>
      <c r="E58" s="12">
        <f>IF(Table13423[[#This Row],[Priority]]="Critical","N/A",IF(Table13423[[#This Row],[Priority]]="High",10,IF(Table13423[[#This Row],[Priority]]="Medium",5,IF(Table13423[[#This Row],[Priority]]="Low",2,IF(Table13423[[#This Row],[Priority]]="Question","N/A",0)))))</f>
        <v>10</v>
      </c>
      <c r="F58" s="12" t="str">
        <f>IF(Table13423[[#This Row],[Participant response]]="","",IF(OR(Table13423[[#This Row],[Priority]]="Critical",Table13423[[#This Row],[Priority]]="Question"),"N/A",Table13423[[#This Row],[Maximum score]]*IF(Table13423[[#This Row],[Participant response]]="Standard",1,IF(LEFT(Table13423[[#This Row],[Participant response]],6)="Custom",0.5,0))))</f>
        <v/>
      </c>
      <c r="G58" s="24"/>
      <c r="H58" s="26"/>
      <c r="I58" s="13" t="str">
        <f t="shared" si="3"/>
        <v>Standard</v>
      </c>
      <c r="J58" s="13" t="str">
        <f t="shared" si="4"/>
        <v>Customisation required</v>
      </c>
      <c r="K58" s="13" t="str">
        <f t="shared" si="5"/>
        <v>Not compliant</v>
      </c>
    </row>
    <row r="59" spans="1:11" s="14" customFormat="1" ht="15" x14ac:dyDescent="0.25">
      <c r="A59" s="12" t="s">
        <v>153</v>
      </c>
      <c r="B59" s="12" t="s">
        <v>35</v>
      </c>
      <c r="C59" s="8" t="s">
        <v>147</v>
      </c>
      <c r="D59" s="6" t="s">
        <v>154</v>
      </c>
      <c r="E59" s="12" t="str">
        <f>IF(Table13423[[#This Row],[Priority]]="Critical","N/A",IF(Table13423[[#This Row],[Priority]]="High",10,IF(Table13423[[#This Row],[Priority]]="Medium",5,IF(Table13423[[#This Row],[Priority]]="Low",2,IF(Table13423[[#This Row],[Priority]]="Question","N/A",0)))))</f>
        <v>N/A</v>
      </c>
      <c r="F59" s="12" t="str">
        <f>IF(Table13423[[#This Row],[Participant response]]="","",IF(OR(Table13423[[#This Row],[Priority]]="Critical",Table13423[[#This Row],[Priority]]="Question"),"N/A",Table13423[[#This Row],[Maximum score]]*IF(Table13423[[#This Row],[Participant response]]="Standard",1,IF(LEFT(Table13423[[#This Row],[Participant response]],6)="Custom",0.5,0))))</f>
        <v/>
      </c>
      <c r="G59" s="24"/>
      <c r="H59" s="26"/>
      <c r="I59" s="13" t="str">
        <f t="shared" si="3"/>
        <v>Answered</v>
      </c>
      <c r="J59" s="13" t="str">
        <f t="shared" si="4"/>
        <v>Not answered</v>
      </c>
      <c r="K59" s="13" t="str">
        <f t="shared" si="5"/>
        <v/>
      </c>
    </row>
    <row r="60" spans="1:11" s="14" customFormat="1" ht="25.5" x14ac:dyDescent="0.25">
      <c r="A60" s="12" t="s">
        <v>155</v>
      </c>
      <c r="B60" s="12" t="s">
        <v>35</v>
      </c>
      <c r="C60" s="8" t="s">
        <v>147</v>
      </c>
      <c r="D60" s="6" t="s">
        <v>156</v>
      </c>
      <c r="E60" s="12" t="str">
        <f>IF(Table13423[[#This Row],[Priority]]="Critical","N/A",IF(Table13423[[#This Row],[Priority]]="High",10,IF(Table13423[[#This Row],[Priority]]="Medium",5,IF(Table13423[[#This Row],[Priority]]="Low",2,IF(Table13423[[#This Row],[Priority]]="Question","N/A",0)))))</f>
        <v>N/A</v>
      </c>
      <c r="F60" s="12" t="str">
        <f>IF(Table13423[[#This Row],[Participant response]]="","",IF(OR(Table13423[[#This Row],[Priority]]="Critical",Table13423[[#This Row],[Priority]]="Question"),"N/A",Table13423[[#This Row],[Maximum score]]*IF(Table13423[[#This Row],[Participant response]]="Standard",1,IF(LEFT(Table13423[[#This Row],[Participant response]],6)="Custom",0.5,0))))</f>
        <v/>
      </c>
      <c r="G60" s="24"/>
      <c r="H60" s="26"/>
      <c r="I60" s="13" t="str">
        <f t="shared" si="3"/>
        <v>Answered</v>
      </c>
      <c r="J60" s="13" t="str">
        <f t="shared" si="4"/>
        <v>Not answered</v>
      </c>
      <c r="K60" s="13" t="str">
        <f t="shared" si="5"/>
        <v/>
      </c>
    </row>
    <row r="61" spans="1:11" s="14" customFormat="1" ht="25.5" x14ac:dyDescent="0.25">
      <c r="A61" s="12" t="s">
        <v>157</v>
      </c>
      <c r="B61" s="12" t="s">
        <v>41</v>
      </c>
      <c r="C61" s="8" t="s">
        <v>147</v>
      </c>
      <c r="D61" s="6" t="s">
        <v>158</v>
      </c>
      <c r="E61" s="12">
        <f>IF(Table13423[[#This Row],[Priority]]="Critical","N/A",IF(Table13423[[#This Row],[Priority]]="High",10,IF(Table13423[[#This Row],[Priority]]="Medium",5,IF(Table13423[[#This Row],[Priority]]="Low",2,IF(Table13423[[#This Row],[Priority]]="Question","N/A",0)))))</f>
        <v>5</v>
      </c>
      <c r="F61" s="12" t="str">
        <f>IF(Table13423[[#This Row],[Participant response]]="","",IF(OR(Table13423[[#This Row],[Priority]]="Critical",Table13423[[#This Row],[Priority]]="Question"),"N/A",Table13423[[#This Row],[Maximum score]]*IF(Table13423[[#This Row],[Participant response]]="Standard",1,IF(LEFT(Table13423[[#This Row],[Participant response]],6)="Custom",0.5,0))))</f>
        <v/>
      </c>
      <c r="G61" s="24"/>
      <c r="H61" s="26"/>
      <c r="I61" s="13" t="str">
        <f t="shared" si="3"/>
        <v>Standard</v>
      </c>
      <c r="J61" s="13" t="str">
        <f t="shared" si="4"/>
        <v>Customisation required</v>
      </c>
      <c r="K61" s="13" t="str">
        <f t="shared" si="5"/>
        <v>Not compliant</v>
      </c>
    </row>
    <row r="62" spans="1:11" s="14" customFormat="1" ht="25.5" x14ac:dyDescent="0.25">
      <c r="A62" s="12" t="s">
        <v>159</v>
      </c>
      <c r="B62" s="12" t="s">
        <v>35</v>
      </c>
      <c r="C62" s="8" t="s">
        <v>147</v>
      </c>
      <c r="D62" s="6" t="s">
        <v>160</v>
      </c>
      <c r="E62" s="12" t="str">
        <f>IF(Table13423[[#This Row],[Priority]]="Critical","N/A",IF(Table13423[[#This Row],[Priority]]="High",10,IF(Table13423[[#This Row],[Priority]]="Medium",5,IF(Table13423[[#This Row],[Priority]]="Low",2,IF(Table13423[[#This Row],[Priority]]="Question","N/A",0)))))</f>
        <v>N/A</v>
      </c>
      <c r="F62" s="12" t="str">
        <f>IF(Table13423[[#This Row],[Participant response]]="","",IF(OR(Table13423[[#This Row],[Priority]]="Critical",Table13423[[#This Row],[Priority]]="Question"),"N/A",Table13423[[#This Row],[Maximum score]]*IF(Table13423[[#This Row],[Participant response]]="Standard",1,IF(LEFT(Table13423[[#This Row],[Participant response]],6)="Custom",0.5,0))))</f>
        <v/>
      </c>
      <c r="G62" s="24"/>
      <c r="H62" s="26"/>
      <c r="I62" s="13" t="str">
        <f t="shared" si="3"/>
        <v>Answered</v>
      </c>
      <c r="J62" s="13" t="str">
        <f t="shared" si="4"/>
        <v>Not answered</v>
      </c>
      <c r="K62" s="13" t="str">
        <f t="shared" si="5"/>
        <v/>
      </c>
    </row>
    <row r="63" spans="1:11" s="14" customFormat="1" ht="25.5" x14ac:dyDescent="0.25">
      <c r="A63" s="12" t="s">
        <v>161</v>
      </c>
      <c r="B63" s="12" t="s">
        <v>35</v>
      </c>
      <c r="C63" s="8" t="s">
        <v>147</v>
      </c>
      <c r="D63" s="6" t="s">
        <v>162</v>
      </c>
      <c r="E63" s="12" t="str">
        <f>IF(Table13423[[#This Row],[Priority]]="Critical","N/A",IF(Table13423[[#This Row],[Priority]]="High",10,IF(Table13423[[#This Row],[Priority]]="Medium",5,IF(Table13423[[#This Row],[Priority]]="Low",2,IF(Table13423[[#This Row],[Priority]]="Question","N/A",0)))))</f>
        <v>N/A</v>
      </c>
      <c r="F63" s="12" t="str">
        <f>IF(Table13423[[#This Row],[Participant response]]="","",IF(OR(Table13423[[#This Row],[Priority]]="Critical",Table13423[[#This Row],[Priority]]="Question"),"N/A",Table13423[[#This Row],[Maximum score]]*IF(Table13423[[#This Row],[Participant response]]="Standard",1,IF(LEFT(Table13423[[#This Row],[Participant response]],6)="Custom",0.5,0))))</f>
        <v/>
      </c>
      <c r="G63" s="24"/>
      <c r="H63" s="26"/>
      <c r="I63" s="13" t="str">
        <f t="shared" si="3"/>
        <v>Answered</v>
      </c>
      <c r="J63" s="13" t="str">
        <f t="shared" si="4"/>
        <v>Not answered</v>
      </c>
      <c r="K63" s="13" t="str">
        <f t="shared" si="5"/>
        <v/>
      </c>
    </row>
    <row r="64" spans="1:11" s="14" customFormat="1" ht="25.5" x14ac:dyDescent="0.25">
      <c r="A64" s="12" t="s">
        <v>315</v>
      </c>
      <c r="B64" s="12" t="s">
        <v>12</v>
      </c>
      <c r="C64" s="8" t="s">
        <v>164</v>
      </c>
      <c r="D64" s="6" t="s">
        <v>316</v>
      </c>
      <c r="E64" s="12" t="str">
        <f>IF(Table13423[[#This Row],[Priority]]="Critical","N/A",IF(Table13423[[#This Row],[Priority]]="High",10,IF(Table13423[[#This Row],[Priority]]="Medium",5,IF(Table13423[[#This Row],[Priority]]="Low",2,IF(Table13423[[#This Row],[Priority]]="Question","N/A",0)))))</f>
        <v>N/A</v>
      </c>
      <c r="F64" s="12" t="str">
        <f>IF(Table13423[[#This Row],[Participant response]]="","",IF(OR(Table13423[[#This Row],[Priority]]="Critical",Table13423[[#This Row],[Priority]]="Question"),"N/A",Table13423[[#This Row],[Maximum score]]*IF(Table13423[[#This Row],[Participant response]]="Standard",1,IF(LEFT(Table13423[[#This Row],[Participant response]],6)="Custom",0.5,0))))</f>
        <v/>
      </c>
      <c r="G64" s="24"/>
      <c r="H64" s="26"/>
      <c r="I64" s="13" t="str">
        <f t="shared" si="3"/>
        <v>Compliant</v>
      </c>
      <c r="J64" s="13" t="str">
        <f t="shared" si="4"/>
        <v>Non-compliant</v>
      </c>
      <c r="K64" s="13" t="str">
        <f t="shared" si="5"/>
        <v/>
      </c>
    </row>
    <row r="65" spans="1:11" s="14" customFormat="1" ht="25.5" x14ac:dyDescent="0.25">
      <c r="A65" s="12" t="s">
        <v>166</v>
      </c>
      <c r="B65" s="12" t="s">
        <v>17</v>
      </c>
      <c r="C65" s="8" t="s">
        <v>164</v>
      </c>
      <c r="D65" s="6" t="s">
        <v>167</v>
      </c>
      <c r="E65" s="12">
        <f>IF(Table13423[[#This Row],[Priority]]="Critical","N/A",IF(Table13423[[#This Row],[Priority]]="High",10,IF(Table13423[[#This Row],[Priority]]="Medium",5,IF(Table13423[[#This Row],[Priority]]="Low",2,IF(Table13423[[#This Row],[Priority]]="Question","N/A",0)))))</f>
        <v>10</v>
      </c>
      <c r="F65" s="12" t="str">
        <f>IF(Table13423[[#This Row],[Participant response]]="","",IF(OR(Table13423[[#This Row],[Priority]]="Critical",Table13423[[#This Row],[Priority]]="Question"),"N/A",Table13423[[#This Row],[Maximum score]]*IF(Table13423[[#This Row],[Participant response]]="Standard",1,IF(LEFT(Table13423[[#This Row],[Participant response]],6)="Custom",0.5,0))))</f>
        <v/>
      </c>
      <c r="G65" s="24"/>
      <c r="H65" s="26"/>
      <c r="I65" s="13" t="str">
        <f t="shared" si="3"/>
        <v>Standard</v>
      </c>
      <c r="J65" s="13" t="str">
        <f t="shared" si="4"/>
        <v>Customisation required</v>
      </c>
      <c r="K65" s="13" t="str">
        <f t="shared" si="5"/>
        <v>Not compliant</v>
      </c>
    </row>
    <row r="66" spans="1:11" s="14" customFormat="1" ht="25.5" x14ac:dyDescent="0.25">
      <c r="A66" s="12" t="s">
        <v>168</v>
      </c>
      <c r="B66" s="12" t="s">
        <v>35</v>
      </c>
      <c r="C66" s="8" t="s">
        <v>164</v>
      </c>
      <c r="D66" s="6" t="s">
        <v>169</v>
      </c>
      <c r="E66" s="12" t="str">
        <f>IF(Table13423[[#This Row],[Priority]]="Critical","N/A",IF(Table13423[[#This Row],[Priority]]="High",10,IF(Table13423[[#This Row],[Priority]]="Medium",5,IF(Table13423[[#This Row],[Priority]]="Low",2,IF(Table13423[[#This Row],[Priority]]="Question","N/A",0)))))</f>
        <v>N/A</v>
      </c>
      <c r="F66" s="12" t="str">
        <f>IF(Table13423[[#This Row],[Participant response]]="","",IF(OR(Table13423[[#This Row],[Priority]]="Critical",Table13423[[#This Row],[Priority]]="Question"),"N/A",Table13423[[#This Row],[Maximum score]]*IF(Table13423[[#This Row],[Participant response]]="Standard",1,IF(LEFT(Table13423[[#This Row],[Participant response]],6)="Custom",0.5,0))))</f>
        <v/>
      </c>
      <c r="G66" s="24"/>
      <c r="H66" s="26"/>
      <c r="I66" s="13" t="str">
        <f t="shared" si="3"/>
        <v>Answered</v>
      </c>
      <c r="J66" s="13" t="str">
        <f t="shared" si="4"/>
        <v>Not answered</v>
      </c>
      <c r="K66" s="13" t="str">
        <f t="shared" si="5"/>
        <v/>
      </c>
    </row>
    <row r="67" spans="1:11" s="14" customFormat="1" ht="38.25" x14ac:dyDescent="0.25">
      <c r="A67" s="12" t="s">
        <v>176</v>
      </c>
      <c r="B67" s="12" t="s">
        <v>12</v>
      </c>
      <c r="C67" s="8" t="s">
        <v>177</v>
      </c>
      <c r="D67" s="6" t="s">
        <v>178</v>
      </c>
      <c r="E67" s="12" t="str">
        <f>IF(Table13423[[#This Row],[Priority]]="Critical","N/A",IF(Table13423[[#This Row],[Priority]]="High",10,IF(Table13423[[#This Row],[Priority]]="Medium",5,IF(Table13423[[#This Row],[Priority]]="Low",2,IF(Table13423[[#This Row],[Priority]]="Question","N/A",0)))))</f>
        <v>N/A</v>
      </c>
      <c r="F67" s="12" t="str">
        <f>IF(Table13423[[#This Row],[Participant response]]="","",IF(OR(Table13423[[#This Row],[Priority]]="Critical",Table13423[[#This Row],[Priority]]="Question"),"N/A",Table13423[[#This Row],[Maximum score]]*IF(Table13423[[#This Row],[Participant response]]="Standard",1,IF(LEFT(Table13423[[#This Row],[Participant response]],6)="Custom",0.5,0))))</f>
        <v/>
      </c>
      <c r="G67" s="24"/>
      <c r="H67" s="26"/>
      <c r="I67" s="13" t="str">
        <f t="shared" si="3"/>
        <v>Compliant</v>
      </c>
      <c r="J67" s="13" t="str">
        <f t="shared" si="4"/>
        <v>Non-compliant</v>
      </c>
      <c r="K67" s="13" t="str">
        <f t="shared" si="5"/>
        <v/>
      </c>
    </row>
    <row r="68" spans="1:11" s="14" customFormat="1" ht="25.5" x14ac:dyDescent="0.25">
      <c r="A68" s="16" t="s">
        <v>179</v>
      </c>
      <c r="B68" s="12" t="s">
        <v>12</v>
      </c>
      <c r="C68" s="8" t="s">
        <v>177</v>
      </c>
      <c r="D68" s="6" t="s">
        <v>180</v>
      </c>
      <c r="E68" s="12" t="str">
        <f>IF(Table13423[[#This Row],[Priority]]="Critical","N/A",IF(Table13423[[#This Row],[Priority]]="High",10,IF(Table13423[[#This Row],[Priority]]="Medium",5,IF(Table13423[[#This Row],[Priority]]="Low",2,IF(Table13423[[#This Row],[Priority]]="Question","N/A",0)))))</f>
        <v>N/A</v>
      </c>
      <c r="F68" s="12" t="str">
        <f>IF(Table13423[[#This Row],[Participant response]]="","",IF(OR(Table13423[[#This Row],[Priority]]="Critical",Table13423[[#This Row],[Priority]]="Question"),"N/A",Table13423[[#This Row],[Maximum score]]*IF(Table13423[[#This Row],[Participant response]]="Standard",1,IF(LEFT(Table13423[[#This Row],[Participant response]],6)="Custom",0.5,0))))</f>
        <v/>
      </c>
      <c r="G68" s="24"/>
      <c r="H68" s="26"/>
      <c r="I68" s="13" t="str">
        <f t="shared" si="3"/>
        <v>Compliant</v>
      </c>
      <c r="J68" s="13" t="str">
        <f t="shared" si="4"/>
        <v>Non-compliant</v>
      </c>
      <c r="K68" s="13" t="str">
        <f t="shared" si="5"/>
        <v/>
      </c>
    </row>
    <row r="69" spans="1:11" s="14" customFormat="1" ht="51" x14ac:dyDescent="0.25">
      <c r="A69" s="12" t="s">
        <v>181</v>
      </c>
      <c r="B69" s="12" t="s">
        <v>12</v>
      </c>
      <c r="C69" s="8" t="s">
        <v>177</v>
      </c>
      <c r="D69" s="6" t="s">
        <v>182</v>
      </c>
      <c r="E69" s="12" t="str">
        <f>IF(Table13423[[#This Row],[Priority]]="Critical","N/A",IF(Table13423[[#This Row],[Priority]]="High",10,IF(Table13423[[#This Row],[Priority]]="Medium",5,IF(Table13423[[#This Row],[Priority]]="Low",2,IF(Table13423[[#This Row],[Priority]]="Question","N/A",0)))))</f>
        <v>N/A</v>
      </c>
      <c r="F69" s="12" t="str">
        <f>IF(Table13423[[#This Row],[Participant response]]="","",IF(OR(Table13423[[#This Row],[Priority]]="Critical",Table13423[[#This Row],[Priority]]="Question"),"N/A",Table13423[[#This Row],[Maximum score]]*IF(Table13423[[#This Row],[Participant response]]="Standard",1,IF(LEFT(Table13423[[#This Row],[Participant response]],6)="Custom",0.5,0))))</f>
        <v/>
      </c>
      <c r="G69" s="24"/>
      <c r="H69" s="26"/>
      <c r="I69" s="13" t="str">
        <f t="shared" si="3"/>
        <v>Compliant</v>
      </c>
      <c r="J69" s="13" t="str">
        <f t="shared" si="4"/>
        <v>Non-compliant</v>
      </c>
      <c r="K69" s="13" t="str">
        <f t="shared" si="5"/>
        <v/>
      </c>
    </row>
    <row r="70" spans="1:11" s="14" customFormat="1" ht="15" x14ac:dyDescent="0.25">
      <c r="A70" s="12" t="s">
        <v>183</v>
      </c>
      <c r="B70" s="12" t="s">
        <v>35</v>
      </c>
      <c r="C70" s="8" t="s">
        <v>177</v>
      </c>
      <c r="D70" s="6" t="s">
        <v>184</v>
      </c>
      <c r="E70" s="12" t="str">
        <f>IF(Table13423[[#This Row],[Priority]]="Critical","N/A",IF(Table13423[[#This Row],[Priority]]="High",10,IF(Table13423[[#This Row],[Priority]]="Medium",5,IF(Table13423[[#This Row],[Priority]]="Low",2,IF(Table13423[[#This Row],[Priority]]="Question","N/A",0)))))</f>
        <v>N/A</v>
      </c>
      <c r="F70" s="12" t="str">
        <f>IF(Table13423[[#This Row],[Participant response]]="","",IF(OR(Table13423[[#This Row],[Priority]]="Critical",Table13423[[#This Row],[Priority]]="Question"),"N/A",Table13423[[#This Row],[Maximum score]]*IF(Table13423[[#This Row],[Participant response]]="Standard",1,IF(LEFT(Table13423[[#This Row],[Participant response]],6)="Custom",0.5,0))))</f>
        <v/>
      </c>
      <c r="G70" s="24"/>
      <c r="H70" s="26"/>
      <c r="I70" s="13" t="str">
        <f t="shared" si="3"/>
        <v>Answered</v>
      </c>
      <c r="J70" s="13" t="str">
        <f t="shared" si="4"/>
        <v>Not answered</v>
      </c>
      <c r="K70" s="13" t="str">
        <f t="shared" si="5"/>
        <v/>
      </c>
    </row>
    <row r="71" spans="1:11" s="14" customFormat="1" ht="25.5" x14ac:dyDescent="0.25">
      <c r="A71" s="12" t="s">
        <v>185</v>
      </c>
      <c r="B71" s="12" t="s">
        <v>35</v>
      </c>
      <c r="C71" s="8" t="s">
        <v>177</v>
      </c>
      <c r="D71" s="6" t="s">
        <v>186</v>
      </c>
      <c r="E71" s="12" t="str">
        <f>IF(Table13423[[#This Row],[Priority]]="Critical","N/A",IF(Table13423[[#This Row],[Priority]]="High",10,IF(Table13423[[#This Row],[Priority]]="Medium",5,IF(Table13423[[#This Row],[Priority]]="Low",2,IF(Table13423[[#This Row],[Priority]]="Question","N/A",0)))))</f>
        <v>N/A</v>
      </c>
      <c r="F71" s="12" t="str">
        <f>IF(Table13423[[#This Row],[Participant response]]="","",IF(OR(Table13423[[#This Row],[Priority]]="Critical",Table13423[[#This Row],[Priority]]="Question"),"N/A",Table13423[[#This Row],[Maximum score]]*IF(Table13423[[#This Row],[Participant response]]="Standard",1,IF(LEFT(Table13423[[#This Row],[Participant response]],6)="Custom",0.5,0))))</f>
        <v/>
      </c>
      <c r="G71" s="24"/>
      <c r="H71" s="26"/>
      <c r="I71" s="13" t="str">
        <f t="shared" si="3"/>
        <v>Answered</v>
      </c>
      <c r="J71" s="13" t="str">
        <f t="shared" si="4"/>
        <v>Not answered</v>
      </c>
      <c r="K71" s="13" t="str">
        <f t="shared" si="5"/>
        <v/>
      </c>
    </row>
    <row r="72" spans="1:11" s="14" customFormat="1" ht="25.5" x14ac:dyDescent="0.25">
      <c r="A72" s="16" t="s">
        <v>187</v>
      </c>
      <c r="B72" s="12" t="s">
        <v>35</v>
      </c>
      <c r="C72" s="8" t="s">
        <v>177</v>
      </c>
      <c r="D72" s="7" t="s">
        <v>188</v>
      </c>
      <c r="E72" s="16" t="str">
        <f>IF(Table13423[[#This Row],[Priority]]="Critical","N/A",IF(Table13423[[#This Row],[Priority]]="High",10,IF(Table13423[[#This Row],[Priority]]="Medium",5,IF(Table13423[[#This Row],[Priority]]="Low",2,IF(Table13423[[#This Row],[Priority]]="Question","N/A",0)))))</f>
        <v>N/A</v>
      </c>
      <c r="F72" s="12" t="str">
        <f>IF(Table13423[[#This Row],[Participant response]]="","",IF(OR(Table13423[[#This Row],[Priority]]="Critical",Table13423[[#This Row],[Priority]]="Question"),"N/A",Table13423[[#This Row],[Maximum score]]*IF(Table13423[[#This Row],[Participant response]]="Standard",1,IF(LEFT(Table13423[[#This Row],[Participant response]],6)="Custom",0.5,0))))</f>
        <v/>
      </c>
      <c r="G72" s="24"/>
      <c r="H72" s="26"/>
      <c r="I72" s="13" t="str">
        <f t="shared" si="3"/>
        <v>Answered</v>
      </c>
      <c r="J72" s="13" t="str">
        <f t="shared" si="4"/>
        <v>Not answered</v>
      </c>
      <c r="K72" s="13" t="str">
        <f t="shared" si="5"/>
        <v/>
      </c>
    </row>
    <row r="73" spans="1:11" s="14" customFormat="1" ht="15" x14ac:dyDescent="0.25">
      <c r="A73" s="12" t="s">
        <v>189</v>
      </c>
      <c r="B73" s="12" t="s">
        <v>35</v>
      </c>
      <c r="C73" s="8" t="s">
        <v>177</v>
      </c>
      <c r="D73" s="6" t="s">
        <v>190</v>
      </c>
      <c r="E73" s="12" t="str">
        <f>IF(Table13423[[#This Row],[Priority]]="Critical","N/A",IF(Table13423[[#This Row],[Priority]]="High",10,IF(Table13423[[#This Row],[Priority]]="Medium",5,IF(Table13423[[#This Row],[Priority]]="Low",2,IF(Table13423[[#This Row],[Priority]]="Question","N/A",0)))))</f>
        <v>N/A</v>
      </c>
      <c r="F73" s="12" t="str">
        <f>IF(Table13423[[#This Row],[Participant response]]="","",IF(OR(Table13423[[#This Row],[Priority]]="Critical",Table13423[[#This Row],[Priority]]="Question"),"N/A",Table13423[[#This Row],[Maximum score]]*IF(Table13423[[#This Row],[Participant response]]="Standard",1,IF(LEFT(Table13423[[#This Row],[Participant response]],6)="Custom",0.5,0))))</f>
        <v/>
      </c>
      <c r="G73" s="24"/>
      <c r="H73" s="26"/>
      <c r="I73" s="13" t="str">
        <f t="shared" si="3"/>
        <v>Answered</v>
      </c>
      <c r="J73" s="13" t="str">
        <f t="shared" si="4"/>
        <v>Not answered</v>
      </c>
      <c r="K73" s="13" t="str">
        <f t="shared" si="5"/>
        <v/>
      </c>
    </row>
    <row r="74" spans="1:11" s="14" customFormat="1" ht="51" x14ac:dyDescent="0.25">
      <c r="A74" s="12" t="s">
        <v>191</v>
      </c>
      <c r="B74" s="12" t="s">
        <v>12</v>
      </c>
      <c r="C74" s="8" t="s">
        <v>192</v>
      </c>
      <c r="D74" s="6" t="s">
        <v>193</v>
      </c>
      <c r="E74" s="12" t="str">
        <f>IF(Table13423[[#This Row],[Priority]]="Critical","N/A",IF(Table13423[[#This Row],[Priority]]="High",10,IF(Table13423[[#This Row],[Priority]]="Medium",5,IF(Table13423[[#This Row],[Priority]]="Low",2,IF(Table13423[[#This Row],[Priority]]="Question","N/A",0)))))</f>
        <v>N/A</v>
      </c>
      <c r="F74" s="12" t="str">
        <f>IF(Table13423[[#This Row],[Participant response]]="","",IF(OR(Table13423[[#This Row],[Priority]]="Critical",Table13423[[#This Row],[Priority]]="Question"),"N/A",Table13423[[#This Row],[Maximum score]]*IF(Table13423[[#This Row],[Participant response]]="Standard",1,IF(LEFT(Table13423[[#This Row],[Participant response]],6)="Custom",0.5,0))))</f>
        <v/>
      </c>
      <c r="G74" s="24"/>
      <c r="H74" s="26"/>
      <c r="I74" s="13" t="str">
        <f t="shared" si="3"/>
        <v>Compliant</v>
      </c>
      <c r="J74" s="13" t="str">
        <f t="shared" si="4"/>
        <v>Non-compliant</v>
      </c>
      <c r="K74" s="13" t="str">
        <f t="shared" si="5"/>
        <v/>
      </c>
    </row>
    <row r="75" spans="1:11" s="14" customFormat="1" ht="15" x14ac:dyDescent="0.25">
      <c r="A75" s="12" t="s">
        <v>194</v>
      </c>
      <c r="B75" s="12" t="s">
        <v>12</v>
      </c>
      <c r="C75" s="8" t="s">
        <v>192</v>
      </c>
      <c r="D75" s="6" t="s">
        <v>195</v>
      </c>
      <c r="E75" s="12" t="str">
        <f>IF(Table13423[[#This Row],[Priority]]="Critical","N/A",IF(Table13423[[#This Row],[Priority]]="High",10,IF(Table13423[[#This Row],[Priority]]="Medium",5,IF(Table13423[[#This Row],[Priority]]="Low",2,IF(Table13423[[#This Row],[Priority]]="Question","N/A",0)))))</f>
        <v>N/A</v>
      </c>
      <c r="F75" s="12" t="str">
        <f>IF(Table13423[[#This Row],[Participant response]]="","",IF(OR(Table13423[[#This Row],[Priority]]="Critical",Table13423[[#This Row],[Priority]]="Question"),"N/A",Table13423[[#This Row],[Maximum score]]*IF(Table13423[[#This Row],[Participant response]]="Standard",1,IF(LEFT(Table13423[[#This Row],[Participant response]],6)="Custom",0.5,0))))</f>
        <v/>
      </c>
      <c r="G75" s="24"/>
      <c r="H75" s="26"/>
      <c r="I75" s="13" t="str">
        <f t="shared" si="3"/>
        <v>Compliant</v>
      </c>
      <c r="J75" s="13" t="str">
        <f t="shared" si="4"/>
        <v>Non-compliant</v>
      </c>
      <c r="K75" s="13" t="str">
        <f t="shared" si="5"/>
        <v/>
      </c>
    </row>
    <row r="76" spans="1:11" s="14" customFormat="1" ht="38.25" x14ac:dyDescent="0.25">
      <c r="A76" s="12" t="s">
        <v>196</v>
      </c>
      <c r="B76" s="12" t="s">
        <v>12</v>
      </c>
      <c r="C76" s="8" t="s">
        <v>192</v>
      </c>
      <c r="D76" s="6" t="s">
        <v>197</v>
      </c>
      <c r="E76" s="12" t="str">
        <f>IF(Table13423[[#This Row],[Priority]]="Critical","N/A",IF(Table13423[[#This Row],[Priority]]="High",10,IF(Table13423[[#This Row],[Priority]]="Medium",5,IF(Table13423[[#This Row],[Priority]]="Low",2,IF(Table13423[[#This Row],[Priority]]="Question","N/A",0)))))</f>
        <v>N/A</v>
      </c>
      <c r="F76" s="12" t="str">
        <f>IF(Table13423[[#This Row],[Participant response]]="","",IF(OR(Table13423[[#This Row],[Priority]]="Critical",Table13423[[#This Row],[Priority]]="Question"),"N/A",Table13423[[#This Row],[Maximum score]]*IF(Table13423[[#This Row],[Participant response]]="Standard",1,IF(LEFT(Table13423[[#This Row],[Participant response]],6)="Custom",0.5,0))))</f>
        <v/>
      </c>
      <c r="G76" s="24"/>
      <c r="H76" s="26"/>
      <c r="I76" s="13" t="str">
        <f t="shared" si="3"/>
        <v>Compliant</v>
      </c>
      <c r="J76" s="13" t="str">
        <f t="shared" si="4"/>
        <v>Non-compliant</v>
      </c>
      <c r="K76" s="13" t="str">
        <f t="shared" si="5"/>
        <v/>
      </c>
    </row>
    <row r="77" spans="1:11" s="14" customFormat="1" ht="25.5" x14ac:dyDescent="0.25">
      <c r="A77" s="12" t="s">
        <v>198</v>
      </c>
      <c r="B77" s="12" t="s">
        <v>12</v>
      </c>
      <c r="C77" s="8" t="s">
        <v>192</v>
      </c>
      <c r="D77" s="6" t="s">
        <v>199</v>
      </c>
      <c r="E77" s="12" t="str">
        <f>IF(Table13423[[#This Row],[Priority]]="Critical","N/A",IF(Table13423[[#This Row],[Priority]]="High",10,IF(Table13423[[#This Row],[Priority]]="Medium",5,IF(Table13423[[#This Row],[Priority]]="Low",2,IF(Table13423[[#This Row],[Priority]]="Question","N/A",0)))))</f>
        <v>N/A</v>
      </c>
      <c r="F77" s="12" t="str">
        <f>IF(Table13423[[#This Row],[Participant response]]="","",IF(OR(Table13423[[#This Row],[Priority]]="Critical",Table13423[[#This Row],[Priority]]="Question"),"N/A",Table13423[[#This Row],[Maximum score]]*IF(Table13423[[#This Row],[Participant response]]="Standard",1,IF(LEFT(Table13423[[#This Row],[Participant response]],6)="Custom",0.5,0))))</f>
        <v/>
      </c>
      <c r="G77" s="24"/>
      <c r="H77" s="26"/>
      <c r="I77" s="13" t="str">
        <f t="shared" si="3"/>
        <v>Compliant</v>
      </c>
      <c r="J77" s="13" t="str">
        <f t="shared" si="4"/>
        <v>Non-compliant</v>
      </c>
      <c r="K77" s="13" t="str">
        <f t="shared" si="5"/>
        <v/>
      </c>
    </row>
    <row r="78" spans="1:11" s="14" customFormat="1" ht="15" x14ac:dyDescent="0.25">
      <c r="A78" s="16" t="s">
        <v>200</v>
      </c>
      <c r="B78" s="16" t="s">
        <v>35</v>
      </c>
      <c r="C78" s="8" t="s">
        <v>192</v>
      </c>
      <c r="D78" s="7" t="s">
        <v>201</v>
      </c>
      <c r="E78" s="20" t="str">
        <f>IF(Table13423[[#This Row],[Priority]]="Critical","N/A",IF(Table13423[[#This Row],[Priority]]="High",10,IF(Table13423[[#This Row],[Priority]]="Medium",5,IF(Table13423[[#This Row],[Priority]]="Low",2,IF(Table13423[[#This Row],[Priority]]="Question","N/A",0)))))</f>
        <v>N/A</v>
      </c>
      <c r="F78" s="12" t="str">
        <f>IF(Table13423[[#This Row],[Participant response]]="","",IF(OR(Table13423[[#This Row],[Priority]]="Critical",Table13423[[#This Row],[Priority]]="Question"),"N/A",Table13423[[#This Row],[Maximum score]]*IF(Table13423[[#This Row],[Participant response]]="Standard",1,IF(LEFT(Table13423[[#This Row],[Participant response]],6)="Custom",0.5,0))))</f>
        <v/>
      </c>
      <c r="G78" s="24"/>
      <c r="H78" s="26"/>
      <c r="I78" s="13" t="str">
        <f t="shared" si="3"/>
        <v>Answered</v>
      </c>
      <c r="J78" s="13" t="str">
        <f t="shared" si="4"/>
        <v>Not answered</v>
      </c>
      <c r="K78" s="13" t="str">
        <f t="shared" si="5"/>
        <v/>
      </c>
    </row>
    <row r="79" spans="1:11" s="14" customFormat="1" ht="25.5" x14ac:dyDescent="0.25">
      <c r="A79" s="12" t="s">
        <v>202</v>
      </c>
      <c r="B79" s="12" t="s">
        <v>35</v>
      </c>
      <c r="C79" s="8" t="s">
        <v>192</v>
      </c>
      <c r="D79" s="6" t="s">
        <v>203</v>
      </c>
      <c r="E79" s="12" t="str">
        <f>IF(Table13423[[#This Row],[Priority]]="Critical","N/A",IF(Table13423[[#This Row],[Priority]]="High",10,IF(Table13423[[#This Row],[Priority]]="Medium",5,IF(Table13423[[#This Row],[Priority]]="Low",2,IF(Table13423[[#This Row],[Priority]]="Question","N/A",0)))))</f>
        <v>N/A</v>
      </c>
      <c r="F79" s="12" t="str">
        <f>IF(Table13423[[#This Row],[Participant response]]="","",IF(OR(Table13423[[#This Row],[Priority]]="Critical",Table13423[[#This Row],[Priority]]="Question"),"N/A",Table13423[[#This Row],[Maximum score]]*IF(Table13423[[#This Row],[Participant response]]="Standard",1,IF(LEFT(Table13423[[#This Row],[Participant response]],6)="Custom",0.5,0))))</f>
        <v/>
      </c>
      <c r="G79" s="24"/>
      <c r="H79" s="26"/>
      <c r="I79" s="13" t="str">
        <f t="shared" si="3"/>
        <v>Answered</v>
      </c>
      <c r="J79" s="13" t="str">
        <f t="shared" si="4"/>
        <v>Not answered</v>
      </c>
      <c r="K79" s="13" t="str">
        <f t="shared" si="5"/>
        <v/>
      </c>
    </row>
    <row r="80" spans="1:11" s="14" customFormat="1" ht="25.5" x14ac:dyDescent="0.25">
      <c r="A80" s="12" t="s">
        <v>204</v>
      </c>
      <c r="B80" s="12" t="s">
        <v>35</v>
      </c>
      <c r="C80" s="8" t="s">
        <v>192</v>
      </c>
      <c r="D80" s="6" t="s">
        <v>205</v>
      </c>
      <c r="E80" s="12" t="str">
        <f>IF(Table13423[[#This Row],[Priority]]="Critical","N/A",IF(Table13423[[#This Row],[Priority]]="High",10,IF(Table13423[[#This Row],[Priority]]="Medium",5,IF(Table13423[[#This Row],[Priority]]="Low",2,IF(Table13423[[#This Row],[Priority]]="Question","N/A",0)))))</f>
        <v>N/A</v>
      </c>
      <c r="F80" s="12" t="str">
        <f>IF(Table13423[[#This Row],[Participant response]]="","",IF(OR(Table13423[[#This Row],[Priority]]="Critical",Table13423[[#This Row],[Priority]]="Question"),"N/A",Table13423[[#This Row],[Maximum score]]*IF(Table13423[[#This Row],[Participant response]]="Standard",1,IF(LEFT(Table13423[[#This Row],[Participant response]],6)="Custom",0.5,0))))</f>
        <v/>
      </c>
      <c r="G80" s="24"/>
      <c r="H80" s="26"/>
      <c r="I80" s="13" t="str">
        <f t="shared" si="3"/>
        <v>Answered</v>
      </c>
      <c r="J80" s="13" t="str">
        <f t="shared" si="4"/>
        <v>Not answered</v>
      </c>
      <c r="K80" s="13" t="str">
        <f t="shared" si="5"/>
        <v/>
      </c>
    </row>
    <row r="81" spans="1:11" s="14" customFormat="1" ht="25.5" x14ac:dyDescent="0.25">
      <c r="A81" s="12" t="s">
        <v>206</v>
      </c>
      <c r="B81" s="12" t="s">
        <v>12</v>
      </c>
      <c r="C81" s="8" t="s">
        <v>207</v>
      </c>
      <c r="D81" s="6" t="s">
        <v>208</v>
      </c>
      <c r="E81" s="12" t="str">
        <f>IF(Table13423[[#This Row],[Priority]]="Critical","N/A",IF(Table13423[[#This Row],[Priority]]="High",10,IF(Table13423[[#This Row],[Priority]]="Medium",5,IF(Table13423[[#This Row],[Priority]]="Low",2,IF(Table13423[[#This Row],[Priority]]="Question","N/A",0)))))</f>
        <v>N/A</v>
      </c>
      <c r="F81" s="12" t="str">
        <f>IF(Table13423[[#This Row],[Participant response]]="","",IF(OR(Table13423[[#This Row],[Priority]]="Critical",Table13423[[#This Row],[Priority]]="Question"),"N/A",Table13423[[#This Row],[Maximum score]]*IF(Table13423[[#This Row],[Participant response]]="Standard",1,IF(LEFT(Table13423[[#This Row],[Participant response]],6)="Custom",0.5,0))))</f>
        <v/>
      </c>
      <c r="G81" s="24"/>
      <c r="H81" s="26"/>
      <c r="I81" s="13" t="str">
        <f t="shared" si="3"/>
        <v>Compliant</v>
      </c>
      <c r="J81" s="13" t="str">
        <f t="shared" si="4"/>
        <v>Non-compliant</v>
      </c>
      <c r="K81" s="13" t="str">
        <f t="shared" si="5"/>
        <v/>
      </c>
    </row>
    <row r="82" spans="1:11" s="14" customFormat="1" ht="25.5" x14ac:dyDescent="0.25">
      <c r="A82" s="12" t="s">
        <v>209</v>
      </c>
      <c r="B82" s="16" t="s">
        <v>35</v>
      </c>
      <c r="C82" s="8" t="s">
        <v>207</v>
      </c>
      <c r="D82" s="7" t="s">
        <v>210</v>
      </c>
      <c r="E82" s="20" t="str">
        <f>IF(Table13423[[#This Row],[Priority]]="Critical","N/A",IF(Table13423[[#This Row],[Priority]]="High",10,IF(Table13423[[#This Row],[Priority]]="Medium",5,IF(Table13423[[#This Row],[Priority]]="Low",2,IF(Table13423[[#This Row],[Priority]]="Question","N/A",0)))))</f>
        <v>N/A</v>
      </c>
      <c r="F82" s="12" t="str">
        <f>IF(Table13423[[#This Row],[Participant response]]="","",IF(OR(Table13423[[#This Row],[Priority]]="Critical",Table13423[[#This Row],[Priority]]="Question"),"N/A",Table13423[[#This Row],[Maximum score]]*IF(Table13423[[#This Row],[Participant response]]="Standard",1,IF(LEFT(Table13423[[#This Row],[Participant response]],6)="Custom",0.5,0))))</f>
        <v/>
      </c>
      <c r="G82" s="24"/>
      <c r="H82" s="26"/>
      <c r="I82" s="13" t="str">
        <f t="shared" si="3"/>
        <v>Answered</v>
      </c>
      <c r="J82" s="13" t="str">
        <f t="shared" si="4"/>
        <v>Not answered</v>
      </c>
      <c r="K82" s="13" t="str">
        <f t="shared" si="5"/>
        <v/>
      </c>
    </row>
    <row r="83" spans="1:11" s="14" customFormat="1" ht="25.5" x14ac:dyDescent="0.25">
      <c r="A83" s="12" t="s">
        <v>211</v>
      </c>
      <c r="B83" s="12" t="s">
        <v>12</v>
      </c>
      <c r="C83" s="8" t="s">
        <v>207</v>
      </c>
      <c r="D83" s="6" t="s">
        <v>212</v>
      </c>
      <c r="E83" s="12" t="str">
        <f>IF(Table13423[[#This Row],[Priority]]="Critical","N/A",IF(Table13423[[#This Row],[Priority]]="High",10,IF(Table13423[[#This Row],[Priority]]="Medium",5,IF(Table13423[[#This Row],[Priority]]="Low",2,IF(Table13423[[#This Row],[Priority]]="Question","N/A",0)))))</f>
        <v>N/A</v>
      </c>
      <c r="F83" s="12" t="str">
        <f>IF(Table13423[[#This Row],[Participant response]]="","",IF(OR(Table13423[[#This Row],[Priority]]="Critical",Table13423[[#This Row],[Priority]]="Question"),"N/A",Table13423[[#This Row],[Maximum score]]*IF(Table13423[[#This Row],[Participant response]]="Standard",1,IF(LEFT(Table13423[[#This Row],[Participant response]],6)="Custom",0.5,0))))</f>
        <v/>
      </c>
      <c r="G83" s="24"/>
      <c r="H83" s="26"/>
      <c r="I83" s="13" t="str">
        <f t="shared" si="3"/>
        <v>Compliant</v>
      </c>
      <c r="J83" s="13" t="str">
        <f t="shared" si="4"/>
        <v>Non-compliant</v>
      </c>
      <c r="K83" s="13" t="str">
        <f t="shared" si="5"/>
        <v/>
      </c>
    </row>
    <row r="84" spans="1:11" s="14" customFormat="1" ht="25.5" x14ac:dyDescent="0.25">
      <c r="A84" s="12" t="s">
        <v>213</v>
      </c>
      <c r="B84" s="12" t="s">
        <v>12</v>
      </c>
      <c r="C84" s="8" t="s">
        <v>207</v>
      </c>
      <c r="D84" s="6" t="s">
        <v>214</v>
      </c>
      <c r="E84" s="12" t="str">
        <f>IF(Table13423[[#This Row],[Priority]]="Critical","N/A",IF(Table13423[[#This Row],[Priority]]="High",10,IF(Table13423[[#This Row],[Priority]]="Medium",5,IF(Table13423[[#This Row],[Priority]]="Low",2,IF(Table13423[[#This Row],[Priority]]="Question","N/A",0)))))</f>
        <v>N/A</v>
      </c>
      <c r="F84" s="12" t="str">
        <f>IF(Table13423[[#This Row],[Participant response]]="","",IF(OR(Table13423[[#This Row],[Priority]]="Critical",Table13423[[#This Row],[Priority]]="Question"),"N/A",Table13423[[#This Row],[Maximum score]]*IF(Table13423[[#This Row],[Participant response]]="Standard",1,IF(LEFT(Table13423[[#This Row],[Participant response]],6)="Custom",0.5,0))))</f>
        <v/>
      </c>
      <c r="G84" s="24"/>
      <c r="H84" s="26"/>
      <c r="I84" s="13" t="str">
        <f t="shared" si="3"/>
        <v>Compliant</v>
      </c>
      <c r="J84" s="13" t="str">
        <f t="shared" si="4"/>
        <v>Non-compliant</v>
      </c>
      <c r="K84" s="13" t="str">
        <f t="shared" si="5"/>
        <v/>
      </c>
    </row>
    <row r="85" spans="1:11" s="14" customFormat="1" ht="25.5" x14ac:dyDescent="0.25">
      <c r="A85" s="12" t="s">
        <v>215</v>
      </c>
      <c r="B85" s="12" t="s">
        <v>12</v>
      </c>
      <c r="C85" s="8" t="s">
        <v>207</v>
      </c>
      <c r="D85" s="6" t="s">
        <v>216</v>
      </c>
      <c r="E85" s="16" t="str">
        <f>IF(Table13423[[#This Row],[Priority]]="Critical","N/A",IF(Table13423[[#This Row],[Priority]]="High",10,IF(Table13423[[#This Row],[Priority]]="Medium",5,IF(Table13423[[#This Row],[Priority]]="Low",2,IF(Table13423[[#This Row],[Priority]]="Question","N/A",0)))))</f>
        <v>N/A</v>
      </c>
      <c r="F85" s="12" t="str">
        <f>IF(Table13423[[#This Row],[Participant response]]="","",IF(OR(Table13423[[#This Row],[Priority]]="Critical",Table13423[[#This Row],[Priority]]="Question"),"N/A",Table13423[[#This Row],[Maximum score]]*IF(Table13423[[#This Row],[Participant response]]="Standard",1,IF(LEFT(Table13423[[#This Row],[Participant response]],6)="Custom",0.5,0))))</f>
        <v/>
      </c>
      <c r="G85" s="24"/>
      <c r="H85" s="26"/>
      <c r="I85" s="13" t="str">
        <f t="shared" si="3"/>
        <v>Compliant</v>
      </c>
      <c r="J85" s="13" t="str">
        <f t="shared" si="4"/>
        <v>Non-compliant</v>
      </c>
      <c r="K85" s="13" t="str">
        <f t="shared" si="5"/>
        <v/>
      </c>
    </row>
    <row r="86" spans="1:11" s="14" customFormat="1" ht="25.5" x14ac:dyDescent="0.25">
      <c r="A86" s="12" t="s">
        <v>217</v>
      </c>
      <c r="B86" s="12" t="s">
        <v>12</v>
      </c>
      <c r="C86" s="8" t="s">
        <v>207</v>
      </c>
      <c r="D86" s="6" t="s">
        <v>218</v>
      </c>
      <c r="E86" s="15" t="str">
        <f>IF(Table13423[[#This Row],[Priority]]="Critical","N/A",IF(Table13423[[#This Row],[Priority]]="High",10,IF(Table13423[[#This Row],[Priority]]="Medium",5,IF(Table13423[[#This Row],[Priority]]="Low",2,IF(Table13423[[#This Row],[Priority]]="Question","N/A",0)))))</f>
        <v>N/A</v>
      </c>
      <c r="F86" s="12" t="str">
        <f>IF(Table13423[[#This Row],[Participant response]]="","",IF(OR(Table13423[[#This Row],[Priority]]="Critical",Table13423[[#This Row],[Priority]]="Question"),"N/A",Table13423[[#This Row],[Maximum score]]*IF(Table13423[[#This Row],[Participant response]]="Standard",1,IF(LEFT(Table13423[[#This Row],[Participant response]],6)="Custom",0.5,0))))</f>
        <v/>
      </c>
      <c r="G86" s="24"/>
      <c r="H86" s="26"/>
      <c r="I86" s="13" t="str">
        <f t="shared" si="3"/>
        <v>Compliant</v>
      </c>
      <c r="J86" s="13" t="str">
        <f t="shared" si="4"/>
        <v>Non-compliant</v>
      </c>
      <c r="K86" s="13" t="str">
        <f t="shared" si="5"/>
        <v/>
      </c>
    </row>
    <row r="87" spans="1:11" s="14" customFormat="1" ht="15" x14ac:dyDescent="0.25">
      <c r="A87" s="12" t="s">
        <v>219</v>
      </c>
      <c r="B87" s="12" t="s">
        <v>12</v>
      </c>
      <c r="C87" s="8" t="s">
        <v>220</v>
      </c>
      <c r="D87" s="6" t="s">
        <v>221</v>
      </c>
      <c r="E87" s="12" t="str">
        <f>IF(Table13423[[#This Row],[Priority]]="Critical","N/A",IF(Table13423[[#This Row],[Priority]]="High",10,IF(Table13423[[#This Row],[Priority]]="Medium",5,IF(Table13423[[#This Row],[Priority]]="Low",2,IF(Table13423[[#This Row],[Priority]]="Question","N/A",0)))))</f>
        <v>N/A</v>
      </c>
      <c r="F87" s="12" t="str">
        <f>IF(Table13423[[#This Row],[Participant response]]="","",IF(OR(Table13423[[#This Row],[Priority]]="Critical",Table13423[[#This Row],[Priority]]="Question"),"N/A",Table13423[[#This Row],[Maximum score]]*IF(Table13423[[#This Row],[Participant response]]="Standard",1,IF(LEFT(Table13423[[#This Row],[Participant response]],6)="Custom",0.5,0))))</f>
        <v/>
      </c>
      <c r="G87" s="24"/>
      <c r="H87" s="26"/>
      <c r="I87" s="13" t="str">
        <f t="shared" si="3"/>
        <v>Compliant</v>
      </c>
      <c r="J87" s="13" t="str">
        <f t="shared" si="4"/>
        <v>Non-compliant</v>
      </c>
      <c r="K87" s="13" t="str">
        <f t="shared" si="5"/>
        <v/>
      </c>
    </row>
    <row r="88" spans="1:11" s="14" customFormat="1" ht="25.5" x14ac:dyDescent="0.25">
      <c r="A88" s="12" t="s">
        <v>222</v>
      </c>
      <c r="B88" s="12" t="s">
        <v>12</v>
      </c>
      <c r="C88" s="8" t="s">
        <v>220</v>
      </c>
      <c r="D88" s="6" t="s">
        <v>223</v>
      </c>
      <c r="E88" s="12" t="str">
        <f>IF(Table13423[[#This Row],[Priority]]="Critical","N/A",IF(Table13423[[#This Row],[Priority]]="High",10,IF(Table13423[[#This Row],[Priority]]="Medium",5,IF(Table13423[[#This Row],[Priority]]="Low",2,IF(Table13423[[#This Row],[Priority]]="Question","N/A",0)))))</f>
        <v>N/A</v>
      </c>
      <c r="F88" s="12" t="str">
        <f>IF(Table13423[[#This Row],[Participant response]]="","",IF(OR(Table13423[[#This Row],[Priority]]="Critical",Table13423[[#This Row],[Priority]]="Question"),"N/A",Table13423[[#This Row],[Maximum score]]*IF(Table13423[[#This Row],[Participant response]]="Standard",1,IF(LEFT(Table13423[[#This Row],[Participant response]],6)="Custom",0.5,0))))</f>
        <v/>
      </c>
      <c r="G88" s="24"/>
      <c r="H88" s="26"/>
      <c r="I88" s="13" t="str">
        <f t="shared" si="3"/>
        <v>Compliant</v>
      </c>
      <c r="J88" s="13" t="str">
        <f t="shared" si="4"/>
        <v>Non-compliant</v>
      </c>
      <c r="K88" s="13" t="str">
        <f t="shared" si="5"/>
        <v/>
      </c>
    </row>
    <row r="89" spans="1:11" s="14" customFormat="1" ht="15" x14ac:dyDescent="0.25">
      <c r="A89" s="16" t="s">
        <v>224</v>
      </c>
      <c r="B89" s="12" t="s">
        <v>17</v>
      </c>
      <c r="C89" s="8" t="s">
        <v>220</v>
      </c>
      <c r="D89" s="6" t="s">
        <v>225</v>
      </c>
      <c r="E89" s="20">
        <f>IF(Table13423[[#This Row],[Priority]]="Critical","N/A",IF(Table13423[[#This Row],[Priority]]="High",10,IF(Table13423[[#This Row],[Priority]]="Medium",5,IF(Table13423[[#This Row],[Priority]]="Low",2,IF(Table13423[[#This Row],[Priority]]="Question","N/A",0)))))</f>
        <v>10</v>
      </c>
      <c r="F89" s="12" t="str">
        <f>IF(Table13423[[#This Row],[Participant response]]="","",IF(OR(Table13423[[#This Row],[Priority]]="Critical",Table13423[[#This Row],[Priority]]="Question"),"N/A",Table13423[[#This Row],[Maximum score]]*IF(Table13423[[#This Row],[Participant response]]="Standard",1,IF(LEFT(Table13423[[#This Row],[Participant response]],6)="Custom",0.5,0))))</f>
        <v/>
      </c>
      <c r="G89" s="24"/>
      <c r="H89" s="26"/>
      <c r="I89" s="13" t="str">
        <f t="shared" si="3"/>
        <v>Standard</v>
      </c>
      <c r="J89" s="13" t="str">
        <f t="shared" si="4"/>
        <v>Customisation required</v>
      </c>
      <c r="K89" s="13" t="str">
        <f t="shared" si="5"/>
        <v>Not compliant</v>
      </c>
    </row>
    <row r="90" spans="1:11" s="14" customFormat="1" ht="25.5" x14ac:dyDescent="0.25">
      <c r="A90" s="12" t="s">
        <v>226</v>
      </c>
      <c r="B90" s="12" t="s">
        <v>17</v>
      </c>
      <c r="C90" s="8" t="s">
        <v>220</v>
      </c>
      <c r="D90" s="11" t="s">
        <v>227</v>
      </c>
      <c r="E90" s="15">
        <f>IF(Table13423[[#This Row],[Priority]]="Critical","N/A",IF(Table13423[[#This Row],[Priority]]="High",10,IF(Table13423[[#This Row],[Priority]]="Medium",5,IF(Table13423[[#This Row],[Priority]]="Low",2,IF(Table13423[[#This Row],[Priority]]="Question","N/A",0)))))</f>
        <v>10</v>
      </c>
      <c r="F90" s="12" t="str">
        <f>IF(Table13423[[#This Row],[Participant response]]="","",IF(OR(Table13423[[#This Row],[Priority]]="Critical",Table13423[[#This Row],[Priority]]="Question"),"N/A",Table13423[[#This Row],[Maximum score]]*IF(Table13423[[#This Row],[Participant response]]="Standard",1,IF(LEFT(Table13423[[#This Row],[Participant response]],6)="Custom",0.5,0))))</f>
        <v/>
      </c>
      <c r="G90" s="24"/>
      <c r="H90" s="26"/>
      <c r="I90" s="13" t="str">
        <f t="shared" si="3"/>
        <v>Standard</v>
      </c>
      <c r="J90" s="13" t="str">
        <f t="shared" si="4"/>
        <v>Customisation required</v>
      </c>
      <c r="K90" s="13" t="str">
        <f t="shared" si="5"/>
        <v>Not compliant</v>
      </c>
    </row>
    <row r="91" spans="1:11" s="14" customFormat="1" ht="25.5" x14ac:dyDescent="0.25">
      <c r="A91" s="12" t="s">
        <v>228</v>
      </c>
      <c r="B91" s="12" t="s">
        <v>35</v>
      </c>
      <c r="C91" s="8" t="s">
        <v>220</v>
      </c>
      <c r="D91" s="6" t="s">
        <v>229</v>
      </c>
      <c r="E91" s="16" t="str">
        <f>IF(Table13423[[#This Row],[Priority]]="Critical","N/A",IF(Table13423[[#This Row],[Priority]]="High",10,IF(Table13423[[#This Row],[Priority]]="Medium",5,IF(Table13423[[#This Row],[Priority]]="Low",2,IF(Table13423[[#This Row],[Priority]]="Question","N/A",0)))))</f>
        <v>N/A</v>
      </c>
      <c r="F91" s="12" t="str">
        <f>IF(Table13423[[#This Row],[Participant response]]="","",IF(OR(Table13423[[#This Row],[Priority]]="Critical",Table13423[[#This Row],[Priority]]="Question"),"N/A",Table13423[[#This Row],[Maximum score]]*IF(Table13423[[#This Row],[Participant response]]="Standard",1,IF(LEFT(Table13423[[#This Row],[Participant response]],6)="Custom",0.5,0))))</f>
        <v/>
      </c>
      <c r="G91" s="24"/>
      <c r="H91" s="26"/>
      <c r="I91" s="13" t="str">
        <f t="shared" si="3"/>
        <v>Answered</v>
      </c>
      <c r="J91" s="13" t="str">
        <f t="shared" si="4"/>
        <v>Not answered</v>
      </c>
      <c r="K91" s="13" t="str">
        <f t="shared" si="5"/>
        <v/>
      </c>
    </row>
    <row r="92" spans="1:11" s="14" customFormat="1" ht="25.5" x14ac:dyDescent="0.25">
      <c r="A92" s="16" t="s">
        <v>230</v>
      </c>
      <c r="B92" s="16" t="s">
        <v>17</v>
      </c>
      <c r="C92" s="9" t="s">
        <v>220</v>
      </c>
      <c r="D92" s="6" t="s">
        <v>231</v>
      </c>
      <c r="E92" s="16">
        <f>IF(Table13423[[#This Row],[Priority]]="Critical","N/A",IF(Table13423[[#This Row],[Priority]]="High",10,IF(Table13423[[#This Row],[Priority]]="Medium",5,IF(Table13423[[#This Row],[Priority]]="Low",2,IF(Table13423[[#This Row],[Priority]]="Question","N/A",0)))))</f>
        <v>10</v>
      </c>
      <c r="F92" s="12" t="str">
        <f>IF(Table13423[[#This Row],[Participant response]]="","",IF(OR(Table13423[[#This Row],[Priority]]="Critical",Table13423[[#This Row],[Priority]]="Question"),"N/A",Table13423[[#This Row],[Maximum score]]*IF(Table13423[[#This Row],[Participant response]]="Standard",1,IF(LEFT(Table13423[[#This Row],[Participant response]],6)="Custom",0.5,0))))</f>
        <v/>
      </c>
      <c r="G92" s="24"/>
      <c r="H92" s="26"/>
      <c r="I92" s="13" t="str">
        <f t="shared" si="3"/>
        <v>Standard</v>
      </c>
      <c r="J92" s="13" t="str">
        <f t="shared" si="4"/>
        <v>Customisation required</v>
      </c>
      <c r="K92" s="13" t="str">
        <f t="shared" si="5"/>
        <v>Not compliant</v>
      </c>
    </row>
    <row r="93" spans="1:11" s="14" customFormat="1" ht="25.5" x14ac:dyDescent="0.25">
      <c r="A93" s="16" t="s">
        <v>232</v>
      </c>
      <c r="B93" s="12" t="s">
        <v>17</v>
      </c>
      <c r="C93" s="8" t="s">
        <v>220</v>
      </c>
      <c r="D93" s="6" t="s">
        <v>233</v>
      </c>
      <c r="E93" s="12">
        <f>IF(Table13423[[#This Row],[Priority]]="Critical","N/A",IF(Table13423[[#This Row],[Priority]]="High",10,IF(Table13423[[#This Row],[Priority]]="Medium",5,IF(Table13423[[#This Row],[Priority]]="Low",2,IF(Table13423[[#This Row],[Priority]]="Question","N/A",0)))))</f>
        <v>10</v>
      </c>
      <c r="F93" s="12" t="str">
        <f>IF(Table13423[[#This Row],[Participant response]]="","",IF(OR(Table13423[[#This Row],[Priority]]="Critical",Table13423[[#This Row],[Priority]]="Question"),"N/A",Table13423[[#This Row],[Maximum score]]*IF(Table13423[[#This Row],[Participant response]]="Standard",1,IF(LEFT(Table13423[[#This Row],[Participant response]],6)="Custom",0.5,0))))</f>
        <v/>
      </c>
      <c r="G93" s="24"/>
      <c r="H93" s="26"/>
      <c r="I93" s="13" t="str">
        <f t="shared" si="3"/>
        <v>Standard</v>
      </c>
      <c r="J93" s="13" t="str">
        <f t="shared" si="4"/>
        <v>Customisation required</v>
      </c>
      <c r="K93" s="13" t="str">
        <f t="shared" si="5"/>
        <v>Not compliant</v>
      </c>
    </row>
    <row r="94" spans="1:11" s="14" customFormat="1" ht="25.5" x14ac:dyDescent="0.25">
      <c r="A94" s="12" t="s">
        <v>234</v>
      </c>
      <c r="B94" s="12" t="s">
        <v>17</v>
      </c>
      <c r="C94" s="8" t="s">
        <v>220</v>
      </c>
      <c r="D94" s="6" t="s">
        <v>235</v>
      </c>
      <c r="E94" s="12">
        <f>IF(Table13423[[#This Row],[Priority]]="Critical","N/A",IF(Table13423[[#This Row],[Priority]]="High",10,IF(Table13423[[#This Row],[Priority]]="Medium",5,IF(Table13423[[#This Row],[Priority]]="Low",2,IF(Table13423[[#This Row],[Priority]]="Question","N/A",0)))))</f>
        <v>10</v>
      </c>
      <c r="F94" s="12" t="str">
        <f>IF(Table13423[[#This Row],[Participant response]]="","",IF(OR(Table13423[[#This Row],[Priority]]="Critical",Table13423[[#This Row],[Priority]]="Question"),"N/A",Table13423[[#This Row],[Maximum score]]*IF(Table13423[[#This Row],[Participant response]]="Standard",1,IF(LEFT(Table13423[[#This Row],[Participant response]],6)="Custom",0.5,0))))</f>
        <v/>
      </c>
      <c r="G94" s="24"/>
      <c r="H94" s="26"/>
      <c r="I94" s="13" t="str">
        <f t="shared" si="3"/>
        <v>Standard</v>
      </c>
      <c r="J94" s="13" t="str">
        <f t="shared" si="4"/>
        <v>Customisation required</v>
      </c>
      <c r="K94" s="13" t="str">
        <f t="shared" si="5"/>
        <v>Not compliant</v>
      </c>
    </row>
    <row r="95" spans="1:11" s="14" customFormat="1" ht="25.5" x14ac:dyDescent="0.25">
      <c r="A95" s="12" t="s">
        <v>236</v>
      </c>
      <c r="B95" s="12" t="s">
        <v>35</v>
      </c>
      <c r="C95" s="8" t="s">
        <v>220</v>
      </c>
      <c r="D95" s="6" t="s">
        <v>237</v>
      </c>
      <c r="E95" s="12" t="str">
        <f>IF(Table13423[[#This Row],[Priority]]="Critical","N/A",IF(Table13423[[#This Row],[Priority]]="High",10,IF(Table13423[[#This Row],[Priority]]="Medium",5,IF(Table13423[[#This Row],[Priority]]="Low",2,IF(Table13423[[#This Row],[Priority]]="Question","N/A",0)))))</f>
        <v>N/A</v>
      </c>
      <c r="F95" s="12" t="str">
        <f>IF(Table13423[[#This Row],[Participant response]]="","",IF(OR(Table13423[[#This Row],[Priority]]="Critical",Table13423[[#This Row],[Priority]]="Question"),"N/A",Table13423[[#This Row],[Maximum score]]*IF(Table13423[[#This Row],[Participant response]]="Standard",1,IF(LEFT(Table13423[[#This Row],[Participant response]],6)="Custom",0.5,0))))</f>
        <v/>
      </c>
      <c r="G95" s="24"/>
      <c r="H95" s="26"/>
      <c r="I95" s="13" t="str">
        <f t="shared" si="3"/>
        <v>Answered</v>
      </c>
      <c r="J95" s="13" t="str">
        <f t="shared" si="4"/>
        <v>Not answered</v>
      </c>
      <c r="K95" s="13" t="str">
        <f t="shared" si="5"/>
        <v/>
      </c>
    </row>
    <row r="96" spans="1:11" s="14" customFormat="1" ht="25.5" x14ac:dyDescent="0.25">
      <c r="A96" s="12" t="s">
        <v>238</v>
      </c>
      <c r="B96" s="12" t="s">
        <v>35</v>
      </c>
      <c r="C96" s="8" t="s">
        <v>220</v>
      </c>
      <c r="D96" s="6" t="s">
        <v>239</v>
      </c>
      <c r="E96" s="12" t="str">
        <f>IF(Table13423[[#This Row],[Priority]]="Critical","N/A",IF(Table13423[[#This Row],[Priority]]="High",10,IF(Table13423[[#This Row],[Priority]]="Medium",5,IF(Table13423[[#This Row],[Priority]]="Low",2,IF(Table13423[[#This Row],[Priority]]="Question","N/A",0)))))</f>
        <v>N/A</v>
      </c>
      <c r="F96" s="12" t="str">
        <f>IF(Table13423[[#This Row],[Participant response]]="","",IF(OR(Table13423[[#This Row],[Priority]]="Critical",Table13423[[#This Row],[Priority]]="Question"),"N/A",Table13423[[#This Row],[Maximum score]]*IF(Table13423[[#This Row],[Participant response]]="Standard",1,IF(LEFT(Table13423[[#This Row],[Participant response]],6)="Custom",0.5,0))))</f>
        <v/>
      </c>
      <c r="G96" s="24"/>
      <c r="H96" s="26"/>
      <c r="I96" s="13" t="str">
        <f t="shared" si="3"/>
        <v>Answered</v>
      </c>
      <c r="J96" s="13" t="str">
        <f t="shared" si="4"/>
        <v>Not answered</v>
      </c>
      <c r="K96" s="13" t="str">
        <f t="shared" si="5"/>
        <v/>
      </c>
    </row>
    <row r="97" spans="1:11" s="14" customFormat="1" ht="25.5" x14ac:dyDescent="0.25">
      <c r="A97" s="12" t="s">
        <v>240</v>
      </c>
      <c r="B97" s="12" t="s">
        <v>35</v>
      </c>
      <c r="C97" s="8" t="s">
        <v>220</v>
      </c>
      <c r="D97" s="6" t="s">
        <v>241</v>
      </c>
      <c r="E97" s="12" t="str">
        <f>IF(Table13423[[#This Row],[Priority]]="Critical","N/A",IF(Table13423[[#This Row],[Priority]]="High",10,IF(Table13423[[#This Row],[Priority]]="Medium",5,IF(Table13423[[#This Row],[Priority]]="Low",2,IF(Table13423[[#This Row],[Priority]]="Question","N/A",0)))))</f>
        <v>N/A</v>
      </c>
      <c r="F97" s="12" t="str">
        <f>IF(Table13423[[#This Row],[Participant response]]="","",IF(OR(Table13423[[#This Row],[Priority]]="Critical",Table13423[[#This Row],[Priority]]="Question"),"N/A",Table13423[[#This Row],[Maximum score]]*IF(Table13423[[#This Row],[Participant response]]="Standard",1,IF(LEFT(Table13423[[#This Row],[Participant response]],6)="Custom",0.5,0))))</f>
        <v/>
      </c>
      <c r="G97" s="24"/>
      <c r="H97" s="26"/>
      <c r="I97" s="13" t="str">
        <f t="shared" si="3"/>
        <v>Answered</v>
      </c>
      <c r="J97" s="13" t="str">
        <f t="shared" si="4"/>
        <v>Not answered</v>
      </c>
      <c r="K97" s="13" t="str">
        <f t="shared" si="5"/>
        <v/>
      </c>
    </row>
    <row r="98" spans="1:11" s="14" customFormat="1" ht="15" x14ac:dyDescent="0.25">
      <c r="A98" s="16" t="s">
        <v>242</v>
      </c>
      <c r="B98" s="12" t="s">
        <v>12</v>
      </c>
      <c r="C98" s="8" t="s">
        <v>220</v>
      </c>
      <c r="D98" s="11" t="s">
        <v>243</v>
      </c>
      <c r="E98" s="12" t="str">
        <f>IF(Table13423[[#This Row],[Priority]]="Critical","N/A",IF(Table13423[[#This Row],[Priority]]="High",10,IF(Table13423[[#This Row],[Priority]]="Medium",5,IF(Table13423[[#This Row],[Priority]]="Low",2,IF(Table13423[[#This Row],[Priority]]="Question","N/A",0)))))</f>
        <v>N/A</v>
      </c>
      <c r="F98" s="12" t="str">
        <f>IF(Table13423[[#This Row],[Participant response]]="","",IF(OR(Table13423[[#This Row],[Priority]]="Critical",Table13423[[#This Row],[Priority]]="Question"),"N/A",Table13423[[#This Row],[Maximum score]]*IF(Table13423[[#This Row],[Participant response]]="Standard",1,IF(LEFT(Table13423[[#This Row],[Participant response]],6)="Custom",0.5,0))))</f>
        <v/>
      </c>
      <c r="G98" s="24"/>
      <c r="H98" s="26"/>
      <c r="I98" s="13" t="str">
        <f t="shared" si="3"/>
        <v>Compliant</v>
      </c>
      <c r="J98" s="13" t="str">
        <f t="shared" si="4"/>
        <v>Non-compliant</v>
      </c>
      <c r="K98" s="13" t="str">
        <f t="shared" si="5"/>
        <v/>
      </c>
    </row>
    <row r="99" spans="1:11" s="14" customFormat="1" ht="38.25" x14ac:dyDescent="0.25">
      <c r="A99" s="16" t="s">
        <v>244</v>
      </c>
      <c r="B99" s="12" t="s">
        <v>17</v>
      </c>
      <c r="C99" s="8" t="s">
        <v>220</v>
      </c>
      <c r="D99" s="6" t="s">
        <v>245</v>
      </c>
      <c r="E99" s="12">
        <f>IF(Table13423[[#This Row],[Priority]]="Critical","N/A",IF(Table13423[[#This Row],[Priority]]="High",10,IF(Table13423[[#This Row],[Priority]]="Medium",5,IF(Table13423[[#This Row],[Priority]]="Low",2,IF(Table13423[[#This Row],[Priority]]="Question","N/A",0)))))</f>
        <v>10</v>
      </c>
      <c r="F99" s="12" t="str">
        <f>IF(Table13423[[#This Row],[Participant response]]="","",IF(OR(Table13423[[#This Row],[Priority]]="Critical",Table13423[[#This Row],[Priority]]="Question"),"N/A",Table13423[[#This Row],[Maximum score]]*IF(Table13423[[#This Row],[Participant response]]="Standard",1,IF(LEFT(Table13423[[#This Row],[Participant response]],6)="Custom",0.5,0))))</f>
        <v/>
      </c>
      <c r="G99" s="24"/>
      <c r="H99" s="26"/>
      <c r="I99" s="13" t="str">
        <f t="shared" si="3"/>
        <v>Standard</v>
      </c>
      <c r="J99" s="13" t="str">
        <f t="shared" si="4"/>
        <v>Customisation required</v>
      </c>
      <c r="K99" s="13" t="str">
        <f t="shared" si="5"/>
        <v>Not compliant</v>
      </c>
    </row>
    <row r="100" spans="1:11" s="14" customFormat="1" ht="15" x14ac:dyDescent="0.25">
      <c r="A100" s="16" t="s">
        <v>246</v>
      </c>
      <c r="B100" s="16" t="s">
        <v>35</v>
      </c>
      <c r="C100" s="8" t="s">
        <v>220</v>
      </c>
      <c r="D100" s="7" t="s">
        <v>247</v>
      </c>
      <c r="E100" s="16" t="str">
        <f>IF(Table13423[[#This Row],[Priority]]="Critical","N/A",IF(Table13423[[#This Row],[Priority]]="High",10,IF(Table13423[[#This Row],[Priority]]="Medium",5,IF(Table13423[[#This Row],[Priority]]="Low",2,IF(Table13423[[#This Row],[Priority]]="Question","N/A",0)))))</f>
        <v>N/A</v>
      </c>
      <c r="F100" s="12" t="str">
        <f>IF(Table13423[[#This Row],[Participant response]]="","",IF(OR(Table13423[[#This Row],[Priority]]="Critical",Table13423[[#This Row],[Priority]]="Question"),"N/A",Table13423[[#This Row],[Maximum score]]*IF(Table13423[[#This Row],[Participant response]]="Standard",1,IF(LEFT(Table13423[[#This Row],[Participant response]],6)="Custom",0.5,0))))</f>
        <v/>
      </c>
      <c r="G100" s="24"/>
      <c r="H100" s="26"/>
      <c r="I100" s="13" t="str">
        <f t="shared" si="3"/>
        <v>Answered</v>
      </c>
      <c r="J100" s="13" t="str">
        <f t="shared" si="4"/>
        <v>Not answered</v>
      </c>
      <c r="K100" s="13" t="str">
        <f t="shared" si="5"/>
        <v/>
      </c>
    </row>
    <row r="101" spans="1:11" s="14" customFormat="1" ht="25.5" x14ac:dyDescent="0.25">
      <c r="A101" s="16" t="s">
        <v>248</v>
      </c>
      <c r="B101" s="16" t="s">
        <v>41</v>
      </c>
      <c r="C101" s="8" t="s">
        <v>220</v>
      </c>
      <c r="D101" s="6" t="s">
        <v>249</v>
      </c>
      <c r="E101" s="20">
        <f>IF(Table13423[[#This Row],[Priority]]="Critical","N/A",IF(Table13423[[#This Row],[Priority]]="High",10,IF(Table13423[[#This Row],[Priority]]="Medium",5,IF(Table13423[[#This Row],[Priority]]="Low",2,IF(Table13423[[#This Row],[Priority]]="Question","N/A",0)))))</f>
        <v>5</v>
      </c>
      <c r="F101" s="12" t="str">
        <f>IF(Table13423[[#This Row],[Participant response]]="","",IF(OR(Table13423[[#This Row],[Priority]]="Critical",Table13423[[#This Row],[Priority]]="Question"),"N/A",Table13423[[#This Row],[Maximum score]]*IF(Table13423[[#This Row],[Participant response]]="Standard",1,IF(LEFT(Table13423[[#This Row],[Participant response]],6)="Custom",0.5,0))))</f>
        <v/>
      </c>
      <c r="G101" s="24"/>
      <c r="H101" s="26"/>
      <c r="I101" s="13" t="str">
        <f t="shared" si="3"/>
        <v>Standard</v>
      </c>
      <c r="J101" s="13" t="str">
        <f t="shared" si="4"/>
        <v>Customisation required</v>
      </c>
      <c r="K101" s="13" t="str">
        <f t="shared" si="5"/>
        <v>Not compliant</v>
      </c>
    </row>
    <row r="102" spans="1:11" s="14" customFormat="1" ht="25.5" x14ac:dyDescent="0.25">
      <c r="A102" s="12" t="s">
        <v>250</v>
      </c>
      <c r="B102" s="12" t="s">
        <v>41</v>
      </c>
      <c r="C102" s="8" t="s">
        <v>220</v>
      </c>
      <c r="D102" s="6" t="s">
        <v>251</v>
      </c>
      <c r="E102" s="15">
        <f>IF(Table13423[[#This Row],[Priority]]="Critical","N/A",IF(Table13423[[#This Row],[Priority]]="High",10,IF(Table13423[[#This Row],[Priority]]="Medium",5,IF(Table13423[[#This Row],[Priority]]="Low",2,IF(Table13423[[#This Row],[Priority]]="Question","N/A",0)))))</f>
        <v>5</v>
      </c>
      <c r="F102" s="12" t="str">
        <f>IF(Table13423[[#This Row],[Participant response]]="","",IF(OR(Table13423[[#This Row],[Priority]]="Critical",Table13423[[#This Row],[Priority]]="Question"),"N/A",Table13423[[#This Row],[Maximum score]]*IF(Table13423[[#This Row],[Participant response]]="Standard",1,IF(LEFT(Table13423[[#This Row],[Participant response]],6)="Custom",0.5,0))))</f>
        <v/>
      </c>
      <c r="G102" s="24"/>
      <c r="H102" s="26"/>
      <c r="I102" s="13" t="str">
        <f t="shared" si="3"/>
        <v>Standard</v>
      </c>
      <c r="J102" s="13" t="str">
        <f t="shared" si="4"/>
        <v>Customisation required</v>
      </c>
      <c r="K102" s="13" t="str">
        <f t="shared" si="5"/>
        <v>Not compliant</v>
      </c>
    </row>
    <row r="103" spans="1:11" s="14" customFormat="1" ht="25.5" x14ac:dyDescent="0.25">
      <c r="A103" s="16" t="s">
        <v>252</v>
      </c>
      <c r="B103" s="16" t="s">
        <v>41</v>
      </c>
      <c r="C103" s="8" t="s">
        <v>220</v>
      </c>
      <c r="D103" s="7" t="s">
        <v>253</v>
      </c>
      <c r="E103" s="16">
        <f>IF(Table13423[[#This Row],[Priority]]="Critical","N/A",IF(Table13423[[#This Row],[Priority]]="High",10,IF(Table13423[[#This Row],[Priority]]="Medium",5,IF(Table13423[[#This Row],[Priority]]="Low",2,IF(Table13423[[#This Row],[Priority]]="Question","N/A",0)))))</f>
        <v>5</v>
      </c>
      <c r="F103" s="12" t="str">
        <f>IF(Table13423[[#This Row],[Participant response]]="","",IF(OR(Table13423[[#This Row],[Priority]]="Critical",Table13423[[#This Row],[Priority]]="Question"),"N/A",Table13423[[#This Row],[Maximum score]]*IF(Table13423[[#This Row],[Participant response]]="Standard",1,IF(LEFT(Table13423[[#This Row],[Participant response]],6)="Custom",0.5,0))))</f>
        <v/>
      </c>
      <c r="G103" s="24"/>
      <c r="H103" s="26"/>
      <c r="I103" s="13" t="str">
        <f t="shared" si="3"/>
        <v>Standard</v>
      </c>
      <c r="J103" s="13" t="str">
        <f t="shared" si="4"/>
        <v>Customisation required</v>
      </c>
      <c r="K103" s="13" t="str">
        <f t="shared" si="5"/>
        <v>Not compliant</v>
      </c>
    </row>
    <row r="104" spans="1:11" s="14" customFormat="1" ht="15" x14ac:dyDescent="0.25">
      <c r="A104" s="16" t="s">
        <v>254</v>
      </c>
      <c r="B104" s="16" t="s">
        <v>35</v>
      </c>
      <c r="C104" s="8" t="s">
        <v>220</v>
      </c>
      <c r="D104" s="7" t="s">
        <v>255</v>
      </c>
      <c r="E104" s="16" t="str">
        <f>IF(Table13423[[#This Row],[Priority]]="Critical","N/A",IF(Table13423[[#This Row],[Priority]]="High",10,IF(Table13423[[#This Row],[Priority]]="Medium",5,IF(Table13423[[#This Row],[Priority]]="Low",2,IF(Table13423[[#This Row],[Priority]]="Question","N/A",0)))))</f>
        <v>N/A</v>
      </c>
      <c r="F104" s="12" t="str">
        <f>IF(Table13423[[#This Row],[Participant response]]="","",IF(OR(Table13423[[#This Row],[Priority]]="Critical",Table13423[[#This Row],[Priority]]="Question"),"N/A",Table13423[[#This Row],[Maximum score]]*IF(Table13423[[#This Row],[Participant response]]="Standard",1,IF(LEFT(Table13423[[#This Row],[Participant response]],6)="Custom",0.5,0))))</f>
        <v/>
      </c>
      <c r="G104" s="24"/>
      <c r="H104" s="26"/>
      <c r="I104" s="13" t="str">
        <f t="shared" si="3"/>
        <v>Answered</v>
      </c>
      <c r="J104" s="13" t="str">
        <f t="shared" si="4"/>
        <v>Not answered</v>
      </c>
      <c r="K104" s="13" t="str">
        <f t="shared" si="5"/>
        <v/>
      </c>
    </row>
    <row r="105" spans="1:11" s="14" customFormat="1" ht="25.5" x14ac:dyDescent="0.25">
      <c r="A105" s="16" t="s">
        <v>256</v>
      </c>
      <c r="B105" s="12" t="s">
        <v>41</v>
      </c>
      <c r="C105" s="8" t="s">
        <v>220</v>
      </c>
      <c r="D105" s="6" t="s">
        <v>257</v>
      </c>
      <c r="E105" s="12">
        <f>IF(Table13423[[#This Row],[Priority]]="Critical","N/A",IF(Table13423[[#This Row],[Priority]]="High",10,IF(Table13423[[#This Row],[Priority]]="Medium",5,IF(Table13423[[#This Row],[Priority]]="Low",2,IF(Table13423[[#This Row],[Priority]]="Question","N/A",0)))))</f>
        <v>5</v>
      </c>
      <c r="F105" s="12" t="str">
        <f>IF(Table13423[[#This Row],[Participant response]]="","",IF(OR(Table13423[[#This Row],[Priority]]="Critical",Table13423[[#This Row],[Priority]]="Question"),"N/A",Table13423[[#This Row],[Maximum score]]*IF(Table13423[[#This Row],[Participant response]]="Standard",1,IF(LEFT(Table13423[[#This Row],[Participant response]],6)="Custom",0.5,0))))</f>
        <v/>
      </c>
      <c r="G105" s="24"/>
      <c r="H105" s="26"/>
      <c r="I105" s="13" t="str">
        <f t="shared" ref="I105:I116" si="6">IF($B105="","",IF($B105="Critical","Compliant",IF($B105="Question","Answered","Standard")))</f>
        <v>Standard</v>
      </c>
      <c r="J105" s="13" t="str">
        <f t="shared" ref="J105:J116" si="7">IF($B105="","",IF($B105="Critical","Non-compliant",IF($B105="Question","Not answered","Customisation required")))</f>
        <v>Customisation required</v>
      </c>
      <c r="K105" s="13" t="str">
        <f t="shared" ref="K105:K116" si="8">IF($B105="","",IF(OR($B105="Critical",$B105="Question"),"","Not compliant"))</f>
        <v>Not compliant</v>
      </c>
    </row>
    <row r="106" spans="1:11" s="14" customFormat="1" ht="25.5" x14ac:dyDescent="0.25">
      <c r="A106" s="12" t="s">
        <v>258</v>
      </c>
      <c r="B106" s="12" t="s">
        <v>17</v>
      </c>
      <c r="C106" s="8" t="s">
        <v>259</v>
      </c>
      <c r="D106" s="6" t="s">
        <v>260</v>
      </c>
      <c r="E106" s="12">
        <f>IF(Table13423[[#This Row],[Priority]]="Critical","N/A",IF(Table13423[[#This Row],[Priority]]="High",10,IF(Table13423[[#This Row],[Priority]]="Medium",5,IF(Table13423[[#This Row],[Priority]]="Low",2,IF(Table13423[[#This Row],[Priority]]="Question","N/A",0)))))</f>
        <v>10</v>
      </c>
      <c r="F106" s="12" t="str">
        <f>IF(Table13423[[#This Row],[Participant response]]="","",IF(OR(Table13423[[#This Row],[Priority]]="Critical",Table13423[[#This Row],[Priority]]="Question"),"N/A",Table13423[[#This Row],[Maximum score]]*IF(Table13423[[#This Row],[Participant response]]="Standard",1,IF(LEFT(Table13423[[#This Row],[Participant response]],6)="Custom",0.5,0))))</f>
        <v/>
      </c>
      <c r="G106" s="24"/>
      <c r="H106" s="26"/>
      <c r="I106" s="13" t="str">
        <f t="shared" si="6"/>
        <v>Standard</v>
      </c>
      <c r="J106" s="13" t="str">
        <f t="shared" si="7"/>
        <v>Customisation required</v>
      </c>
      <c r="K106" s="13" t="str">
        <f t="shared" si="8"/>
        <v>Not compliant</v>
      </c>
    </row>
    <row r="107" spans="1:11" s="14" customFormat="1" ht="25.5" x14ac:dyDescent="0.25">
      <c r="A107" s="12" t="s">
        <v>261</v>
      </c>
      <c r="B107" s="12" t="s">
        <v>35</v>
      </c>
      <c r="C107" s="8" t="s">
        <v>259</v>
      </c>
      <c r="D107" s="6" t="s">
        <v>262</v>
      </c>
      <c r="E107" s="12" t="str">
        <f>IF(Table13423[[#This Row],[Priority]]="Critical","N/A",IF(Table13423[[#This Row],[Priority]]="High",10,IF(Table13423[[#This Row],[Priority]]="Medium",5,IF(Table13423[[#This Row],[Priority]]="Low",2,IF(Table13423[[#This Row],[Priority]]="Question","N/A",0)))))</f>
        <v>N/A</v>
      </c>
      <c r="F107" s="12" t="str">
        <f>IF(Table13423[[#This Row],[Participant response]]="","",IF(OR(Table13423[[#This Row],[Priority]]="Critical",Table13423[[#This Row],[Priority]]="Question"),"N/A",Table13423[[#This Row],[Maximum score]]*IF(Table13423[[#This Row],[Participant response]]="Standard",1,IF(LEFT(Table13423[[#This Row],[Participant response]],6)="Custom",0.5,0))))</f>
        <v/>
      </c>
      <c r="G107" s="24"/>
      <c r="H107" s="26"/>
      <c r="I107" s="13" t="str">
        <f t="shared" si="6"/>
        <v>Answered</v>
      </c>
      <c r="J107" s="13" t="str">
        <f t="shared" si="7"/>
        <v>Not answered</v>
      </c>
      <c r="K107" s="13" t="str">
        <f t="shared" si="8"/>
        <v/>
      </c>
    </row>
    <row r="108" spans="1:11" s="14" customFormat="1" ht="25.5" x14ac:dyDescent="0.25">
      <c r="A108" s="12" t="s">
        <v>263</v>
      </c>
      <c r="B108" s="12" t="s">
        <v>35</v>
      </c>
      <c r="C108" s="8" t="s">
        <v>259</v>
      </c>
      <c r="D108" s="6" t="s">
        <v>264</v>
      </c>
      <c r="E108" s="12" t="str">
        <f>IF(Table13423[[#This Row],[Priority]]="Critical","N/A",IF(Table13423[[#This Row],[Priority]]="High",10,IF(Table13423[[#This Row],[Priority]]="Medium",5,IF(Table13423[[#This Row],[Priority]]="Low",2,IF(Table13423[[#This Row],[Priority]]="Question","N/A",0)))))</f>
        <v>N/A</v>
      </c>
      <c r="F108" s="12" t="str">
        <f>IF(Table13423[[#This Row],[Participant response]]="","",IF(OR(Table13423[[#This Row],[Priority]]="Critical",Table13423[[#This Row],[Priority]]="Question"),"N/A",Table13423[[#This Row],[Maximum score]]*IF(Table13423[[#This Row],[Participant response]]="Standard",1,IF(LEFT(Table13423[[#This Row],[Participant response]],6)="Custom",0.5,0))))</f>
        <v/>
      </c>
      <c r="G108" s="24"/>
      <c r="H108" s="26"/>
      <c r="I108" s="13" t="str">
        <f t="shared" si="6"/>
        <v>Answered</v>
      </c>
      <c r="J108" s="13" t="str">
        <f t="shared" si="7"/>
        <v>Not answered</v>
      </c>
      <c r="K108" s="13" t="str">
        <f t="shared" si="8"/>
        <v/>
      </c>
    </row>
    <row r="109" spans="1:11" s="14" customFormat="1" ht="38.25" x14ac:dyDescent="0.25">
      <c r="A109" s="12" t="s">
        <v>265</v>
      </c>
      <c r="B109" s="12" t="s">
        <v>17</v>
      </c>
      <c r="C109" s="8" t="s">
        <v>259</v>
      </c>
      <c r="D109" s="6" t="s">
        <v>266</v>
      </c>
      <c r="E109" s="12">
        <f>IF(Table13423[[#This Row],[Priority]]="Critical","N/A",IF(Table13423[[#This Row],[Priority]]="High",10,IF(Table13423[[#This Row],[Priority]]="Medium",5,IF(Table13423[[#This Row],[Priority]]="Low",2,IF(Table13423[[#This Row],[Priority]]="Question","N/A",0)))))</f>
        <v>10</v>
      </c>
      <c r="F109" s="12" t="str">
        <f>IF(Table13423[[#This Row],[Participant response]]="","",IF(OR(Table13423[[#This Row],[Priority]]="Critical",Table13423[[#This Row],[Priority]]="Question"),"N/A",Table13423[[#This Row],[Maximum score]]*IF(Table13423[[#This Row],[Participant response]]="Standard",1,IF(LEFT(Table13423[[#This Row],[Participant response]],6)="Custom",0.5,0))))</f>
        <v/>
      </c>
      <c r="G109" s="24"/>
      <c r="H109" s="26"/>
      <c r="I109" s="13" t="str">
        <f t="shared" si="6"/>
        <v>Standard</v>
      </c>
      <c r="J109" s="13" t="str">
        <f t="shared" si="7"/>
        <v>Customisation required</v>
      </c>
      <c r="K109" s="13" t="str">
        <f t="shared" si="8"/>
        <v>Not compliant</v>
      </c>
    </row>
    <row r="110" spans="1:11" s="14" customFormat="1" ht="38.25" x14ac:dyDescent="0.25">
      <c r="A110" s="12" t="s">
        <v>267</v>
      </c>
      <c r="B110" s="12" t="s">
        <v>17</v>
      </c>
      <c r="C110" s="8" t="s">
        <v>259</v>
      </c>
      <c r="D110" s="6" t="s">
        <v>268</v>
      </c>
      <c r="E110" s="12">
        <f>IF(Table13423[[#This Row],[Priority]]="Critical","N/A",IF(Table13423[[#This Row],[Priority]]="High",10,IF(Table13423[[#This Row],[Priority]]="Medium",5,IF(Table13423[[#This Row],[Priority]]="Low",2,IF(Table13423[[#This Row],[Priority]]="Question","N/A",0)))))</f>
        <v>10</v>
      </c>
      <c r="F110" s="12" t="str">
        <f>IF(Table13423[[#This Row],[Participant response]]="","",IF(OR(Table13423[[#This Row],[Priority]]="Critical",Table13423[[#This Row],[Priority]]="Question"),"N/A",Table13423[[#This Row],[Maximum score]]*IF(Table13423[[#This Row],[Participant response]]="Standard",1,IF(LEFT(Table13423[[#This Row],[Participant response]],6)="Custom",0.5,0))))</f>
        <v/>
      </c>
      <c r="G110" s="24"/>
      <c r="H110" s="26"/>
      <c r="I110" s="13" t="str">
        <f t="shared" si="6"/>
        <v>Standard</v>
      </c>
      <c r="J110" s="13" t="str">
        <f t="shared" si="7"/>
        <v>Customisation required</v>
      </c>
      <c r="K110" s="13" t="str">
        <f t="shared" si="8"/>
        <v>Not compliant</v>
      </c>
    </row>
    <row r="111" spans="1:11" s="14" customFormat="1" ht="25.5" x14ac:dyDescent="0.25">
      <c r="A111" s="12" t="s">
        <v>269</v>
      </c>
      <c r="B111" s="12" t="s">
        <v>35</v>
      </c>
      <c r="C111" s="8" t="s">
        <v>259</v>
      </c>
      <c r="D111" s="6" t="s">
        <v>270</v>
      </c>
      <c r="E111" s="15" t="str">
        <f>IF(Table13423[[#This Row],[Priority]]="Critical","N/A",IF(Table13423[[#This Row],[Priority]]="High",10,IF(Table13423[[#This Row],[Priority]]="Medium",5,IF(Table13423[[#This Row],[Priority]]="Low",2,IF(Table13423[[#This Row],[Priority]]="Question","N/A",0)))))</f>
        <v>N/A</v>
      </c>
      <c r="F111" s="12" t="str">
        <f>IF(Table13423[[#This Row],[Participant response]]="","",IF(OR(Table13423[[#This Row],[Priority]]="Critical",Table13423[[#This Row],[Priority]]="Question"),"N/A",Table13423[[#This Row],[Maximum score]]*IF(Table13423[[#This Row],[Participant response]]="Standard",1,IF(LEFT(Table13423[[#This Row],[Participant response]],6)="Custom",0.5,0))))</f>
        <v/>
      </c>
      <c r="G111" s="24"/>
      <c r="H111" s="26"/>
      <c r="I111" s="13" t="str">
        <f t="shared" si="6"/>
        <v>Answered</v>
      </c>
      <c r="J111" s="13" t="str">
        <f t="shared" si="7"/>
        <v>Not answered</v>
      </c>
      <c r="K111" s="13" t="str">
        <f t="shared" si="8"/>
        <v/>
      </c>
    </row>
    <row r="112" spans="1:11" s="14" customFormat="1" ht="38.25" x14ac:dyDescent="0.25">
      <c r="A112" s="16" t="s">
        <v>271</v>
      </c>
      <c r="B112" s="12" t="s">
        <v>12</v>
      </c>
      <c r="C112" s="8" t="s">
        <v>272</v>
      </c>
      <c r="D112" s="6" t="s">
        <v>273</v>
      </c>
      <c r="E112" s="12" t="str">
        <f>IF(Table13423[[#This Row],[Priority]]="Critical","N/A",IF(Table13423[[#This Row],[Priority]]="High",10,IF(Table13423[[#This Row],[Priority]]="Medium",5,IF(Table13423[[#This Row],[Priority]]="Low",2,IF(Table13423[[#This Row],[Priority]]="Question","N/A",0)))))</f>
        <v>N/A</v>
      </c>
      <c r="F112" s="12" t="str">
        <f>IF(Table13423[[#This Row],[Participant response]]="","",IF(OR(Table13423[[#This Row],[Priority]]="Critical",Table13423[[#This Row],[Priority]]="Question"),"N/A",Table13423[[#This Row],[Maximum score]]*IF(Table13423[[#This Row],[Participant response]]="Standard",1,IF(LEFT(Table13423[[#This Row],[Participant response]],6)="Custom",0.5,0))))</f>
        <v/>
      </c>
      <c r="G112" s="24"/>
      <c r="H112" s="26"/>
      <c r="I112" s="13" t="str">
        <f t="shared" si="6"/>
        <v>Compliant</v>
      </c>
      <c r="J112" s="13" t="str">
        <f t="shared" si="7"/>
        <v>Non-compliant</v>
      </c>
      <c r="K112" s="13" t="str">
        <f t="shared" si="8"/>
        <v/>
      </c>
    </row>
    <row r="113" spans="1:12" s="14" customFormat="1" ht="15" x14ac:dyDescent="0.25">
      <c r="A113" s="16" t="s">
        <v>274</v>
      </c>
      <c r="B113" s="12" t="s">
        <v>35</v>
      </c>
      <c r="C113" s="8" t="s">
        <v>272</v>
      </c>
      <c r="D113" s="6" t="s">
        <v>275</v>
      </c>
      <c r="E113" s="12" t="str">
        <f>IF(Table13423[[#This Row],[Priority]]="Critical","N/A",IF(Table13423[[#This Row],[Priority]]="High",10,IF(Table13423[[#This Row],[Priority]]="Medium",5,IF(Table13423[[#This Row],[Priority]]="Low",2,IF(Table13423[[#This Row],[Priority]]="Question","N/A",0)))))</f>
        <v>N/A</v>
      </c>
      <c r="F113" s="12" t="str">
        <f>IF(Table13423[[#This Row],[Participant response]]="","",IF(OR(Table13423[[#This Row],[Priority]]="Critical",Table13423[[#This Row],[Priority]]="Question"),"N/A",Table13423[[#This Row],[Maximum score]]*IF(Table13423[[#This Row],[Participant response]]="Standard",1,IF(LEFT(Table13423[[#This Row],[Participant response]],6)="Custom",0.5,0))))</f>
        <v/>
      </c>
      <c r="G113" s="24"/>
      <c r="H113" s="26"/>
      <c r="I113" s="13" t="str">
        <f t="shared" si="6"/>
        <v>Answered</v>
      </c>
      <c r="J113" s="13" t="str">
        <f t="shared" si="7"/>
        <v>Not answered</v>
      </c>
      <c r="K113" s="13" t="str">
        <f t="shared" si="8"/>
        <v/>
      </c>
    </row>
    <row r="114" spans="1:12" s="14" customFormat="1" ht="25.5" x14ac:dyDescent="0.25">
      <c r="A114" s="12" t="s">
        <v>276</v>
      </c>
      <c r="B114" s="12" t="s">
        <v>12</v>
      </c>
      <c r="C114" s="8" t="s">
        <v>277</v>
      </c>
      <c r="D114" s="10" t="s">
        <v>278</v>
      </c>
      <c r="E114" s="18" t="str">
        <f>IF(Table13423[[#This Row],[Priority]]="Critical","N/A",IF(Table13423[[#This Row],[Priority]]="High",10,IF(Table13423[[#This Row],[Priority]]="Medium",5,IF(Table13423[[#This Row],[Priority]]="Low",2,IF(Table13423[[#This Row],[Priority]]="Question","N/A",0)))))</f>
        <v>N/A</v>
      </c>
      <c r="F114" s="12" t="str">
        <f>IF(Table13423[[#This Row],[Participant response]]="","",IF(OR(Table13423[[#This Row],[Priority]]="Critical",Table13423[[#This Row],[Priority]]="Question"),"N/A",Table13423[[#This Row],[Maximum score]]*IF(Table13423[[#This Row],[Participant response]]="Standard",1,IF(LEFT(Table13423[[#This Row],[Participant response]],6)="Custom",0.5,0))))</f>
        <v/>
      </c>
      <c r="G114" s="24"/>
      <c r="H114" s="26"/>
      <c r="I114" s="13" t="str">
        <f t="shared" si="6"/>
        <v>Compliant</v>
      </c>
      <c r="J114" s="13" t="str">
        <f t="shared" si="7"/>
        <v>Non-compliant</v>
      </c>
      <c r="K114" s="13" t="str">
        <f t="shared" si="8"/>
        <v/>
      </c>
    </row>
    <row r="115" spans="1:12" s="14" customFormat="1" ht="25.5" x14ac:dyDescent="0.25">
      <c r="A115" s="16" t="s">
        <v>281</v>
      </c>
      <c r="B115" s="12" t="s">
        <v>35</v>
      </c>
      <c r="C115" s="8" t="s">
        <v>277</v>
      </c>
      <c r="D115" s="6" t="s">
        <v>282</v>
      </c>
      <c r="E115" s="12" t="str">
        <f>IF(Table13423[[#This Row],[Priority]]="Critical","N/A",IF(Table13423[[#This Row],[Priority]]="High",10,IF(Table13423[[#This Row],[Priority]]="Medium",5,IF(Table13423[[#This Row],[Priority]]="Low",2,IF(Table13423[[#This Row],[Priority]]="Question","N/A",0)))))</f>
        <v>N/A</v>
      </c>
      <c r="F115" s="12" t="str">
        <f>IF(Table13423[[#This Row],[Participant response]]="","",IF(OR(Table13423[[#This Row],[Priority]]="Critical",Table13423[[#This Row],[Priority]]="Question"),"N/A",Table13423[[#This Row],[Maximum score]]*IF(Table13423[[#This Row],[Participant response]]="Standard",1,IF(LEFT(Table13423[[#This Row],[Participant response]],6)="Custom",0.5,0))))</f>
        <v/>
      </c>
      <c r="G115" s="24"/>
      <c r="H115" s="26"/>
      <c r="I115" s="13" t="str">
        <f t="shared" si="6"/>
        <v>Answered</v>
      </c>
      <c r="J115" s="13" t="str">
        <f t="shared" si="7"/>
        <v>Not answered</v>
      </c>
      <c r="K115" s="13" t="str">
        <f t="shared" si="8"/>
        <v/>
      </c>
    </row>
    <row r="116" spans="1:12" s="14" customFormat="1" ht="26.25" thickBot="1" x14ac:dyDescent="0.3">
      <c r="A116" s="16" t="s">
        <v>283</v>
      </c>
      <c r="B116" s="12" t="s">
        <v>35</v>
      </c>
      <c r="C116" s="8" t="s">
        <v>277</v>
      </c>
      <c r="D116" s="6" t="s">
        <v>284</v>
      </c>
      <c r="E116" s="12" t="str">
        <f>IF(Table13423[[#This Row],[Priority]]="Critical","N/A",IF(Table13423[[#This Row],[Priority]]="High",10,IF(Table13423[[#This Row],[Priority]]="Medium",5,IF(Table13423[[#This Row],[Priority]]="Low",2,IF(Table13423[[#This Row],[Priority]]="Question","N/A",0)))))</f>
        <v>N/A</v>
      </c>
      <c r="F116" s="12" t="str">
        <f>IF(Table13423[[#This Row],[Participant response]]="","",IF(OR(Table13423[[#This Row],[Priority]]="Critical",Table13423[[#This Row],[Priority]]="Question"),"N/A",Table13423[[#This Row],[Maximum score]]*IF(Table13423[[#This Row],[Participant response]]="Standard",1,IF(LEFT(Table13423[[#This Row],[Participant response]],6)="Custom",0.5,0))))</f>
        <v/>
      </c>
      <c r="G116" s="25"/>
      <c r="H116" s="28"/>
      <c r="I116" s="13" t="str">
        <f t="shared" si="6"/>
        <v>Answered</v>
      </c>
      <c r="J116" s="13" t="str">
        <f t="shared" si="7"/>
        <v>Not answered</v>
      </c>
      <c r="K116" s="13" t="str">
        <f t="shared" si="8"/>
        <v/>
      </c>
    </row>
    <row r="117" spans="1:12" ht="15.75" thickTop="1" x14ac:dyDescent="0.25">
      <c r="A117" s="12" t="s">
        <v>285</v>
      </c>
      <c r="B117" s="12"/>
      <c r="C117" s="8"/>
      <c r="D117" s="6"/>
      <c r="E117" s="12">
        <f>SUBTOTAL(109,Table13423[Maximum score])</f>
        <v>320</v>
      </c>
      <c r="F117" s="12">
        <f>SUBTOTAL(109,Table13423[Score])</f>
        <v>0</v>
      </c>
      <c r="G117" s="12"/>
      <c r="H117" s="6"/>
      <c r="I117" s="13"/>
      <c r="J117" s="13"/>
      <c r="K117" s="13"/>
      <c r="L117"/>
    </row>
    <row r="118" spans="1:12" ht="15" hidden="1" customHeight="1" x14ac:dyDescent="0.25"/>
    <row r="119" spans="1:12" ht="15" hidden="1" customHeight="1" x14ac:dyDescent="0.25"/>
    <row r="120" spans="1:12" ht="15" hidden="1" customHeight="1" x14ac:dyDescent="0.25"/>
    <row r="121" spans="1:12" ht="15" hidden="1" customHeight="1" x14ac:dyDescent="0.25"/>
    <row r="122" spans="1:12" ht="15" hidden="1" customHeight="1" x14ac:dyDescent="0.25"/>
    <row r="123" spans="1:12" ht="15" hidden="1" customHeight="1" x14ac:dyDescent="0.25"/>
  </sheetData>
  <sheetProtection algorithmName="SHA-512" hashValue="DkVl4gvrDFgVNf5M/h3ua2nunvXsOW+P5jf5w77TKVHHsKb8TjvW7WJwWnHNFcaCWt+cfD3MRuULWdB4SplLJg==" saltValue="i1usgzH7NTj2jeGsU41EVw==" spinCount="100000" sheet="1" objects="1" scenarios="1"/>
  <conditionalFormatting sqref="B95:B96 B44:B45 B36 B99 B103:B105 B91 B53 B114 B27 B38:B39 B57:B60 B21 B23 B2:B10 B29:B30 B64:B66">
    <cfRule type="expression" dxfId="278" priority="306" stopIfTrue="1">
      <formula>LEFT(B2,1)="Q"</formula>
    </cfRule>
    <cfRule type="expression" dxfId="277" priority="307" stopIfTrue="1">
      <formula>LEFT(B2,1)="L"</formula>
    </cfRule>
    <cfRule type="expression" dxfId="276" priority="308" stopIfTrue="1">
      <formula>LEFT(B2,1)="M"</formula>
    </cfRule>
    <cfRule type="expression" dxfId="275" priority="309" stopIfTrue="1">
      <formula>LEFT(B2,1)="H"</formula>
    </cfRule>
    <cfRule type="expression" dxfId="274" priority="310" stopIfTrue="1">
      <formula>LEFT(B2,1)="C"</formula>
    </cfRule>
  </conditionalFormatting>
  <conditionalFormatting sqref="B31">
    <cfRule type="expression" dxfId="273" priority="301" stopIfTrue="1">
      <formula>LEFT(B31,1)="Q"</formula>
    </cfRule>
    <cfRule type="expression" dxfId="272" priority="302" stopIfTrue="1">
      <formula>LEFT(B31,1)="L"</formula>
    </cfRule>
    <cfRule type="expression" dxfId="271" priority="303" stopIfTrue="1">
      <formula>LEFT(B31,1)="M"</formula>
    </cfRule>
    <cfRule type="expression" dxfId="270" priority="304" stopIfTrue="1">
      <formula>LEFT(B31,1)="H"</formula>
    </cfRule>
    <cfRule type="expression" dxfId="269" priority="305" stopIfTrue="1">
      <formula>LEFT(B31,1)="C"</formula>
    </cfRule>
  </conditionalFormatting>
  <conditionalFormatting sqref="B28">
    <cfRule type="expression" dxfId="268" priority="296" stopIfTrue="1">
      <formula>LEFT(B28,1)="Q"</formula>
    </cfRule>
    <cfRule type="expression" dxfId="267" priority="297" stopIfTrue="1">
      <formula>LEFT(B28,1)="L"</formula>
    </cfRule>
    <cfRule type="expression" dxfId="266" priority="298" stopIfTrue="1">
      <formula>LEFT(B28,1)="M"</formula>
    </cfRule>
    <cfRule type="expression" dxfId="265" priority="299" stopIfTrue="1">
      <formula>LEFT(B28,1)="H"</formula>
    </cfRule>
    <cfRule type="expression" dxfId="264" priority="300" stopIfTrue="1">
      <formula>LEFT(B28,1)="C"</formula>
    </cfRule>
  </conditionalFormatting>
  <conditionalFormatting sqref="B34">
    <cfRule type="expression" dxfId="263" priority="286" stopIfTrue="1">
      <formula>LEFT(B34,1)="Q"</formula>
    </cfRule>
    <cfRule type="expression" dxfId="262" priority="287" stopIfTrue="1">
      <formula>LEFT(B34,1)="L"</formula>
    </cfRule>
    <cfRule type="expression" dxfId="261" priority="288" stopIfTrue="1">
      <formula>LEFT(B34,1)="M"</formula>
    </cfRule>
    <cfRule type="expression" dxfId="260" priority="289" stopIfTrue="1">
      <formula>LEFT(B34,1)="H"</formula>
    </cfRule>
    <cfRule type="expression" dxfId="259" priority="290" stopIfTrue="1">
      <formula>LEFT(B34,1)="C"</formula>
    </cfRule>
  </conditionalFormatting>
  <conditionalFormatting sqref="B46:B47">
    <cfRule type="expression" dxfId="258" priority="281" stopIfTrue="1">
      <formula>LEFT(B46,1)="Q"</formula>
    </cfRule>
    <cfRule type="expression" dxfId="257" priority="282" stopIfTrue="1">
      <formula>LEFT(B46,1)="L"</formula>
    </cfRule>
    <cfRule type="expression" dxfId="256" priority="283" stopIfTrue="1">
      <formula>LEFT(B46,1)="M"</formula>
    </cfRule>
    <cfRule type="expression" dxfId="255" priority="284" stopIfTrue="1">
      <formula>LEFT(B46,1)="H"</formula>
    </cfRule>
    <cfRule type="expression" dxfId="254" priority="285" stopIfTrue="1">
      <formula>LEFT(B46,1)="C"</formula>
    </cfRule>
  </conditionalFormatting>
  <conditionalFormatting sqref="B87 B94 B92">
    <cfRule type="expression" dxfId="253" priority="276" stopIfTrue="1">
      <formula>LEFT(B87,1)="Q"</formula>
    </cfRule>
    <cfRule type="expression" dxfId="252" priority="277" stopIfTrue="1">
      <formula>LEFT(B87,1)="L"</formula>
    </cfRule>
    <cfRule type="expression" dxfId="251" priority="278" stopIfTrue="1">
      <formula>LEFT(B87,1)="M"</formula>
    </cfRule>
    <cfRule type="expression" dxfId="250" priority="279" stopIfTrue="1">
      <formula>LEFT(B87,1)="H"</formula>
    </cfRule>
    <cfRule type="expression" dxfId="249" priority="280" stopIfTrue="1">
      <formula>LEFT(B87,1)="C"</formula>
    </cfRule>
  </conditionalFormatting>
  <conditionalFormatting sqref="B70 B73">
    <cfRule type="expression" dxfId="248" priority="271" stopIfTrue="1">
      <formula>LEFT(B70,1)="Q"</formula>
    </cfRule>
    <cfRule type="expression" dxfId="247" priority="272" stopIfTrue="1">
      <formula>LEFT(B70,1)="L"</formula>
    </cfRule>
    <cfRule type="expression" dxfId="246" priority="273" stopIfTrue="1">
      <formula>LEFT(B70,1)="M"</formula>
    </cfRule>
    <cfRule type="expression" dxfId="245" priority="274" stopIfTrue="1">
      <formula>LEFT(B70,1)="H"</formula>
    </cfRule>
    <cfRule type="expression" dxfId="244" priority="275" stopIfTrue="1">
      <formula>LEFT(B70,1)="C"</formula>
    </cfRule>
  </conditionalFormatting>
  <conditionalFormatting sqref="B48">
    <cfRule type="expression" dxfId="243" priority="266" stopIfTrue="1">
      <formula>LEFT(B48,1)="Q"</formula>
    </cfRule>
    <cfRule type="expression" dxfId="242" priority="267" stopIfTrue="1">
      <formula>LEFT(B48,1)="L"</formula>
    </cfRule>
    <cfRule type="expression" dxfId="241" priority="268" stopIfTrue="1">
      <formula>LEFT(B48,1)="M"</formula>
    </cfRule>
    <cfRule type="expression" dxfId="240" priority="269" stopIfTrue="1">
      <formula>LEFT(B48,1)="H"</formula>
    </cfRule>
    <cfRule type="expression" dxfId="239" priority="270" stopIfTrue="1">
      <formula>LEFT(B48,1)="C"</formula>
    </cfRule>
  </conditionalFormatting>
  <conditionalFormatting sqref="B72">
    <cfRule type="expression" dxfId="238" priority="256" stopIfTrue="1">
      <formula>LEFT(B72,1)="Q"</formula>
    </cfRule>
    <cfRule type="expression" dxfId="237" priority="257" stopIfTrue="1">
      <formula>LEFT(B72,1)="L"</formula>
    </cfRule>
    <cfRule type="expression" dxfId="236" priority="258" stopIfTrue="1">
      <formula>LEFT(B72,1)="M"</formula>
    </cfRule>
    <cfRule type="expression" dxfId="235" priority="259" stopIfTrue="1">
      <formula>LEFT(B72,1)="H"</formula>
    </cfRule>
    <cfRule type="expression" dxfId="234" priority="260" stopIfTrue="1">
      <formula>LEFT(B72,1)="C"</formula>
    </cfRule>
  </conditionalFormatting>
  <conditionalFormatting sqref="B67:B69">
    <cfRule type="expression" dxfId="233" priority="261" stopIfTrue="1">
      <formula>LEFT(B67,1)="Q"</formula>
    </cfRule>
    <cfRule type="expression" dxfId="232" priority="262" stopIfTrue="1">
      <formula>LEFT(B67,1)="L"</formula>
    </cfRule>
    <cfRule type="expression" dxfId="231" priority="263" stopIfTrue="1">
      <formula>LEFT(B67,1)="M"</formula>
    </cfRule>
    <cfRule type="expression" dxfId="230" priority="264" stopIfTrue="1">
      <formula>LEFT(B67,1)="H"</formula>
    </cfRule>
    <cfRule type="expression" dxfId="229" priority="265" stopIfTrue="1">
      <formula>LEFT(B67,1)="C"</formula>
    </cfRule>
  </conditionalFormatting>
  <conditionalFormatting sqref="B97">
    <cfRule type="expression" dxfId="228" priority="251" stopIfTrue="1">
      <formula>LEFT(B97,1)="Q"</formula>
    </cfRule>
    <cfRule type="expression" dxfId="227" priority="252" stopIfTrue="1">
      <formula>LEFT(B97,1)="L"</formula>
    </cfRule>
    <cfRule type="expression" dxfId="226" priority="253" stopIfTrue="1">
      <formula>LEFT(B97,1)="M"</formula>
    </cfRule>
    <cfRule type="expression" dxfId="225" priority="254" stopIfTrue="1">
      <formula>LEFT(B97,1)="H"</formula>
    </cfRule>
    <cfRule type="expression" dxfId="224" priority="255" stopIfTrue="1">
      <formula>LEFT(B97,1)="C"</formula>
    </cfRule>
  </conditionalFormatting>
  <conditionalFormatting sqref="B93">
    <cfRule type="expression" dxfId="223" priority="246" stopIfTrue="1">
      <formula>LEFT(B93,1)="Q"</formula>
    </cfRule>
    <cfRule type="expression" dxfId="222" priority="247" stopIfTrue="1">
      <formula>LEFT(B93,1)="L"</formula>
    </cfRule>
    <cfRule type="expression" dxfId="221" priority="248" stopIfTrue="1">
      <formula>LEFT(B93,1)="M"</formula>
    </cfRule>
    <cfRule type="expression" dxfId="220" priority="249" stopIfTrue="1">
      <formula>LEFT(B93,1)="H"</formula>
    </cfRule>
    <cfRule type="expression" dxfId="219" priority="250" stopIfTrue="1">
      <formula>LEFT(B93,1)="C"</formula>
    </cfRule>
  </conditionalFormatting>
  <conditionalFormatting sqref="B52">
    <cfRule type="expression" dxfId="218" priority="241" stopIfTrue="1">
      <formula>LEFT(B52,1)="Q"</formula>
    </cfRule>
    <cfRule type="expression" dxfId="217" priority="242" stopIfTrue="1">
      <formula>LEFT(B52,1)="L"</formula>
    </cfRule>
    <cfRule type="expression" dxfId="216" priority="243" stopIfTrue="1">
      <formula>LEFT(B52,1)="M"</formula>
    </cfRule>
    <cfRule type="expression" dxfId="215" priority="244" stopIfTrue="1">
      <formula>LEFT(B52,1)="H"</formula>
    </cfRule>
    <cfRule type="expression" dxfId="214" priority="245" stopIfTrue="1">
      <formula>LEFT(B52,1)="C"</formula>
    </cfRule>
  </conditionalFormatting>
  <conditionalFormatting sqref="B51">
    <cfRule type="expression" dxfId="213" priority="236" stopIfTrue="1">
      <formula>LEFT(B51,1)="Q"</formula>
    </cfRule>
    <cfRule type="expression" dxfId="212" priority="237" stopIfTrue="1">
      <formula>LEFT(B51,1)="L"</formula>
    </cfRule>
    <cfRule type="expression" dxfId="211" priority="238" stopIfTrue="1">
      <formula>LEFT(B51,1)="M"</formula>
    </cfRule>
    <cfRule type="expression" dxfId="210" priority="239" stopIfTrue="1">
      <formula>LEFT(B51,1)="H"</formula>
    </cfRule>
    <cfRule type="expression" dxfId="209" priority="240" stopIfTrue="1">
      <formula>LEFT(B51,1)="C"</formula>
    </cfRule>
  </conditionalFormatting>
  <conditionalFormatting sqref="B35">
    <cfRule type="expression" dxfId="208" priority="226" stopIfTrue="1">
      <formula>LEFT(B35,1)="Q"</formula>
    </cfRule>
    <cfRule type="expression" dxfId="207" priority="227" stopIfTrue="1">
      <formula>LEFT(B35,1)="L"</formula>
    </cfRule>
    <cfRule type="expression" dxfId="206" priority="228" stopIfTrue="1">
      <formula>LEFT(B35,1)="M"</formula>
    </cfRule>
    <cfRule type="expression" dxfId="205" priority="229" stopIfTrue="1">
      <formula>LEFT(B35,1)="H"</formula>
    </cfRule>
    <cfRule type="expression" dxfId="204" priority="230" stopIfTrue="1">
      <formula>LEFT(B35,1)="C"</formula>
    </cfRule>
  </conditionalFormatting>
  <conditionalFormatting sqref="B43">
    <cfRule type="expression" dxfId="203" priority="231" stopIfTrue="1">
      <formula>LEFT(B43,1)="Q"</formula>
    </cfRule>
    <cfRule type="expression" dxfId="202" priority="232" stopIfTrue="1">
      <formula>LEFT(B43,1)="L"</formula>
    </cfRule>
    <cfRule type="expression" dxfId="201" priority="233" stopIfTrue="1">
      <formula>LEFT(B43,1)="M"</formula>
    </cfRule>
    <cfRule type="expression" dxfId="200" priority="234" stopIfTrue="1">
      <formula>LEFT(B43,1)="H"</formula>
    </cfRule>
    <cfRule type="expression" dxfId="199" priority="235" stopIfTrue="1">
      <formula>LEFT(B43,1)="C"</formula>
    </cfRule>
  </conditionalFormatting>
  <conditionalFormatting sqref="B40:B41">
    <cfRule type="expression" dxfId="198" priority="221" stopIfTrue="1">
      <formula>LEFT(B40,1)="Q"</formula>
    </cfRule>
    <cfRule type="expression" dxfId="197" priority="222" stopIfTrue="1">
      <formula>LEFT(B40,1)="L"</formula>
    </cfRule>
    <cfRule type="expression" dxfId="196" priority="223" stopIfTrue="1">
      <formula>LEFT(B40,1)="M"</formula>
    </cfRule>
    <cfRule type="expression" dxfId="195" priority="224" stopIfTrue="1">
      <formula>LEFT(B40,1)="H"</formula>
    </cfRule>
    <cfRule type="expression" dxfId="194" priority="225" stopIfTrue="1">
      <formula>LEFT(B40,1)="C"</formula>
    </cfRule>
  </conditionalFormatting>
  <conditionalFormatting sqref="B37">
    <cfRule type="expression" dxfId="193" priority="216" stopIfTrue="1">
      <formula>LEFT(B37,1)="Q"</formula>
    </cfRule>
    <cfRule type="expression" dxfId="192" priority="217" stopIfTrue="1">
      <formula>LEFT(B37,1)="L"</formula>
    </cfRule>
    <cfRule type="expression" dxfId="191" priority="218" stopIfTrue="1">
      <formula>LEFT(B37,1)="M"</formula>
    </cfRule>
    <cfRule type="expression" dxfId="190" priority="219" stopIfTrue="1">
      <formula>LEFT(B37,1)="H"</formula>
    </cfRule>
    <cfRule type="expression" dxfId="189" priority="220" stopIfTrue="1">
      <formula>LEFT(B37,1)="C"</formula>
    </cfRule>
  </conditionalFormatting>
  <conditionalFormatting sqref="B42">
    <cfRule type="expression" dxfId="188" priority="211" stopIfTrue="1">
      <formula>LEFT(B42,1)="Q"</formula>
    </cfRule>
    <cfRule type="expression" dxfId="187" priority="212" stopIfTrue="1">
      <formula>LEFT(B42,1)="L"</formula>
    </cfRule>
    <cfRule type="expression" dxfId="186" priority="213" stopIfTrue="1">
      <formula>LEFT(B42,1)="M"</formula>
    </cfRule>
    <cfRule type="expression" dxfId="185" priority="214" stopIfTrue="1">
      <formula>LEFT(B42,1)="H"</formula>
    </cfRule>
    <cfRule type="expression" dxfId="184" priority="215" stopIfTrue="1">
      <formula>LEFT(B42,1)="C"</formula>
    </cfRule>
  </conditionalFormatting>
  <conditionalFormatting sqref="B71">
    <cfRule type="expression" dxfId="183" priority="206" stopIfTrue="1">
      <formula>LEFT(B71,1)="Q"</formula>
    </cfRule>
    <cfRule type="expression" dxfId="182" priority="207" stopIfTrue="1">
      <formula>LEFT(B71,1)="L"</formula>
    </cfRule>
    <cfRule type="expression" dxfId="181" priority="208" stopIfTrue="1">
      <formula>LEFT(B71,1)="M"</formula>
    </cfRule>
    <cfRule type="expression" dxfId="180" priority="209" stopIfTrue="1">
      <formula>LEFT(B71,1)="H"</formula>
    </cfRule>
    <cfRule type="expression" dxfId="179" priority="210" stopIfTrue="1">
      <formula>LEFT(B71,1)="C"</formula>
    </cfRule>
  </conditionalFormatting>
  <conditionalFormatting sqref="B98">
    <cfRule type="expression" dxfId="178" priority="201" stopIfTrue="1">
      <formula>LEFT(B98,1)="Q"</formula>
    </cfRule>
    <cfRule type="expression" dxfId="177" priority="202" stopIfTrue="1">
      <formula>LEFT(B98,1)="L"</formula>
    </cfRule>
    <cfRule type="expression" dxfId="176" priority="203" stopIfTrue="1">
      <formula>LEFT(B98,1)="M"</formula>
    </cfRule>
    <cfRule type="expression" dxfId="175" priority="204" stopIfTrue="1">
      <formula>LEFT(B98,1)="H"</formula>
    </cfRule>
    <cfRule type="expression" dxfId="174" priority="205" stopIfTrue="1">
      <formula>LEFT(B98,1)="C"</formula>
    </cfRule>
  </conditionalFormatting>
  <conditionalFormatting sqref="B74">
    <cfRule type="expression" dxfId="173" priority="196" stopIfTrue="1">
      <formula>LEFT(B74,1)="Q"</formula>
    </cfRule>
    <cfRule type="expression" dxfId="172" priority="197" stopIfTrue="1">
      <formula>LEFT(B74,1)="L"</formula>
    </cfRule>
    <cfRule type="expression" dxfId="171" priority="198" stopIfTrue="1">
      <formula>LEFT(B74,1)="M"</formula>
    </cfRule>
    <cfRule type="expression" dxfId="170" priority="199" stopIfTrue="1">
      <formula>LEFT(B74,1)="H"</formula>
    </cfRule>
    <cfRule type="expression" dxfId="169" priority="200" stopIfTrue="1">
      <formula>LEFT(B74,1)="C"</formula>
    </cfRule>
  </conditionalFormatting>
  <conditionalFormatting sqref="B75:B76">
    <cfRule type="expression" dxfId="168" priority="191" stopIfTrue="1">
      <formula>LEFT(B75,1)="Q"</formula>
    </cfRule>
    <cfRule type="expression" dxfId="167" priority="192" stopIfTrue="1">
      <formula>LEFT(B75,1)="L"</formula>
    </cfRule>
    <cfRule type="expression" dxfId="166" priority="193" stopIfTrue="1">
      <formula>LEFT(B75,1)="M"</formula>
    </cfRule>
    <cfRule type="expression" dxfId="165" priority="194" stopIfTrue="1">
      <formula>LEFT(B75,1)="H"</formula>
    </cfRule>
    <cfRule type="expression" dxfId="164" priority="195" stopIfTrue="1">
      <formula>LEFT(B75,1)="C"</formula>
    </cfRule>
  </conditionalFormatting>
  <conditionalFormatting sqref="B100:B101">
    <cfRule type="expression" dxfId="163" priority="186" stopIfTrue="1">
      <formula>LEFT(B100,1)="Q"</formula>
    </cfRule>
    <cfRule type="expression" dxfId="162" priority="187" stopIfTrue="1">
      <formula>LEFT(B100,1)="L"</formula>
    </cfRule>
    <cfRule type="expression" dxfId="161" priority="188" stopIfTrue="1">
      <formula>LEFT(B100,1)="M"</formula>
    </cfRule>
    <cfRule type="expression" dxfId="160" priority="189" stopIfTrue="1">
      <formula>LEFT(B100,1)="H"</formula>
    </cfRule>
    <cfRule type="expression" dxfId="159" priority="190" stopIfTrue="1">
      <formula>LEFT(B100,1)="C"</formula>
    </cfRule>
  </conditionalFormatting>
  <conditionalFormatting sqref="B88 B90">
    <cfRule type="expression" dxfId="158" priority="176" stopIfTrue="1">
      <formula>LEFT(B88,1)="Q"</formula>
    </cfRule>
    <cfRule type="expression" dxfId="157" priority="177" stopIfTrue="1">
      <formula>LEFT(B88,1)="L"</formula>
    </cfRule>
    <cfRule type="expression" dxfId="156" priority="178" stopIfTrue="1">
      <formula>LEFT(B88,1)="M"</formula>
    </cfRule>
    <cfRule type="expression" dxfId="155" priority="179" stopIfTrue="1">
      <formula>LEFT(B88,1)="H"</formula>
    </cfRule>
    <cfRule type="expression" dxfId="154" priority="180" stopIfTrue="1">
      <formula>LEFT(B88,1)="C"</formula>
    </cfRule>
  </conditionalFormatting>
  <conditionalFormatting sqref="B102">
    <cfRule type="expression" dxfId="153" priority="181" stopIfTrue="1">
      <formula>LEFT(B102,1)="Q"</formula>
    </cfRule>
    <cfRule type="expression" dxfId="152" priority="182" stopIfTrue="1">
      <formula>LEFT(B102,1)="L"</formula>
    </cfRule>
    <cfRule type="expression" dxfId="151" priority="183" stopIfTrue="1">
      <formula>LEFT(B102,1)="M"</formula>
    </cfRule>
    <cfRule type="expression" dxfId="150" priority="184" stopIfTrue="1">
      <formula>LEFT(B102,1)="H"</formula>
    </cfRule>
    <cfRule type="expression" dxfId="149" priority="185" stopIfTrue="1">
      <formula>LEFT(B102,1)="C"</formula>
    </cfRule>
  </conditionalFormatting>
  <conditionalFormatting sqref="B14:B15">
    <cfRule type="expression" dxfId="148" priority="171" stopIfTrue="1">
      <formula>LEFT(B14,1)="Q"</formula>
    </cfRule>
    <cfRule type="expression" dxfId="147" priority="172" stopIfTrue="1">
      <formula>LEFT(B14,1)="L"</formula>
    </cfRule>
    <cfRule type="expression" dxfId="146" priority="173" stopIfTrue="1">
      <formula>LEFT(B14,1)="M"</formula>
    </cfRule>
    <cfRule type="expression" dxfId="145" priority="174" stopIfTrue="1">
      <formula>LEFT(B14,1)="H"</formula>
    </cfRule>
    <cfRule type="expression" dxfId="144" priority="175" stopIfTrue="1">
      <formula>LEFT(B14,1)="C"</formula>
    </cfRule>
  </conditionalFormatting>
  <conditionalFormatting sqref="B77:B78">
    <cfRule type="expression" dxfId="143" priority="166" stopIfTrue="1">
      <formula>LEFT(B77,1)="Q"</formula>
    </cfRule>
    <cfRule type="expression" dxfId="142" priority="167" stopIfTrue="1">
      <formula>LEFT(B77,1)="L"</formula>
    </cfRule>
    <cfRule type="expression" dxfId="141" priority="168" stopIfTrue="1">
      <formula>LEFT(B77,1)="M"</formula>
    </cfRule>
    <cfRule type="expression" dxfId="140" priority="169" stopIfTrue="1">
      <formula>LEFT(B77,1)="H"</formula>
    </cfRule>
    <cfRule type="expression" dxfId="139" priority="170" stopIfTrue="1">
      <formula>LEFT(B77,1)="C"</formula>
    </cfRule>
  </conditionalFormatting>
  <conditionalFormatting sqref="B79:B80">
    <cfRule type="expression" dxfId="138" priority="161" stopIfTrue="1">
      <formula>LEFT(B79,1)="Q"</formula>
    </cfRule>
    <cfRule type="expression" dxfId="137" priority="162" stopIfTrue="1">
      <formula>LEFT(B79,1)="L"</formula>
    </cfRule>
    <cfRule type="expression" dxfId="136" priority="163" stopIfTrue="1">
      <formula>LEFT(B79,1)="M"</formula>
    </cfRule>
    <cfRule type="expression" dxfId="135" priority="164" stopIfTrue="1">
      <formula>LEFT(B79,1)="H"</formula>
    </cfRule>
    <cfRule type="expression" dxfId="134" priority="165" stopIfTrue="1">
      <formula>LEFT(B79,1)="C"</formula>
    </cfRule>
  </conditionalFormatting>
  <conditionalFormatting sqref="B109:B111 B106:B107">
    <cfRule type="expression" dxfId="133" priority="156" stopIfTrue="1">
      <formula>LEFT(B106,1)="Q"</formula>
    </cfRule>
    <cfRule type="expression" dxfId="132" priority="157" stopIfTrue="1">
      <formula>LEFT(B106,1)="L"</formula>
    </cfRule>
    <cfRule type="expression" dxfId="131" priority="158" stopIfTrue="1">
      <formula>LEFT(B106,1)="M"</formula>
    </cfRule>
    <cfRule type="expression" dxfId="130" priority="159" stopIfTrue="1">
      <formula>LEFT(B106,1)="H"</formula>
    </cfRule>
    <cfRule type="expression" dxfId="129" priority="160" stopIfTrue="1">
      <formula>LEFT(B106,1)="C"</formula>
    </cfRule>
  </conditionalFormatting>
  <conditionalFormatting sqref="B108">
    <cfRule type="expression" dxfId="128" priority="151" stopIfTrue="1">
      <formula>LEFT(B108,1)="Q"</formula>
    </cfRule>
    <cfRule type="expression" dxfId="127" priority="152" stopIfTrue="1">
      <formula>LEFT(B108,1)="L"</formula>
    </cfRule>
    <cfRule type="expression" dxfId="126" priority="153" stopIfTrue="1">
      <formula>LEFT(B108,1)="M"</formula>
    </cfRule>
    <cfRule type="expression" dxfId="125" priority="154" stopIfTrue="1">
      <formula>LEFT(B108,1)="H"</formula>
    </cfRule>
    <cfRule type="expression" dxfId="124" priority="155" stopIfTrue="1">
      <formula>LEFT(B108,1)="C"</formula>
    </cfRule>
  </conditionalFormatting>
  <conditionalFormatting sqref="B49:B50">
    <cfRule type="expression" dxfId="123" priority="146" stopIfTrue="1">
      <formula>LEFT(B49,1)="Q"</formula>
    </cfRule>
    <cfRule type="expression" dxfId="122" priority="147" stopIfTrue="1">
      <formula>LEFT(B49,1)="L"</formula>
    </cfRule>
    <cfRule type="expression" dxfId="121" priority="148" stopIfTrue="1">
      <formula>LEFT(B49,1)="M"</formula>
    </cfRule>
    <cfRule type="expression" dxfId="120" priority="149" stopIfTrue="1">
      <formula>LEFT(B49,1)="H"</formula>
    </cfRule>
    <cfRule type="expression" dxfId="119" priority="150" stopIfTrue="1">
      <formula>LEFT(B49,1)="C"</formula>
    </cfRule>
  </conditionalFormatting>
  <conditionalFormatting sqref="B61:B63">
    <cfRule type="expression" dxfId="118" priority="141" stopIfTrue="1">
      <formula>LEFT(B61,1)="Q"</formula>
    </cfRule>
    <cfRule type="expression" dxfId="117" priority="142" stopIfTrue="1">
      <formula>LEFT(B61,1)="L"</formula>
    </cfRule>
    <cfRule type="expression" dxfId="116" priority="143" stopIfTrue="1">
      <formula>LEFT(B61,1)="M"</formula>
    </cfRule>
    <cfRule type="expression" dxfId="115" priority="144" stopIfTrue="1">
      <formula>LEFT(B61,1)="H"</formula>
    </cfRule>
    <cfRule type="expression" dxfId="114" priority="145" stopIfTrue="1">
      <formula>LEFT(B61,1)="C"</formula>
    </cfRule>
  </conditionalFormatting>
  <conditionalFormatting sqref="B56">
    <cfRule type="expression" dxfId="113" priority="136" stopIfTrue="1">
      <formula>LEFT(B56,1)="Q"</formula>
    </cfRule>
    <cfRule type="expression" dxfId="112" priority="137" stopIfTrue="1">
      <formula>LEFT(B56,1)="L"</formula>
    </cfRule>
    <cfRule type="expression" dxfId="111" priority="138" stopIfTrue="1">
      <formula>LEFT(B56,1)="M"</formula>
    </cfRule>
    <cfRule type="expression" dxfId="110" priority="139" stopIfTrue="1">
      <formula>LEFT(B56,1)="H"</formula>
    </cfRule>
    <cfRule type="expression" dxfId="109" priority="140" stopIfTrue="1">
      <formula>LEFT(B56,1)="C"</formula>
    </cfRule>
  </conditionalFormatting>
  <conditionalFormatting sqref="B81:B86">
    <cfRule type="expression" dxfId="108" priority="131" stopIfTrue="1">
      <formula>LEFT(B81,1)="Q"</formula>
    </cfRule>
    <cfRule type="expression" dxfId="107" priority="132" stopIfTrue="1">
      <formula>LEFT(B81,1)="L"</formula>
    </cfRule>
    <cfRule type="expression" dxfId="106" priority="133" stopIfTrue="1">
      <formula>LEFT(B81,1)="M"</formula>
    </cfRule>
    <cfRule type="expression" dxfId="105" priority="134" stopIfTrue="1">
      <formula>LEFT(B81,1)="H"</formula>
    </cfRule>
    <cfRule type="expression" dxfId="104" priority="135" stopIfTrue="1">
      <formula>LEFT(B81,1)="C"</formula>
    </cfRule>
  </conditionalFormatting>
  <conditionalFormatting sqref="B112">
    <cfRule type="expression" dxfId="103" priority="116" stopIfTrue="1">
      <formula>LEFT(B112,1)="Q"</formula>
    </cfRule>
    <cfRule type="expression" dxfId="102" priority="117" stopIfTrue="1">
      <formula>LEFT(B112,1)="L"</formula>
    </cfRule>
    <cfRule type="expression" dxfId="101" priority="118" stopIfTrue="1">
      <formula>LEFT(B112,1)="M"</formula>
    </cfRule>
    <cfRule type="expression" dxfId="100" priority="119" stopIfTrue="1">
      <formula>LEFT(B112,1)="H"</formula>
    </cfRule>
    <cfRule type="expression" dxfId="99" priority="120" stopIfTrue="1">
      <formula>LEFT(B112,1)="C"</formula>
    </cfRule>
  </conditionalFormatting>
  <conditionalFormatting sqref="B113">
    <cfRule type="expression" dxfId="98" priority="111" stopIfTrue="1">
      <formula>LEFT(B113,1)="Q"</formula>
    </cfRule>
    <cfRule type="expression" dxfId="97" priority="112" stopIfTrue="1">
      <formula>LEFT(B113,1)="L"</formula>
    </cfRule>
    <cfRule type="expression" dxfId="96" priority="113" stopIfTrue="1">
      <formula>LEFT(B113,1)="M"</formula>
    </cfRule>
    <cfRule type="expression" dxfId="95" priority="114" stopIfTrue="1">
      <formula>LEFT(B113,1)="H"</formula>
    </cfRule>
    <cfRule type="expression" dxfId="94" priority="115" stopIfTrue="1">
      <formula>LEFT(B113,1)="C"</formula>
    </cfRule>
  </conditionalFormatting>
  <conditionalFormatting sqref="B11:B13">
    <cfRule type="expression" dxfId="93" priority="106" stopIfTrue="1">
      <formula>LEFT(B11,1)="Q"</formula>
    </cfRule>
    <cfRule type="expression" dxfId="92" priority="107" stopIfTrue="1">
      <formula>LEFT(B11,1)="L"</formula>
    </cfRule>
    <cfRule type="expression" dxfId="91" priority="108" stopIfTrue="1">
      <formula>LEFT(B11,1)="M"</formula>
    </cfRule>
    <cfRule type="expression" dxfId="90" priority="109" stopIfTrue="1">
      <formula>LEFT(B11,1)="H"</formula>
    </cfRule>
    <cfRule type="expression" dxfId="89" priority="110" stopIfTrue="1">
      <formula>LEFT(B11,1)="C"</formula>
    </cfRule>
  </conditionalFormatting>
  <conditionalFormatting sqref="B115:B116">
    <cfRule type="expression" dxfId="88" priority="101" stopIfTrue="1">
      <formula>LEFT(B115,1)="Q"</formula>
    </cfRule>
    <cfRule type="expression" dxfId="87" priority="102" stopIfTrue="1">
      <formula>LEFT(B115,1)="L"</formula>
    </cfRule>
    <cfRule type="expression" dxfId="86" priority="103" stopIfTrue="1">
      <formula>LEFT(B115,1)="M"</formula>
    </cfRule>
    <cfRule type="expression" dxfId="85" priority="104" stopIfTrue="1">
      <formula>LEFT(B115,1)="H"</formula>
    </cfRule>
    <cfRule type="expression" dxfId="84" priority="105" stopIfTrue="1">
      <formula>LEFT(B115,1)="C"</formula>
    </cfRule>
  </conditionalFormatting>
  <conditionalFormatting sqref="B89">
    <cfRule type="expression" dxfId="83" priority="96" stopIfTrue="1">
      <formula>LEFT(B89,1)="Q"</formula>
    </cfRule>
    <cfRule type="expression" dxfId="82" priority="97" stopIfTrue="1">
      <formula>LEFT(B89,1)="L"</formula>
    </cfRule>
    <cfRule type="expression" dxfId="81" priority="98" stopIfTrue="1">
      <formula>LEFT(B89,1)="M"</formula>
    </cfRule>
    <cfRule type="expression" dxfId="80" priority="99" stopIfTrue="1">
      <formula>LEFT(B89,1)="H"</formula>
    </cfRule>
    <cfRule type="expression" dxfId="79" priority="100" stopIfTrue="1">
      <formula>LEFT(B89,1)="C"</formula>
    </cfRule>
  </conditionalFormatting>
  <conditionalFormatting sqref="B18 B26">
    <cfRule type="expression" dxfId="78" priority="91" stopIfTrue="1">
      <formula>LEFT(B18,1)="Q"</formula>
    </cfRule>
    <cfRule type="expression" dxfId="77" priority="92" stopIfTrue="1">
      <formula>LEFT(B18,1)="L"</formula>
    </cfRule>
    <cfRule type="expression" dxfId="76" priority="93" stopIfTrue="1">
      <formula>LEFT(B18,1)="M"</formula>
    </cfRule>
    <cfRule type="expression" dxfId="75" priority="94" stopIfTrue="1">
      <formula>LEFT(B18,1)="H"</formula>
    </cfRule>
    <cfRule type="expression" dxfId="74" priority="95" stopIfTrue="1">
      <formula>LEFT(B18,1)="C"</formula>
    </cfRule>
  </conditionalFormatting>
  <conditionalFormatting sqref="B16">
    <cfRule type="expression" dxfId="73" priority="66" stopIfTrue="1">
      <formula>LEFT(B16,1)="Q"</formula>
    </cfRule>
    <cfRule type="expression" dxfId="72" priority="67" stopIfTrue="1">
      <formula>LEFT(B16,1)="L"</formula>
    </cfRule>
    <cfRule type="expression" dxfId="71" priority="68" stopIfTrue="1">
      <formula>LEFT(B16,1)="M"</formula>
    </cfRule>
    <cfRule type="expression" dxfId="70" priority="69" stopIfTrue="1">
      <formula>LEFT(B16,1)="H"</formula>
    </cfRule>
    <cfRule type="expression" dxfId="69" priority="70" stopIfTrue="1">
      <formula>LEFT(B16,1)="C"</formula>
    </cfRule>
  </conditionalFormatting>
  <conditionalFormatting sqref="B19">
    <cfRule type="expression" dxfId="68" priority="46" stopIfTrue="1">
      <formula>LEFT(B19,1)="Q"</formula>
    </cfRule>
    <cfRule type="expression" dxfId="67" priority="47" stopIfTrue="1">
      <formula>LEFT(B19,1)="L"</formula>
    </cfRule>
    <cfRule type="expression" dxfId="66" priority="48" stopIfTrue="1">
      <formula>LEFT(B19,1)="M"</formula>
    </cfRule>
    <cfRule type="expression" dxfId="65" priority="49" stopIfTrue="1">
      <formula>LEFT(B19,1)="H"</formula>
    </cfRule>
    <cfRule type="expression" dxfId="64" priority="50" stopIfTrue="1">
      <formula>LEFT(B19,1)="C"</formula>
    </cfRule>
  </conditionalFormatting>
  <conditionalFormatting sqref="B32:B33">
    <cfRule type="expression" dxfId="63" priority="41" stopIfTrue="1">
      <formula>LEFT(B32,1)="Q"</formula>
    </cfRule>
    <cfRule type="expression" dxfId="62" priority="42" stopIfTrue="1">
      <formula>LEFT(B32,1)="L"</formula>
    </cfRule>
    <cfRule type="expression" dxfId="61" priority="43" stopIfTrue="1">
      <formula>LEFT(B32,1)="M"</formula>
    </cfRule>
    <cfRule type="expression" dxfId="60" priority="44" stopIfTrue="1">
      <formula>LEFT(B32,1)="H"</formula>
    </cfRule>
    <cfRule type="expression" dxfId="59" priority="45" stopIfTrue="1">
      <formula>LEFT(B32,1)="C"</formula>
    </cfRule>
  </conditionalFormatting>
  <conditionalFormatting sqref="B54">
    <cfRule type="expression" dxfId="58" priority="36" stopIfTrue="1">
      <formula>LEFT(B54,1)="Q"</formula>
    </cfRule>
    <cfRule type="expression" dxfId="57" priority="37" stopIfTrue="1">
      <formula>LEFT(B54,1)="L"</formula>
    </cfRule>
    <cfRule type="expression" dxfId="56" priority="38" stopIfTrue="1">
      <formula>LEFT(B54,1)="M"</formula>
    </cfRule>
    <cfRule type="expression" dxfId="55" priority="39" stopIfTrue="1">
      <formula>LEFT(B54,1)="H"</formula>
    </cfRule>
    <cfRule type="expression" dxfId="54" priority="40" stopIfTrue="1">
      <formula>LEFT(B54,1)="C"</formula>
    </cfRule>
  </conditionalFormatting>
  <conditionalFormatting sqref="B55">
    <cfRule type="expression" dxfId="53" priority="31" stopIfTrue="1">
      <formula>LEFT(B55,1)="Q"</formula>
    </cfRule>
    <cfRule type="expression" dxfId="52" priority="32" stopIfTrue="1">
      <formula>LEFT(B55,1)="L"</formula>
    </cfRule>
    <cfRule type="expression" dxfId="51" priority="33" stopIfTrue="1">
      <formula>LEFT(B55,1)="M"</formula>
    </cfRule>
    <cfRule type="expression" dxfId="50" priority="34" stopIfTrue="1">
      <formula>LEFT(B55,1)="H"</formula>
    </cfRule>
    <cfRule type="expression" dxfId="49" priority="35" stopIfTrue="1">
      <formula>LEFT(B55,1)="C"</formula>
    </cfRule>
  </conditionalFormatting>
  <conditionalFormatting sqref="B20">
    <cfRule type="expression" dxfId="48" priority="26" stopIfTrue="1">
      <formula>LEFT(B20,1)="Q"</formula>
    </cfRule>
    <cfRule type="expression" dxfId="47" priority="27" stopIfTrue="1">
      <formula>LEFT(B20,1)="L"</formula>
    </cfRule>
    <cfRule type="expression" dxfId="46" priority="28" stopIfTrue="1">
      <formula>LEFT(B20,1)="M"</formula>
    </cfRule>
    <cfRule type="expression" dxfId="45" priority="29" stopIfTrue="1">
      <formula>LEFT(B20,1)="H"</formula>
    </cfRule>
    <cfRule type="expression" dxfId="44" priority="30" stopIfTrue="1">
      <formula>LEFT(B20,1)="C"</formula>
    </cfRule>
  </conditionalFormatting>
  <conditionalFormatting sqref="B25">
    <cfRule type="expression" dxfId="43" priority="21" stopIfTrue="1">
      <formula>LEFT(B25,1)="Q"</formula>
    </cfRule>
    <cfRule type="expression" dxfId="42" priority="22" stopIfTrue="1">
      <formula>LEFT(B25,1)="L"</formula>
    </cfRule>
    <cfRule type="expression" dxfId="41" priority="23" stopIfTrue="1">
      <formula>LEFT(B25,1)="M"</formula>
    </cfRule>
    <cfRule type="expression" dxfId="40" priority="24" stopIfTrue="1">
      <formula>LEFT(B25,1)="H"</formula>
    </cfRule>
    <cfRule type="expression" dxfId="39" priority="25" stopIfTrue="1">
      <formula>LEFT(B25,1)="C"</formula>
    </cfRule>
  </conditionalFormatting>
  <conditionalFormatting sqref="B17">
    <cfRule type="expression" dxfId="38" priority="16" stopIfTrue="1">
      <formula>LEFT(B17,1)="Q"</formula>
    </cfRule>
    <cfRule type="expression" dxfId="37" priority="17" stopIfTrue="1">
      <formula>LEFT(B17,1)="L"</formula>
    </cfRule>
    <cfRule type="expression" dxfId="36" priority="18" stopIfTrue="1">
      <formula>LEFT(B17,1)="M"</formula>
    </cfRule>
    <cfRule type="expression" dxfId="35" priority="19" stopIfTrue="1">
      <formula>LEFT(B17,1)="H"</formula>
    </cfRule>
    <cfRule type="expression" dxfId="34" priority="20" stopIfTrue="1">
      <formula>LEFT(B17,1)="C"</formula>
    </cfRule>
  </conditionalFormatting>
  <conditionalFormatting sqref="B24">
    <cfRule type="expression" dxfId="33" priority="11" stopIfTrue="1">
      <formula>LEFT(B24,1)="Q"</formula>
    </cfRule>
    <cfRule type="expression" dxfId="32" priority="12" stopIfTrue="1">
      <formula>LEFT(B24,1)="L"</formula>
    </cfRule>
    <cfRule type="expression" dxfId="31" priority="13" stopIfTrue="1">
      <formula>LEFT(B24,1)="M"</formula>
    </cfRule>
    <cfRule type="expression" dxfId="30" priority="14" stopIfTrue="1">
      <formula>LEFT(B24,1)="H"</formula>
    </cfRule>
    <cfRule type="expression" dxfId="29" priority="15" stopIfTrue="1">
      <formula>LEFT(B24,1)="C"</formula>
    </cfRule>
  </conditionalFormatting>
  <conditionalFormatting sqref="B22">
    <cfRule type="expression" dxfId="28" priority="6" stopIfTrue="1">
      <formula>LEFT(B22,1)="Q"</formula>
    </cfRule>
    <cfRule type="expression" dxfId="27" priority="7" stopIfTrue="1">
      <formula>LEFT(B22,1)="L"</formula>
    </cfRule>
    <cfRule type="expression" dxfId="26" priority="8" stopIfTrue="1">
      <formula>LEFT(B22,1)="M"</formula>
    </cfRule>
    <cfRule type="expression" dxfId="25" priority="9" stopIfTrue="1">
      <formula>LEFT(B22,1)="H"</formula>
    </cfRule>
    <cfRule type="expression" dxfId="24" priority="10" stopIfTrue="1">
      <formula>LEFT(B22,1)="C"</formula>
    </cfRule>
  </conditionalFormatting>
  <dataValidations count="2">
    <dataValidation type="list" allowBlank="1" showInputMessage="1" showErrorMessage="1" sqref="G2:G116" xr:uid="{00000000-0002-0000-0200-000000000000}">
      <formula1>I2:K2</formula1>
    </dataValidation>
    <dataValidation type="list" allowBlank="1" showInputMessage="1" showErrorMessage="1" sqref="B2:B116" xr:uid="{00000000-0002-0000-0200-000002000000}">
      <formula1>"Critical,High,Medium,Low,Question"</formula1>
    </dataValidation>
  </dataValidations>
  <pageMargins left="0.7" right="0.7" top="0.75" bottom="0.75" header="0.3" footer="0.3"/>
  <pageSetup paperSize="9" scale="60"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DA96921CA665B428B6F0FB578520537" ma:contentTypeVersion="8" ma:contentTypeDescription="Create a new document." ma:contentTypeScope="" ma:versionID="e04356923070530205e6a377099cf03b">
  <xsd:schema xmlns:xsd="http://www.w3.org/2001/XMLSchema" xmlns:xs="http://www.w3.org/2001/XMLSchema" xmlns:p="http://schemas.microsoft.com/office/2006/metadata/properties" xmlns:ns2="0cbd2728-e04b-4d35-91bd-e7f2e563f3ec" xmlns:ns3="f327b85c-dc9e-43eb-8bf7-85332784d1bd" targetNamespace="http://schemas.microsoft.com/office/2006/metadata/properties" ma:root="true" ma:fieldsID="1681fe0a82b01b5a93e73a1159908ff4" ns2:_="" ns3:_="">
    <xsd:import namespace="0cbd2728-e04b-4d35-91bd-e7f2e563f3ec"/>
    <xsd:import namespace="f327b85c-dc9e-43eb-8bf7-85332784d1b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d2728-e04b-4d35-91bd-e7f2e563f3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27b85c-dc9e-43eb-8bf7-85332784d1b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7CCBAB-5177-4390-984E-20BB7D3978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bd2728-e04b-4d35-91bd-e7f2e563f3ec"/>
    <ds:schemaRef ds:uri="f327b85c-dc9e-43eb-8bf7-85332784d1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439371-391B-46C0-A24E-41EFFCC31E56}">
  <ds:schemaRefs>
    <ds:schemaRef ds:uri="http://www.w3.org/XML/1998/namespace"/>
    <ds:schemaRef ds:uri="http://purl.org/dc/elements/1.1/"/>
    <ds:schemaRef ds:uri="http://schemas.openxmlformats.org/package/2006/metadata/core-properties"/>
    <ds:schemaRef ds:uri="0cbd2728-e04b-4d35-91bd-e7f2e563f3ec"/>
    <ds:schemaRef ds:uri="http://purl.org/dc/terms/"/>
    <ds:schemaRef ds:uri="http://schemas.microsoft.com/office/2006/documentManagement/types"/>
    <ds:schemaRef ds:uri="http://purl.org/dc/dcmitype/"/>
    <ds:schemaRef ds:uri="f327b85c-dc9e-43eb-8bf7-85332784d1bd"/>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EF2FE31E-0720-474F-9104-F0A80772D8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Lot 1</vt:lpstr>
      <vt:lpstr>Lot 2</vt:lpstr>
      <vt:lpstr>Lot 3</vt:lpstr>
      <vt:lpstr>'Lot 1'!Print_Area</vt:lpstr>
      <vt:lpstr>'Lot 2'!Print_Area</vt:lpstr>
      <vt:lpstr>'Lot 3'!Print_Area</vt:lpstr>
    </vt:vector>
  </TitlesOfParts>
  <Manager/>
  <Company>Eindhoven Airport N.V.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Sven Bastianen</dc:creator>
  <cp:keywords/>
  <dc:description/>
  <cp:lastModifiedBy>Sven Bastianen</cp:lastModifiedBy>
  <cp:revision/>
  <dcterms:created xsi:type="dcterms:W3CDTF">2019-02-18T10:15:45Z</dcterms:created>
  <dcterms:modified xsi:type="dcterms:W3CDTF">2019-07-08T17:22:46Z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0x010100FDA96921CA665B428B6F0FB578520537</vt:lpwstr>
  </property>
  <property fmtid="{D5CDD505-2E9C-101B-9397-08002B2CF9AE}" pid="3" name="AuthorIds_UIVersion_1024">
    <vt:lpwstr>16</vt:lpwstr>
  </property>
  <property fmtid="{D5CDD505-2E9C-101B-9397-08002B2CF9AE}" pid="4" name="AuthorIds_UIVersion_22528">
    <vt:lpwstr>16</vt:lpwstr>
  </property>
</Properties>
</file>