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USP-opdrachten\200736 AREND ws Telefonie - R159800\30 Europese Aanbesteding\03. Beschrijv.doc incl. bijlage\"/>
    </mc:Choice>
  </mc:AlternateContent>
  <workbookProtection workbookAlgorithmName="SHA-512" workbookHashValue="hv2eKXXyVG6X/HQ4ZmAQxruloAnMOdzWt3i0uAdE2UDU6LUQGpiKaaLbdA6LL7f5i/RB0zMwoXveTDimJKRkvA==" workbookSaltValue="77W3rHg6TAnv4nCOHzuk8w==" workbookSpinCount="100000" lockStructure="1"/>
  <bookViews>
    <workbookView xWindow="0" yWindow="0" windowWidth="19200" windowHeight="11448"/>
  </bookViews>
  <sheets>
    <sheet name="Invulinstructie" sheetId="1" r:id="rId1"/>
    <sheet name="Tariefwegingslijst" sheetId="5" r:id="rId2"/>
    <sheet name="Tariefzones" sheetId="4" r:id="rId3"/>
    <sheet name="Prijzenblad" sheetId="2" r:id="rId4"/>
    <sheet name="Basisgegevens" sheetId="6" r:id="rId5"/>
  </sheets>
  <definedNames>
    <definedName name="_xlnm._FilterDatabase" localSheetId="2" hidden="1">Tariefzones!$A$3:$E$266</definedName>
    <definedName name="_xlnm.Print_Area" localSheetId="0">Invulinstructie!$A$1:$P$50</definedName>
    <definedName name="_xlnm.Print_Area" localSheetId="3">Prijzenblad!$A$1:$D$340</definedName>
    <definedName name="_xlnm.Print_Area" localSheetId="1">Tariefwegingslijst!$A$1:$G$86</definedName>
    <definedName name="_xlnm.Print_Area" localSheetId="2">Tariefzones!$A$1:$E$266</definedName>
    <definedName name="_xlnm.Print_Titles" localSheetId="2">Tariefzones!$1:$3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4" l="1"/>
  <c r="B19" i="6" l="1"/>
  <c r="C76" i="5"/>
  <c r="C33" i="5"/>
  <c r="B20" i="6"/>
  <c r="C84" i="5"/>
  <c r="B18" i="6"/>
  <c r="C60" i="5"/>
  <c r="B17" i="6"/>
  <c r="C46" i="5"/>
  <c r="B16" i="6"/>
  <c r="C40" i="5"/>
  <c r="B15" i="6"/>
  <c r="B14" i="6"/>
  <c r="C27" i="5"/>
  <c r="B13" i="6"/>
  <c r="C14" i="5"/>
  <c r="B12" i="6"/>
  <c r="C5" i="5" s="1"/>
  <c r="I6" i="5"/>
  <c r="B11" i="6"/>
  <c r="A2" i="4"/>
  <c r="E66" i="5"/>
  <c r="E65" i="5"/>
  <c r="E64" i="5"/>
  <c r="E63" i="5"/>
  <c r="H5" i="6"/>
  <c r="G5" i="6"/>
  <c r="F5" i="6"/>
  <c r="E5" i="6"/>
  <c r="D5" i="6"/>
  <c r="C5" i="6"/>
  <c r="E62" i="5"/>
  <c r="E73" i="5"/>
  <c r="E72" i="5"/>
  <c r="E71" i="5"/>
  <c r="E70" i="5"/>
  <c r="C73" i="5"/>
  <c r="C72" i="5"/>
  <c r="G72" i="5" s="1"/>
  <c r="C71" i="5"/>
  <c r="G71" i="5" s="1"/>
  <c r="C70" i="5"/>
  <c r="C40" i="2"/>
  <c r="D40" i="2"/>
  <c r="C41" i="2"/>
  <c r="D41" i="2"/>
  <c r="C42" i="2"/>
  <c r="D42" i="2"/>
  <c r="C43" i="2"/>
  <c r="D43" i="2"/>
  <c r="C44" i="2"/>
  <c r="D44" i="2"/>
  <c r="C45" i="2"/>
  <c r="D45" i="2"/>
  <c r="C46" i="2"/>
  <c r="D46" i="2"/>
  <c r="C47" i="2"/>
  <c r="D47" i="2"/>
  <c r="C48" i="2"/>
  <c r="D48" i="2"/>
  <c r="B40" i="2"/>
  <c r="B41" i="2"/>
  <c r="B42" i="2"/>
  <c r="B43" i="2"/>
  <c r="B44" i="2"/>
  <c r="B45" i="2"/>
  <c r="B46" i="2"/>
  <c r="B47" i="2"/>
  <c r="B48" i="2"/>
  <c r="A40" i="2"/>
  <c r="A41" i="2"/>
  <c r="A42" i="2"/>
  <c r="A43" i="2"/>
  <c r="A44" i="2"/>
  <c r="A45" i="2"/>
  <c r="A46" i="2"/>
  <c r="A47" i="2"/>
  <c r="A48" i="2"/>
  <c r="E51" i="5"/>
  <c r="G51" i="5"/>
  <c r="E52" i="5"/>
  <c r="G52" i="5"/>
  <c r="E53" i="5"/>
  <c r="G53" i="5"/>
  <c r="E54" i="5"/>
  <c r="G54" i="5"/>
  <c r="E55" i="5"/>
  <c r="G55" i="5"/>
  <c r="E56" i="5"/>
  <c r="G56" i="5"/>
  <c r="C86" i="5"/>
  <c r="C4" i="6"/>
  <c r="D4" i="6"/>
  <c r="E4" i="6"/>
  <c r="F4" i="6"/>
  <c r="G4" i="6"/>
  <c r="H4" i="6"/>
  <c r="B4" i="6"/>
  <c r="D24" i="2"/>
  <c r="C24" i="2"/>
  <c r="B24" i="2"/>
  <c r="A24" i="2"/>
  <c r="E30" i="5"/>
  <c r="G30" i="5"/>
  <c r="B29" i="2"/>
  <c r="B30" i="2"/>
  <c r="B28" i="2"/>
  <c r="B76" i="2"/>
  <c r="A72" i="2"/>
  <c r="A65" i="2"/>
  <c r="A50" i="2"/>
  <c r="A37" i="2"/>
  <c r="A32" i="2"/>
  <c r="A26" i="2"/>
  <c r="A21" i="2"/>
  <c r="A9" i="2"/>
  <c r="A12" i="2"/>
  <c r="B12" i="2"/>
  <c r="A13" i="2"/>
  <c r="B13" i="2"/>
  <c r="A14" i="2"/>
  <c r="B14" i="2"/>
  <c r="A15" i="2"/>
  <c r="B15" i="2"/>
  <c r="A16" i="2"/>
  <c r="B16" i="2"/>
  <c r="A17" i="2"/>
  <c r="B17" i="2"/>
  <c r="A18" i="2"/>
  <c r="B18" i="2"/>
  <c r="A19" i="2"/>
  <c r="B19" i="2"/>
  <c r="B11" i="2"/>
  <c r="A11" i="2"/>
  <c r="D12" i="2"/>
  <c r="D13" i="2"/>
  <c r="D14" i="2"/>
  <c r="D15" i="2"/>
  <c r="D16" i="2"/>
  <c r="D17" i="2"/>
  <c r="D18" i="2"/>
  <c r="D19" i="2"/>
  <c r="C12" i="2"/>
  <c r="C13" i="2"/>
  <c r="C14" i="2"/>
  <c r="C15" i="2"/>
  <c r="C16" i="2"/>
  <c r="C17" i="2"/>
  <c r="C18" i="2"/>
  <c r="C19" i="2"/>
  <c r="D11" i="2"/>
  <c r="C11" i="2"/>
  <c r="C17" i="5"/>
  <c r="C18" i="5"/>
  <c r="C19" i="5"/>
  <c r="C20" i="5"/>
  <c r="C21" i="5"/>
  <c r="C22" i="5"/>
  <c r="C23" i="5"/>
  <c r="C24" i="5"/>
  <c r="C16" i="5"/>
  <c r="E24" i="5"/>
  <c r="G24" i="5"/>
  <c r="E23" i="5"/>
  <c r="G23" i="5"/>
  <c r="E22" i="5"/>
  <c r="G22" i="5"/>
  <c r="E21" i="5"/>
  <c r="G21" i="5"/>
  <c r="E20" i="5"/>
  <c r="G20" i="5"/>
  <c r="E19" i="5"/>
  <c r="G19" i="5"/>
  <c r="E18" i="5"/>
  <c r="G18" i="5"/>
  <c r="E17" i="5"/>
  <c r="G17" i="5"/>
  <c r="E16" i="5"/>
  <c r="G16" i="5"/>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78" i="2"/>
  <c r="A74" i="2"/>
  <c r="B74" i="2"/>
  <c r="C74" i="2"/>
  <c r="E86" i="5"/>
  <c r="C8" i="6"/>
  <c r="D53" i="2"/>
  <c r="D54" i="2"/>
  <c r="D55" i="2"/>
  <c r="D56" i="2"/>
  <c r="D57" i="2"/>
  <c r="D58" i="2"/>
  <c r="D59" i="2"/>
  <c r="D60" i="2"/>
  <c r="D61" i="2"/>
  <c r="D62" i="2"/>
  <c r="D63" i="2"/>
  <c r="D52" i="2"/>
  <c r="G65" i="5"/>
  <c r="G66" i="5"/>
  <c r="C255" i="4"/>
  <c r="D266" i="4"/>
  <c r="D264" i="4"/>
  <c r="D263" i="4"/>
  <c r="D262" i="4"/>
  <c r="D261" i="4"/>
  <c r="D260" i="4"/>
  <c r="D259" i="4"/>
  <c r="D258" i="4"/>
  <c r="D257" i="4"/>
  <c r="D256" i="4"/>
  <c r="D254" i="4"/>
  <c r="D252" i="4"/>
  <c r="D251" i="4"/>
  <c r="D250" i="4"/>
  <c r="D249" i="4"/>
  <c r="D248" i="4"/>
  <c r="D247" i="4"/>
  <c r="D246" i="4"/>
  <c r="D245" i="4"/>
  <c r="D244" i="4"/>
  <c r="D243" i="4"/>
  <c r="D241" i="4"/>
  <c r="D240" i="4"/>
  <c r="D239" i="4"/>
  <c r="D238" i="4"/>
  <c r="D237" i="4"/>
  <c r="D236" i="4"/>
  <c r="D235" i="4"/>
  <c r="D234" i="4"/>
  <c r="D233" i="4"/>
  <c r="D232" i="4"/>
  <c r="D231" i="4"/>
  <c r="D230" i="4"/>
  <c r="D229" i="4"/>
  <c r="D228" i="4"/>
  <c r="D227" i="4"/>
  <c r="D225" i="4"/>
  <c r="D224" i="4"/>
  <c r="D223" i="4"/>
  <c r="D220" i="4"/>
  <c r="D219" i="4"/>
  <c r="D218" i="4"/>
  <c r="D217" i="4"/>
  <c r="D216" i="4"/>
  <c r="D215" i="4"/>
  <c r="D214" i="4"/>
  <c r="D213" i="4"/>
  <c r="D212" i="4"/>
  <c r="D211" i="4"/>
  <c r="D210" i="4"/>
  <c r="D209" i="4"/>
  <c r="D208" i="4"/>
  <c r="D207" i="4"/>
  <c r="D206" i="4"/>
  <c r="D205" i="4"/>
  <c r="D204" i="4"/>
  <c r="D203" i="4"/>
  <c r="D202" i="4"/>
  <c r="D201" i="4"/>
  <c r="D200" i="4"/>
  <c r="D199" i="4"/>
  <c r="D197" i="4"/>
  <c r="D196" i="4"/>
  <c r="D195" i="4"/>
  <c r="D194" i="4"/>
  <c r="D191" i="4"/>
  <c r="D190" i="4"/>
  <c r="D189" i="4"/>
  <c r="D188" i="4"/>
  <c r="D187" i="4"/>
  <c r="D186" i="4"/>
  <c r="D185" i="4"/>
  <c r="D184" i="4"/>
  <c r="D183"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4" i="4"/>
  <c r="D143" i="4"/>
  <c r="D142" i="4"/>
  <c r="D141" i="4"/>
  <c r="D140" i="4"/>
  <c r="D139" i="4"/>
  <c r="D138" i="4"/>
  <c r="D135" i="4"/>
  <c r="D134" i="4"/>
  <c r="D133" i="4"/>
  <c r="D132" i="4"/>
  <c r="D130" i="4"/>
  <c r="D129" i="4"/>
  <c r="D127" i="4"/>
  <c r="D126" i="4"/>
  <c r="D125" i="4"/>
  <c r="D124" i="4"/>
  <c r="D123" i="4"/>
  <c r="D122" i="4"/>
  <c r="D121" i="4"/>
  <c r="D120" i="4"/>
  <c r="D119" i="4"/>
  <c r="D118" i="4"/>
  <c r="D117" i="4"/>
  <c r="D116" i="4"/>
  <c r="D115" i="4"/>
  <c r="D114" i="4"/>
  <c r="D113" i="4"/>
  <c r="D111" i="4"/>
  <c r="D110" i="4"/>
  <c r="D109" i="4"/>
  <c r="D108" i="4"/>
  <c r="D107" i="4"/>
  <c r="D106" i="4"/>
  <c r="D105" i="4"/>
  <c r="D104" i="4"/>
  <c r="D102" i="4"/>
  <c r="D100" i="4"/>
  <c r="D99" i="4"/>
  <c r="D98" i="4"/>
  <c r="D97" i="4"/>
  <c r="D96" i="4"/>
  <c r="D95" i="4"/>
  <c r="D94" i="4"/>
  <c r="D93" i="4"/>
  <c r="D92" i="4"/>
  <c r="D91" i="4"/>
  <c r="D90" i="4"/>
  <c r="D88" i="4"/>
  <c r="D87" i="4"/>
  <c r="D86" i="4"/>
  <c r="D85" i="4"/>
  <c r="D84" i="4"/>
  <c r="D83" i="4"/>
  <c r="D82" i="4"/>
  <c r="D81" i="4"/>
  <c r="D78" i="4"/>
  <c r="D77" i="4"/>
  <c r="D76" i="4"/>
  <c r="D75" i="4"/>
  <c r="D74" i="4"/>
  <c r="D72" i="4"/>
  <c r="D71" i="4"/>
  <c r="D70" i="4"/>
  <c r="D69" i="4"/>
  <c r="D68" i="4"/>
  <c r="D66" i="4"/>
  <c r="D65" i="4"/>
  <c r="D64" i="4"/>
  <c r="D63" i="4"/>
  <c r="D62" i="4"/>
  <c r="D61" i="4"/>
  <c r="D58" i="4"/>
  <c r="D57" i="4"/>
  <c r="D56" i="4"/>
  <c r="D55" i="4"/>
  <c r="D54" i="4"/>
  <c r="D53" i="4"/>
  <c r="D52" i="4"/>
  <c r="D51" i="4"/>
  <c r="D50" i="4"/>
  <c r="D49" i="4"/>
  <c r="D48" i="4"/>
  <c r="D47" i="4"/>
  <c r="D46" i="4"/>
  <c r="D45" i="4"/>
  <c r="D43" i="4"/>
  <c r="D42" i="4"/>
  <c r="D41" i="4"/>
  <c r="D39" i="4"/>
  <c r="D38" i="4"/>
  <c r="D37" i="4"/>
  <c r="D36" i="4"/>
  <c r="D35" i="4"/>
  <c r="D34" i="4"/>
  <c r="D33" i="4"/>
  <c r="D32" i="4"/>
  <c r="D31" i="4"/>
  <c r="D30" i="4"/>
  <c r="D29" i="4"/>
  <c r="D28" i="4"/>
  <c r="D26" i="4"/>
  <c r="D25" i="4"/>
  <c r="D24" i="4"/>
  <c r="D23" i="4"/>
  <c r="D22" i="4"/>
  <c r="D21" i="4"/>
  <c r="D20" i="4"/>
  <c r="D19" i="4"/>
  <c r="D18" i="4"/>
  <c r="D17" i="4"/>
  <c r="D16" i="4"/>
  <c r="D15" i="4"/>
  <c r="D14" i="4"/>
  <c r="D13" i="4"/>
  <c r="D12" i="4"/>
  <c r="D11" i="4"/>
  <c r="D10" i="4"/>
  <c r="D9" i="4"/>
  <c r="D8" i="4"/>
  <c r="D7" i="4"/>
  <c r="D6" i="4"/>
  <c r="D5" i="4"/>
  <c r="D4" i="4"/>
  <c r="D255" i="4"/>
  <c r="D44" i="4"/>
  <c r="E68" i="5"/>
  <c r="D265" i="4"/>
  <c r="D253" i="4"/>
  <c r="D242" i="4"/>
  <c r="D226" i="4"/>
  <c r="D222" i="4"/>
  <c r="D221" i="4"/>
  <c r="D198" i="4"/>
  <c r="D193" i="4"/>
  <c r="D192" i="4"/>
  <c r="D182" i="4"/>
  <c r="D145" i="4"/>
  <c r="D137" i="4"/>
  <c r="D136" i="4"/>
  <c r="D131" i="4"/>
  <c r="D128" i="4"/>
  <c r="D112" i="4"/>
  <c r="D103" i="4"/>
  <c r="D101" i="4"/>
  <c r="D89" i="4"/>
  <c r="D80" i="4"/>
  <c r="D79" i="4"/>
  <c r="D73" i="4"/>
  <c r="D67" i="4"/>
  <c r="D60" i="4"/>
  <c r="D59" i="4"/>
  <c r="D40" i="4"/>
  <c r="D27" i="4"/>
  <c r="E67" i="5"/>
  <c r="E69" i="5"/>
  <c r="C253" i="4"/>
  <c r="C242" i="4"/>
  <c r="C198" i="4"/>
  <c r="C145" i="4"/>
  <c r="C128" i="4"/>
  <c r="C89" i="4"/>
  <c r="C67" i="4"/>
  <c r="C27" i="4"/>
  <c r="C265" i="4"/>
  <c r="C222" i="4"/>
  <c r="C264" i="4"/>
  <c r="C256" i="4"/>
  <c r="C246" i="4"/>
  <c r="C237" i="4"/>
  <c r="C229" i="4"/>
  <c r="C218" i="4"/>
  <c r="C210" i="4"/>
  <c r="C202" i="4"/>
  <c r="C191" i="4"/>
  <c r="C183" i="4"/>
  <c r="C174" i="4"/>
  <c r="C166" i="4"/>
  <c r="C158" i="4"/>
  <c r="C150" i="4"/>
  <c r="C141" i="4"/>
  <c r="C130" i="4"/>
  <c r="C121" i="4"/>
  <c r="C113" i="4"/>
  <c r="C104" i="4"/>
  <c r="C94" i="4"/>
  <c r="C85" i="4"/>
  <c r="C76" i="4"/>
  <c r="C71" i="4"/>
  <c r="C66" i="4"/>
  <c r="C62" i="4"/>
  <c r="C56" i="4"/>
  <c r="C52" i="4"/>
  <c r="C48" i="4"/>
  <c r="C43" i="4"/>
  <c r="C38" i="4"/>
  <c r="C34" i="4"/>
  <c r="C30" i="4"/>
  <c r="C25" i="4"/>
  <c r="C21" i="4"/>
  <c r="C13" i="4"/>
  <c r="C9" i="4"/>
  <c r="C5" i="4"/>
  <c r="C260" i="4"/>
  <c r="C250" i="4"/>
  <c r="C241" i="4"/>
  <c r="C233" i="4"/>
  <c r="C224" i="4"/>
  <c r="C214" i="4"/>
  <c r="C206" i="4"/>
  <c r="C197" i="4"/>
  <c r="C187" i="4"/>
  <c r="C178" i="4"/>
  <c r="C170" i="4"/>
  <c r="C162" i="4"/>
  <c r="C154" i="4"/>
  <c r="C146" i="4"/>
  <c r="C135" i="4"/>
  <c r="C125" i="4"/>
  <c r="C117" i="4"/>
  <c r="C108" i="4"/>
  <c r="C98" i="4"/>
  <c r="C90" i="4"/>
  <c r="C81" i="4"/>
  <c r="C74" i="4"/>
  <c r="C69" i="4"/>
  <c r="C64" i="4"/>
  <c r="C58" i="4"/>
  <c r="C54" i="4"/>
  <c r="C50" i="4"/>
  <c r="C46" i="4"/>
  <c r="C41" i="4"/>
  <c r="C36" i="4"/>
  <c r="C32" i="4"/>
  <c r="C28" i="4"/>
  <c r="C23" i="4"/>
  <c r="C19" i="4"/>
  <c r="C15" i="4"/>
  <c r="C11" i="4"/>
  <c r="C7" i="4"/>
  <c r="C79" i="4"/>
  <c r="C136" i="4"/>
  <c r="C59" i="4"/>
  <c r="C103" i="4"/>
  <c r="C192" i="4"/>
  <c r="C44" i="4"/>
  <c r="C68" i="5"/>
  <c r="C266" i="4"/>
  <c r="C263" i="4"/>
  <c r="C261" i="4"/>
  <c r="C259" i="4"/>
  <c r="C257" i="4"/>
  <c r="C254" i="4"/>
  <c r="C251" i="4"/>
  <c r="C249" i="4"/>
  <c r="C247" i="4"/>
  <c r="C245" i="4"/>
  <c r="C243" i="4"/>
  <c r="C240" i="4"/>
  <c r="C238" i="4"/>
  <c r="C236" i="4"/>
  <c r="C234" i="4"/>
  <c r="C232" i="4"/>
  <c r="C230" i="4"/>
  <c r="C228" i="4"/>
  <c r="C225" i="4"/>
  <c r="C223" i="4"/>
  <c r="C219" i="4"/>
  <c r="C217" i="4"/>
  <c r="C215" i="4"/>
  <c r="C213" i="4"/>
  <c r="C211" i="4"/>
  <c r="C209" i="4"/>
  <c r="C207" i="4"/>
  <c r="C205" i="4"/>
  <c r="C203" i="4"/>
  <c r="C201" i="4"/>
  <c r="C199" i="4"/>
  <c r="C196" i="4"/>
  <c r="C194" i="4"/>
  <c r="C190" i="4"/>
  <c r="C188" i="4"/>
  <c r="C186" i="4"/>
  <c r="C184" i="4"/>
  <c r="C181" i="4"/>
  <c r="C179" i="4"/>
  <c r="C177" i="4"/>
  <c r="C175" i="4"/>
  <c r="C173" i="4"/>
  <c r="C171" i="4"/>
  <c r="C169" i="4"/>
  <c r="C167" i="4"/>
  <c r="C165" i="4"/>
  <c r="C163" i="4"/>
  <c r="C161" i="4"/>
  <c r="C159" i="4"/>
  <c r="C157" i="4"/>
  <c r="C155" i="4"/>
  <c r="C153" i="4"/>
  <c r="C151" i="4"/>
  <c r="C149" i="4"/>
  <c r="C147" i="4"/>
  <c r="C144" i="4"/>
  <c r="C142" i="4"/>
  <c r="C140" i="4"/>
  <c r="C138" i="4"/>
  <c r="C134" i="4"/>
  <c r="C132" i="4"/>
  <c r="C129" i="4"/>
  <c r="C126" i="4"/>
  <c r="C124" i="4"/>
  <c r="C122" i="4"/>
  <c r="C120" i="4"/>
  <c r="C118" i="4"/>
  <c r="C116" i="4"/>
  <c r="C114" i="4"/>
  <c r="C111" i="4"/>
  <c r="C109" i="4"/>
  <c r="C107" i="4"/>
  <c r="C105" i="4"/>
  <c r="C102" i="4"/>
  <c r="C99" i="4"/>
  <c r="C97" i="4"/>
  <c r="C95" i="4"/>
  <c r="C93" i="4"/>
  <c r="C91" i="4"/>
  <c r="C88" i="4"/>
  <c r="C86" i="4"/>
  <c r="C84" i="4"/>
  <c r="C82" i="4"/>
  <c r="C78" i="4"/>
  <c r="C40" i="4"/>
  <c r="C60" i="4"/>
  <c r="C73" i="4"/>
  <c r="C80" i="4"/>
  <c r="C101" i="4"/>
  <c r="C112" i="4"/>
  <c r="C131" i="4"/>
  <c r="C137" i="4"/>
  <c r="C182" i="4"/>
  <c r="C193" i="4"/>
  <c r="C221" i="4"/>
  <c r="C226" i="4"/>
  <c r="C4" i="4"/>
  <c r="C6" i="4"/>
  <c r="C8" i="4"/>
  <c r="C10" i="4"/>
  <c r="C12" i="4"/>
  <c r="C14" i="4"/>
  <c r="C16" i="4"/>
  <c r="C18" i="4"/>
  <c r="C20" i="4"/>
  <c r="C22" i="4"/>
  <c r="C24" i="4"/>
  <c r="C26" i="4"/>
  <c r="C29" i="4"/>
  <c r="C31" i="4"/>
  <c r="C33" i="4"/>
  <c r="C35" i="4"/>
  <c r="C37" i="4"/>
  <c r="C39" i="4"/>
  <c r="C42" i="4"/>
  <c r="C45" i="4"/>
  <c r="C47" i="4"/>
  <c r="C49" i="4"/>
  <c r="C51" i="4"/>
  <c r="C53" i="4"/>
  <c r="C55" i="4"/>
  <c r="C57" i="4"/>
  <c r="C61" i="4"/>
  <c r="C63" i="4"/>
  <c r="C65" i="4"/>
  <c r="C68" i="4"/>
  <c r="C70" i="4"/>
  <c r="C72" i="4"/>
  <c r="C75" i="4"/>
  <c r="C77" i="4"/>
  <c r="C83" i="4"/>
  <c r="C87" i="4"/>
  <c r="C92" i="4"/>
  <c r="C96" i="4"/>
  <c r="C100" i="4"/>
  <c r="C106" i="4"/>
  <c r="C110" i="4"/>
  <c r="C115" i="4"/>
  <c r="C119" i="4"/>
  <c r="C123" i="4"/>
  <c r="C127" i="4"/>
  <c r="C133" i="4"/>
  <c r="C139" i="4"/>
  <c r="C143" i="4"/>
  <c r="C148" i="4"/>
  <c r="C152" i="4"/>
  <c r="C156" i="4"/>
  <c r="C160" i="4"/>
  <c r="C164" i="4"/>
  <c r="C168" i="4"/>
  <c r="C172" i="4"/>
  <c r="C176" i="4"/>
  <c r="C180" i="4"/>
  <c r="C185" i="4"/>
  <c r="C189" i="4"/>
  <c r="C195" i="4"/>
  <c r="C200" i="4"/>
  <c r="C204" i="4"/>
  <c r="C208" i="4"/>
  <c r="C212" i="4"/>
  <c r="C216" i="4"/>
  <c r="C220" i="4"/>
  <c r="C227" i="4"/>
  <c r="C231" i="4"/>
  <c r="C235" i="4"/>
  <c r="C239" i="4"/>
  <c r="C244" i="4"/>
  <c r="C248" i="4"/>
  <c r="C252" i="4"/>
  <c r="C258" i="4"/>
  <c r="C262" i="4"/>
  <c r="C67" i="5"/>
  <c r="C69" i="5"/>
  <c r="E49" i="5"/>
  <c r="E50" i="5"/>
  <c r="E57" i="5"/>
  <c r="E48" i="5"/>
  <c r="E29" i="5"/>
  <c r="E8" i="5"/>
  <c r="E9" i="5"/>
  <c r="E10" i="5"/>
  <c r="E11" i="5"/>
  <c r="E7" i="5"/>
  <c r="G63" i="5"/>
  <c r="G64" i="5"/>
  <c r="G62" i="5"/>
  <c r="G49" i="5"/>
  <c r="G57" i="5"/>
  <c r="G79" i="5"/>
  <c r="G81" i="5"/>
  <c r="G48" i="5"/>
  <c r="I1" i="5"/>
  <c r="G8" i="5"/>
  <c r="G78" i="5"/>
  <c r="G80" i="5"/>
  <c r="G50" i="5"/>
  <c r="G29" i="5"/>
  <c r="G11" i="5"/>
  <c r="G7" i="5"/>
  <c r="G9" i="5"/>
  <c r="G10" i="5"/>
  <c r="E43" i="5"/>
  <c r="E42" i="5"/>
  <c r="E36" i="5"/>
  <c r="E37" i="5"/>
  <c r="E35" i="5"/>
  <c r="D66" i="2"/>
  <c r="C66" i="2"/>
  <c r="B66" i="2"/>
  <c r="B51" i="2"/>
  <c r="B38" i="2"/>
  <c r="B33" i="2"/>
  <c r="B27" i="2"/>
  <c r="B22" i="2"/>
  <c r="D2" i="2"/>
  <c r="C2" i="2"/>
  <c r="B2" i="2"/>
  <c r="A2" i="2"/>
  <c r="A1" i="2"/>
  <c r="B68" i="2"/>
  <c r="C68" i="2"/>
  <c r="D68" i="2"/>
  <c r="B69" i="2"/>
  <c r="C69" i="2"/>
  <c r="D69" i="2"/>
  <c r="B70" i="2"/>
  <c r="C70" i="2"/>
  <c r="D70" i="2"/>
  <c r="A68" i="2"/>
  <c r="A69" i="2"/>
  <c r="A70" i="2"/>
  <c r="D67" i="2"/>
  <c r="C67" i="2"/>
  <c r="B67" i="2"/>
  <c r="A67" i="2"/>
  <c r="A53" i="2"/>
  <c r="B53" i="2"/>
  <c r="C53" i="2"/>
  <c r="A54" i="2"/>
  <c r="B54" i="2"/>
  <c r="C54" i="2"/>
  <c r="A55" i="2"/>
  <c r="B55" i="2"/>
  <c r="C55" i="2"/>
  <c r="A56" i="2"/>
  <c r="B56" i="2"/>
  <c r="C56" i="2"/>
  <c r="A57" i="2"/>
  <c r="B57" i="2"/>
  <c r="C57" i="2"/>
  <c r="A58" i="2"/>
  <c r="B58" i="2"/>
  <c r="C58" i="2"/>
  <c r="A59" i="2"/>
  <c r="B59" i="2"/>
  <c r="C59" i="2"/>
  <c r="A60" i="2"/>
  <c r="B60" i="2"/>
  <c r="C60" i="2"/>
  <c r="A61" i="2"/>
  <c r="B61" i="2"/>
  <c r="C61" i="2"/>
  <c r="A62" i="2"/>
  <c r="B62" i="2"/>
  <c r="C62" i="2"/>
  <c r="A63" i="2"/>
  <c r="B63" i="2"/>
  <c r="C63" i="2"/>
  <c r="C52" i="2"/>
  <c r="B52" i="2"/>
  <c r="A52" i="2"/>
  <c r="D39" i="2"/>
  <c r="C39" i="2"/>
  <c r="B39" i="2"/>
  <c r="A39" i="2"/>
  <c r="A29" i="2"/>
  <c r="C29" i="2"/>
  <c r="A30" i="2"/>
  <c r="C30" i="2"/>
  <c r="A35" i="2"/>
  <c r="B35" i="2"/>
  <c r="C35" i="2"/>
  <c r="C34" i="2"/>
  <c r="B34" i="2"/>
  <c r="A34" i="2"/>
  <c r="C28" i="2"/>
  <c r="A28" i="2"/>
  <c r="D23" i="2"/>
  <c r="C23" i="2"/>
  <c r="B23" i="2"/>
  <c r="A23" i="2"/>
  <c r="A4" i="2"/>
  <c r="B4" i="2"/>
  <c r="C4" i="2"/>
  <c r="D4" i="2"/>
  <c r="A5" i="2"/>
  <c r="B5" i="2"/>
  <c r="C5" i="2"/>
  <c r="D5" i="2"/>
  <c r="A6" i="2"/>
  <c r="B6" i="2"/>
  <c r="C6" i="2"/>
  <c r="D6" i="2"/>
  <c r="A7" i="2"/>
  <c r="B7" i="2"/>
  <c r="C7" i="2"/>
  <c r="D7" i="2"/>
  <c r="D3" i="2"/>
  <c r="C3" i="2"/>
  <c r="B3" i="2"/>
  <c r="A3" i="2"/>
  <c r="G70" i="5" l="1"/>
  <c r="G73" i="5"/>
  <c r="G67" i="5"/>
  <c r="G68" i="5"/>
  <c r="G69" i="5"/>
  <c r="A2" i="5" l="1"/>
</calcChain>
</file>

<file path=xl/sharedStrings.xml><?xml version="1.0" encoding="utf-8"?>
<sst xmlns="http://schemas.openxmlformats.org/spreadsheetml/2006/main" count="1259" uniqueCount="659">
  <si>
    <t>Artikelcode</t>
  </si>
  <si>
    <t>Eenmalig Tarief</t>
  </si>
  <si>
    <t>Maandelijkstarief</t>
  </si>
  <si>
    <t>Producten</t>
  </si>
  <si>
    <t>Additionele diensten</t>
  </si>
  <si>
    <t>Tariefzones</t>
  </si>
  <si>
    <t>Land</t>
  </si>
  <si>
    <t>Landnummer</t>
  </si>
  <si>
    <t>Wegingsfactor call setup</t>
  </si>
  <si>
    <t>Wegingsfactor minuten</t>
  </si>
  <si>
    <t>Tariefzone</t>
  </si>
  <si>
    <t>Afghanistan</t>
  </si>
  <si>
    <t>Åland</t>
  </si>
  <si>
    <t>358</t>
  </si>
  <si>
    <t>Alaska</t>
  </si>
  <si>
    <t>1 907</t>
  </si>
  <si>
    <t>Albanië</t>
  </si>
  <si>
    <t>355</t>
  </si>
  <si>
    <t>Algerije</t>
  </si>
  <si>
    <t>213</t>
  </si>
  <si>
    <t>Amerikaans-Samoa</t>
  </si>
  <si>
    <t>1 684</t>
  </si>
  <si>
    <t>Amerikaanse Maagdeneilanden</t>
  </si>
  <si>
    <t>1 340</t>
  </si>
  <si>
    <t>Andorra</t>
  </si>
  <si>
    <t>376</t>
  </si>
  <si>
    <t>Angola</t>
  </si>
  <si>
    <t>244</t>
  </si>
  <si>
    <t>Anguilla</t>
  </si>
  <si>
    <t>1 264</t>
  </si>
  <si>
    <t>Antarctica</t>
  </si>
  <si>
    <t>672 1</t>
  </si>
  <si>
    <t>Antigua en Barbuda</t>
  </si>
  <si>
    <t>1 268</t>
  </si>
  <si>
    <t>Argentinië</t>
  </si>
  <si>
    <t>54</t>
  </si>
  <si>
    <t>Armenië</t>
  </si>
  <si>
    <t>374</t>
  </si>
  <si>
    <t>Aruba</t>
  </si>
  <si>
    <t>297</t>
  </si>
  <si>
    <t>Ascension</t>
  </si>
  <si>
    <t>247</t>
  </si>
  <si>
    <t>Australië</t>
  </si>
  <si>
    <t>61</t>
  </si>
  <si>
    <t>Australisch Antarctisch Territorium</t>
  </si>
  <si>
    <t>672</t>
  </si>
  <si>
    <t>Azerbeidzjan</t>
  </si>
  <si>
    <t>994</t>
  </si>
  <si>
    <t>Bahama's</t>
  </si>
  <si>
    <t>1 242</t>
  </si>
  <si>
    <t>Bahrein</t>
  </si>
  <si>
    <t>973</t>
  </si>
  <si>
    <t>Bangladesh</t>
  </si>
  <si>
    <t>880</t>
  </si>
  <si>
    <t>Barbados</t>
  </si>
  <si>
    <t>1 246</t>
  </si>
  <si>
    <t>België</t>
  </si>
  <si>
    <t>32</t>
  </si>
  <si>
    <t>Belize</t>
  </si>
  <si>
    <t>501</t>
  </si>
  <si>
    <t>Benin</t>
  </si>
  <si>
    <t>229</t>
  </si>
  <si>
    <t>Bermuda</t>
  </si>
  <si>
    <t>1 441</t>
  </si>
  <si>
    <t>Bhutan</t>
  </si>
  <si>
    <t>975</t>
  </si>
  <si>
    <t>Bolivia</t>
  </si>
  <si>
    <t>591</t>
  </si>
  <si>
    <t>Bonaire</t>
  </si>
  <si>
    <t>599 7</t>
  </si>
  <si>
    <t>Bosnië en Herzegovina</t>
  </si>
  <si>
    <t>387</t>
  </si>
  <si>
    <t>Botswana</t>
  </si>
  <si>
    <t>267</t>
  </si>
  <si>
    <t>Brazilië</t>
  </si>
  <si>
    <t>55</t>
  </si>
  <si>
    <t>Brits Indische Oceaanterritorium</t>
  </si>
  <si>
    <t>246</t>
  </si>
  <si>
    <t>BritseMaagdeneilanden</t>
  </si>
  <si>
    <t>1 284</t>
  </si>
  <si>
    <t>Brunei</t>
  </si>
  <si>
    <t>673</t>
  </si>
  <si>
    <t>Bulgarije</t>
  </si>
  <si>
    <t>359</t>
  </si>
  <si>
    <t>Burkina Faso</t>
  </si>
  <si>
    <t>226</t>
  </si>
  <si>
    <t>Burundi</t>
  </si>
  <si>
    <t>257</t>
  </si>
  <si>
    <t>Cambodja</t>
  </si>
  <si>
    <t>855</t>
  </si>
  <si>
    <t>Canada</t>
  </si>
  <si>
    <t>1</t>
  </si>
  <si>
    <t>Cayman eilanden</t>
  </si>
  <si>
    <t>1 345</t>
  </si>
  <si>
    <t>Centraal-Afrikaanse Republiek</t>
  </si>
  <si>
    <t>236</t>
  </si>
  <si>
    <t>Chili</t>
  </si>
  <si>
    <t>56</t>
  </si>
  <si>
    <t>China</t>
  </si>
  <si>
    <t>86</t>
  </si>
  <si>
    <t>Christmaseiland</t>
  </si>
  <si>
    <t>61 8</t>
  </si>
  <si>
    <t>Cocoseilanden</t>
  </si>
  <si>
    <t>61 891</t>
  </si>
  <si>
    <t>Colombia</t>
  </si>
  <si>
    <t>57</t>
  </si>
  <si>
    <t>Comoren</t>
  </si>
  <si>
    <t>269</t>
  </si>
  <si>
    <t>Congo-Kinshasa</t>
  </si>
  <si>
    <t>243</t>
  </si>
  <si>
    <t>Congo-Brazzaville</t>
  </si>
  <si>
    <t>242</t>
  </si>
  <si>
    <t>Cookeilanden</t>
  </si>
  <si>
    <t>682</t>
  </si>
  <si>
    <t>Costa Rica</t>
  </si>
  <si>
    <t>506</t>
  </si>
  <si>
    <t>Cuba</t>
  </si>
  <si>
    <t>53</t>
  </si>
  <si>
    <t>Curaçao</t>
  </si>
  <si>
    <t>599 9</t>
  </si>
  <si>
    <t>Cyprus</t>
  </si>
  <si>
    <t>357</t>
  </si>
  <si>
    <t>Denemarken</t>
  </si>
  <si>
    <t>45</t>
  </si>
  <si>
    <t>Diego Garcia</t>
  </si>
  <si>
    <t>Djibouti</t>
  </si>
  <si>
    <t>Dominica</t>
  </si>
  <si>
    <t>1 767</t>
  </si>
  <si>
    <t>Dominicaanse Republiek</t>
  </si>
  <si>
    <t>1 809</t>
  </si>
  <si>
    <t>1 829</t>
  </si>
  <si>
    <t>1 849</t>
  </si>
  <si>
    <t>Duitsland</t>
  </si>
  <si>
    <t>49</t>
  </si>
  <si>
    <t>Ecuador</t>
  </si>
  <si>
    <t>593</t>
  </si>
  <si>
    <t>Egypte</t>
  </si>
  <si>
    <t>20</t>
  </si>
  <si>
    <t>El Salvador</t>
  </si>
  <si>
    <t>503</t>
  </si>
  <si>
    <t>Equatoriaal-Guinea</t>
  </si>
  <si>
    <t>240</t>
  </si>
  <si>
    <t>Eritrea</t>
  </si>
  <si>
    <t>291</t>
  </si>
  <si>
    <t>Estland</t>
  </si>
  <si>
    <t>372</t>
  </si>
  <si>
    <t>Ethiopië</t>
  </si>
  <si>
    <t>251</t>
  </si>
  <si>
    <t>Faeröer</t>
  </si>
  <si>
    <t>298</t>
  </si>
  <si>
    <t>Falklandeilanden</t>
  </si>
  <si>
    <t>500</t>
  </si>
  <si>
    <t>Fiji</t>
  </si>
  <si>
    <t>679</t>
  </si>
  <si>
    <t>Filipijnen</t>
  </si>
  <si>
    <t>63</t>
  </si>
  <si>
    <t>Finland</t>
  </si>
  <si>
    <t>Frankrijk</t>
  </si>
  <si>
    <t>33</t>
  </si>
  <si>
    <t>Frans-Guyana</t>
  </si>
  <si>
    <t>594</t>
  </si>
  <si>
    <t>Frans-Polynesië</t>
  </si>
  <si>
    <t>689</t>
  </si>
  <si>
    <t>Gabon</t>
  </si>
  <si>
    <t>241</t>
  </si>
  <si>
    <t>Gambia</t>
  </si>
  <si>
    <t>220</t>
  </si>
  <si>
    <t>Georgië</t>
  </si>
  <si>
    <t>995</t>
  </si>
  <si>
    <t>Ghana</t>
  </si>
  <si>
    <t>233</t>
  </si>
  <si>
    <t>Gibraltar</t>
  </si>
  <si>
    <t>350</t>
  </si>
  <si>
    <t>Grenada</t>
  </si>
  <si>
    <t>1 473</t>
  </si>
  <si>
    <t>Griekenland</t>
  </si>
  <si>
    <t>30</t>
  </si>
  <si>
    <t>Groenland</t>
  </si>
  <si>
    <t>299</t>
  </si>
  <si>
    <t>Guadeloupe</t>
  </si>
  <si>
    <t>590</t>
  </si>
  <si>
    <t>Guam</t>
  </si>
  <si>
    <t>1 671</t>
  </si>
  <si>
    <t>Guatemala</t>
  </si>
  <si>
    <t>502</t>
  </si>
  <si>
    <t>Guernsey</t>
  </si>
  <si>
    <t>44 1481</t>
  </si>
  <si>
    <t>Guinee</t>
  </si>
  <si>
    <t>224</t>
  </si>
  <si>
    <t>Guinee-Bissau</t>
  </si>
  <si>
    <t>245</t>
  </si>
  <si>
    <t>Guyana</t>
  </si>
  <si>
    <t>592</t>
  </si>
  <si>
    <t>Haïti</t>
  </si>
  <si>
    <t>509</t>
  </si>
  <si>
    <t>Hawaï</t>
  </si>
  <si>
    <t>1 808</t>
  </si>
  <si>
    <t>Honduras</t>
  </si>
  <si>
    <t>504</t>
  </si>
  <si>
    <t>Hongarije</t>
  </si>
  <si>
    <t>36</t>
  </si>
  <si>
    <t>Hongkong</t>
  </si>
  <si>
    <t>852</t>
  </si>
  <si>
    <t>Ierland</t>
  </si>
  <si>
    <t>353</t>
  </si>
  <si>
    <t>IJsland</t>
  </si>
  <si>
    <t>354</t>
  </si>
  <si>
    <t>India</t>
  </si>
  <si>
    <t>91</t>
  </si>
  <si>
    <t>Indonesië</t>
  </si>
  <si>
    <t>62</t>
  </si>
  <si>
    <t>Inmarsatsatelliet-telefoon</t>
  </si>
  <si>
    <t>Irak</t>
  </si>
  <si>
    <t>964</t>
  </si>
  <si>
    <t>Iran</t>
  </si>
  <si>
    <t>98</t>
  </si>
  <si>
    <t>Iridiumsatelliet-telefoon</t>
  </si>
  <si>
    <t>Israël</t>
  </si>
  <si>
    <t>972</t>
  </si>
  <si>
    <t>Italië</t>
  </si>
  <si>
    <t>39</t>
  </si>
  <si>
    <t>Ivoorkust</t>
  </si>
  <si>
    <t>225</t>
  </si>
  <si>
    <t>Jamaica</t>
  </si>
  <si>
    <t>1 876</t>
  </si>
  <si>
    <t>Japan</t>
  </si>
  <si>
    <t>81</t>
  </si>
  <si>
    <t>Jemen</t>
  </si>
  <si>
    <t>967</t>
  </si>
  <si>
    <t>Jersey</t>
  </si>
  <si>
    <t>44 1534</t>
  </si>
  <si>
    <t>Johnston</t>
  </si>
  <si>
    <t>Jordanië</t>
  </si>
  <si>
    <t>962</t>
  </si>
  <si>
    <t>Kaapverdië</t>
  </si>
  <si>
    <t>238</t>
  </si>
  <si>
    <t>Kameroen</t>
  </si>
  <si>
    <t>237</t>
  </si>
  <si>
    <t>Kazachstan</t>
  </si>
  <si>
    <t>7</t>
  </si>
  <si>
    <t>Kenia</t>
  </si>
  <si>
    <t>254</t>
  </si>
  <si>
    <t>Kirgizië</t>
  </si>
  <si>
    <t>996</t>
  </si>
  <si>
    <t>Kiribati</t>
  </si>
  <si>
    <t>686</t>
  </si>
  <si>
    <t>Koeweit</t>
  </si>
  <si>
    <t>965</t>
  </si>
  <si>
    <t>Kosovo</t>
  </si>
  <si>
    <t>383</t>
  </si>
  <si>
    <t>Kroatië</t>
  </si>
  <si>
    <t>385</t>
  </si>
  <si>
    <t>Laos</t>
  </si>
  <si>
    <t>856</t>
  </si>
  <si>
    <t>Lesotho</t>
  </si>
  <si>
    <t>266</t>
  </si>
  <si>
    <t>Letland</t>
  </si>
  <si>
    <t>371</t>
  </si>
  <si>
    <t>Libanon</t>
  </si>
  <si>
    <t>961</t>
  </si>
  <si>
    <t>Liberia</t>
  </si>
  <si>
    <t>231</t>
  </si>
  <si>
    <t>Libië</t>
  </si>
  <si>
    <t>218</t>
  </si>
  <si>
    <t>Liechtenstein</t>
  </si>
  <si>
    <t>423</t>
  </si>
  <si>
    <t>Litouwen</t>
  </si>
  <si>
    <t>370</t>
  </si>
  <si>
    <t>Luxemburg</t>
  </si>
  <si>
    <t>352</t>
  </si>
  <si>
    <t>Macau</t>
  </si>
  <si>
    <t>853</t>
  </si>
  <si>
    <t>Macedonië</t>
  </si>
  <si>
    <t>389</t>
  </si>
  <si>
    <t>Madagaskar</t>
  </si>
  <si>
    <t>261</t>
  </si>
  <si>
    <t>Maladiven</t>
  </si>
  <si>
    <t>Malawi</t>
  </si>
  <si>
    <t>Maleisië</t>
  </si>
  <si>
    <t>60</t>
  </si>
  <si>
    <t>Mali</t>
  </si>
  <si>
    <t>223</t>
  </si>
  <si>
    <t>Malta</t>
  </si>
  <si>
    <t>356</t>
  </si>
  <si>
    <t>Man</t>
  </si>
  <si>
    <t>44 1624</t>
  </si>
  <si>
    <t>Marokko</t>
  </si>
  <si>
    <t>212</t>
  </si>
  <si>
    <t>Marshalleilanden</t>
  </si>
  <si>
    <t>692</t>
  </si>
  <si>
    <t>Marianeneilanden</t>
  </si>
  <si>
    <t>Martinique</t>
  </si>
  <si>
    <t>596</t>
  </si>
  <si>
    <t>Mauritanië</t>
  </si>
  <si>
    <t>222</t>
  </si>
  <si>
    <t>Mauritius</t>
  </si>
  <si>
    <t>230</t>
  </si>
  <si>
    <t>Mayotte</t>
  </si>
  <si>
    <t>269 6</t>
  </si>
  <si>
    <t>Mexico</t>
  </si>
  <si>
    <t>52</t>
  </si>
  <si>
    <t>Micronesia</t>
  </si>
  <si>
    <t>691</t>
  </si>
  <si>
    <t>Midway</t>
  </si>
  <si>
    <t>Moldavië</t>
  </si>
  <si>
    <t>373</t>
  </si>
  <si>
    <t>Monaco</t>
  </si>
  <si>
    <t>377</t>
  </si>
  <si>
    <t>Mongolië</t>
  </si>
  <si>
    <t>976</t>
  </si>
  <si>
    <t>Montenegro</t>
  </si>
  <si>
    <t>382</t>
  </si>
  <si>
    <t>Montserrat</t>
  </si>
  <si>
    <t>1 664</t>
  </si>
  <si>
    <t>Mozambique</t>
  </si>
  <si>
    <t>258</t>
  </si>
  <si>
    <t>Myanmar</t>
  </si>
  <si>
    <t>95</t>
  </si>
  <si>
    <t>Namibië</t>
  </si>
  <si>
    <t>264</t>
  </si>
  <si>
    <t>Nauru</t>
  </si>
  <si>
    <t>674</t>
  </si>
  <si>
    <t>Nederlandseantillen</t>
  </si>
  <si>
    <t>Nepal</t>
  </si>
  <si>
    <t>977</t>
  </si>
  <si>
    <t>Nicaragua</t>
  </si>
  <si>
    <t>505</t>
  </si>
  <si>
    <t>Nieuw-Caledonië</t>
  </si>
  <si>
    <t>687</t>
  </si>
  <si>
    <t>Nieuw-Zeeland</t>
  </si>
  <si>
    <t>64</t>
  </si>
  <si>
    <t>Niger</t>
  </si>
  <si>
    <t>227</t>
  </si>
  <si>
    <t>Nigeria</t>
  </si>
  <si>
    <t>234</t>
  </si>
  <si>
    <t>Niue</t>
  </si>
  <si>
    <t>683</t>
  </si>
  <si>
    <t>Noordelijke Marianen</t>
  </si>
  <si>
    <t>1 670</t>
  </si>
  <si>
    <t>Noord-Korea</t>
  </si>
  <si>
    <t>850</t>
  </si>
  <si>
    <t>Noorwegen</t>
  </si>
  <si>
    <t>47</t>
  </si>
  <si>
    <t>Norfolk</t>
  </si>
  <si>
    <t>672 3</t>
  </si>
  <si>
    <t>Oeganda</t>
  </si>
  <si>
    <t>256</t>
  </si>
  <si>
    <t>Oekraïne</t>
  </si>
  <si>
    <t>380</t>
  </si>
  <si>
    <t>Oezbekistan</t>
  </si>
  <si>
    <t>998</t>
  </si>
  <si>
    <t>Oman</t>
  </si>
  <si>
    <t>968</t>
  </si>
  <si>
    <t>Oostenrijk</t>
  </si>
  <si>
    <t>43</t>
  </si>
  <si>
    <t>Oost-Timor</t>
  </si>
  <si>
    <t>670</t>
  </si>
  <si>
    <t>Pakistan</t>
  </si>
  <si>
    <t>92</t>
  </si>
  <si>
    <t>Palau</t>
  </si>
  <si>
    <t>680</t>
  </si>
  <si>
    <t>Palestina</t>
  </si>
  <si>
    <t>970</t>
  </si>
  <si>
    <t>Panama</t>
  </si>
  <si>
    <t>507</t>
  </si>
  <si>
    <t>Papoea-Nieuw-Guinea</t>
  </si>
  <si>
    <t>675</t>
  </si>
  <si>
    <t>Paraguay</t>
  </si>
  <si>
    <t>595</t>
  </si>
  <si>
    <t>Peru</t>
  </si>
  <si>
    <t>51</t>
  </si>
  <si>
    <t>Pitcairneilanden</t>
  </si>
  <si>
    <t>649</t>
  </si>
  <si>
    <t>Polen</t>
  </si>
  <si>
    <t>48</t>
  </si>
  <si>
    <t>Portugal</t>
  </si>
  <si>
    <t>351</t>
  </si>
  <si>
    <t>Puerto Rico</t>
  </si>
  <si>
    <t>1 787</t>
  </si>
  <si>
    <t>1 939</t>
  </si>
  <si>
    <t>Qatar</t>
  </si>
  <si>
    <t>974</t>
  </si>
  <si>
    <t>Réunion</t>
  </si>
  <si>
    <t>262</t>
  </si>
  <si>
    <t>Roemenië</t>
  </si>
  <si>
    <t>40</t>
  </si>
  <si>
    <t>Rusland</t>
  </si>
  <si>
    <t>Rwanda</t>
  </si>
  <si>
    <t>250</t>
  </si>
  <si>
    <t>Saba</t>
  </si>
  <si>
    <t>599 4</t>
  </si>
  <si>
    <t>Saint Kitts en Nevis</t>
  </si>
  <si>
    <t>1 869</t>
  </si>
  <si>
    <t>Saint Lucia</t>
  </si>
  <si>
    <t>1 758</t>
  </si>
  <si>
    <t>Saint Vincent en de Grenadines</t>
  </si>
  <si>
    <t>1 784</t>
  </si>
  <si>
    <t>Saint-Barthélemy</t>
  </si>
  <si>
    <t>Saint-Pierre en Miquelon</t>
  </si>
  <si>
    <t>508</t>
  </si>
  <si>
    <t>Salomonseilanden</t>
  </si>
  <si>
    <t>677</t>
  </si>
  <si>
    <t>Samoa</t>
  </si>
  <si>
    <t>685</t>
  </si>
  <si>
    <t>San Marino</t>
  </si>
  <si>
    <t>378</t>
  </si>
  <si>
    <t>Sao Tomé en Principe</t>
  </si>
  <si>
    <t>239</t>
  </si>
  <si>
    <t>Saoedi-Arabië</t>
  </si>
  <si>
    <t>966</t>
  </si>
  <si>
    <t>Senegal</t>
  </si>
  <si>
    <t>221</t>
  </si>
  <si>
    <t>Servië</t>
  </si>
  <si>
    <t>381</t>
  </si>
  <si>
    <t>Seychellen</t>
  </si>
  <si>
    <t>248</t>
  </si>
  <si>
    <t>Sierra Leone</t>
  </si>
  <si>
    <t>232</t>
  </si>
  <si>
    <t>Singapore</t>
  </si>
  <si>
    <t>65</t>
  </si>
  <si>
    <t>Sint Eustatius</t>
  </si>
  <si>
    <t>599 3</t>
  </si>
  <si>
    <t>Sint-Maarten (Nederlands deel)</t>
  </si>
  <si>
    <t>1 721</t>
  </si>
  <si>
    <t>Sint-Maarten (Frans deel)</t>
  </si>
  <si>
    <t>Sint-Helena, Ascension en Tristan da Cunha</t>
  </si>
  <si>
    <t>290</t>
  </si>
  <si>
    <t>Slovenië</t>
  </si>
  <si>
    <t>386</t>
  </si>
  <si>
    <t>Slowakije</t>
  </si>
  <si>
    <t>421</t>
  </si>
  <si>
    <t>Soedan</t>
  </si>
  <si>
    <t>249</t>
  </si>
  <si>
    <t>Somalië</t>
  </si>
  <si>
    <t>252</t>
  </si>
  <si>
    <t>Spanje</t>
  </si>
  <si>
    <t>34</t>
  </si>
  <si>
    <t>Spitsbergen</t>
  </si>
  <si>
    <t>Sri Lanka</t>
  </si>
  <si>
    <t>94</t>
  </si>
  <si>
    <t>Suriname</t>
  </si>
  <si>
    <t>597</t>
  </si>
  <si>
    <t>Swaziland</t>
  </si>
  <si>
    <t>268</t>
  </si>
  <si>
    <t>Syrië</t>
  </si>
  <si>
    <t>963</t>
  </si>
  <si>
    <t>Tadzjikistan</t>
  </si>
  <si>
    <t>992</t>
  </si>
  <si>
    <t>Taiwan</t>
  </si>
  <si>
    <t>886</t>
  </si>
  <si>
    <t>Tanzania</t>
  </si>
  <si>
    <t>255</t>
  </si>
  <si>
    <t>Thailand</t>
  </si>
  <si>
    <t>66</t>
  </si>
  <si>
    <t>Thuraya satelliet-telefoon</t>
  </si>
  <si>
    <t>Togo</t>
  </si>
  <si>
    <t>228</t>
  </si>
  <si>
    <t>Tokelau</t>
  </si>
  <si>
    <t>690</t>
  </si>
  <si>
    <t>Tonga</t>
  </si>
  <si>
    <t>676</t>
  </si>
  <si>
    <t>Trinidad en Tobago</t>
  </si>
  <si>
    <t>1 868</t>
  </si>
  <si>
    <t>Tsjaad</t>
  </si>
  <si>
    <t>235</t>
  </si>
  <si>
    <t>Tsjechië</t>
  </si>
  <si>
    <t>420</t>
  </si>
  <si>
    <t>Tunesië</t>
  </si>
  <si>
    <t>216</t>
  </si>
  <si>
    <t>Turkije</t>
  </si>
  <si>
    <t>90</t>
  </si>
  <si>
    <t>Turkmenistan</t>
  </si>
  <si>
    <t>993</t>
  </si>
  <si>
    <t>Turks- en Caicoseilanden</t>
  </si>
  <si>
    <t>1 649</t>
  </si>
  <si>
    <t>Tuvalu</t>
  </si>
  <si>
    <t>688</t>
  </si>
  <si>
    <t>Uganda</t>
  </si>
  <si>
    <t>Uruguay</t>
  </si>
  <si>
    <t>598</t>
  </si>
  <si>
    <t>Vanuatu</t>
  </si>
  <si>
    <t>678</t>
  </si>
  <si>
    <t>Vaticaanstad</t>
  </si>
  <si>
    <t>379</t>
  </si>
  <si>
    <t>Venezuela</t>
  </si>
  <si>
    <t>58</t>
  </si>
  <si>
    <t>Verenigd Koninkrijk</t>
  </si>
  <si>
    <t>44</t>
  </si>
  <si>
    <t>Verenigde Arabische Emiraten</t>
  </si>
  <si>
    <t>971</t>
  </si>
  <si>
    <t>Verenigde Staten van Amerika</t>
  </si>
  <si>
    <t>Vietnam</t>
  </si>
  <si>
    <t>84</t>
  </si>
  <si>
    <t>Wake</t>
  </si>
  <si>
    <t>Wallis en Futuna</t>
  </si>
  <si>
    <t>Wit-Rusland</t>
  </si>
  <si>
    <t>375</t>
  </si>
  <si>
    <t>Zambia</t>
  </si>
  <si>
    <t>260</t>
  </si>
  <si>
    <t>Zimbabwe</t>
  </si>
  <si>
    <t>263</t>
  </si>
  <si>
    <t>Zuid-Afrika</t>
  </si>
  <si>
    <t>27</t>
  </si>
  <si>
    <t>Zuid-Korea</t>
  </si>
  <si>
    <t>82</t>
  </si>
  <si>
    <t>Zuid-Soedan</t>
  </si>
  <si>
    <t>211</t>
  </si>
  <si>
    <t>Zweden</t>
  </si>
  <si>
    <t>46</t>
  </si>
  <si>
    <t>Zwitserland</t>
  </si>
  <si>
    <t>41</t>
  </si>
  <si>
    <t>Verbruikstarieven</t>
  </si>
  <si>
    <t>Verkeer naar een vast en mobiel nummer in Nederland binnen netwerk telecomprovider.</t>
  </si>
  <si>
    <t>Verkeer naar een vast en mobiel nummer in Nederland naar netwerk derden.</t>
  </si>
  <si>
    <t>Verkeer naar een vast en mobiel nummer in Tariefzone 1 (Europese Unie exclusief Nederland)</t>
  </si>
  <si>
    <t>Verkeer naar een vast en mobiel nummer in Tariefzone 2 (Verenigde Staten en Canada)</t>
  </si>
  <si>
    <t>Verkeer naar een vast en mobiel nummer in Tariefzone 3</t>
  </si>
  <si>
    <t>Verkeer naar een vast en mobiel nummer in Tariefzone 4</t>
  </si>
  <si>
    <t>Verkeer naar een vast en mobiel nummer in Tariefzone 5</t>
  </si>
  <si>
    <t>Verkeer naar een vast en mobiel nummer in Tariefzone 6</t>
  </si>
  <si>
    <t>Verkeer naar een vast en mobiel nummer in Tariefzone 7</t>
  </si>
  <si>
    <t>Uurtarieven t.b.v. Speciale Diensten</t>
  </si>
  <si>
    <t>Technicus / Engineer</t>
  </si>
  <si>
    <t>Projectleider / Adviseur telecommunicatie</t>
  </si>
  <si>
    <t>Beheerder (functioneel / technisch / servicedesk)</t>
  </si>
  <si>
    <t>Migratie- / implementatiecoordinator</t>
  </si>
  <si>
    <t>Prijs</t>
  </si>
  <si>
    <t>Omschrijving</t>
  </si>
  <si>
    <t>P01</t>
  </si>
  <si>
    <t>D01</t>
  </si>
  <si>
    <t>T01</t>
  </si>
  <si>
    <t>A01</t>
  </si>
  <si>
    <t>V01</t>
  </si>
  <si>
    <t>U01</t>
  </si>
  <si>
    <t>U02</t>
  </si>
  <si>
    <t>U03</t>
  </si>
  <si>
    <t>U04</t>
  </si>
  <si>
    <t>Gebruikersprofielen</t>
  </si>
  <si>
    <t>G01</t>
  </si>
  <si>
    <t>G02</t>
  </si>
  <si>
    <t>P02</t>
  </si>
  <si>
    <t>V02</t>
  </si>
  <si>
    <t>V03</t>
  </si>
  <si>
    <t>V04</t>
  </si>
  <si>
    <t>V05</t>
  </si>
  <si>
    <t>V06</t>
  </si>
  <si>
    <t>V07</t>
  </si>
  <si>
    <t>V08</t>
  </si>
  <si>
    <t>V09</t>
  </si>
  <si>
    <t>V10</t>
  </si>
  <si>
    <t>V11</t>
  </si>
  <si>
    <t>V12</t>
  </si>
  <si>
    <t>A02</t>
  </si>
  <si>
    <t>G03</t>
  </si>
  <si>
    <t>G04</t>
  </si>
  <si>
    <t>G05</t>
  </si>
  <si>
    <t>Tarief per call setup</t>
  </si>
  <si>
    <t>Wegingsfactor calle setup</t>
  </si>
  <si>
    <t>Tarief per minuut</t>
  </si>
  <si>
    <t>Eenmalig tarief per dag</t>
  </si>
  <si>
    <t>Uurtarief</t>
  </si>
  <si>
    <t>Wegingsfactor eenmalig Tarief</t>
  </si>
  <si>
    <t>Wegingsfactor maandelijkstarief</t>
  </si>
  <si>
    <t>Aantal maanden exploitatie</t>
  </si>
  <si>
    <t>Aantal zones</t>
  </si>
  <si>
    <t>Wegingsfactor
minuten</t>
  </si>
  <si>
    <t>Weging minuten</t>
  </si>
  <si>
    <t>Factor minuten - callsetup</t>
  </si>
  <si>
    <t>Basisgegevens</t>
  </si>
  <si>
    <t>Opslagpercentage t.b.v. Speciale Producten en Speciale Diensten</t>
  </si>
  <si>
    <t>Percentage</t>
  </si>
  <si>
    <t>Prijs Inschrijving</t>
  </si>
  <si>
    <t>Wegingsfactor</t>
  </si>
  <si>
    <t>O1</t>
  </si>
  <si>
    <t>Weegfactor Speciale Diensten tov opdrachtwaarder</t>
  </si>
  <si>
    <t>Restricties:</t>
  </si>
  <si>
    <t>Maandelijks Tarief</t>
  </si>
  <si>
    <t>Profiel G01 - standaard gebruikersprofiel</t>
  </si>
  <si>
    <t>Profiel G02 - contactcenter gebruikersprofiel</t>
  </si>
  <si>
    <t>Profiel G03 - supervisor gebruikersprofiel</t>
  </si>
  <si>
    <t>Profiel G04 - telefoniste(n) / receptioniste(n) gebruikersprofiel</t>
  </si>
  <si>
    <t>Profiel G05 - niet persoonsgebonden koppeling (toestellen t.b.v. (vergader)ruimte)</t>
  </si>
  <si>
    <t>P03</t>
  </si>
  <si>
    <t>Whatsapp</t>
  </si>
  <si>
    <t>SMS</t>
  </si>
  <si>
    <t>Restricties</t>
  </si>
  <si>
    <t>A03</t>
  </si>
  <si>
    <t>A04</t>
  </si>
  <si>
    <t>Website-browse</t>
  </si>
  <si>
    <t>Website-chat</t>
  </si>
  <si>
    <t>Website-callme</t>
  </si>
  <si>
    <t>Email</t>
  </si>
  <si>
    <t>Facebook</t>
  </si>
  <si>
    <t>Twitter</t>
  </si>
  <si>
    <t>Video</t>
  </si>
  <si>
    <t>Correctie weging additionele gebruikersprofiel</t>
  </si>
  <si>
    <t>F02</t>
  </si>
  <si>
    <t>F01</t>
  </si>
  <si>
    <t>F03</t>
  </si>
  <si>
    <t>F04</t>
  </si>
  <si>
    <t>F05</t>
  </si>
  <si>
    <t>F06</t>
  </si>
  <si>
    <t>F07</t>
  </si>
  <si>
    <t>F08</t>
  </si>
  <si>
    <t>F09</t>
  </si>
  <si>
    <t>Aansluiting CPaaS met Opdrachtgever</t>
  </si>
  <si>
    <t>- Percentage kunnen maximaal worden ingevuld met 1 decimaal.
- Geen indexatie.</t>
  </si>
  <si>
    <t>- Tarieven kunnen maximaal worden ingevuld met 2 decimalen.
- Geen indexatie.</t>
  </si>
  <si>
    <t>Eenmalig Tarief per dagdeel</t>
  </si>
  <si>
    <t>Aanvullende training en ontwerpsessies</t>
  </si>
  <si>
    <t>T02</t>
  </si>
  <si>
    <t>Standaard vast Toestel</t>
  </si>
  <si>
    <t>Vergadertoestel (conferencetoestel)</t>
  </si>
  <si>
    <t>- Tarieven kunnen maximaal worden ingevuld met 2 decimalen.
- Indexatie: CPI-code ‘083010 Vaste telefoondiensten’.</t>
  </si>
  <si>
    <t xml:space="preserve">- Tarieven kunnen maximaal worden ingevuld met 2 decimalen.
- Indexatie:  CPI-code ‘083010 Vaste telefoondiensten’.
</t>
  </si>
  <si>
    <t xml:space="preserve">- Tarieven kunnen maximaal worden ingevuld met 2 decimalen.
- Indexatie: CPI-code ‘083010 Vaste telefoondiensten’.
</t>
  </si>
  <si>
    <t>- Tarieven kunnen maximaal worden ingevuld met 2 decimalen.
- Indexatie:  CBS-dienstenprijsindex (DPI).</t>
  </si>
  <si>
    <t>D02</t>
  </si>
  <si>
    <t>Inkomend 14xx-verkeer</t>
  </si>
  <si>
    <t>Inkomend 0800-verkeer</t>
  </si>
  <si>
    <t>Factor minuten per call</t>
  </si>
  <si>
    <t>Training (4 uur)</t>
  </si>
  <si>
    <t>Ontwerpsessie (4 uur)</t>
  </si>
  <si>
    <t>Realiseren van een vast-mobiel koppeling met SVB opdrachtnemer mobiele communicatie diensten.</t>
  </si>
  <si>
    <t>Additionele functionaliteiten gebruikersprofiel G02 en G03.</t>
  </si>
  <si>
    <t>Realiseren website-browse  koppelfunctionaliteit tussen website Opdrachtgever en CPaaS.</t>
  </si>
  <si>
    <t>Realiseren website-chat koppelfunctionaliteit tussen website Opdrachtgever en CPaaS.</t>
  </si>
  <si>
    <t>Realiseren website-callme  koppelfunctionaliteiten tussen website Opdrachtgever en CPaaS.</t>
  </si>
  <si>
    <t>Realiseren koppeling met e-mail voorziening van Opdrachtgever met CPaaS.</t>
  </si>
  <si>
    <t>A05</t>
  </si>
  <si>
    <t>A06</t>
  </si>
  <si>
    <t>A07</t>
  </si>
  <si>
    <t>A08</t>
  </si>
  <si>
    <t>A09</t>
  </si>
  <si>
    <t>A10</t>
  </si>
  <si>
    <t>Realiseren koppeling Whatsapp met CPaaS t.b.v. Opdrachtgever.</t>
  </si>
  <si>
    <t>Realiseren koppeling Facebook met CPaaS t.b.v. Opdrachtgever.</t>
  </si>
  <si>
    <t>Realiseren koppeling Twitter met CPaaS t.b.v. Opdrachtgever.</t>
  </si>
  <si>
    <t>Realiseren koppeling Video met CPaaS t.b.v. Opdrachtgever.</t>
  </si>
  <si>
    <t>Realiseren koppeling SMS opdrachtnemer SVB SMS-diensten met CPaaS t.b.v. Opdrachtgever.</t>
  </si>
  <si>
    <t>Totaalwaarde tbv Speciale Diensten</t>
  </si>
  <si>
    <t>Opslagpercentage van maximaal 15% op de inkoop bij Speciale Producten en Speciale Diensten</t>
  </si>
  <si>
    <t>Redundante aansluiting CPaaS Opdrachtnemer naar SBC's Opdrachtgever Locaties Van Heuven Goedhartlaan 1, 1181 KJ Amstelveen en Graadt van Roggenweg 400, 3531 AH Utrecht.</t>
  </si>
  <si>
    <t>Check aantal tariefzones ingevuld.</t>
  </si>
  <si>
    <t>Check Aansluiting CPaaS met Opdrachtgever</t>
  </si>
  <si>
    <t>Check Producten</t>
  </si>
  <si>
    <t>Check Aanvullende training en ontwerpsessies</t>
  </si>
  <si>
    <t>Check Additionele diensten</t>
  </si>
  <si>
    <t>Check Verbruikstarieven</t>
  </si>
  <si>
    <t>Check Uurtarieven t.b.v. Speciale Diensten</t>
  </si>
  <si>
    <t>Check Opslagpercentage t.b.v. Speciale Producten en Speciale Diensten</t>
  </si>
  <si>
    <t>Check Gebruikersprofielen</t>
  </si>
  <si>
    <t>Check Additionele functionaliteiten gebruikersprofiel G02 en G03.</t>
  </si>
  <si>
    <t>- Tarieven kunnen maximaal worden ingevuld met 5 decimalen.
- Indexatie: CPI-code ‘083010 Vaste telefoondiensten’.</t>
  </si>
  <si>
    <t>- Tarieven kunnen maximaal worden ingevuld met 2 decimalen.
- Indexatie: CBS-dienstenprijsindex (DPI).</t>
  </si>
  <si>
    <t>Naar waarheid, stellig en zonder voorbehoud ondertekend:
Bedrijfsnaam Inschrijver: …………………………………………………………
Plaats: ……………………………………….  Datum:………………………
Naam ondergetekende: …………………….. Functie:………………………
Handtekening: ….…………………………………………………………………</t>
  </si>
  <si>
    <t>Geavanceerd vast Toestel</t>
  </si>
  <si>
    <t>Inkomende 0900-verkeer</t>
  </si>
  <si>
    <t>Redundante aansluiting CPaaS Opdrachtnemer naar SBC's Opdrachtgever Locaties Atos: Dillenburgstraat 25 G, 5652 AM Eindhoven en Atos: De Maas 11, 5684 PL Best.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</si>
</sst>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quot;€&quot;\ * #,##0.00000_ ;_ &quot;€&quot;\ * \-#,##0.00000_ ;_ &quot;€&quot;\ * &quot;-&quot;??_ ;_ @_ "/>
    <numFmt numFmtId="165"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color rgb="FF333333"/>
      <name val="Verdana"/>
      <family val="2"/>
    </font>
    <font>
      <sz val="10"/>
      <name val="Arial"/>
      <family val="2"/>
    </font>
    <font>
      <sz val="11"/>
      <name val="Calibri"/>
      <family val="2"/>
      <scheme val="minor"/>
    </font>
    <font>
      <b/>
      <sz val="14"/>
      <color theme="0"/>
      <name val="Calibri"/>
      <family val="2"/>
      <scheme val="minor"/>
    </font>
    <font>
      <sz val="14"/>
      <color theme="1"/>
      <name val="Calibri"/>
      <family val="2"/>
      <scheme val="minor"/>
    </font>
    <font>
      <b/>
      <sz val="18"/>
      <name val="Calibri"/>
      <family val="2"/>
      <scheme val="minor"/>
    </font>
    <font>
      <b/>
      <sz val="11"/>
      <name val="Calibri"/>
      <family val="2"/>
      <scheme val="minor"/>
    </font>
    <font>
      <b/>
      <sz val="18"/>
      <color rgb="FFFF0000"/>
      <name val="Calibri"/>
      <family val="2"/>
      <scheme val="minor"/>
    </font>
    <font>
      <sz val="18"/>
      <color rgb="FFFF0000"/>
      <name val="Calibri"/>
      <family val="2"/>
      <scheme val="minor"/>
    </font>
    <font>
      <b/>
      <sz val="14"/>
      <color rgb="FFFF0000"/>
      <name val="Calibri"/>
      <family val="2"/>
      <scheme val="minor"/>
    </font>
    <font>
      <b/>
      <sz val="12"/>
      <color rgb="FFFF0000"/>
      <name val="Calibri"/>
      <family val="2"/>
      <scheme val="minor"/>
    </font>
  </fonts>
  <fills count="9">
    <fill>
      <patternFill patternType="none"/>
    </fill>
    <fill>
      <patternFill patternType="gray125"/>
    </fill>
    <fill>
      <patternFill patternType="solid">
        <fgColor rgb="FF007A62"/>
        <bgColor indexed="64"/>
      </patternFill>
    </fill>
    <fill>
      <patternFill patternType="solid">
        <fgColor rgb="FFDBF0EA"/>
        <bgColor indexed="64"/>
      </patternFill>
    </fill>
    <fill>
      <patternFill patternType="solid">
        <fgColor rgb="FF6DB5A6"/>
        <bgColor indexed="64"/>
      </patternFill>
    </fill>
    <fill>
      <patternFill patternType="solid">
        <fgColor indexed="47"/>
        <bgColor indexed="64"/>
      </patternFill>
    </fill>
    <fill>
      <patternFill patternType="solid">
        <fgColor rgb="FF3BB9D2"/>
        <bgColor indexed="64"/>
      </patternFill>
    </fill>
    <fill>
      <patternFill patternType="solid">
        <fgColor rgb="FFFFCC99"/>
        <bgColor indexed="64"/>
      </patternFill>
    </fill>
    <fill>
      <patternFill patternType="solid">
        <fgColor rgb="FFF49534"/>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5" fillId="0" borderId="0"/>
    <xf numFmtId="9" fontId="1" fillId="0" borderId="0" applyFont="0" applyFill="0" applyBorder="0" applyAlignment="0" applyProtection="0"/>
  </cellStyleXfs>
  <cellXfs count="144">
    <xf numFmtId="0" fontId="0" fillId="0" borderId="0" xfId="0"/>
    <xf numFmtId="0" fontId="3" fillId="0" borderId="0" xfId="0" applyFont="1"/>
    <xf numFmtId="0" fontId="3" fillId="0" borderId="0" xfId="0" applyFont="1" applyAlignment="1">
      <alignment horizontal="center"/>
    </xf>
    <xf numFmtId="0" fontId="0" fillId="0" borderId="0" xfId="0" applyAlignment="1">
      <alignment vertical="top" wrapText="1"/>
    </xf>
    <xf numFmtId="0" fontId="0" fillId="3" borderId="2" xfId="0" applyFill="1" applyBorder="1" applyAlignment="1">
      <alignment vertical="top" wrapText="1"/>
    </xf>
    <xf numFmtId="0" fontId="2" fillId="4" borderId="2" xfId="0" applyFont="1" applyFill="1" applyBorder="1" applyAlignment="1">
      <alignment vertical="top" wrapText="1"/>
    </xf>
    <xf numFmtId="44" fontId="0" fillId="3" borderId="2" xfId="0" applyNumberFormat="1" applyFill="1" applyBorder="1" applyAlignment="1">
      <alignment vertical="top" wrapText="1"/>
    </xf>
    <xf numFmtId="0" fontId="2" fillId="4" borderId="2" xfId="0" applyFont="1" applyFill="1" applyBorder="1" applyAlignment="1">
      <alignment horizontal="center" vertical="top" wrapText="1"/>
    </xf>
    <xf numFmtId="0" fontId="0" fillId="0" borderId="0" xfId="0" applyAlignment="1">
      <alignment vertical="top"/>
    </xf>
    <xf numFmtId="44" fontId="0" fillId="0" borderId="0" xfId="1" applyFont="1" applyAlignment="1">
      <alignment vertical="top"/>
    </xf>
    <xf numFmtId="0" fontId="2" fillId="4" borderId="2" xfId="0" applyFont="1" applyFill="1" applyBorder="1" applyAlignment="1">
      <alignment horizontal="center" vertical="top"/>
    </xf>
    <xf numFmtId="0" fontId="2" fillId="4" borderId="2" xfId="0" applyFont="1" applyFill="1" applyBorder="1" applyAlignment="1">
      <alignment vertical="top"/>
    </xf>
    <xf numFmtId="0" fontId="0" fillId="0" borderId="0" xfId="0" applyAlignment="1">
      <alignment horizontal="center" vertical="top"/>
    </xf>
    <xf numFmtId="0" fontId="2" fillId="4" borderId="2" xfId="0" applyFont="1" applyFill="1" applyBorder="1" applyAlignment="1">
      <alignment horizontal="left" vertical="top" wrapText="1"/>
    </xf>
    <xf numFmtId="44" fontId="2" fillId="4" borderId="2" xfId="0" applyNumberFormat="1" applyFont="1" applyFill="1" applyBorder="1" applyAlignment="1">
      <alignment horizontal="center" vertical="top"/>
    </xf>
    <xf numFmtId="0" fontId="0" fillId="0" borderId="0" xfId="0" applyAlignment="1">
      <alignment horizontal="center" vertical="top" wrapText="1"/>
    </xf>
    <xf numFmtId="0" fontId="0" fillId="3" borderId="7" xfId="0" applyFill="1" applyBorder="1" applyAlignment="1">
      <alignment vertical="center" wrapText="1"/>
    </xf>
    <xf numFmtId="1" fontId="4" fillId="3" borderId="3" xfId="0" applyNumberFormat="1" applyFont="1" applyFill="1" applyBorder="1" applyAlignment="1">
      <alignment horizontal="center" vertical="center" wrapText="1"/>
    </xf>
    <xf numFmtId="0" fontId="0" fillId="3" borderId="1" xfId="0" applyFill="1" applyBorder="1" applyAlignment="1">
      <alignment vertical="center" wrapText="1"/>
    </xf>
    <xf numFmtId="1" fontId="4" fillId="3" borderId="2" xfId="0" applyNumberFormat="1" applyFont="1" applyFill="1" applyBorder="1" applyAlignment="1">
      <alignment horizontal="center" vertical="center" wrapText="1"/>
    </xf>
    <xf numFmtId="3" fontId="3" fillId="3" borderId="6" xfId="0" applyNumberFormat="1" applyFont="1" applyFill="1" applyBorder="1" applyAlignment="1">
      <alignment horizontal="center" vertical="center"/>
    </xf>
    <xf numFmtId="0" fontId="0" fillId="3" borderId="4" xfId="0" applyFill="1" applyBorder="1" applyAlignment="1">
      <alignment vertical="center" wrapText="1"/>
    </xf>
    <xf numFmtId="1" fontId="4" fillId="3" borderId="5" xfId="0" applyNumberFormat="1" applyFont="1" applyFill="1" applyBorder="1" applyAlignment="1">
      <alignment horizontal="center" vertical="center" wrapText="1"/>
    </xf>
    <xf numFmtId="0" fontId="2" fillId="4" borderId="1" xfId="0" applyFont="1" applyFill="1" applyBorder="1" applyAlignment="1">
      <alignment horizontal="center" vertical="top" wrapText="1"/>
    </xf>
    <xf numFmtId="0" fontId="0" fillId="3" borderId="5" xfId="0" applyFill="1" applyBorder="1" applyAlignment="1">
      <alignment vertical="top" wrapText="1"/>
    </xf>
    <xf numFmtId="0" fontId="2" fillId="4" borderId="1" xfId="0" applyFont="1" applyFill="1" applyBorder="1" applyAlignment="1">
      <alignment horizontal="center" vertical="top"/>
    </xf>
    <xf numFmtId="0" fontId="2" fillId="4" borderId="17" xfId="0" applyFont="1" applyFill="1" applyBorder="1" applyAlignment="1">
      <alignment horizontal="center" vertical="top"/>
    </xf>
    <xf numFmtId="0" fontId="2" fillId="4" borderId="17" xfId="0" applyFont="1" applyFill="1" applyBorder="1" applyAlignment="1">
      <alignment horizontal="center" vertical="top" wrapText="1"/>
    </xf>
    <xf numFmtId="0" fontId="2" fillId="4" borderId="1" xfId="0" applyFont="1" applyFill="1" applyBorder="1" applyAlignment="1">
      <alignment vertical="top" wrapText="1"/>
    </xf>
    <xf numFmtId="1" fontId="4" fillId="3" borderId="22" xfId="0" applyNumberFormat="1" applyFont="1" applyFill="1" applyBorder="1" applyAlignment="1">
      <alignment horizontal="center" vertical="center" wrapText="1"/>
    </xf>
    <xf numFmtId="1" fontId="4" fillId="3" borderId="23" xfId="0" applyNumberFormat="1" applyFont="1" applyFill="1" applyBorder="1" applyAlignment="1">
      <alignment horizontal="center" vertical="center" wrapText="1"/>
    </xf>
    <xf numFmtId="44" fontId="2" fillId="4" borderId="17" xfId="0" applyNumberFormat="1" applyFont="1" applyFill="1" applyBorder="1" applyAlignment="1">
      <alignment horizontal="center" vertical="top"/>
    </xf>
    <xf numFmtId="0" fontId="0" fillId="3" borderId="1" xfId="0" applyFill="1" applyBorder="1" applyAlignment="1">
      <alignment horizontal="center" vertical="top" wrapText="1"/>
    </xf>
    <xf numFmtId="44" fontId="0" fillId="3" borderId="17" xfId="0" applyNumberFormat="1" applyFill="1" applyBorder="1" applyAlignment="1">
      <alignment vertical="top" wrapText="1"/>
    </xf>
    <xf numFmtId="0" fontId="0" fillId="3" borderId="4" xfId="0" applyFill="1" applyBorder="1" applyAlignment="1">
      <alignment horizontal="center" vertical="top" wrapText="1"/>
    </xf>
    <xf numFmtId="44" fontId="0" fillId="3" borderId="5" xfId="0" applyNumberFormat="1" applyFill="1" applyBorder="1" applyAlignment="1">
      <alignment vertical="top" wrapText="1"/>
    </xf>
    <xf numFmtId="44" fontId="0" fillId="3" borderId="18" xfId="0" applyNumberFormat="1" applyFill="1" applyBorder="1" applyAlignment="1">
      <alignment vertical="top" wrapText="1"/>
    </xf>
    <xf numFmtId="44" fontId="6" fillId="5" borderId="17" xfId="1" applyFont="1" applyFill="1" applyBorder="1" applyAlignment="1" applyProtection="1">
      <alignment vertical="center"/>
    </xf>
    <xf numFmtId="44" fontId="6" fillId="5" borderId="18" xfId="1" applyFont="1" applyFill="1" applyBorder="1" applyAlignment="1" applyProtection="1">
      <alignment vertical="center"/>
    </xf>
    <xf numFmtId="3" fontId="0" fillId="3" borderId="2" xfId="0" applyNumberFormat="1" applyFill="1" applyBorder="1" applyAlignment="1">
      <alignment horizontal="center" vertical="center"/>
    </xf>
    <xf numFmtId="3" fontId="0" fillId="3" borderId="5" xfId="0" applyNumberFormat="1" applyFill="1" applyBorder="1" applyAlignment="1">
      <alignment horizontal="center" vertical="center"/>
    </xf>
    <xf numFmtId="3" fontId="3" fillId="3" borderId="13" xfId="0" applyNumberFormat="1" applyFont="1" applyFill="1" applyBorder="1" applyAlignment="1">
      <alignment horizontal="center" vertical="center"/>
    </xf>
    <xf numFmtId="44" fontId="0" fillId="0" borderId="0" xfId="0" applyNumberFormat="1" applyAlignment="1">
      <alignment vertical="top"/>
    </xf>
    <xf numFmtId="0" fontId="2" fillId="4" borderId="1" xfId="0" applyFont="1" applyFill="1" applyBorder="1" applyAlignment="1">
      <alignment horizontal="left" vertical="top"/>
    </xf>
    <xf numFmtId="0" fontId="0" fillId="3" borderId="17" xfId="0" applyFill="1" applyBorder="1" applyAlignment="1">
      <alignment vertical="top" wrapText="1"/>
    </xf>
    <xf numFmtId="0" fontId="0" fillId="3" borderId="18" xfId="0" applyFill="1" applyBorder="1" applyAlignment="1">
      <alignment vertical="top" wrapText="1"/>
    </xf>
    <xf numFmtId="44" fontId="0" fillId="3" borderId="2" xfId="1" applyFont="1" applyFill="1" applyBorder="1" applyAlignment="1">
      <alignment vertical="top" wrapText="1"/>
    </xf>
    <xf numFmtId="44" fontId="0" fillId="3" borderId="5" xfId="1" applyFont="1" applyFill="1" applyBorder="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9" fontId="0" fillId="3" borderId="18" xfId="3" applyFont="1" applyFill="1" applyBorder="1" applyAlignment="1">
      <alignment horizontal="center" vertical="center"/>
    </xf>
    <xf numFmtId="3" fontId="3" fillId="3" borderId="28" xfId="0" applyNumberFormat="1" applyFont="1" applyFill="1" applyBorder="1" applyAlignment="1">
      <alignment horizontal="center" vertical="center"/>
    </xf>
    <xf numFmtId="49" fontId="0" fillId="0" borderId="0" xfId="0" applyNumberFormat="1" applyAlignment="1">
      <alignment vertical="top"/>
    </xf>
    <xf numFmtId="0" fontId="0" fillId="3" borderId="2" xfId="0" applyFill="1" applyBorder="1" applyAlignment="1">
      <alignment horizontal="center" vertical="center"/>
    </xf>
    <xf numFmtId="49" fontId="10" fillId="8" borderId="1" xfId="0" applyNumberFormat="1" applyFont="1" applyFill="1" applyBorder="1" applyAlignment="1">
      <alignment vertical="top"/>
    </xf>
    <xf numFmtId="0" fontId="2" fillId="4" borderId="1"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44" fontId="2" fillId="4" borderId="2" xfId="1" applyFont="1" applyFill="1" applyBorder="1" applyAlignment="1">
      <alignment horizontal="center" vertical="center" wrapText="1"/>
    </xf>
    <xf numFmtId="44" fontId="2" fillId="4" borderId="17" xfId="1" applyFont="1" applyFill="1" applyBorder="1" applyAlignment="1">
      <alignment horizontal="center" vertical="center" wrapText="1"/>
    </xf>
    <xf numFmtId="0" fontId="0" fillId="3" borderId="2" xfId="0" applyFill="1" applyBorder="1" applyAlignment="1">
      <alignment vertical="center" wrapText="1"/>
    </xf>
    <xf numFmtId="0" fontId="0" fillId="3" borderId="5" xfId="0" applyFill="1" applyBorder="1" applyAlignment="1">
      <alignment vertical="center" wrapText="1"/>
    </xf>
    <xf numFmtId="0" fontId="0" fillId="0" borderId="0" xfId="0" applyFont="1" applyAlignment="1">
      <alignment vertical="top"/>
    </xf>
    <xf numFmtId="0" fontId="2" fillId="4" borderId="17" xfId="0" applyFont="1" applyFill="1" applyBorder="1" applyAlignment="1">
      <alignment horizontal="center" vertical="center" wrapText="1"/>
    </xf>
    <xf numFmtId="0" fontId="2" fillId="4" borderId="2" xfId="0" applyFont="1" applyFill="1" applyBorder="1" applyAlignment="1">
      <alignment vertical="center" wrapText="1"/>
    </xf>
    <xf numFmtId="0" fontId="0" fillId="3" borderId="2" xfId="0" applyFill="1" applyBorder="1" applyAlignment="1">
      <alignment vertical="center"/>
    </xf>
    <xf numFmtId="0" fontId="0" fillId="3" borderId="5" xfId="0" applyFill="1" applyBorder="1" applyAlignment="1">
      <alignment vertical="center"/>
    </xf>
    <xf numFmtId="0" fontId="0" fillId="3" borderId="5" xfId="0"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7" xfId="0" applyFont="1" applyFill="1" applyBorder="1" applyAlignment="1">
      <alignment horizontal="center" vertical="center"/>
    </xf>
    <xf numFmtId="0" fontId="0" fillId="0" borderId="29" xfId="0" applyBorder="1" applyAlignment="1">
      <alignment vertical="top"/>
    </xf>
    <xf numFmtId="0" fontId="0" fillId="0" borderId="0" xfId="0" applyBorder="1" applyAlignment="1">
      <alignment vertical="top" wrapText="1"/>
    </xf>
    <xf numFmtId="0" fontId="0" fillId="0" borderId="0" xfId="0" applyBorder="1" applyAlignment="1">
      <alignment horizontal="center" vertical="top"/>
    </xf>
    <xf numFmtId="44" fontId="0" fillId="0" borderId="0" xfId="1" applyFont="1" applyBorder="1" applyAlignment="1">
      <alignment vertical="top"/>
    </xf>
    <xf numFmtId="0" fontId="0" fillId="0" borderId="30" xfId="0" applyBorder="1" applyAlignment="1">
      <alignment vertical="top"/>
    </xf>
    <xf numFmtId="0" fontId="2" fillId="4" borderId="4" xfId="0" applyFont="1" applyFill="1" applyBorder="1" applyAlignment="1">
      <alignment horizontal="left" vertical="top"/>
    </xf>
    <xf numFmtId="3" fontId="0" fillId="3" borderId="2" xfId="0" applyNumberFormat="1" applyFill="1" applyBorder="1" applyAlignment="1">
      <alignment horizontal="right" vertical="center"/>
    </xf>
    <xf numFmtId="44" fontId="0" fillId="6" borderId="2" xfId="1" applyFont="1" applyFill="1" applyBorder="1" applyAlignment="1" applyProtection="1">
      <alignment vertical="center"/>
      <protection locked="0"/>
    </xf>
    <xf numFmtId="44" fontId="0" fillId="6" borderId="5" xfId="1" applyFont="1" applyFill="1" applyBorder="1" applyAlignment="1" applyProtection="1">
      <alignment vertical="center"/>
      <protection locked="0"/>
    </xf>
    <xf numFmtId="164" fontId="0" fillId="6" borderId="2" xfId="1" applyNumberFormat="1" applyFont="1" applyFill="1" applyBorder="1" applyAlignment="1" applyProtection="1">
      <alignment vertical="center"/>
      <protection locked="0"/>
    </xf>
    <xf numFmtId="164" fontId="0" fillId="6" borderId="5" xfId="1" applyNumberFormat="1" applyFont="1" applyFill="1" applyBorder="1" applyAlignment="1" applyProtection="1">
      <alignment vertical="center"/>
      <protection locked="0"/>
    </xf>
    <xf numFmtId="0" fontId="2" fillId="4" borderId="10" xfId="0" applyFont="1" applyFill="1" applyBorder="1" applyAlignment="1" applyProtection="1">
      <alignment vertical="top" wrapText="1"/>
      <protection locked="0"/>
    </xf>
    <xf numFmtId="0" fontId="2" fillId="4" borderId="11" xfId="0" applyFont="1" applyFill="1" applyBorder="1" applyAlignment="1" applyProtection="1">
      <alignment horizontal="center" vertical="top" wrapText="1"/>
      <protection locked="0"/>
    </xf>
    <xf numFmtId="0" fontId="2" fillId="4" borderId="12" xfId="0" applyFont="1" applyFill="1" applyBorder="1" applyAlignment="1" applyProtection="1">
      <alignment horizontal="center" vertical="top" wrapText="1"/>
      <protection locked="0"/>
    </xf>
    <xf numFmtId="0" fontId="2" fillId="4" borderId="27" xfId="0" applyFont="1" applyFill="1" applyBorder="1" applyAlignment="1" applyProtection="1">
      <alignment horizontal="center" vertical="top" wrapText="1"/>
      <protection locked="0"/>
    </xf>
    <xf numFmtId="9" fontId="0" fillId="3" borderId="2" xfId="0" applyNumberFormat="1" applyFill="1" applyBorder="1"/>
    <xf numFmtId="44" fontId="0" fillId="3" borderId="18" xfId="1" applyFont="1" applyFill="1" applyBorder="1" applyAlignment="1">
      <alignment vertical="top" wrapText="1"/>
    </xf>
    <xf numFmtId="165" fontId="0" fillId="6" borderId="5" xfId="3" applyNumberFormat="1" applyFont="1" applyFill="1" applyBorder="1" applyAlignment="1" applyProtection="1">
      <alignment horizontal="center" vertical="center"/>
      <protection locked="0"/>
    </xf>
    <xf numFmtId="0" fontId="3" fillId="6" borderId="32" xfId="0" applyFont="1" applyFill="1" applyBorder="1" applyAlignment="1" applyProtection="1">
      <alignment horizontal="center" vertical="center"/>
      <protection locked="0"/>
    </xf>
    <xf numFmtId="0" fontId="3" fillId="6" borderId="33" xfId="0" applyFont="1" applyFill="1" applyBorder="1" applyAlignment="1" applyProtection="1">
      <alignment horizontal="center" vertical="center"/>
      <protection locked="0"/>
    </xf>
    <xf numFmtId="0" fontId="6" fillId="3" borderId="2" xfId="0" applyFont="1" applyFill="1" applyBorder="1" applyAlignment="1">
      <alignment vertical="top" wrapText="1"/>
    </xf>
    <xf numFmtId="0" fontId="3" fillId="7" borderId="32" xfId="0" applyFont="1" applyFill="1" applyBorder="1" applyAlignment="1" applyProtection="1">
      <alignment horizontal="center" vertical="center"/>
    </xf>
    <xf numFmtId="0" fontId="0" fillId="3" borderId="2" xfId="0" applyFill="1" applyBorder="1" applyAlignment="1">
      <alignment vertical="top" wrapText="1"/>
    </xf>
    <xf numFmtId="0" fontId="3" fillId="6" borderId="34" xfId="0" applyFont="1" applyFill="1" applyBorder="1" applyAlignment="1" applyProtection="1">
      <alignment horizontal="center" vertical="center"/>
      <protection locked="0"/>
    </xf>
    <xf numFmtId="49" fontId="0" fillId="8" borderId="6" xfId="0" applyNumberFormat="1" applyFill="1" applyBorder="1" applyAlignment="1">
      <alignment vertical="top" wrapText="1"/>
    </xf>
    <xf numFmtId="0" fontId="2" fillId="4" borderId="14" xfId="0" applyFont="1" applyFill="1" applyBorder="1" applyAlignment="1">
      <alignment horizontal="left" vertical="top"/>
    </xf>
    <xf numFmtId="3" fontId="0" fillId="3" borderId="16" xfId="0" applyNumberFormat="1" applyFill="1" applyBorder="1" applyAlignment="1">
      <alignment horizontal="right" vertical="center"/>
    </xf>
    <xf numFmtId="3" fontId="0" fillId="3" borderId="17" xfId="0" applyNumberFormat="1" applyFill="1" applyBorder="1" applyAlignment="1">
      <alignment horizontal="right" vertical="center"/>
    </xf>
    <xf numFmtId="3" fontId="0" fillId="3" borderId="18" xfId="0" applyNumberFormat="1" applyFill="1" applyBorder="1" applyAlignment="1">
      <alignment horizontal="right" vertical="center"/>
    </xf>
    <xf numFmtId="49" fontId="6" fillId="8" borderId="6" xfId="0" applyNumberFormat="1" applyFont="1" applyFill="1" applyBorder="1" applyAlignment="1">
      <alignment vertical="top" wrapText="1"/>
    </xf>
    <xf numFmtId="0" fontId="6" fillId="3" borderId="5" xfId="0" applyFont="1" applyFill="1" applyBorder="1" applyAlignment="1">
      <alignment vertical="top" wrapText="1"/>
    </xf>
    <xf numFmtId="0" fontId="13" fillId="7" borderId="35" xfId="0" applyNumberFormat="1" applyFont="1" applyFill="1" applyBorder="1" applyAlignment="1">
      <alignment horizontal="center" vertical="center" wrapText="1"/>
    </xf>
    <xf numFmtId="0" fontId="13" fillId="7" borderId="36" xfId="0" applyNumberFormat="1" applyFont="1" applyFill="1" applyBorder="1" applyAlignment="1">
      <alignment horizontal="center" vertical="center" wrapText="1"/>
    </xf>
    <xf numFmtId="0" fontId="7" fillId="2" borderId="24" xfId="0" applyFont="1" applyFill="1" applyBorder="1" applyAlignment="1">
      <alignment vertical="top"/>
    </xf>
    <xf numFmtId="0" fontId="8" fillId="0" borderId="25" xfId="0" applyFont="1" applyBorder="1" applyAlignment="1">
      <alignment vertical="top"/>
    </xf>
    <xf numFmtId="0" fontId="0" fillId="0" borderId="26" xfId="0" applyBorder="1" applyAlignment="1">
      <alignment vertical="top"/>
    </xf>
    <xf numFmtId="0" fontId="7" fillId="2" borderId="14" xfId="0" applyFont="1" applyFill="1" applyBorder="1" applyAlignment="1">
      <alignment vertical="top"/>
    </xf>
    <xf numFmtId="0" fontId="8" fillId="0" borderId="15" xfId="0" applyFont="1" applyBorder="1" applyAlignment="1">
      <alignment vertical="top"/>
    </xf>
    <xf numFmtId="0" fontId="8" fillId="0" borderId="16" xfId="0" applyFont="1" applyBorder="1" applyAlignment="1">
      <alignment vertical="top"/>
    </xf>
    <xf numFmtId="0" fontId="14" fillId="7" borderId="35" xfId="0" applyNumberFormat="1" applyFont="1" applyFill="1" applyBorder="1" applyAlignment="1">
      <alignment horizontal="center" vertical="center" wrapText="1"/>
    </xf>
    <xf numFmtId="0" fontId="14" fillId="7" borderId="36" xfId="0" applyNumberFormat="1" applyFont="1" applyFill="1" applyBorder="1" applyAlignment="1">
      <alignment horizontal="center" vertical="center" wrapText="1"/>
    </xf>
    <xf numFmtId="0" fontId="11" fillId="7" borderId="35" xfId="0" applyNumberFormat="1"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11" fillId="7" borderId="36" xfId="0" applyNumberFormat="1" applyFont="1" applyFill="1" applyBorder="1" applyAlignment="1">
      <alignment horizontal="center" vertical="center" wrapText="1"/>
    </xf>
    <xf numFmtId="0" fontId="7" fillId="2" borderId="14" xfId="0" applyFont="1" applyFill="1" applyBorder="1" applyAlignment="1">
      <alignment horizontal="center" vertical="top" wrapText="1"/>
    </xf>
    <xf numFmtId="0" fontId="0" fillId="0" borderId="16" xfId="0" applyBorder="1" applyAlignment="1">
      <alignment vertical="top"/>
    </xf>
    <xf numFmtId="44" fontId="9" fillId="5" borderId="4" xfId="1" applyFont="1" applyFill="1" applyBorder="1" applyAlignment="1" applyProtection="1">
      <alignment horizontal="center" vertical="top" wrapText="1"/>
    </xf>
    <xf numFmtId="0" fontId="2" fillId="0" borderId="18" xfId="0" applyFont="1" applyBorder="1" applyAlignment="1">
      <alignment horizontal="center" vertical="top"/>
    </xf>
    <xf numFmtId="0" fontId="7" fillId="2" borderId="14" xfId="0" applyFont="1" applyFill="1" applyBorder="1" applyAlignment="1">
      <alignment horizontal="left" vertical="top"/>
    </xf>
    <xf numFmtId="0" fontId="8" fillId="0" borderId="15" xfId="0" applyFont="1"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7" fillId="2" borderId="19" xfId="0" applyFont="1" applyFill="1" applyBorder="1" applyAlignment="1">
      <alignment horizontal="center" vertical="top"/>
    </xf>
    <xf numFmtId="0" fontId="8" fillId="0" borderId="20" xfId="0" applyFont="1" applyBorder="1" applyAlignment="1">
      <alignment horizontal="center" vertical="top"/>
    </xf>
    <xf numFmtId="0" fontId="0" fillId="0" borderId="21" xfId="0" applyBorder="1" applyAlignment="1"/>
    <xf numFmtId="0" fontId="11" fillId="7" borderId="19" xfId="0" applyFont="1" applyFill="1" applyBorder="1" applyAlignment="1" applyProtection="1">
      <alignment horizontal="center" vertical="top" wrapText="1"/>
    </xf>
    <xf numFmtId="0" fontId="12" fillId="7" borderId="20" xfId="0" applyFont="1" applyFill="1" applyBorder="1" applyAlignment="1" applyProtection="1">
      <alignment horizontal="center" vertical="top" wrapText="1"/>
    </xf>
    <xf numFmtId="0" fontId="12" fillId="7" borderId="21" xfId="0" applyFont="1" applyFill="1" applyBorder="1" applyAlignment="1" applyProtection="1">
      <alignment horizontal="center" vertical="top" wrapText="1"/>
    </xf>
    <xf numFmtId="0" fontId="7" fillId="2" borderId="8" xfId="0" applyFont="1" applyFill="1" applyBorder="1" applyAlignment="1">
      <alignment horizontal="left" vertical="top"/>
    </xf>
    <xf numFmtId="0" fontId="8" fillId="0" borderId="9" xfId="0" applyFont="1" applyBorder="1" applyAlignment="1">
      <alignment horizontal="left" vertical="top"/>
    </xf>
    <xf numFmtId="0" fontId="8" fillId="0" borderId="31" xfId="0" applyFont="1" applyBorder="1" applyAlignment="1">
      <alignment horizontal="left" vertical="top"/>
    </xf>
    <xf numFmtId="0" fontId="0" fillId="0" borderId="20" xfId="0" applyBorder="1" applyAlignment="1">
      <alignment horizontal="center" vertical="top"/>
    </xf>
    <xf numFmtId="0" fontId="0" fillId="0" borderId="21" xfId="0" applyBorder="1" applyAlignment="1">
      <alignment horizontal="center" vertical="top"/>
    </xf>
    <xf numFmtId="0" fontId="7" fillId="2" borderId="24" xfId="0" applyFont="1" applyFill="1" applyBorder="1" applyAlignment="1">
      <alignment horizontal="left" vertical="top"/>
    </xf>
    <xf numFmtId="0" fontId="8" fillId="0" borderId="25" xfId="0" applyFont="1" applyBorder="1" applyAlignment="1">
      <alignment horizontal="left" vertical="top"/>
    </xf>
    <xf numFmtId="0" fontId="0" fillId="0" borderId="26" xfId="0" applyBorder="1" applyAlignment="1">
      <alignment horizontal="left" vertical="top"/>
    </xf>
    <xf numFmtId="0" fontId="0" fillId="3" borderId="2" xfId="0" applyFill="1" applyBorder="1" applyAlignment="1">
      <alignment vertical="top" wrapText="1"/>
    </xf>
    <xf numFmtId="0" fontId="0" fillId="0" borderId="2" xfId="0" applyBorder="1" applyAlignment="1">
      <alignment vertical="top" wrapText="1"/>
    </xf>
    <xf numFmtId="0" fontId="0" fillId="0" borderId="17" xfId="0" applyBorder="1" applyAlignment="1">
      <alignment vertical="top" wrapText="1"/>
    </xf>
    <xf numFmtId="0" fontId="0" fillId="6" borderId="19" xfId="0" applyFill="1" applyBorder="1" applyAlignment="1">
      <alignment vertical="top" wrapText="1"/>
    </xf>
    <xf numFmtId="0" fontId="0" fillId="6" borderId="20" xfId="0" applyFill="1" applyBorder="1" applyAlignment="1">
      <alignment vertical="top" wrapText="1"/>
    </xf>
    <xf numFmtId="0" fontId="0" fillId="6" borderId="21" xfId="0" applyFill="1" applyBorder="1" applyAlignment="1">
      <alignment vertical="top" wrapText="1"/>
    </xf>
  </cellXfs>
  <cellStyles count="4">
    <cellStyle name="Procent" xfId="3" builtinId="5"/>
    <cellStyle name="Standaard" xfId="0" builtinId="0"/>
    <cellStyle name="Standaard 2" xfId="2"/>
    <cellStyle name="Valuta" xfId="1" builtinId="4"/>
  </cellStyles>
  <dxfs count="10">
    <dxf>
      <fill>
        <patternFill>
          <bgColor rgb="FF6DB5A1"/>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s>
  <tableStyles count="0" defaultTableStyle="TableStyleMedium2" defaultPivotStyle="PivotStyleLight16"/>
  <colors>
    <mruColors>
      <color rgb="FF3BB9D2"/>
      <color rgb="FFF49534"/>
      <color rgb="FF6DB5A1"/>
      <color rgb="FFFFCC99"/>
      <color rgb="FF6DB5A6"/>
      <color rgb="FFDBF0EA"/>
      <color rgb="FFFF6600"/>
      <color rgb="FF007A62"/>
      <color rgb="FFF6F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28574</xdr:rowOff>
    </xdr:from>
    <xdr:to>
      <xdr:col>15</xdr:col>
      <xdr:colOff>560917</xdr:colOff>
      <xdr:row>48</xdr:row>
      <xdr:rowOff>148167</xdr:rowOff>
    </xdr:to>
    <xdr:sp macro="" textlink="">
      <xdr:nvSpPr>
        <xdr:cNvPr id="2" name="Tekstvak 1"/>
        <xdr:cNvSpPr txBox="1"/>
      </xdr:nvSpPr>
      <xdr:spPr>
        <a:xfrm>
          <a:off x="50800" y="28574"/>
          <a:ext cx="9717617" cy="9263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b="1">
              <a:solidFill>
                <a:schemeClr val="dk1"/>
              </a:solidFill>
              <a:latin typeface="+mn-lt"/>
              <a:ea typeface="+mn-ea"/>
              <a:cs typeface="+mn-cs"/>
            </a:rPr>
            <a:t>Invulinstructie</a:t>
          </a:r>
          <a:r>
            <a:rPr lang="nl-NL" sz="1100" b="1" baseline="0">
              <a:solidFill>
                <a:schemeClr val="dk1"/>
              </a:solidFill>
              <a:latin typeface="+mn-lt"/>
              <a:ea typeface="+mn-ea"/>
              <a:cs typeface="+mn-cs"/>
            </a:rPr>
            <a:t> financiele aanbieding</a:t>
          </a:r>
        </a:p>
        <a:p>
          <a:endParaRPr lang="nl-NL" sz="1100" b="0" baseline="0">
            <a:solidFill>
              <a:schemeClr val="dk1"/>
            </a:solidFill>
            <a:latin typeface="+mn-lt"/>
            <a:ea typeface="+mn-ea"/>
            <a:cs typeface="+mn-cs"/>
          </a:endParaRPr>
        </a:p>
        <a:p>
          <a:r>
            <a:rPr lang="nl-NL" sz="1100" b="0" baseline="0">
              <a:solidFill>
                <a:schemeClr val="dk1"/>
              </a:solidFill>
              <a:latin typeface="+mn-lt"/>
              <a:ea typeface="+mn-ea"/>
              <a:cs typeface="+mn-cs"/>
            </a:rPr>
            <a:t>Voor de </a:t>
          </a:r>
          <a:r>
            <a:rPr lang="nl-NL" sz="1100">
              <a:solidFill>
                <a:schemeClr val="dk1"/>
              </a:solidFill>
              <a:effectLst/>
              <a:latin typeface="+mn-lt"/>
              <a:ea typeface="+mn-ea"/>
              <a:cs typeface="+mn-cs"/>
            </a:rPr>
            <a:t>financiële aanbieding van deze aanbesteding dient Inschrijver dit Excel</a:t>
          </a:r>
          <a:r>
            <a:rPr lang="nl-NL" sz="1100" baseline="0">
              <a:solidFill>
                <a:schemeClr val="dk1"/>
              </a:solidFill>
              <a:effectLst/>
              <a:latin typeface="+mn-lt"/>
              <a:ea typeface="+mn-ea"/>
              <a:cs typeface="+mn-cs"/>
            </a:rPr>
            <a:t> bestand juist en volledig in te vullen en als onderdeel van de Inschrijving te retourneren. </a:t>
          </a:r>
          <a:r>
            <a:rPr lang="nl-NL" sz="1100" b="0" i="0" u="none" strike="noStrike" baseline="0" smtClean="0">
              <a:solidFill>
                <a:schemeClr val="dk1"/>
              </a:solidFill>
              <a:latin typeface="+mn-lt"/>
              <a:ea typeface="+mn-ea"/>
              <a:cs typeface="+mn-cs"/>
            </a:rPr>
            <a:t>Alle blauwe velden dienen volledig ingevuld te worden. Dit zijn de Tarieven voor Diensten die de Inschrijver moet kunnen leveren.</a:t>
          </a:r>
          <a:endParaRPr lang="nl-NL" sz="1100">
            <a:solidFill>
              <a:schemeClr val="dk1"/>
            </a:solidFill>
            <a:effectLst/>
            <a:latin typeface="+mn-lt"/>
            <a:ea typeface="+mn-ea"/>
            <a:cs typeface="+mn-cs"/>
          </a:endParaRPr>
        </a:p>
        <a:p>
          <a:endParaRPr lang="nl-NL" sz="1100" b="0" baseline="0">
            <a:solidFill>
              <a:schemeClr val="dk1"/>
            </a:solidFill>
            <a:latin typeface="+mn-lt"/>
            <a:ea typeface="+mn-ea"/>
            <a:cs typeface="+mn-cs"/>
          </a:endParaRPr>
        </a:p>
        <a:p>
          <a:r>
            <a:rPr lang="nl-NL" sz="1100" b="0" baseline="0">
              <a:solidFill>
                <a:schemeClr val="dk1"/>
              </a:solidFill>
              <a:latin typeface="+mn-lt"/>
              <a:ea typeface="+mn-ea"/>
              <a:cs typeface="+mn-cs"/>
            </a:rPr>
            <a:t>Inschrijver dient alle blauwe velden in te vullen op de volgende werkbladen:</a:t>
          </a:r>
        </a:p>
        <a:p>
          <a:r>
            <a:rPr lang="nl-NL" sz="1100" b="0" baseline="0">
              <a:solidFill>
                <a:schemeClr val="dk1"/>
              </a:solidFill>
              <a:latin typeface="+mn-lt"/>
              <a:ea typeface="+mn-ea"/>
              <a:cs typeface="+mn-cs"/>
            </a:rPr>
            <a:t>- Tariefwegingslijst</a:t>
          </a:r>
        </a:p>
        <a:p>
          <a:r>
            <a:rPr lang="nl-NL" sz="1100" b="0" baseline="0">
              <a:solidFill>
                <a:schemeClr val="dk1"/>
              </a:solidFill>
              <a:latin typeface="+mn-lt"/>
              <a:ea typeface="+mn-ea"/>
              <a:cs typeface="+mn-cs"/>
            </a:rPr>
            <a:t>- Tariefzones</a:t>
          </a:r>
        </a:p>
        <a:p>
          <a:endParaRPr lang="nl-NL" sz="1100" b="0" baseline="0">
            <a:solidFill>
              <a:schemeClr val="dk1"/>
            </a:solidFill>
            <a:latin typeface="+mn-lt"/>
            <a:ea typeface="+mn-ea"/>
            <a:cs typeface="+mn-cs"/>
          </a:endParaRPr>
        </a:p>
        <a:p>
          <a:r>
            <a:rPr lang="nl-NL" sz="1100"/>
            <a:t>De overige</a:t>
          </a:r>
          <a:r>
            <a:rPr lang="nl-NL" sz="1100" baseline="0"/>
            <a:t> drie werkbladen zijn deze Invulinstructie, Prijzenblad en Basisgegevens.</a:t>
          </a:r>
        </a:p>
        <a:p>
          <a:endParaRPr lang="nl-NL" sz="1100" baseline="0"/>
        </a:p>
        <a:p>
          <a:r>
            <a:rPr lang="nl-NL" sz="1100" b="1" i="0" u="none" strike="noStrike" baseline="0" smtClean="0">
              <a:solidFill>
                <a:schemeClr val="dk1"/>
              </a:solidFill>
              <a:latin typeface="+mn-lt"/>
              <a:ea typeface="+mn-ea"/>
              <a:cs typeface="+mn-cs"/>
            </a:rPr>
            <a:t>Let op: </a:t>
          </a:r>
          <a:r>
            <a:rPr lang="nl-NL" sz="1100" b="0" i="0" u="none" strike="noStrike" baseline="0" smtClean="0">
              <a:solidFill>
                <a:schemeClr val="dk1"/>
              </a:solidFill>
              <a:latin typeface="+mn-lt"/>
              <a:ea typeface="+mn-ea"/>
              <a:cs typeface="+mn-cs"/>
            </a:rPr>
            <a:t>De in de werkbladen ‘Tariefwegingslijst’ en 'Tariefzones' opgenomen wegingsfactoren zijn  </a:t>
          </a:r>
          <a:r>
            <a:rPr lang="nl-NL" sz="1100" b="0" i="1" u="sng" strike="noStrike" baseline="0" smtClean="0">
              <a:solidFill>
                <a:schemeClr val="dk1"/>
              </a:solidFill>
              <a:latin typeface="+mn-lt"/>
              <a:ea typeface="+mn-ea"/>
              <a:cs typeface="+mn-cs"/>
            </a:rPr>
            <a:t>geen</a:t>
          </a:r>
          <a:r>
            <a:rPr lang="nl-NL" sz="1100" b="0" i="1" u="none" strike="noStrike" baseline="0" smtClean="0">
              <a:solidFill>
                <a:schemeClr val="dk1"/>
              </a:solidFill>
              <a:latin typeface="+mn-lt"/>
              <a:ea typeface="+mn-ea"/>
              <a:cs typeface="+mn-cs"/>
            </a:rPr>
            <a:t> </a:t>
          </a:r>
          <a:r>
            <a:rPr lang="nl-NL" sz="1100" b="0" i="0" u="none" strike="noStrike" baseline="0" smtClean="0">
              <a:solidFill>
                <a:schemeClr val="dk1"/>
              </a:solidFill>
              <a:latin typeface="+mn-lt"/>
              <a:ea typeface="+mn-ea"/>
              <a:cs typeface="+mn-cs"/>
            </a:rPr>
            <a:t>raming van hetgeen zal worden afgenomen, maar zijn wegingsfactoren van Tarieven, die de onderlinge verhoudingen ervan weergeven.</a:t>
          </a:r>
        </a:p>
        <a:p>
          <a:endParaRPr lang="nl-NL" sz="1100" b="0" i="0" u="none" strike="noStrike" baseline="0" smtClean="0">
            <a:solidFill>
              <a:schemeClr val="dk1"/>
            </a:solidFill>
            <a:latin typeface="+mn-lt"/>
            <a:ea typeface="+mn-ea"/>
            <a:cs typeface="+mn-cs"/>
          </a:endParaRPr>
        </a:p>
        <a:p>
          <a:r>
            <a:rPr lang="nl-NL" sz="1100" b="1" i="0" u="none" strike="noStrike" baseline="0" smtClean="0">
              <a:solidFill>
                <a:schemeClr val="dk1"/>
              </a:solidFill>
              <a:latin typeface="+mn-lt"/>
              <a:ea typeface="+mn-ea"/>
              <a:cs typeface="+mn-cs"/>
            </a:rPr>
            <a:t>Let op: </a:t>
          </a:r>
          <a:r>
            <a:rPr lang="nl-NL" sz="1100" b="0" i="0" u="none" strike="noStrike" baseline="0" smtClean="0">
              <a:solidFill>
                <a:schemeClr val="dk1"/>
              </a:solidFill>
              <a:latin typeface="+mn-lt"/>
              <a:ea typeface="+mn-ea"/>
              <a:cs typeface="+mn-cs"/>
            </a:rPr>
            <a:t>Alle Tarieven dienen in euro’s en exclusief BTW te worden opgegeven.</a:t>
          </a:r>
        </a:p>
        <a:p>
          <a:endParaRPr lang="nl-NL" sz="1100" b="0" i="0" u="none" strike="noStrike" baseline="0" smtClean="0">
            <a:solidFill>
              <a:schemeClr val="dk1"/>
            </a:solidFill>
            <a:latin typeface="+mn-lt"/>
            <a:ea typeface="+mn-ea"/>
            <a:cs typeface="+mn-cs"/>
          </a:endParaRPr>
        </a:p>
        <a:p>
          <a:r>
            <a:rPr lang="nl-NL" sz="1100" b="1" i="0" u="none" strike="noStrike" baseline="0" smtClean="0">
              <a:solidFill>
                <a:schemeClr val="dk1"/>
              </a:solidFill>
              <a:latin typeface="+mn-lt"/>
              <a:ea typeface="+mn-ea"/>
              <a:cs typeface="+mn-cs"/>
            </a:rPr>
            <a:t>Let op: </a:t>
          </a:r>
          <a:r>
            <a:rPr lang="nl-NL" sz="1100">
              <a:solidFill>
                <a:schemeClr val="dk1"/>
              </a:solidFill>
              <a:effectLst/>
              <a:latin typeface="+mn-lt"/>
              <a:ea typeface="+mn-ea"/>
              <a:cs typeface="+mn-cs"/>
            </a:rPr>
            <a:t>Indien de Inschrijver voor een Tarief een nultarief wil hanteren dient hij hiervoor expliciet het getal 0 in te vullen. </a:t>
          </a:r>
          <a:endParaRPr lang="nl-NL" sz="1100" b="0" i="0" u="none" strike="noStrike" baseline="0" smtClean="0">
            <a:solidFill>
              <a:schemeClr val="dk1"/>
            </a:solidFill>
            <a:latin typeface="+mn-lt"/>
            <a:ea typeface="+mn-ea"/>
            <a:cs typeface="+mn-cs"/>
          </a:endParaRPr>
        </a:p>
        <a:p>
          <a:endParaRPr lang="nl-NL" sz="1100" b="0" i="0" u="none" strike="noStrike" baseline="0" smtClean="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1" i="0" u="none" strike="noStrike" baseline="0" smtClean="0">
              <a:solidFill>
                <a:schemeClr val="dk1"/>
              </a:solidFill>
              <a:latin typeface="+mn-lt"/>
              <a:ea typeface="+mn-ea"/>
              <a:cs typeface="+mn-cs"/>
            </a:rPr>
            <a:t>Let op: </a:t>
          </a:r>
          <a:r>
            <a:rPr lang="nl-NL" sz="1100">
              <a:solidFill>
                <a:schemeClr val="dk1"/>
              </a:solidFill>
              <a:effectLst/>
              <a:latin typeface="+mn-lt"/>
              <a:ea typeface="+mn-ea"/>
              <a:cs typeface="+mn-cs"/>
            </a:rPr>
            <a:t>Het is expliciet niet toegestaan</a:t>
          </a:r>
          <a:r>
            <a:rPr lang="nl-NL" sz="1100" baseline="0">
              <a:solidFill>
                <a:schemeClr val="dk1"/>
              </a:solidFill>
              <a:effectLst/>
              <a:latin typeface="+mn-lt"/>
              <a:ea typeface="+mn-ea"/>
              <a:cs typeface="+mn-cs"/>
            </a:rPr>
            <a:t> om, anders dan in de blauwe velden, wijzigingen aan te brengen, bijvoorbeeld door regels toe te voegen, regels te verwijderen, regels te veranderen of kolommen toe te voegen, kolommen te verwijderen of kolommen te veranderen.  Een dergelijke 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te maken. Daarom is de invulling van deze lijst in het voorgeschreven formaat een verplichting waarvan niet mag worden afgeweken. Andere alternatieve formaten en vormen zullen niet bij de beoordeling in behandeling worden genomen.</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solidFill>
              <a:schemeClr val="dk1"/>
            </a:solidFill>
            <a:effectLst/>
            <a:latin typeface="+mn-lt"/>
            <a:ea typeface="+mn-ea"/>
            <a:cs typeface="+mn-cs"/>
          </a:endParaRPr>
        </a:p>
        <a:p>
          <a:r>
            <a:rPr lang="nl-NL" sz="1100" b="1" baseline="0">
              <a:solidFill>
                <a:schemeClr val="dk1"/>
              </a:solidFill>
              <a:effectLst/>
              <a:latin typeface="+mn-lt"/>
              <a:ea typeface="+mn-ea"/>
              <a:cs typeface="+mn-cs"/>
            </a:rPr>
            <a:t>Let op: </a:t>
          </a:r>
          <a:r>
            <a:rPr lang="nl-NL" sz="1100" baseline="0">
              <a:solidFill>
                <a:schemeClr val="dk1"/>
              </a:solidFill>
              <a:effectLst/>
              <a:latin typeface="+mn-lt"/>
              <a:ea typeface="+mn-ea"/>
              <a:cs typeface="+mn-cs"/>
            </a:rPr>
            <a:t>Deze bijlage dient na invulling als Excel-bestand en in ondertekende vorm (ingescand als PDF) te worden ingediend bij de inschrijving. </a:t>
          </a:r>
          <a:endParaRPr lang="nl-NL">
            <a:effectLst/>
          </a:endParaRPr>
        </a:p>
        <a:p>
          <a:r>
            <a:rPr lang="nl-NL" sz="1100" baseline="0">
              <a:solidFill>
                <a:schemeClr val="dk1"/>
              </a:solidFill>
              <a:effectLst/>
              <a:latin typeface="+mn-lt"/>
              <a:ea typeface="+mn-ea"/>
              <a:cs typeface="+mn-cs"/>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1100" baseline="0">
            <a:solidFill>
              <a:schemeClr val="dk1"/>
            </a:solidFill>
            <a:effectLst/>
            <a:latin typeface="+mn-lt"/>
            <a:ea typeface="+mn-ea"/>
            <a:cs typeface="+mn-cs"/>
          </a:endParaRPr>
        </a:p>
        <a:p>
          <a:r>
            <a:rPr lang="nl-NL">
              <a:effectLst/>
            </a:rPr>
            <a:t>Bij vragen over het prijzenblad verwijzen wij u naar paragraaf 3.8 in het Beschrijvend document.</a:t>
          </a:r>
        </a:p>
        <a:p>
          <a:endParaRPr lang="nl-NL" sz="1100"/>
        </a:p>
        <a:p>
          <a:r>
            <a:rPr lang="nl-NL" sz="1100" i="1" u="sng"/>
            <a:t>Tariefwegingslijst</a:t>
          </a:r>
          <a:r>
            <a:rPr lang="nl-NL" sz="1100" i="1" u="sng" baseline="0"/>
            <a:t> </a:t>
          </a:r>
        </a:p>
        <a:p>
          <a:r>
            <a:rPr lang="nl-NL" sz="1100" b="0" i="0" u="none" strike="noStrike" baseline="0" smtClean="0">
              <a:solidFill>
                <a:schemeClr val="dk1"/>
              </a:solidFill>
              <a:latin typeface="+mn-lt"/>
              <a:ea typeface="+mn-ea"/>
              <a:cs typeface="+mn-cs"/>
            </a:rPr>
            <a:t>Alle blauwe velden moeten volledig ingevuld worden. Dit zijn de Tarieven voor de Producten en de Diensten die de Inschrijver moet kunnen leveren. Per tabel zijn aanvullend een aantal restricties gesteld die gelden voor de betreffende tabel.</a:t>
          </a:r>
          <a:endParaRPr lang="nl-NL" sz="1100" b="0" i="0" u="none" strike="noStrike" baseline="0" smtClean="0">
            <a:solidFill>
              <a:srgbClr val="FF0000"/>
            </a:solidFill>
            <a:latin typeface="+mn-lt"/>
            <a:ea typeface="+mn-ea"/>
            <a:cs typeface="+mn-cs"/>
          </a:endParaRPr>
        </a:p>
        <a:p>
          <a:endParaRPr lang="nl-NL" sz="1100" baseline="0"/>
        </a:p>
        <a:p>
          <a:r>
            <a:rPr lang="nl-NL" sz="1100" i="1" u="sng" baseline="0"/>
            <a:t>Tariefzones</a:t>
          </a:r>
        </a:p>
        <a:p>
          <a:r>
            <a:rPr lang="nl-NL" sz="1100">
              <a:solidFill>
                <a:schemeClr val="dk1"/>
              </a:solidFill>
              <a:effectLst/>
              <a:latin typeface="+mn-lt"/>
              <a:ea typeface="+mn-ea"/>
              <a:cs typeface="+mn-cs"/>
            </a:rPr>
            <a:t>In het werkblad ‘Tariefzones’ dient de Inschrijver in alle blauwe velden aan te geven in welke tariefzone een land wordt ingedeeld. Alle via vaste telefonie bereikbare landen dienen ingedeeld te worden in tariefzones. Elke tariefzone bevat een verzameling landen die dezelfde Tarieven kennen. De Tarieven die gelden voor de landen in een tariefzone worden opgegeven in het werkblad ‘Tariefweginglijst’. De indeling van landen over de tariefzones moeten volledig corresponderen met de door de Inschrijver gehanteerde zones, zoals vermeld op openbaar toegankelijke prijslijsten op de Nederlandse website van de door</a:t>
          </a:r>
          <a:r>
            <a:rPr lang="nl-NL" sz="1100" baseline="0">
              <a:solidFill>
                <a:schemeClr val="dk1"/>
              </a:solidFill>
              <a:effectLst/>
              <a:latin typeface="+mn-lt"/>
              <a:ea typeface="+mn-ea"/>
              <a:cs typeface="+mn-cs"/>
            </a:rPr>
            <a:t> de Inschrijver geselecteerde vaste telefonie telecomprovider</a:t>
          </a:r>
          <a:r>
            <a:rPr lang="nl-NL" sz="1100">
              <a:solidFill>
                <a:schemeClr val="dk1"/>
              </a:solidFill>
              <a:effectLst/>
              <a:latin typeface="+mn-lt"/>
              <a:ea typeface="+mn-ea"/>
              <a:cs typeface="+mn-cs"/>
            </a:rPr>
            <a:t>. Er zijn maximaal zeven tariefzones mogelijk. Een land kan maar aan één tariefzone worden ingedeeld.</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Tariefzone 1 is voorbehouden voor de Europese Unie, exclusief Nederland. Het is mogelijk om meer landen in te delen in tariefzone 1. Tariefzone 2 is voorbehouden voor de Verenigde Staten en Canada. Het is mogelijk om meer landen in te delen in tariefzone 2. Nadat de landen zijn ingedeeld in een tariefzone, worden de bijbehorende wegingsfactoren voor call setup en minuten automatisch opgeteld en weergegeven in het werkblad ‘Tariefwegingslijst’ bij de corresponderende tariefzone en wegingsfactor.</a:t>
          </a:r>
        </a:p>
        <a:p>
          <a:endParaRPr lang="nl-NL" sz="1100">
            <a:solidFill>
              <a:schemeClr val="dk1"/>
            </a:solidFill>
            <a:effectLst/>
            <a:latin typeface="+mn-lt"/>
            <a:ea typeface="+mn-ea"/>
            <a:cs typeface="+mn-cs"/>
          </a:endParaRPr>
        </a:p>
        <a:p>
          <a:r>
            <a:rPr lang="nl-NL" sz="1100" i="1" u="sng" baseline="0">
              <a:solidFill>
                <a:schemeClr val="dk1"/>
              </a:solidFill>
              <a:latin typeface="+mn-lt"/>
              <a:ea typeface="+mn-ea"/>
              <a:cs typeface="+mn-cs"/>
            </a:rPr>
            <a:t>Prijzenblad</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Het prijzenblad</a:t>
          </a:r>
          <a:r>
            <a:rPr lang="nl-NL" sz="1100" baseline="0">
              <a:solidFill>
                <a:schemeClr val="dk1"/>
              </a:solidFill>
              <a:effectLst/>
              <a:latin typeface="+mn-lt"/>
              <a:ea typeface="+mn-ea"/>
              <a:cs typeface="+mn-cs"/>
            </a:rPr>
            <a:t> neemt ingevulde tarieven over uit het werkblad 'Tariefweginglijst'.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a:solidFill>
              <a:schemeClr val="dk1"/>
            </a:solidFill>
            <a:effectLst/>
            <a:latin typeface="+mn-lt"/>
            <a:ea typeface="+mn-ea"/>
            <a:cs typeface="+mn-cs"/>
          </a:endParaRPr>
        </a:p>
        <a:p>
          <a:r>
            <a:rPr lang="nl-NL" sz="1100" i="1" u="sng" baseline="0">
              <a:solidFill>
                <a:schemeClr val="dk1"/>
              </a:solidFill>
              <a:latin typeface="+mn-lt"/>
              <a:ea typeface="+mn-ea"/>
              <a:cs typeface="+mn-cs"/>
            </a:rPr>
            <a:t>Basisgegevens</a:t>
          </a:r>
        </a:p>
        <a:p>
          <a:r>
            <a:rPr lang="nl-NL" sz="1100">
              <a:solidFill>
                <a:schemeClr val="dk1"/>
              </a:solidFill>
              <a:effectLst/>
              <a:latin typeface="+mn-lt"/>
              <a:ea typeface="+mn-ea"/>
              <a:cs typeface="+mn-cs"/>
            </a:rPr>
            <a:t>Het tablad Basisgegevens bevat basisinformatie</a:t>
          </a:r>
          <a:r>
            <a:rPr lang="nl-NL" sz="1100" baseline="0">
              <a:solidFill>
                <a:schemeClr val="dk1"/>
              </a:solidFill>
              <a:effectLst/>
              <a:latin typeface="+mn-lt"/>
              <a:ea typeface="+mn-ea"/>
              <a:cs typeface="+mn-cs"/>
            </a:rPr>
            <a:t> die worden gebruikt in meerdere cellen op andere werkbladen en een tabel die gebuikt wordt voor controles..</a:t>
          </a:r>
          <a:r>
            <a:rPr lang="nl-NL" sz="1100" b="0" i="0" u="none" strike="noStrike">
              <a:solidFill>
                <a:schemeClr val="dk1"/>
              </a:solidFill>
              <a:effectLst/>
              <a:latin typeface="+mn-lt"/>
              <a:ea typeface="+mn-ea"/>
              <a:cs typeface="+mn-cs"/>
            </a:rPr>
            <a:t/>
          </a:r>
          <a:br>
            <a:rPr lang="nl-NL" sz="1100" b="0" i="0" u="none" strike="noStrike">
              <a:solidFill>
                <a:schemeClr val="dk1"/>
              </a:solidFill>
              <a:effectLst/>
              <a:latin typeface="+mn-lt"/>
              <a:ea typeface="+mn-ea"/>
              <a:cs typeface="+mn-cs"/>
            </a:rPr>
          </a:br>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r>
          <a:br>
            <a:rPr lang="nl-NL" sz="1100" b="0" i="0" u="none" strike="noStrike">
              <a:solidFill>
                <a:schemeClr val="dk1"/>
              </a:solidFill>
              <a:effectLst/>
              <a:latin typeface="+mn-lt"/>
              <a:ea typeface="+mn-ea"/>
              <a:cs typeface="+mn-cs"/>
            </a:rPr>
          </a:br>
          <a:r>
            <a:rPr lang="nl-NL" sz="1100" b="0" i="0" u="none" strike="noStrike">
              <a:solidFill>
                <a:schemeClr val="dk1"/>
              </a:solidFill>
              <a:effectLst/>
              <a:latin typeface="+mn-lt"/>
              <a:ea typeface="+mn-ea"/>
              <a:cs typeface="+mn-cs"/>
            </a:rPr>
            <a:t/>
          </a:r>
          <a:br>
            <a:rPr lang="nl-NL" sz="1100" b="0" i="0" u="none" strike="noStrike">
              <a:solidFill>
                <a:schemeClr val="dk1"/>
              </a:solidFill>
              <a:effectLst/>
              <a:latin typeface="+mn-lt"/>
              <a:ea typeface="+mn-ea"/>
              <a:cs typeface="+mn-cs"/>
            </a:rPr>
          </a:br>
          <a:endParaRPr lang="nl-NL" sz="1100" b="0" i="0" u="none" strike="noStrike">
            <a:solidFill>
              <a:schemeClr val="dk1"/>
            </a:solidFill>
            <a:effectLst/>
            <a:latin typeface="+mn-lt"/>
            <a:ea typeface="+mn-ea"/>
            <a:cs typeface="+mn-cs"/>
          </a:endParaRPr>
        </a:p>
        <a:p>
          <a:endParaRPr lang="nl-N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49:P50"/>
  <sheetViews>
    <sheetView tabSelected="1" zoomScale="90" zoomScaleNormal="90" zoomScalePageLayoutView="70" workbookViewId="0">
      <selection activeCell="A50" sqref="A50:P50"/>
    </sheetView>
  </sheetViews>
  <sheetFormatPr defaultRowHeight="14.4" x14ac:dyDescent="0.3"/>
  <sheetData>
    <row r="49" spans="1:16" ht="15" thickBot="1" x14ac:dyDescent="0.35"/>
    <row r="50" spans="1:16" ht="177" customHeight="1" thickBot="1" x14ac:dyDescent="0.35">
      <c r="A50" s="141" t="s">
        <v>655</v>
      </c>
      <c r="B50" s="142"/>
      <c r="C50" s="142"/>
      <c r="D50" s="142"/>
      <c r="E50" s="142"/>
      <c r="F50" s="142"/>
      <c r="G50" s="142"/>
      <c r="H50" s="142"/>
      <c r="I50" s="142"/>
      <c r="J50" s="142"/>
      <c r="K50" s="142"/>
      <c r="L50" s="142"/>
      <c r="M50" s="142"/>
      <c r="N50" s="142"/>
      <c r="O50" s="142"/>
      <c r="P50" s="143"/>
    </row>
  </sheetData>
  <sheetProtection algorithmName="SHA-512" hashValue="Ft6tTXhMqgIUgOCIgWrg9UQkdiihV9lsoGdnyqnFaEN2kqb8LAvA0kqibe7DDpRzhhZTLaFxvP89ebDVusYgsQ==" saltValue="rkLow29O+5K8mL50u0MNUg==" spinCount="100000" sheet="1" objects="1" scenarios="1"/>
  <mergeCells count="1">
    <mergeCell ref="A50:P50"/>
  </mergeCells>
  <pageMargins left="0.23622047244094491" right="0.23622047244094491" top="0.74803149606299213" bottom="0.74803149606299213" header="0.31496062992125984" footer="0.31496062992125984"/>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pageSetUpPr fitToPage="1"/>
  </sheetPr>
  <dimension ref="A1:I86"/>
  <sheetViews>
    <sheetView workbookViewId="0">
      <pane ySplit="3" topLeftCell="A46" activePane="bottomLeft" state="frozenSplit"/>
      <selection pane="bottomLeft" activeCell="D48" sqref="D48"/>
    </sheetView>
  </sheetViews>
  <sheetFormatPr defaultColWidth="9.109375" defaultRowHeight="14.4" x14ac:dyDescent="0.3"/>
  <cols>
    <col min="1" max="1" width="15.109375" style="8" customWidth="1"/>
    <col min="2" max="2" width="66" style="3" customWidth="1"/>
    <col min="3" max="3" width="17.109375" style="12" customWidth="1"/>
    <col min="4" max="6" width="17.109375" style="9" customWidth="1"/>
    <col min="7" max="9" width="17" style="8" customWidth="1"/>
    <col min="10" max="10" width="9.109375" style="8"/>
    <col min="11" max="11" width="14.109375" style="8" bestFit="1" customWidth="1"/>
    <col min="12" max="16384" width="9.109375" style="8"/>
  </cols>
  <sheetData>
    <row r="1" spans="1:9" ht="22.5" customHeight="1" x14ac:dyDescent="0.3">
      <c r="A1" s="116" t="s">
        <v>571</v>
      </c>
      <c r="B1" s="117"/>
      <c r="I1" s="8">
        <f>12*5</f>
        <v>60</v>
      </c>
    </row>
    <row r="2" spans="1:9" ht="30.75" customHeight="1" thickBot="1" x14ac:dyDescent="0.35">
      <c r="A2" s="118">
        <f>SUM(G7:G11)+SUM(G16:G24)+SUM(G29:G30)+SUM(E35:E37)+SUM(E42:E43)+SUM(G48:G57)+SUM(G62:G73)+SUM(G78:G81)+E86</f>
        <v>0</v>
      </c>
      <c r="B2" s="119"/>
    </row>
    <row r="3" spans="1:9" ht="15" thickBot="1" x14ac:dyDescent="0.35"/>
    <row r="4" spans="1:9" ht="18" x14ac:dyDescent="0.3">
      <c r="A4" s="120" t="s">
        <v>537</v>
      </c>
      <c r="B4" s="121"/>
      <c r="C4" s="121"/>
      <c r="D4" s="121"/>
      <c r="E4" s="122"/>
      <c r="F4" s="122"/>
      <c r="G4" s="123"/>
    </row>
    <row r="5" spans="1:9" s="52" customFormat="1" ht="37.5" customHeight="1" x14ac:dyDescent="0.3">
      <c r="A5" s="54" t="s">
        <v>575</v>
      </c>
      <c r="B5" s="95" t="s">
        <v>613</v>
      </c>
      <c r="C5" s="112" t="str">
        <f>IF(Basisgegevens!B12&lt;&gt;10,"Let op: niet alle blauwe velden in deze tabel zijn ingevuld!","")</f>
        <v>Let op: niet alle blauwe velden in deze tabel zijn ingevuld!</v>
      </c>
      <c r="D5" s="112"/>
      <c r="E5" s="112"/>
      <c r="F5" s="112"/>
      <c r="G5" s="115"/>
    </row>
    <row r="6" spans="1:9" s="15" customFormat="1" ht="28.8" x14ac:dyDescent="0.3">
      <c r="A6" s="55" t="s">
        <v>0</v>
      </c>
      <c r="B6" s="56" t="s">
        <v>527</v>
      </c>
      <c r="C6" s="57" t="s">
        <v>561</v>
      </c>
      <c r="D6" s="58" t="s">
        <v>1</v>
      </c>
      <c r="E6" s="58" t="s">
        <v>562</v>
      </c>
      <c r="F6" s="58" t="s">
        <v>576</v>
      </c>
      <c r="G6" s="59" t="s">
        <v>526</v>
      </c>
      <c r="I6" s="15">
        <f>SUBTOTAL(2,D7:D11)+SUBTOTAL(2,F7:F11)</f>
        <v>0</v>
      </c>
    </row>
    <row r="7" spans="1:9" x14ac:dyDescent="0.3">
      <c r="A7" s="48" t="s">
        <v>538</v>
      </c>
      <c r="B7" s="60" t="s">
        <v>577</v>
      </c>
      <c r="C7" s="39">
        <v>1000</v>
      </c>
      <c r="D7" s="78"/>
      <c r="E7" s="39">
        <f>C7*Basisgegevens!$B$2</f>
        <v>60000</v>
      </c>
      <c r="F7" s="78"/>
      <c r="G7" s="37">
        <f>C7*D7+E7*F7</f>
        <v>0</v>
      </c>
    </row>
    <row r="8" spans="1:9" x14ac:dyDescent="0.3">
      <c r="A8" s="48" t="s">
        <v>539</v>
      </c>
      <c r="B8" s="60" t="s">
        <v>578</v>
      </c>
      <c r="C8" s="39">
        <v>1500</v>
      </c>
      <c r="D8" s="78"/>
      <c r="E8" s="39">
        <f>C8*Basisgegevens!$B$2</f>
        <v>90000</v>
      </c>
      <c r="F8" s="78"/>
      <c r="G8" s="37">
        <f t="shared" ref="G8:G11" si="0">C8*D8+E8*F8</f>
        <v>0</v>
      </c>
    </row>
    <row r="9" spans="1:9" x14ac:dyDescent="0.3">
      <c r="A9" s="48" t="s">
        <v>553</v>
      </c>
      <c r="B9" s="60" t="s">
        <v>579</v>
      </c>
      <c r="C9" s="39">
        <v>50</v>
      </c>
      <c r="D9" s="78"/>
      <c r="E9" s="39">
        <f>C9*Basisgegevens!$B$2</f>
        <v>3000</v>
      </c>
      <c r="F9" s="78"/>
      <c r="G9" s="37">
        <f t="shared" si="0"/>
        <v>0</v>
      </c>
    </row>
    <row r="10" spans="1:9" x14ac:dyDescent="0.3">
      <c r="A10" s="48" t="s">
        <v>554</v>
      </c>
      <c r="B10" s="60" t="s">
        <v>580</v>
      </c>
      <c r="C10" s="39">
        <v>50</v>
      </c>
      <c r="D10" s="78"/>
      <c r="E10" s="39">
        <f>C10*Basisgegevens!$B$2</f>
        <v>3000</v>
      </c>
      <c r="F10" s="78"/>
      <c r="G10" s="37">
        <f t="shared" si="0"/>
        <v>0</v>
      </c>
    </row>
    <row r="11" spans="1:9" ht="29.4" thickBot="1" x14ac:dyDescent="0.35">
      <c r="A11" s="49" t="s">
        <v>555</v>
      </c>
      <c r="B11" s="61" t="s">
        <v>581</v>
      </c>
      <c r="C11" s="40">
        <v>100</v>
      </c>
      <c r="D11" s="79"/>
      <c r="E11" s="40">
        <f>C11*Basisgegevens!$B$2</f>
        <v>6000</v>
      </c>
      <c r="F11" s="79"/>
      <c r="G11" s="38">
        <f t="shared" si="0"/>
        <v>0</v>
      </c>
    </row>
    <row r="12" spans="1:9" ht="15" thickBot="1" x14ac:dyDescent="0.35"/>
    <row r="13" spans="1:9" ht="18" x14ac:dyDescent="0.3">
      <c r="A13" s="120" t="s">
        <v>624</v>
      </c>
      <c r="B13" s="121"/>
      <c r="C13" s="121"/>
      <c r="D13" s="121"/>
      <c r="E13" s="122"/>
      <c r="F13" s="122"/>
      <c r="G13" s="123"/>
    </row>
    <row r="14" spans="1:9" ht="30.75" customHeight="1" x14ac:dyDescent="0.3">
      <c r="A14" s="54" t="s">
        <v>585</v>
      </c>
      <c r="B14" s="95" t="s">
        <v>613</v>
      </c>
      <c r="C14" s="112" t="str">
        <f>IF(Basisgegevens!B13&lt;&gt;18,"Let op: niet alle blauwe velden in deze tabel zijn ingevuld!","")</f>
        <v>Let op: niet alle blauwe velden in deze tabel zijn ingevuld!</v>
      </c>
      <c r="D14" s="112"/>
      <c r="E14" s="112"/>
      <c r="F14" s="112"/>
      <c r="G14" s="115"/>
    </row>
    <row r="15" spans="1:9" ht="28.8" x14ac:dyDescent="0.3">
      <c r="A15" s="55" t="s">
        <v>0</v>
      </c>
      <c r="B15" s="56" t="s">
        <v>527</v>
      </c>
      <c r="C15" s="57" t="s">
        <v>561</v>
      </c>
      <c r="D15" s="58" t="s">
        <v>1</v>
      </c>
      <c r="E15" s="58" t="s">
        <v>562</v>
      </c>
      <c r="F15" s="58" t="s">
        <v>576</v>
      </c>
      <c r="G15" s="59" t="s">
        <v>526</v>
      </c>
    </row>
    <row r="16" spans="1:9" x14ac:dyDescent="0.3">
      <c r="A16" s="48" t="s">
        <v>597</v>
      </c>
      <c r="B16" s="60" t="s">
        <v>588</v>
      </c>
      <c r="C16" s="39">
        <f>($C$8+$C$9)*Basisgegevens!$B$9</f>
        <v>1395</v>
      </c>
      <c r="D16" s="78"/>
      <c r="E16" s="39">
        <f>C16*Basisgegevens!$B$2</f>
        <v>83700</v>
      </c>
      <c r="F16" s="78"/>
      <c r="G16" s="37">
        <f>C16*D16+E16*F16</f>
        <v>0</v>
      </c>
    </row>
    <row r="17" spans="1:7" x14ac:dyDescent="0.3">
      <c r="A17" s="48" t="s">
        <v>596</v>
      </c>
      <c r="B17" s="60" t="s">
        <v>589</v>
      </c>
      <c r="C17" s="39">
        <f>($C$8+$C$9)*Basisgegevens!$B$9</f>
        <v>1395</v>
      </c>
      <c r="D17" s="78"/>
      <c r="E17" s="39">
        <f>C17*Basisgegevens!$B$2</f>
        <v>83700</v>
      </c>
      <c r="F17" s="78"/>
      <c r="G17" s="37">
        <f t="shared" ref="G17:G24" si="1">C17*D17+E17*F17</f>
        <v>0</v>
      </c>
    </row>
    <row r="18" spans="1:7" x14ac:dyDescent="0.3">
      <c r="A18" s="48" t="s">
        <v>598</v>
      </c>
      <c r="B18" s="60" t="s">
        <v>590</v>
      </c>
      <c r="C18" s="39">
        <f>($C$8+$C$9)*Basisgegevens!$B$9</f>
        <v>1395</v>
      </c>
      <c r="D18" s="78"/>
      <c r="E18" s="39">
        <f>C18*Basisgegevens!$B$2</f>
        <v>83700</v>
      </c>
      <c r="F18" s="78"/>
      <c r="G18" s="37">
        <f t="shared" si="1"/>
        <v>0</v>
      </c>
    </row>
    <row r="19" spans="1:7" x14ac:dyDescent="0.3">
      <c r="A19" s="48" t="s">
        <v>599</v>
      </c>
      <c r="B19" s="60" t="s">
        <v>591</v>
      </c>
      <c r="C19" s="39">
        <f>($C$8+$C$9)*Basisgegevens!$B$9</f>
        <v>1395</v>
      </c>
      <c r="D19" s="78"/>
      <c r="E19" s="39">
        <f>C19*Basisgegevens!$B$2</f>
        <v>83700</v>
      </c>
      <c r="F19" s="78"/>
      <c r="G19" s="37">
        <f t="shared" si="1"/>
        <v>0</v>
      </c>
    </row>
    <row r="20" spans="1:7" x14ac:dyDescent="0.3">
      <c r="A20" s="48" t="s">
        <v>600</v>
      </c>
      <c r="B20" s="60" t="s">
        <v>583</v>
      </c>
      <c r="C20" s="39">
        <f>($C$8+$C$9)*Basisgegevens!$B$9</f>
        <v>1395</v>
      </c>
      <c r="D20" s="78"/>
      <c r="E20" s="39">
        <f>C20*Basisgegevens!$B$2</f>
        <v>83700</v>
      </c>
      <c r="F20" s="78"/>
      <c r="G20" s="37">
        <f t="shared" si="1"/>
        <v>0</v>
      </c>
    </row>
    <row r="21" spans="1:7" x14ac:dyDescent="0.3">
      <c r="A21" s="48" t="s">
        <v>601</v>
      </c>
      <c r="B21" s="60" t="s">
        <v>592</v>
      </c>
      <c r="C21" s="39">
        <f>($C$8+$C$9)*Basisgegevens!$B$9</f>
        <v>1395</v>
      </c>
      <c r="D21" s="78"/>
      <c r="E21" s="39">
        <f>C21*Basisgegevens!$B$2</f>
        <v>83700</v>
      </c>
      <c r="F21" s="78"/>
      <c r="G21" s="37">
        <f t="shared" si="1"/>
        <v>0</v>
      </c>
    </row>
    <row r="22" spans="1:7" x14ac:dyDescent="0.3">
      <c r="A22" s="48" t="s">
        <v>602</v>
      </c>
      <c r="B22" s="60" t="s">
        <v>593</v>
      </c>
      <c r="C22" s="39">
        <f>($C$8+$C$9)*Basisgegevens!$B$9</f>
        <v>1395</v>
      </c>
      <c r="D22" s="78"/>
      <c r="E22" s="39">
        <f>C22*Basisgegevens!$B$2</f>
        <v>83700</v>
      </c>
      <c r="F22" s="78"/>
      <c r="G22" s="37">
        <f t="shared" si="1"/>
        <v>0</v>
      </c>
    </row>
    <row r="23" spans="1:7" x14ac:dyDescent="0.3">
      <c r="A23" s="48" t="s">
        <v>603</v>
      </c>
      <c r="B23" s="60" t="s">
        <v>594</v>
      </c>
      <c r="C23" s="39">
        <f>($C$8+$C$9)*Basisgegevens!$B$9</f>
        <v>1395</v>
      </c>
      <c r="D23" s="78"/>
      <c r="E23" s="39">
        <f>C23*Basisgegevens!$B$2</f>
        <v>83700</v>
      </c>
      <c r="F23" s="78"/>
      <c r="G23" s="37">
        <f t="shared" si="1"/>
        <v>0</v>
      </c>
    </row>
    <row r="24" spans="1:7" ht="15" thickBot="1" x14ac:dyDescent="0.35">
      <c r="A24" s="49" t="s">
        <v>604</v>
      </c>
      <c r="B24" s="61" t="s">
        <v>584</v>
      </c>
      <c r="C24" s="40">
        <f>($C$8+$C$9)*Basisgegevens!$B$9</f>
        <v>1395</v>
      </c>
      <c r="D24" s="79"/>
      <c r="E24" s="40">
        <f>C24*Basisgegevens!$B$2</f>
        <v>83700</v>
      </c>
      <c r="F24" s="79"/>
      <c r="G24" s="38">
        <f t="shared" si="1"/>
        <v>0</v>
      </c>
    </row>
    <row r="25" spans="1:7" ht="15" thickBot="1" x14ac:dyDescent="0.35"/>
    <row r="26" spans="1:7" ht="18" x14ac:dyDescent="0.3">
      <c r="A26" s="107" t="s">
        <v>605</v>
      </c>
      <c r="B26" s="108"/>
      <c r="C26" s="108"/>
      <c r="D26" s="108"/>
      <c r="E26" s="108"/>
      <c r="F26" s="108"/>
      <c r="G26" s="109"/>
    </row>
    <row r="27" spans="1:7" ht="30" customHeight="1" x14ac:dyDescent="0.3">
      <c r="A27" s="54" t="s">
        <v>575</v>
      </c>
      <c r="B27" s="95" t="s">
        <v>614</v>
      </c>
      <c r="C27" s="112" t="str">
        <f>IF(Basisgegevens!B14&lt;&gt;4,"Let op: niet alle blauwe velden in deze tabel zijn ingevuld!","")</f>
        <v>Let op: niet alle blauwe velden in deze tabel zijn ingevuld!</v>
      </c>
      <c r="D27" s="112"/>
      <c r="E27" s="112"/>
      <c r="F27" s="112"/>
      <c r="G27" s="115"/>
    </row>
    <row r="28" spans="1:7" ht="28.8" x14ac:dyDescent="0.3">
      <c r="A28" s="68" t="s">
        <v>0</v>
      </c>
      <c r="B28" s="64" t="s">
        <v>527</v>
      </c>
      <c r="C28" s="57" t="s">
        <v>561</v>
      </c>
      <c r="D28" s="69" t="s">
        <v>1</v>
      </c>
      <c r="E28" s="58" t="s">
        <v>562</v>
      </c>
      <c r="F28" s="69" t="s">
        <v>2</v>
      </c>
      <c r="G28" s="70" t="s">
        <v>526</v>
      </c>
    </row>
    <row r="29" spans="1:7" ht="43.2" x14ac:dyDescent="0.3">
      <c r="A29" s="48" t="s">
        <v>529</v>
      </c>
      <c r="B29" s="91" t="s">
        <v>642</v>
      </c>
      <c r="C29" s="39">
        <v>1</v>
      </c>
      <c r="D29" s="78"/>
      <c r="E29" s="39">
        <f>C29*Basisgegevens!$B$2</f>
        <v>60</v>
      </c>
      <c r="F29" s="78"/>
      <c r="G29" s="37">
        <f>C29*D29+E29*F29</f>
        <v>0</v>
      </c>
    </row>
    <row r="30" spans="1:7" ht="43.8" thickBot="1" x14ac:dyDescent="0.35">
      <c r="A30" s="49" t="s">
        <v>617</v>
      </c>
      <c r="B30" s="101" t="s">
        <v>658</v>
      </c>
      <c r="C30" s="40">
        <v>1</v>
      </c>
      <c r="D30" s="79"/>
      <c r="E30" s="40">
        <f>C30*Basisgegevens!$B$2</f>
        <v>60</v>
      </c>
      <c r="F30" s="79"/>
      <c r="G30" s="38">
        <f>C30*D30+E30*F30</f>
        <v>0</v>
      </c>
    </row>
    <row r="31" spans="1:7" ht="15" thickBot="1" x14ac:dyDescent="0.35"/>
    <row r="32" spans="1:7" ht="18" x14ac:dyDescent="0.3">
      <c r="A32" s="104" t="s">
        <v>3</v>
      </c>
      <c r="B32" s="105"/>
      <c r="C32" s="105"/>
      <c r="D32" s="105"/>
      <c r="E32" s="106"/>
      <c r="F32" s="8"/>
    </row>
    <row r="33" spans="1:7" s="62" customFormat="1" ht="30" customHeight="1" x14ac:dyDescent="0.3">
      <c r="A33" s="54" t="s">
        <v>575</v>
      </c>
      <c r="B33" s="95" t="s">
        <v>607</v>
      </c>
      <c r="C33" s="110" t="str">
        <f>IF(Basisgegevens!B15&lt;&gt;3,"Let op: niet alle blauwe velden in deze tabel zijn ingevuld!","")</f>
        <v>Let op: niet alle blauwe velden in deze tabel zijn ingevuld!</v>
      </c>
      <c r="D33" s="110"/>
      <c r="E33" s="111"/>
    </row>
    <row r="34" spans="1:7" ht="28.8" x14ac:dyDescent="0.3">
      <c r="A34" s="68" t="s">
        <v>0</v>
      </c>
      <c r="B34" s="64" t="s">
        <v>527</v>
      </c>
      <c r="C34" s="57" t="s">
        <v>561</v>
      </c>
      <c r="D34" s="69" t="s">
        <v>1</v>
      </c>
      <c r="E34" s="70" t="s">
        <v>526</v>
      </c>
      <c r="F34" s="8"/>
    </row>
    <row r="35" spans="1:7" x14ac:dyDescent="0.3">
      <c r="A35" s="48" t="s">
        <v>528</v>
      </c>
      <c r="B35" s="93" t="s">
        <v>611</v>
      </c>
      <c r="C35" s="39">
        <v>300</v>
      </c>
      <c r="D35" s="78"/>
      <c r="E35" s="37">
        <f>C35*D35</f>
        <v>0</v>
      </c>
      <c r="F35" s="8"/>
    </row>
    <row r="36" spans="1:7" x14ac:dyDescent="0.3">
      <c r="A36" s="48" t="s">
        <v>540</v>
      </c>
      <c r="B36" s="93" t="s">
        <v>656</v>
      </c>
      <c r="C36" s="39">
        <v>40</v>
      </c>
      <c r="D36" s="78"/>
      <c r="E36" s="37">
        <f t="shared" ref="E36:E37" si="2">C36*D36</f>
        <v>0</v>
      </c>
      <c r="F36" s="8"/>
    </row>
    <row r="37" spans="1:7" ht="15" thickBot="1" x14ac:dyDescent="0.35">
      <c r="A37" s="49" t="s">
        <v>582</v>
      </c>
      <c r="B37" s="24" t="s">
        <v>612</v>
      </c>
      <c r="C37" s="40">
        <v>30</v>
      </c>
      <c r="D37" s="79"/>
      <c r="E37" s="38">
        <f t="shared" si="2"/>
        <v>0</v>
      </c>
      <c r="F37" s="8"/>
    </row>
    <row r="38" spans="1:7" ht="15" thickBot="1" x14ac:dyDescent="0.35"/>
    <row r="39" spans="1:7" ht="18" x14ac:dyDescent="0.3">
      <c r="A39" s="104" t="s">
        <v>609</v>
      </c>
      <c r="B39" s="105"/>
      <c r="C39" s="105"/>
      <c r="D39" s="105"/>
      <c r="E39" s="106"/>
      <c r="F39" s="8"/>
    </row>
    <row r="40" spans="1:7" ht="30" customHeight="1" x14ac:dyDescent="0.3">
      <c r="A40" s="54" t="s">
        <v>575</v>
      </c>
      <c r="B40" s="95" t="s">
        <v>616</v>
      </c>
      <c r="C40" s="110" t="str">
        <f>IF(Basisgegevens!B16&lt;&gt;2,"Let op: niet alle blauwe velden in deze tabel zijn ingevuld!","")</f>
        <v>Let op: niet alle blauwe velden in deze tabel zijn ingevuld!</v>
      </c>
      <c r="D40" s="110"/>
      <c r="E40" s="111"/>
      <c r="F40" s="8"/>
    </row>
    <row r="41" spans="1:7" s="3" customFormat="1" ht="28.8" x14ac:dyDescent="0.3">
      <c r="A41" s="55" t="s">
        <v>0</v>
      </c>
      <c r="B41" s="64" t="s">
        <v>527</v>
      </c>
      <c r="C41" s="57" t="s">
        <v>561</v>
      </c>
      <c r="D41" s="57" t="s">
        <v>608</v>
      </c>
      <c r="E41" s="63" t="s">
        <v>526</v>
      </c>
    </row>
    <row r="42" spans="1:7" x14ac:dyDescent="0.3">
      <c r="A42" s="48" t="s">
        <v>530</v>
      </c>
      <c r="B42" s="60" t="s">
        <v>621</v>
      </c>
      <c r="C42" s="39">
        <v>40</v>
      </c>
      <c r="D42" s="78"/>
      <c r="E42" s="37">
        <f>C42*D42</f>
        <v>0</v>
      </c>
      <c r="F42" s="8"/>
    </row>
    <row r="43" spans="1:7" ht="15" thickBot="1" x14ac:dyDescent="0.35">
      <c r="A43" s="49" t="s">
        <v>610</v>
      </c>
      <c r="B43" s="61" t="s">
        <v>622</v>
      </c>
      <c r="C43" s="40">
        <v>25</v>
      </c>
      <c r="D43" s="79"/>
      <c r="E43" s="38">
        <f t="shared" ref="E43" si="3">C43*D43</f>
        <v>0</v>
      </c>
      <c r="F43" s="8"/>
    </row>
    <row r="44" spans="1:7" ht="15" thickBot="1" x14ac:dyDescent="0.35"/>
    <row r="45" spans="1:7" ht="18" x14ac:dyDescent="0.3">
      <c r="A45" s="104" t="s">
        <v>4</v>
      </c>
      <c r="B45" s="105"/>
      <c r="C45" s="105"/>
      <c r="D45" s="105"/>
      <c r="E45" s="105"/>
      <c r="F45" s="105"/>
      <c r="G45" s="106"/>
    </row>
    <row r="46" spans="1:7" s="52" customFormat="1" ht="30" customHeight="1" x14ac:dyDescent="0.3">
      <c r="A46" s="54" t="s">
        <v>575</v>
      </c>
      <c r="B46" s="95" t="s">
        <v>615</v>
      </c>
      <c r="C46" s="112" t="str">
        <f>IF(Basisgegevens!B17&lt;&gt;20,"Let op: niet alle blauwe velden in deze tabel zijn ingevuld!","")</f>
        <v>Let op: niet alle blauwe velden in deze tabel zijn ingevuld!</v>
      </c>
      <c r="D46" s="112"/>
      <c r="E46" s="112"/>
      <c r="F46" s="113"/>
      <c r="G46" s="114"/>
    </row>
    <row r="47" spans="1:7" ht="28.8" x14ac:dyDescent="0.3">
      <c r="A47" s="68" t="s">
        <v>0</v>
      </c>
      <c r="B47" s="64" t="s">
        <v>527</v>
      </c>
      <c r="C47" s="57" t="s">
        <v>561</v>
      </c>
      <c r="D47" s="69" t="s">
        <v>1</v>
      </c>
      <c r="E47" s="58" t="s">
        <v>562</v>
      </c>
      <c r="F47" s="69" t="s">
        <v>2</v>
      </c>
      <c r="G47" s="70" t="s">
        <v>526</v>
      </c>
    </row>
    <row r="48" spans="1:7" ht="28.8" x14ac:dyDescent="0.3">
      <c r="A48" s="48" t="s">
        <v>531</v>
      </c>
      <c r="B48" s="60" t="s">
        <v>623</v>
      </c>
      <c r="C48" s="39">
        <v>1</v>
      </c>
      <c r="D48" s="78"/>
      <c r="E48" s="39">
        <f>C48*Basisgegevens!$B$2</f>
        <v>60</v>
      </c>
      <c r="F48" s="78"/>
      <c r="G48" s="37">
        <f>C48*D48+E48*F48</f>
        <v>0</v>
      </c>
    </row>
    <row r="49" spans="1:7" ht="28.8" x14ac:dyDescent="0.3">
      <c r="A49" s="48" t="s">
        <v>552</v>
      </c>
      <c r="B49" s="60" t="s">
        <v>625</v>
      </c>
      <c r="C49" s="39">
        <v>1</v>
      </c>
      <c r="D49" s="78"/>
      <c r="E49" s="39">
        <f>C49*Basisgegevens!$B$2</f>
        <v>60</v>
      </c>
      <c r="F49" s="78"/>
      <c r="G49" s="37">
        <f t="shared" ref="G49:G57" si="4">C49*D49+E49*F49</f>
        <v>0</v>
      </c>
    </row>
    <row r="50" spans="1:7" ht="28.8" x14ac:dyDescent="0.3">
      <c r="A50" s="48" t="s">
        <v>586</v>
      </c>
      <c r="B50" s="60" t="s">
        <v>626</v>
      </c>
      <c r="C50" s="39">
        <v>1</v>
      </c>
      <c r="D50" s="78"/>
      <c r="E50" s="39">
        <f>C50*Basisgegevens!$B$2</f>
        <v>60</v>
      </c>
      <c r="F50" s="78"/>
      <c r="G50" s="37">
        <f t="shared" si="4"/>
        <v>0</v>
      </c>
    </row>
    <row r="51" spans="1:7" ht="28.8" x14ac:dyDescent="0.3">
      <c r="A51" s="48" t="s">
        <v>587</v>
      </c>
      <c r="B51" s="60" t="s">
        <v>627</v>
      </c>
      <c r="C51" s="39">
        <v>1</v>
      </c>
      <c r="D51" s="78"/>
      <c r="E51" s="39">
        <f>C51*Basisgegevens!$B$2</f>
        <v>60</v>
      </c>
      <c r="F51" s="78"/>
      <c r="G51" s="37">
        <f t="shared" si="4"/>
        <v>0</v>
      </c>
    </row>
    <row r="52" spans="1:7" x14ac:dyDescent="0.3">
      <c r="A52" s="48" t="s">
        <v>629</v>
      </c>
      <c r="B52" s="60" t="s">
        <v>628</v>
      </c>
      <c r="C52" s="39">
        <v>1</v>
      </c>
      <c r="D52" s="78"/>
      <c r="E52" s="39">
        <f>C52*Basisgegevens!$B$2</f>
        <v>60</v>
      </c>
      <c r="F52" s="78"/>
      <c r="G52" s="37">
        <f t="shared" si="4"/>
        <v>0</v>
      </c>
    </row>
    <row r="53" spans="1:7" x14ac:dyDescent="0.3">
      <c r="A53" s="48" t="s">
        <v>630</v>
      </c>
      <c r="B53" s="60" t="s">
        <v>635</v>
      </c>
      <c r="C53" s="39">
        <v>1</v>
      </c>
      <c r="D53" s="78"/>
      <c r="E53" s="39">
        <f>C53*Basisgegevens!$B$2</f>
        <v>60</v>
      </c>
      <c r="F53" s="78"/>
      <c r="G53" s="37">
        <f t="shared" si="4"/>
        <v>0</v>
      </c>
    </row>
    <row r="54" spans="1:7" x14ac:dyDescent="0.3">
      <c r="A54" s="48" t="s">
        <v>631</v>
      </c>
      <c r="B54" s="60" t="s">
        <v>636</v>
      </c>
      <c r="C54" s="39">
        <v>1</v>
      </c>
      <c r="D54" s="78"/>
      <c r="E54" s="39">
        <f>C54*Basisgegevens!$B$2</f>
        <v>60</v>
      </c>
      <c r="F54" s="78"/>
      <c r="G54" s="37">
        <f t="shared" si="4"/>
        <v>0</v>
      </c>
    </row>
    <row r="55" spans="1:7" x14ac:dyDescent="0.3">
      <c r="A55" s="48" t="s">
        <v>632</v>
      </c>
      <c r="B55" s="60" t="s">
        <v>637</v>
      </c>
      <c r="C55" s="39">
        <v>1</v>
      </c>
      <c r="D55" s="78"/>
      <c r="E55" s="39">
        <f>C55*Basisgegevens!$B$2</f>
        <v>60</v>
      </c>
      <c r="F55" s="78"/>
      <c r="G55" s="37">
        <f t="shared" si="4"/>
        <v>0</v>
      </c>
    </row>
    <row r="56" spans="1:7" x14ac:dyDescent="0.3">
      <c r="A56" s="48" t="s">
        <v>633</v>
      </c>
      <c r="B56" s="60" t="s">
        <v>638</v>
      </c>
      <c r="C56" s="39">
        <v>1</v>
      </c>
      <c r="D56" s="78"/>
      <c r="E56" s="39">
        <f>C56*Basisgegevens!$B$2</f>
        <v>60</v>
      </c>
      <c r="F56" s="78"/>
      <c r="G56" s="37">
        <f t="shared" si="4"/>
        <v>0</v>
      </c>
    </row>
    <row r="57" spans="1:7" ht="29.4" thickBot="1" x14ac:dyDescent="0.35">
      <c r="A57" s="49" t="s">
        <v>634</v>
      </c>
      <c r="B57" s="61" t="s">
        <v>639</v>
      </c>
      <c r="C57" s="40">
        <v>1</v>
      </c>
      <c r="D57" s="79"/>
      <c r="E57" s="40">
        <f>C57*Basisgegevens!$B$2</f>
        <v>60</v>
      </c>
      <c r="F57" s="79"/>
      <c r="G57" s="38">
        <f t="shared" si="4"/>
        <v>0</v>
      </c>
    </row>
    <row r="58" spans="1:7" ht="15" thickBot="1" x14ac:dyDescent="0.35"/>
    <row r="59" spans="1:7" ht="18" x14ac:dyDescent="0.3">
      <c r="A59" s="104" t="s">
        <v>511</v>
      </c>
      <c r="B59" s="105"/>
      <c r="C59" s="105"/>
      <c r="D59" s="105"/>
      <c r="E59" s="105"/>
      <c r="F59" s="105"/>
      <c r="G59" s="106"/>
    </row>
    <row r="60" spans="1:7" ht="30" customHeight="1" x14ac:dyDescent="0.3">
      <c r="A60" s="54" t="s">
        <v>575</v>
      </c>
      <c r="B60" s="95" t="s">
        <v>653</v>
      </c>
      <c r="C60" s="112" t="str">
        <f>IF(Basisgegevens!B18&lt;&gt;24,"Let op: niet alle blauwe velden in deze tabel zijn ingevuld!","")</f>
        <v>Let op: niet alle blauwe velden in deze tabel zijn ingevuld!</v>
      </c>
      <c r="D60" s="112"/>
      <c r="E60" s="112"/>
      <c r="F60" s="112"/>
      <c r="G60" s="115"/>
    </row>
    <row r="61" spans="1:7" s="3" customFormat="1" ht="28.8" x14ac:dyDescent="0.3">
      <c r="A61" s="55" t="s">
        <v>0</v>
      </c>
      <c r="B61" s="64" t="s">
        <v>527</v>
      </c>
      <c r="C61" s="57" t="s">
        <v>557</v>
      </c>
      <c r="D61" s="57" t="s">
        <v>556</v>
      </c>
      <c r="E61" s="57" t="s">
        <v>565</v>
      </c>
      <c r="F61" s="57" t="s">
        <v>558</v>
      </c>
      <c r="G61" s="63" t="s">
        <v>526</v>
      </c>
    </row>
    <row r="62" spans="1:7" x14ac:dyDescent="0.3">
      <c r="A62" s="48" t="s">
        <v>532</v>
      </c>
      <c r="B62" s="60" t="s">
        <v>618</v>
      </c>
      <c r="C62" s="39">
        <v>10000</v>
      </c>
      <c r="D62" s="80"/>
      <c r="E62" s="39">
        <f>C62*Basisgegevens!B5</f>
        <v>40000</v>
      </c>
      <c r="F62" s="80"/>
      <c r="G62" s="37">
        <f>C62*D62+E62*F62</f>
        <v>0</v>
      </c>
    </row>
    <row r="63" spans="1:7" x14ac:dyDescent="0.3">
      <c r="A63" s="48" t="s">
        <v>541</v>
      </c>
      <c r="B63" s="60" t="s">
        <v>619</v>
      </c>
      <c r="C63" s="39">
        <v>50000</v>
      </c>
      <c r="D63" s="80"/>
      <c r="E63" s="39">
        <f>C63*Basisgegevens!B5</f>
        <v>200000</v>
      </c>
      <c r="F63" s="80"/>
      <c r="G63" s="37">
        <f t="shared" ref="G63:G73" si="5">C63*D63+E63*F63</f>
        <v>0</v>
      </c>
    </row>
    <row r="64" spans="1:7" x14ac:dyDescent="0.3">
      <c r="A64" s="48" t="s">
        <v>542</v>
      </c>
      <c r="B64" s="60" t="s">
        <v>657</v>
      </c>
      <c r="C64" s="39">
        <v>10000</v>
      </c>
      <c r="D64" s="80"/>
      <c r="E64" s="39">
        <f>C64*Basisgegevens!B5</f>
        <v>40000</v>
      </c>
      <c r="F64" s="80"/>
      <c r="G64" s="37">
        <f t="shared" si="5"/>
        <v>0</v>
      </c>
    </row>
    <row r="65" spans="1:9" ht="28.8" x14ac:dyDescent="0.3">
      <c r="A65" s="48" t="s">
        <v>543</v>
      </c>
      <c r="B65" s="60" t="s">
        <v>512</v>
      </c>
      <c r="C65" s="39">
        <v>1500000</v>
      </c>
      <c r="D65" s="80"/>
      <c r="E65" s="39">
        <f>C65*Basisgegevens!B5</f>
        <v>6000000</v>
      </c>
      <c r="F65" s="80"/>
      <c r="G65" s="37">
        <f t="shared" si="5"/>
        <v>0</v>
      </c>
    </row>
    <row r="66" spans="1:9" x14ac:dyDescent="0.3">
      <c r="A66" s="48" t="s">
        <v>544</v>
      </c>
      <c r="B66" s="60" t="s">
        <v>513</v>
      </c>
      <c r="C66" s="39">
        <v>1500000</v>
      </c>
      <c r="D66" s="80"/>
      <c r="E66" s="39">
        <f>C66*Basisgegevens!B5</f>
        <v>6000000</v>
      </c>
      <c r="F66" s="80"/>
      <c r="G66" s="37">
        <f t="shared" si="5"/>
        <v>0</v>
      </c>
      <c r="I66" s="42"/>
    </row>
    <row r="67" spans="1:9" ht="28.8" x14ac:dyDescent="0.3">
      <c r="A67" s="48" t="s">
        <v>545</v>
      </c>
      <c r="B67" s="60" t="s">
        <v>514</v>
      </c>
      <c r="C67" s="39">
        <f>SUMIFS(Tariefzones!$C$4:'Tariefzones'!$C$269,Tariefzones!$E$4:'Tariefzones'!$E$269,1)</f>
        <v>135000</v>
      </c>
      <c r="D67" s="80"/>
      <c r="E67" s="39">
        <f>SUMIFS(Tariefzones!$D$4:'Tariefzones'!$D$269,Tariefzones!$E$4:'Tariefzones'!$E$269,1)</f>
        <v>540000</v>
      </c>
      <c r="F67" s="80"/>
      <c r="G67" s="37">
        <f t="shared" si="5"/>
        <v>0</v>
      </c>
    </row>
    <row r="68" spans="1:9" ht="28.8" x14ac:dyDescent="0.3">
      <c r="A68" s="48" t="s">
        <v>546</v>
      </c>
      <c r="B68" s="60" t="s">
        <v>515</v>
      </c>
      <c r="C68" s="39">
        <f>SUMIFS(Tariefzones!$C$4:'Tariefzones'!$C$269,Tariefzones!$E$4:'Tariefzones'!$E$269,2)</f>
        <v>6000</v>
      </c>
      <c r="D68" s="80"/>
      <c r="E68" s="39">
        <f>SUMIFS(Tariefzones!$D$4:'Tariefzones'!$D$269,Tariefzones!$E$4:'Tariefzones'!$E$269,2)</f>
        <v>24000</v>
      </c>
      <c r="F68" s="80"/>
      <c r="G68" s="37">
        <f t="shared" si="5"/>
        <v>0</v>
      </c>
    </row>
    <row r="69" spans="1:9" x14ac:dyDescent="0.3">
      <c r="A69" s="48" t="s">
        <v>547</v>
      </c>
      <c r="B69" s="60" t="s">
        <v>516</v>
      </c>
      <c r="C69" s="39">
        <f>SUMIFS(Tariefzones!$C$4:'Tariefzones'!$C$269,Tariefzones!$E$4:'Tariefzones'!$E$269,3)</f>
        <v>0</v>
      </c>
      <c r="D69" s="80"/>
      <c r="E69" s="39">
        <f>SUMIFS(Tariefzones!$D$4:'Tariefzones'!$D$269,Tariefzones!$E$4:'Tariefzones'!$E$269,3)</f>
        <v>0</v>
      </c>
      <c r="F69" s="80"/>
      <c r="G69" s="37">
        <f t="shared" si="5"/>
        <v>0</v>
      </c>
    </row>
    <row r="70" spans="1:9" x14ac:dyDescent="0.3">
      <c r="A70" s="48" t="s">
        <v>548</v>
      </c>
      <c r="B70" s="60" t="s">
        <v>517</v>
      </c>
      <c r="C70" s="39">
        <f>SUMIFS(Tariefzones!$C$4:'Tariefzones'!$C$269,Tariefzones!$E$4:'Tariefzones'!$E$269,4)</f>
        <v>0</v>
      </c>
      <c r="D70" s="80"/>
      <c r="E70" s="39">
        <f>SUMIFS(Tariefzones!$D$4:'Tariefzones'!$D$269,Tariefzones!$E$4:'Tariefzones'!$E$269,4)</f>
        <v>0</v>
      </c>
      <c r="F70" s="80"/>
      <c r="G70" s="37">
        <f t="shared" si="5"/>
        <v>0</v>
      </c>
    </row>
    <row r="71" spans="1:9" x14ac:dyDescent="0.3">
      <c r="A71" s="48" t="s">
        <v>549</v>
      </c>
      <c r="B71" s="60" t="s">
        <v>518</v>
      </c>
      <c r="C71" s="39">
        <f>SUMIFS(Tariefzones!$C$4:'Tariefzones'!$C$269,Tariefzones!$E$4:'Tariefzones'!$E$269,5)</f>
        <v>0</v>
      </c>
      <c r="D71" s="80"/>
      <c r="E71" s="39">
        <f>SUMIFS(Tariefzones!$D$4:'Tariefzones'!$D$269,Tariefzones!$E$4:'Tariefzones'!$E$269,5)</f>
        <v>0</v>
      </c>
      <c r="F71" s="80"/>
      <c r="G71" s="37">
        <f t="shared" si="5"/>
        <v>0</v>
      </c>
    </row>
    <row r="72" spans="1:9" x14ac:dyDescent="0.3">
      <c r="A72" s="48" t="s">
        <v>550</v>
      </c>
      <c r="B72" s="60" t="s">
        <v>519</v>
      </c>
      <c r="C72" s="39">
        <f>SUMIFS(Tariefzones!$C$4:'Tariefzones'!$C$269,Tariefzones!$E$4:'Tariefzones'!$E$269,6)</f>
        <v>0</v>
      </c>
      <c r="D72" s="80"/>
      <c r="E72" s="39">
        <f>SUMIFS(Tariefzones!$D$4:'Tariefzones'!$D$269,Tariefzones!$E$4:'Tariefzones'!$E$269,6)</f>
        <v>0</v>
      </c>
      <c r="F72" s="80"/>
      <c r="G72" s="37">
        <f t="shared" si="5"/>
        <v>0</v>
      </c>
    </row>
    <row r="73" spans="1:9" ht="15" thickBot="1" x14ac:dyDescent="0.35">
      <c r="A73" s="49" t="s">
        <v>551</v>
      </c>
      <c r="B73" s="61" t="s">
        <v>520</v>
      </c>
      <c r="C73" s="40">
        <f>SUMIFS(Tariefzones!$C$4:'Tariefzones'!$C$269,Tariefzones!$E$4:'Tariefzones'!$E$269,7)</f>
        <v>0</v>
      </c>
      <c r="D73" s="81"/>
      <c r="E73" s="40">
        <f>SUMIFS(Tariefzones!$D$4:'Tariefzones'!$D$269,Tariefzones!$E$4:'Tariefzones'!$E$269,7)</f>
        <v>0</v>
      </c>
      <c r="F73" s="81"/>
      <c r="G73" s="38">
        <f t="shared" si="5"/>
        <v>0</v>
      </c>
    </row>
    <row r="74" spans="1:9" ht="15" thickBot="1" x14ac:dyDescent="0.35">
      <c r="A74" s="71"/>
      <c r="B74" s="72"/>
      <c r="C74" s="73"/>
      <c r="D74" s="74"/>
      <c r="E74" s="74"/>
      <c r="F74" s="74"/>
      <c r="G74" s="75"/>
    </row>
    <row r="75" spans="1:9" ht="18" x14ac:dyDescent="0.3">
      <c r="A75" s="104" t="s">
        <v>521</v>
      </c>
      <c r="B75" s="105"/>
      <c r="C75" s="105"/>
      <c r="D75" s="105"/>
      <c r="E75" s="105"/>
      <c r="F75" s="105"/>
      <c r="G75" s="106"/>
    </row>
    <row r="76" spans="1:9" ht="30" customHeight="1" x14ac:dyDescent="0.3">
      <c r="A76" s="54" t="s">
        <v>575</v>
      </c>
      <c r="B76" s="95" t="s">
        <v>654</v>
      </c>
      <c r="C76" s="112" t="str">
        <f>IF(Basisgegevens!B19&lt;&gt;8,"Let op: niet alle blauwe velden in deze tabel zijn ingevuld!","")</f>
        <v>Let op: niet alle blauwe velden in deze tabel zijn ingevuld!</v>
      </c>
      <c r="D76" s="112"/>
      <c r="E76" s="112"/>
      <c r="F76" s="112"/>
      <c r="G76" s="115"/>
    </row>
    <row r="77" spans="1:9" s="3" customFormat="1" ht="28.8" x14ac:dyDescent="0.3">
      <c r="A77" s="55" t="s">
        <v>0</v>
      </c>
      <c r="B77" s="64" t="s">
        <v>527</v>
      </c>
      <c r="C77" s="57" t="s">
        <v>561</v>
      </c>
      <c r="D77" s="57" t="s">
        <v>559</v>
      </c>
      <c r="E77" s="58" t="s">
        <v>562</v>
      </c>
      <c r="F77" s="57" t="s">
        <v>560</v>
      </c>
      <c r="G77" s="63" t="s">
        <v>526</v>
      </c>
    </row>
    <row r="78" spans="1:9" x14ac:dyDescent="0.3">
      <c r="A78" s="48" t="s">
        <v>533</v>
      </c>
      <c r="B78" s="65" t="s">
        <v>522</v>
      </c>
      <c r="C78" s="53">
        <v>50</v>
      </c>
      <c r="D78" s="78"/>
      <c r="E78" s="53">
        <v>250</v>
      </c>
      <c r="F78" s="78"/>
      <c r="G78" s="37">
        <f>C78*D78+E78*F78</f>
        <v>0</v>
      </c>
    </row>
    <row r="79" spans="1:9" x14ac:dyDescent="0.3">
      <c r="A79" s="48" t="s">
        <v>534</v>
      </c>
      <c r="B79" s="65" t="s">
        <v>523</v>
      </c>
      <c r="C79" s="53">
        <v>50</v>
      </c>
      <c r="D79" s="78"/>
      <c r="E79" s="53">
        <v>250</v>
      </c>
      <c r="F79" s="78"/>
      <c r="G79" s="37">
        <f t="shared" ref="G79:G81" si="6">C79*D79+E79*F79</f>
        <v>0</v>
      </c>
    </row>
    <row r="80" spans="1:9" x14ac:dyDescent="0.3">
      <c r="A80" s="48" t="s">
        <v>535</v>
      </c>
      <c r="B80" s="65" t="s">
        <v>524</v>
      </c>
      <c r="C80" s="53">
        <v>50</v>
      </c>
      <c r="D80" s="78"/>
      <c r="E80" s="53">
        <v>250</v>
      </c>
      <c r="F80" s="78"/>
      <c r="G80" s="37">
        <f t="shared" si="6"/>
        <v>0</v>
      </c>
    </row>
    <row r="81" spans="1:7" ht="15" thickBot="1" x14ac:dyDescent="0.35">
      <c r="A81" s="49" t="s">
        <v>536</v>
      </c>
      <c r="B81" s="66" t="s">
        <v>525</v>
      </c>
      <c r="C81" s="67">
        <v>50</v>
      </c>
      <c r="D81" s="79"/>
      <c r="E81" s="67">
        <v>250</v>
      </c>
      <c r="F81" s="79"/>
      <c r="G81" s="38">
        <f t="shared" si="6"/>
        <v>0</v>
      </c>
    </row>
    <row r="82" spans="1:7" ht="15" thickBot="1" x14ac:dyDescent="0.35"/>
    <row r="83" spans="1:7" ht="18" x14ac:dyDescent="0.3">
      <c r="A83" s="107" t="s">
        <v>569</v>
      </c>
      <c r="B83" s="108"/>
      <c r="C83" s="108"/>
      <c r="D83" s="108"/>
      <c r="E83" s="109"/>
    </row>
    <row r="84" spans="1:7" ht="30" customHeight="1" x14ac:dyDescent="0.3">
      <c r="A84" s="54" t="s">
        <v>575</v>
      </c>
      <c r="B84" s="100" t="s">
        <v>606</v>
      </c>
      <c r="C84" s="102" t="str">
        <f>IF(Basisgegevens!B20&lt;&gt;1,"Let op: het blauwe veld is niet ingevuld!","")</f>
        <v>Let op: het blauwe veld is niet ingevuld!</v>
      </c>
      <c r="D84" s="102"/>
      <c r="E84" s="103"/>
    </row>
    <row r="85" spans="1:7" x14ac:dyDescent="0.3">
      <c r="A85" s="55" t="s">
        <v>0</v>
      </c>
      <c r="B85" s="56" t="s">
        <v>527</v>
      </c>
      <c r="C85" s="57" t="s">
        <v>572</v>
      </c>
      <c r="D85" s="57" t="s">
        <v>570</v>
      </c>
      <c r="E85" s="63" t="s">
        <v>526</v>
      </c>
    </row>
    <row r="86" spans="1:7" ht="29.4" thickBot="1" x14ac:dyDescent="0.35">
      <c r="A86" s="49" t="s">
        <v>573</v>
      </c>
      <c r="B86" s="61" t="s">
        <v>641</v>
      </c>
      <c r="C86" s="47">
        <f>Basisgegevens!C8</f>
        <v>200000</v>
      </c>
      <c r="D86" s="88"/>
      <c r="E86" s="38">
        <f>C86*D86</f>
        <v>0</v>
      </c>
    </row>
  </sheetData>
  <sheetProtection algorithmName="SHA-512" hashValue="Dn2fCUYRqNkEDRKI1kcyXeR01jczz0o9VhOPYl4cDScJuGCIWeCxcjVKG4OQ8ePqztaggAHzdUasWbTxCElNKQ==" saltValue="FHhE9RBq5S0dfoDzyLqcMA==" spinCount="100000" sheet="1" objects="1" scenarios="1"/>
  <mergeCells count="20">
    <mergeCell ref="C27:G27"/>
    <mergeCell ref="A1:B1"/>
    <mergeCell ref="A2:B2"/>
    <mergeCell ref="A26:G26"/>
    <mergeCell ref="A4:G4"/>
    <mergeCell ref="A13:G13"/>
    <mergeCell ref="C5:G5"/>
    <mergeCell ref="C14:G14"/>
    <mergeCell ref="C84:E84"/>
    <mergeCell ref="A75:G75"/>
    <mergeCell ref="A59:G59"/>
    <mergeCell ref="A45:G45"/>
    <mergeCell ref="A32:E32"/>
    <mergeCell ref="A83:E83"/>
    <mergeCell ref="A39:E39"/>
    <mergeCell ref="C33:E33"/>
    <mergeCell ref="C40:E40"/>
    <mergeCell ref="C46:G46"/>
    <mergeCell ref="C60:G60"/>
    <mergeCell ref="C76:G76"/>
  </mergeCells>
  <dataValidations count="4">
    <dataValidation type="custom" allowBlank="1" showInputMessage="1" showErrorMessage="1" errorTitle="Let op:" error="Beperk de invoer tot maximaal 1 decimaal." sqref="D86">
      <formula1>TRUNC(D86*1000)-D86*1000=0</formula1>
    </dataValidation>
    <dataValidation type="custom" allowBlank="1" showInputMessage="1" showErrorMessage="1" errorTitle="Let op:" error="Beperk de invoer tot maximaal 2 decimalen." sqref="D7 D8:D11 F7:F11">
      <formula1>D7-ROUND(D7,2)=0</formula1>
    </dataValidation>
    <dataValidation type="custom" allowBlank="1" showInputMessage="1" showErrorMessage="1" errorTitle="Let op:" error="Beperk de invoer tot maximaal 2 decimalen." sqref="F81 D16 D17 D18 D19 D20:D21 D20 D22 D23 D24 F16 F17 F18 F19 F20 F21 F22 F23 F24 D29 D30 F29 F30 D35 D36 D37 D42 D43 D48 D49 D50 D51 D52 D53 D54 D55 D56 D57 F48 F49 F50 F51 F52 F53 F54 F55 F56 F57 D78 D79 D80 D81 F78 F79 F80">
      <formula1>D16-ROUND(D16,2)=0</formula1>
    </dataValidation>
    <dataValidation type="custom" allowBlank="1" showInputMessage="1" showErrorMessage="1" errorTitle="Let op:" error="Beperk de invoer tot maximaal 5 decimalen." sqref="D62:D73 F62 F63 F64 F65 F66 F67 F68 F69 F70 F71 F72 F73">
      <formula1>D62-ROUND(D62,5)=0</formula1>
    </dataValidation>
  </dataValidations>
  <pageMargins left="0.43307086614173229" right="0.43307086614173229" top="0.35433070866141736" bottom="0.94488188976377963" header="0.31496062992125984" footer="0.51181102362204722"/>
  <pageSetup paperSize="9" scale="82" fitToHeight="3" orientation="landscape" r:id="rId1"/>
  <headerFooter>
    <oddFooter xml:space="preserve">&amp;LEA Vernieuwing contactcenter behoefte (CPaaS)
&amp;C&amp;P
&amp;RParaaf:
</oddFooter>
  </headerFooter>
  <extLst>
    <ext xmlns:x14="http://schemas.microsoft.com/office/spreadsheetml/2009/9/main" uri="{78C0D931-6437-407d-A8EE-F0AAD7539E65}">
      <x14:conditionalFormattings>
        <x14:conditionalFormatting xmlns:xm="http://schemas.microsoft.com/office/excel/2006/main">
          <x14:cfRule type="expression" priority="17" id="{294CFE81-7730-48A1-9062-640684E31337}">
            <xm:f>Basisgegevens!$B$12=10</xm:f>
            <x14:dxf>
              <fill>
                <patternFill>
                  <bgColor rgb="FFF49534"/>
                </patternFill>
              </fill>
            </x14:dxf>
          </x14:cfRule>
          <xm:sqref>C5:G5</xm:sqref>
        </x14:conditionalFormatting>
        <x14:conditionalFormatting xmlns:xm="http://schemas.microsoft.com/office/excel/2006/main">
          <x14:cfRule type="expression" priority="15" id="{36BAFD58-0AB8-4AF5-90C6-52FC25D83A60}">
            <xm:f>Basisgegevens!$B$13=18</xm:f>
            <x14:dxf>
              <fill>
                <patternFill>
                  <bgColor rgb="FFF49534"/>
                </patternFill>
              </fill>
            </x14:dxf>
          </x14:cfRule>
          <xm:sqref>C14:G14</xm:sqref>
        </x14:conditionalFormatting>
        <x14:conditionalFormatting xmlns:xm="http://schemas.microsoft.com/office/excel/2006/main">
          <x14:cfRule type="expression" priority="14" id="{3B775E81-9307-45C5-ACAC-DC5D717AA277}">
            <xm:f>Basisgegevens!$B$14=4</xm:f>
            <x14:dxf>
              <fill>
                <patternFill>
                  <bgColor rgb="FFF49534"/>
                </patternFill>
              </fill>
            </x14:dxf>
          </x14:cfRule>
          <xm:sqref>C27:G27</xm:sqref>
        </x14:conditionalFormatting>
        <x14:conditionalFormatting xmlns:xm="http://schemas.microsoft.com/office/excel/2006/main">
          <x14:cfRule type="expression" priority="12" id="{D8153045-AEBD-442C-B5C6-C49BF9E7333F}">
            <xm:f>Basisgegevens!$B$15=3</xm:f>
            <x14:dxf>
              <fill>
                <patternFill>
                  <bgColor rgb="FFF49534"/>
                </patternFill>
              </fill>
            </x14:dxf>
          </x14:cfRule>
          <xm:sqref>C33:E33</xm:sqref>
        </x14:conditionalFormatting>
        <x14:conditionalFormatting xmlns:xm="http://schemas.microsoft.com/office/excel/2006/main">
          <x14:cfRule type="expression" priority="10" id="{30BA1F9D-1BD8-4223-AF92-8D17D5C1A991}">
            <xm:f>Basisgegevens!$B$16=2</xm:f>
            <x14:dxf>
              <fill>
                <patternFill>
                  <bgColor rgb="FFF49534"/>
                </patternFill>
              </fill>
            </x14:dxf>
          </x14:cfRule>
          <xm:sqref>C40:E40</xm:sqref>
        </x14:conditionalFormatting>
        <x14:conditionalFormatting xmlns:xm="http://schemas.microsoft.com/office/excel/2006/main">
          <x14:cfRule type="expression" priority="7" id="{D1B5B768-EAD1-405E-8D2D-642782202D50}">
            <xm:f>Basisgegevens!$B$17=20</xm:f>
            <x14:dxf>
              <fill>
                <patternFill>
                  <bgColor rgb="FFF49534"/>
                </patternFill>
              </fill>
            </x14:dxf>
          </x14:cfRule>
          <xm:sqref>C46:E46</xm:sqref>
        </x14:conditionalFormatting>
        <x14:conditionalFormatting xmlns:xm="http://schemas.microsoft.com/office/excel/2006/main">
          <x14:cfRule type="expression" priority="5" id="{F45837AA-324F-48D2-9744-A0DC9857B969}">
            <xm:f>Basisgegevens!$B$18=24</xm:f>
            <x14:dxf>
              <fill>
                <patternFill>
                  <bgColor rgb="FFF49534"/>
                </patternFill>
              </fill>
            </x14:dxf>
          </x14:cfRule>
          <xm:sqref>C60:G60</xm:sqref>
        </x14:conditionalFormatting>
        <x14:conditionalFormatting xmlns:xm="http://schemas.microsoft.com/office/excel/2006/main">
          <x14:cfRule type="expression" priority="3" id="{668E0599-206D-4489-A468-1C1696CC119A}">
            <xm:f>Basisgegevens!$B$19=8</xm:f>
            <x14:dxf>
              <fill>
                <patternFill>
                  <bgColor rgb="FFF49534"/>
                </patternFill>
              </fill>
            </x14:dxf>
          </x14:cfRule>
          <xm:sqref>C76:G76</xm:sqref>
        </x14:conditionalFormatting>
        <x14:conditionalFormatting xmlns:xm="http://schemas.microsoft.com/office/excel/2006/main">
          <x14:cfRule type="expression" priority="1" id="{503CE6E0-53E9-4866-8AA7-DC76C6E136F4}">
            <xm:f>Basisgegevens!$B$20=1</xm:f>
            <x14:dxf>
              <fill>
                <patternFill>
                  <bgColor rgb="FFF49534"/>
                </patternFill>
              </fill>
            </x14:dxf>
          </x14:cfRule>
          <xm:sqref>C84:E84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E266"/>
  <sheetViews>
    <sheetView workbookViewId="0">
      <pane ySplit="3" topLeftCell="A4" activePane="bottomLeft" state="frozen"/>
      <selection pane="bottomLeft" activeCell="G274" sqref="G274"/>
    </sheetView>
  </sheetViews>
  <sheetFormatPr defaultColWidth="9.109375" defaultRowHeight="11.4" x14ac:dyDescent="0.2"/>
  <cols>
    <col min="1" max="1" width="41.44140625" style="1" bestFit="1" customWidth="1"/>
    <col min="2" max="2" width="13.6640625" style="2" bestFit="1" customWidth="1"/>
    <col min="3" max="4" width="15.109375" style="2" bestFit="1" customWidth="1"/>
    <col min="5" max="5" width="11.33203125" style="2" customWidth="1"/>
    <col min="6" max="16384" width="9.109375" style="1"/>
  </cols>
  <sheetData>
    <row r="1" spans="1:5" ht="18.600000000000001" thickBot="1" x14ac:dyDescent="0.35">
      <c r="A1" s="124" t="s">
        <v>5</v>
      </c>
      <c r="B1" s="125"/>
      <c r="C1" s="125"/>
      <c r="D1" s="125"/>
      <c r="E1" s="126"/>
    </row>
    <row r="2" spans="1:5" ht="24" thickBot="1" x14ac:dyDescent="0.25">
      <c r="A2" s="127" t="str">
        <f>IF(SUBTOTAL(2,E4:E266)&lt;&gt;263,"Let op: niet alle landen zijn in een tariefzone ingedeeld!","")</f>
        <v>Let op: niet alle landen zijn in een tariefzone ingedeeld!</v>
      </c>
      <c r="B2" s="128"/>
      <c r="C2" s="128"/>
      <c r="D2" s="128"/>
      <c r="E2" s="129"/>
    </row>
    <row r="3" spans="1:5" ht="29.4" thickBot="1" x14ac:dyDescent="0.25">
      <c r="A3" s="82" t="s">
        <v>6</v>
      </c>
      <c r="B3" s="83" t="s">
        <v>7</v>
      </c>
      <c r="C3" s="83" t="s">
        <v>8</v>
      </c>
      <c r="D3" s="84" t="s">
        <v>9</v>
      </c>
      <c r="E3" s="85" t="s">
        <v>10</v>
      </c>
    </row>
    <row r="4" spans="1:5" ht="14.4" x14ac:dyDescent="0.2">
      <c r="A4" s="16" t="s">
        <v>11</v>
      </c>
      <c r="B4" s="17">
        <v>93</v>
      </c>
      <c r="C4" s="51">
        <f>Basisgegevens!$D$6</f>
        <v>200</v>
      </c>
      <c r="D4" s="51">
        <f>Basisgegevens!$D$4</f>
        <v>800</v>
      </c>
      <c r="E4" s="94"/>
    </row>
    <row r="5" spans="1:5" ht="14.4" x14ac:dyDescent="0.2">
      <c r="A5" s="18" t="s">
        <v>12</v>
      </c>
      <c r="B5" s="19" t="s">
        <v>13</v>
      </c>
      <c r="C5" s="20">
        <f>Basisgegevens!$D$6</f>
        <v>200</v>
      </c>
      <c r="D5" s="20">
        <f>Basisgegevens!$D$4</f>
        <v>800</v>
      </c>
      <c r="E5" s="89"/>
    </row>
    <row r="6" spans="1:5" ht="14.4" x14ac:dyDescent="0.2">
      <c r="A6" s="18" t="s">
        <v>14</v>
      </c>
      <c r="B6" s="19" t="s">
        <v>15</v>
      </c>
      <c r="C6" s="20">
        <f>Basisgegevens!$D$6</f>
        <v>200</v>
      </c>
      <c r="D6" s="20">
        <f>Basisgegevens!$D$4</f>
        <v>800</v>
      </c>
      <c r="E6" s="89"/>
    </row>
    <row r="7" spans="1:5" ht="14.4" x14ac:dyDescent="0.2">
      <c r="A7" s="18" t="s">
        <v>16</v>
      </c>
      <c r="B7" s="19" t="s">
        <v>17</v>
      </c>
      <c r="C7" s="20">
        <f>Basisgegevens!$D$6</f>
        <v>200</v>
      </c>
      <c r="D7" s="20">
        <f>Basisgegevens!$D$4</f>
        <v>800</v>
      </c>
      <c r="E7" s="89"/>
    </row>
    <row r="8" spans="1:5" ht="14.4" x14ac:dyDescent="0.2">
      <c r="A8" s="18" t="s">
        <v>18</v>
      </c>
      <c r="B8" s="19" t="s">
        <v>19</v>
      </c>
      <c r="C8" s="20">
        <f>Basisgegevens!$D$6</f>
        <v>200</v>
      </c>
      <c r="D8" s="20">
        <f>Basisgegevens!$D$4</f>
        <v>800</v>
      </c>
      <c r="E8" s="89"/>
    </row>
    <row r="9" spans="1:5" ht="14.4" x14ac:dyDescent="0.2">
      <c r="A9" s="18" t="s">
        <v>20</v>
      </c>
      <c r="B9" s="19" t="s">
        <v>21</v>
      </c>
      <c r="C9" s="20">
        <f>Basisgegevens!$D$6</f>
        <v>200</v>
      </c>
      <c r="D9" s="20">
        <f>Basisgegevens!$D$4</f>
        <v>800</v>
      </c>
      <c r="E9" s="89"/>
    </row>
    <row r="10" spans="1:5" ht="14.4" x14ac:dyDescent="0.2">
      <c r="A10" s="18" t="s">
        <v>22</v>
      </c>
      <c r="B10" s="19" t="s">
        <v>23</v>
      </c>
      <c r="C10" s="20">
        <f>Basisgegevens!$D$6</f>
        <v>200</v>
      </c>
      <c r="D10" s="20">
        <f>Basisgegevens!$D$4</f>
        <v>800</v>
      </c>
      <c r="E10" s="89"/>
    </row>
    <row r="11" spans="1:5" ht="14.4" x14ac:dyDescent="0.2">
      <c r="A11" s="18" t="s">
        <v>24</v>
      </c>
      <c r="B11" s="19" t="s">
        <v>25</v>
      </c>
      <c r="C11" s="20">
        <f>Basisgegevens!$D$6</f>
        <v>200</v>
      </c>
      <c r="D11" s="20">
        <f>Basisgegevens!$D$4</f>
        <v>800</v>
      </c>
      <c r="E11" s="89"/>
    </row>
    <row r="12" spans="1:5" ht="14.4" x14ac:dyDescent="0.2">
      <c r="A12" s="18" t="s">
        <v>26</v>
      </c>
      <c r="B12" s="19" t="s">
        <v>27</v>
      </c>
      <c r="C12" s="20">
        <f>Basisgegevens!$D$6</f>
        <v>200</v>
      </c>
      <c r="D12" s="20">
        <f>Basisgegevens!$D$4</f>
        <v>800</v>
      </c>
      <c r="E12" s="89"/>
    </row>
    <row r="13" spans="1:5" ht="14.4" x14ac:dyDescent="0.2">
      <c r="A13" s="18" t="s">
        <v>28</v>
      </c>
      <c r="B13" s="19" t="s">
        <v>29</v>
      </c>
      <c r="C13" s="20">
        <f>Basisgegevens!$D$6</f>
        <v>200</v>
      </c>
      <c r="D13" s="20">
        <f>Basisgegevens!$D$4</f>
        <v>800</v>
      </c>
      <c r="E13" s="89"/>
    </row>
    <row r="14" spans="1:5" ht="14.4" x14ac:dyDescent="0.2">
      <c r="A14" s="18" t="s">
        <v>30</v>
      </c>
      <c r="B14" s="19" t="s">
        <v>31</v>
      </c>
      <c r="C14" s="20">
        <f>Basisgegevens!$D$6</f>
        <v>200</v>
      </c>
      <c r="D14" s="20">
        <f>Basisgegevens!$D$4</f>
        <v>800</v>
      </c>
      <c r="E14" s="89"/>
    </row>
    <row r="15" spans="1:5" ht="14.4" x14ac:dyDescent="0.2">
      <c r="A15" s="18" t="s">
        <v>32</v>
      </c>
      <c r="B15" s="19" t="s">
        <v>33</v>
      </c>
      <c r="C15" s="20">
        <f>Basisgegevens!$D$6</f>
        <v>200</v>
      </c>
      <c r="D15" s="20">
        <f>Basisgegevens!$D$4</f>
        <v>800</v>
      </c>
      <c r="E15" s="89"/>
    </row>
    <row r="16" spans="1:5" ht="14.4" x14ac:dyDescent="0.2">
      <c r="A16" s="18" t="s">
        <v>34</v>
      </c>
      <c r="B16" s="19" t="s">
        <v>35</v>
      </c>
      <c r="C16" s="20">
        <f>Basisgegevens!$D$6</f>
        <v>200</v>
      </c>
      <c r="D16" s="20">
        <f>Basisgegevens!$D$4</f>
        <v>800</v>
      </c>
      <c r="E16" s="89"/>
    </row>
    <row r="17" spans="1:5" ht="14.4" x14ac:dyDescent="0.2">
      <c r="A17" s="18" t="s">
        <v>36</v>
      </c>
      <c r="B17" s="19" t="s">
        <v>37</v>
      </c>
      <c r="C17" s="20">
        <f>Basisgegevens!$D$6</f>
        <v>200</v>
      </c>
      <c r="D17" s="20">
        <f>Basisgegevens!$D$4</f>
        <v>800</v>
      </c>
      <c r="E17" s="89"/>
    </row>
    <row r="18" spans="1:5" ht="14.4" x14ac:dyDescent="0.2">
      <c r="A18" s="18" t="s">
        <v>38</v>
      </c>
      <c r="B18" s="19" t="s">
        <v>39</v>
      </c>
      <c r="C18" s="20">
        <f>Basisgegevens!$D$6</f>
        <v>200</v>
      </c>
      <c r="D18" s="20">
        <f>Basisgegevens!$D$4</f>
        <v>800</v>
      </c>
      <c r="E18" s="89"/>
    </row>
    <row r="19" spans="1:5" ht="14.4" x14ac:dyDescent="0.2">
      <c r="A19" s="18" t="s">
        <v>40</v>
      </c>
      <c r="B19" s="19" t="s">
        <v>41</v>
      </c>
      <c r="C19" s="20">
        <f>Basisgegevens!$D$6</f>
        <v>200</v>
      </c>
      <c r="D19" s="20">
        <f>Basisgegevens!$D$4</f>
        <v>800</v>
      </c>
      <c r="E19" s="89"/>
    </row>
    <row r="20" spans="1:5" ht="14.4" x14ac:dyDescent="0.2">
      <c r="A20" s="18" t="s">
        <v>42</v>
      </c>
      <c r="B20" s="19" t="s">
        <v>43</v>
      </c>
      <c r="C20" s="20">
        <f>Basisgegevens!$D$6</f>
        <v>200</v>
      </c>
      <c r="D20" s="20">
        <f>Basisgegevens!$D$4</f>
        <v>800</v>
      </c>
      <c r="E20" s="89"/>
    </row>
    <row r="21" spans="1:5" ht="14.4" x14ac:dyDescent="0.2">
      <c r="A21" s="18" t="s">
        <v>44</v>
      </c>
      <c r="B21" s="19" t="s">
        <v>45</v>
      </c>
      <c r="C21" s="20">
        <f>Basisgegevens!$D$6</f>
        <v>200</v>
      </c>
      <c r="D21" s="20">
        <f>Basisgegevens!$D$4</f>
        <v>800</v>
      </c>
      <c r="E21" s="89"/>
    </row>
    <row r="22" spans="1:5" ht="14.4" x14ac:dyDescent="0.2">
      <c r="A22" s="18" t="s">
        <v>46</v>
      </c>
      <c r="B22" s="19" t="s">
        <v>47</v>
      </c>
      <c r="C22" s="20">
        <f>Basisgegevens!$D$6</f>
        <v>200</v>
      </c>
      <c r="D22" s="20">
        <f>Basisgegevens!$D$4</f>
        <v>800</v>
      </c>
      <c r="E22" s="89"/>
    </row>
    <row r="23" spans="1:5" ht="14.4" x14ac:dyDescent="0.2">
      <c r="A23" s="18" t="s">
        <v>48</v>
      </c>
      <c r="B23" s="19" t="s">
        <v>49</v>
      </c>
      <c r="C23" s="20">
        <f>Basisgegevens!$D$6</f>
        <v>200</v>
      </c>
      <c r="D23" s="20">
        <f>Basisgegevens!$D$4</f>
        <v>800</v>
      </c>
      <c r="E23" s="89"/>
    </row>
    <row r="24" spans="1:5" ht="14.4" x14ac:dyDescent="0.2">
      <c r="A24" s="18" t="s">
        <v>50</v>
      </c>
      <c r="B24" s="19" t="s">
        <v>51</v>
      </c>
      <c r="C24" s="20">
        <f>Basisgegevens!$D$6</f>
        <v>200</v>
      </c>
      <c r="D24" s="20">
        <f>Basisgegevens!$D$4</f>
        <v>800</v>
      </c>
      <c r="E24" s="89"/>
    </row>
    <row r="25" spans="1:5" ht="14.4" x14ac:dyDescent="0.2">
      <c r="A25" s="18" t="s">
        <v>52</v>
      </c>
      <c r="B25" s="19" t="s">
        <v>53</v>
      </c>
      <c r="C25" s="20">
        <f>Basisgegevens!$D$6</f>
        <v>200</v>
      </c>
      <c r="D25" s="20">
        <f>Basisgegevens!$D$4</f>
        <v>800</v>
      </c>
      <c r="E25" s="89"/>
    </row>
    <row r="26" spans="1:5" ht="14.4" x14ac:dyDescent="0.2">
      <c r="A26" s="18" t="s">
        <v>54</v>
      </c>
      <c r="B26" s="19" t="s">
        <v>55</v>
      </c>
      <c r="C26" s="20">
        <f>Basisgegevens!$D$6</f>
        <v>200</v>
      </c>
      <c r="D26" s="20">
        <f>Basisgegevens!$D$4</f>
        <v>800</v>
      </c>
      <c r="E26" s="89"/>
    </row>
    <row r="27" spans="1:5" ht="14.4" x14ac:dyDescent="0.2">
      <c r="A27" s="18" t="s">
        <v>56</v>
      </c>
      <c r="B27" s="19" t="s">
        <v>57</v>
      </c>
      <c r="C27" s="20">
        <f>Basisgegevens!$B$6</f>
        <v>5000</v>
      </c>
      <c r="D27" s="20">
        <f>Basisgegevens!$B$4</f>
        <v>20000</v>
      </c>
      <c r="E27" s="92">
        <v>1</v>
      </c>
    </row>
    <row r="28" spans="1:5" ht="14.4" x14ac:dyDescent="0.2">
      <c r="A28" s="18" t="s">
        <v>58</v>
      </c>
      <c r="B28" s="19" t="s">
        <v>59</v>
      </c>
      <c r="C28" s="20">
        <f>Basisgegevens!$D$6</f>
        <v>200</v>
      </c>
      <c r="D28" s="20">
        <f>Basisgegevens!$D$4</f>
        <v>800</v>
      </c>
      <c r="E28" s="89"/>
    </row>
    <row r="29" spans="1:5" ht="14.4" x14ac:dyDescent="0.2">
      <c r="A29" s="18" t="s">
        <v>60</v>
      </c>
      <c r="B29" s="19" t="s">
        <v>61</v>
      </c>
      <c r="C29" s="20">
        <f>Basisgegevens!$D$6</f>
        <v>200</v>
      </c>
      <c r="D29" s="20">
        <f>Basisgegevens!$D$4</f>
        <v>800</v>
      </c>
      <c r="E29" s="89"/>
    </row>
    <row r="30" spans="1:5" ht="14.4" x14ac:dyDescent="0.2">
      <c r="A30" s="18" t="s">
        <v>62</v>
      </c>
      <c r="B30" s="19" t="s">
        <v>63</v>
      </c>
      <c r="C30" s="20">
        <f>Basisgegevens!$D$6</f>
        <v>200</v>
      </c>
      <c r="D30" s="20">
        <f>Basisgegevens!$D$4</f>
        <v>800</v>
      </c>
      <c r="E30" s="89"/>
    </row>
    <row r="31" spans="1:5" ht="14.4" x14ac:dyDescent="0.2">
      <c r="A31" s="18" t="s">
        <v>64</v>
      </c>
      <c r="B31" s="19" t="s">
        <v>65</v>
      </c>
      <c r="C31" s="20">
        <f>Basisgegevens!$D$6</f>
        <v>200</v>
      </c>
      <c r="D31" s="20">
        <f>Basisgegevens!$D$4</f>
        <v>800</v>
      </c>
      <c r="E31" s="89"/>
    </row>
    <row r="32" spans="1:5" ht="14.4" x14ac:dyDescent="0.2">
      <c r="A32" s="18" t="s">
        <v>66</v>
      </c>
      <c r="B32" s="19" t="s">
        <v>67</v>
      </c>
      <c r="C32" s="20">
        <f>Basisgegevens!$D$6</f>
        <v>200</v>
      </c>
      <c r="D32" s="20">
        <f>Basisgegevens!$D$4</f>
        <v>800</v>
      </c>
      <c r="E32" s="89"/>
    </row>
    <row r="33" spans="1:5" ht="14.4" x14ac:dyDescent="0.2">
      <c r="A33" s="18" t="s">
        <v>68</v>
      </c>
      <c r="B33" s="19" t="s">
        <v>69</v>
      </c>
      <c r="C33" s="20">
        <f>Basisgegevens!$D$6</f>
        <v>200</v>
      </c>
      <c r="D33" s="20">
        <f>Basisgegevens!$D$4</f>
        <v>800</v>
      </c>
      <c r="E33" s="89"/>
    </row>
    <row r="34" spans="1:5" ht="14.4" x14ac:dyDescent="0.2">
      <c r="A34" s="18" t="s">
        <v>70</v>
      </c>
      <c r="B34" s="19" t="s">
        <v>71</v>
      </c>
      <c r="C34" s="20">
        <f>Basisgegevens!$D$6</f>
        <v>200</v>
      </c>
      <c r="D34" s="20">
        <f>Basisgegevens!$D$4</f>
        <v>800</v>
      </c>
      <c r="E34" s="89"/>
    </row>
    <row r="35" spans="1:5" ht="14.4" x14ac:dyDescent="0.2">
      <c r="A35" s="18" t="s">
        <v>72</v>
      </c>
      <c r="B35" s="19" t="s">
        <v>73</v>
      </c>
      <c r="C35" s="20">
        <f>Basisgegevens!$D$6</f>
        <v>200</v>
      </c>
      <c r="D35" s="20">
        <f>Basisgegevens!$D$4</f>
        <v>800</v>
      </c>
      <c r="E35" s="89"/>
    </row>
    <row r="36" spans="1:5" ht="14.4" x14ac:dyDescent="0.2">
      <c r="A36" s="18" t="s">
        <v>74</v>
      </c>
      <c r="B36" s="19" t="s">
        <v>75</v>
      </c>
      <c r="C36" s="20">
        <f>Basisgegevens!$D$6</f>
        <v>200</v>
      </c>
      <c r="D36" s="20">
        <f>Basisgegevens!$D$4</f>
        <v>800</v>
      </c>
      <c r="E36" s="89"/>
    </row>
    <row r="37" spans="1:5" ht="14.4" x14ac:dyDescent="0.2">
      <c r="A37" s="18" t="s">
        <v>76</v>
      </c>
      <c r="B37" s="19" t="s">
        <v>77</v>
      </c>
      <c r="C37" s="20">
        <f>Basisgegevens!$D$6</f>
        <v>200</v>
      </c>
      <c r="D37" s="20">
        <f>Basisgegevens!$D$4</f>
        <v>800</v>
      </c>
      <c r="E37" s="89"/>
    </row>
    <row r="38" spans="1:5" ht="14.4" x14ac:dyDescent="0.2">
      <c r="A38" s="18" t="s">
        <v>78</v>
      </c>
      <c r="B38" s="19" t="s">
        <v>79</v>
      </c>
      <c r="C38" s="20">
        <f>Basisgegevens!$D$6</f>
        <v>200</v>
      </c>
      <c r="D38" s="20">
        <f>Basisgegevens!$D$4</f>
        <v>800</v>
      </c>
      <c r="E38" s="89"/>
    </row>
    <row r="39" spans="1:5" ht="14.4" x14ac:dyDescent="0.2">
      <c r="A39" s="18" t="s">
        <v>80</v>
      </c>
      <c r="B39" s="19" t="s">
        <v>81</v>
      </c>
      <c r="C39" s="20">
        <f>Basisgegevens!$D$6</f>
        <v>200</v>
      </c>
      <c r="D39" s="20">
        <f>Basisgegevens!$D$4</f>
        <v>800</v>
      </c>
      <c r="E39" s="89"/>
    </row>
    <row r="40" spans="1:5" ht="14.4" x14ac:dyDescent="0.2">
      <c r="A40" s="18" t="s">
        <v>82</v>
      </c>
      <c r="B40" s="19" t="s">
        <v>83</v>
      </c>
      <c r="C40" s="20">
        <f>Basisgegevens!$B$6</f>
        <v>5000</v>
      </c>
      <c r="D40" s="20">
        <f>Basisgegevens!$B$4</f>
        <v>20000</v>
      </c>
      <c r="E40" s="92">
        <v>1</v>
      </c>
    </row>
    <row r="41" spans="1:5" ht="14.4" x14ac:dyDescent="0.2">
      <c r="A41" s="18" t="s">
        <v>84</v>
      </c>
      <c r="B41" s="19" t="s">
        <v>85</v>
      </c>
      <c r="C41" s="20">
        <f>Basisgegevens!$D$6</f>
        <v>200</v>
      </c>
      <c r="D41" s="20">
        <f>Basisgegevens!$D$4</f>
        <v>800</v>
      </c>
      <c r="E41" s="89"/>
    </row>
    <row r="42" spans="1:5" ht="14.4" x14ac:dyDescent="0.2">
      <c r="A42" s="18" t="s">
        <v>86</v>
      </c>
      <c r="B42" s="19" t="s">
        <v>87</v>
      </c>
      <c r="C42" s="20">
        <f>Basisgegevens!$D$6</f>
        <v>200</v>
      </c>
      <c r="D42" s="20">
        <f>Basisgegevens!$D$4</f>
        <v>800</v>
      </c>
      <c r="E42" s="89"/>
    </row>
    <row r="43" spans="1:5" ht="14.4" x14ac:dyDescent="0.2">
      <c r="A43" s="18" t="s">
        <v>88</v>
      </c>
      <c r="B43" s="19" t="s">
        <v>89</v>
      </c>
      <c r="C43" s="20">
        <f>Basisgegevens!$D$6</f>
        <v>200</v>
      </c>
      <c r="D43" s="20">
        <f>Basisgegevens!$D$4</f>
        <v>800</v>
      </c>
      <c r="E43" s="89"/>
    </row>
    <row r="44" spans="1:5" ht="14.4" x14ac:dyDescent="0.2">
      <c r="A44" s="18" t="s">
        <v>90</v>
      </c>
      <c r="B44" s="19" t="s">
        <v>91</v>
      </c>
      <c r="C44" s="20">
        <f>Basisgegevens!$C$6</f>
        <v>3000</v>
      </c>
      <c r="D44" s="20">
        <f>Basisgegevens!$C$4</f>
        <v>12000</v>
      </c>
      <c r="E44" s="92">
        <v>2</v>
      </c>
    </row>
    <row r="45" spans="1:5" ht="14.4" x14ac:dyDescent="0.2">
      <c r="A45" s="18" t="s">
        <v>92</v>
      </c>
      <c r="B45" s="19" t="s">
        <v>93</v>
      </c>
      <c r="C45" s="20">
        <f>Basisgegevens!$D$6</f>
        <v>200</v>
      </c>
      <c r="D45" s="20">
        <f>Basisgegevens!$D$4</f>
        <v>800</v>
      </c>
      <c r="E45" s="89"/>
    </row>
    <row r="46" spans="1:5" ht="14.4" x14ac:dyDescent="0.2">
      <c r="A46" s="18" t="s">
        <v>94</v>
      </c>
      <c r="B46" s="19" t="s">
        <v>95</v>
      </c>
      <c r="C46" s="20">
        <f>Basisgegevens!$D$6</f>
        <v>200</v>
      </c>
      <c r="D46" s="20">
        <f>Basisgegevens!$D$4</f>
        <v>800</v>
      </c>
      <c r="E46" s="89"/>
    </row>
    <row r="47" spans="1:5" ht="14.4" x14ac:dyDescent="0.2">
      <c r="A47" s="18" t="s">
        <v>96</v>
      </c>
      <c r="B47" s="19" t="s">
        <v>97</v>
      </c>
      <c r="C47" s="20">
        <f>Basisgegevens!$D$6</f>
        <v>200</v>
      </c>
      <c r="D47" s="20">
        <f>Basisgegevens!$D$4</f>
        <v>800</v>
      </c>
      <c r="E47" s="89"/>
    </row>
    <row r="48" spans="1:5" ht="14.4" x14ac:dyDescent="0.2">
      <c r="A48" s="18" t="s">
        <v>98</v>
      </c>
      <c r="B48" s="19" t="s">
        <v>99</v>
      </c>
      <c r="C48" s="20">
        <f>Basisgegevens!$D$6</f>
        <v>200</v>
      </c>
      <c r="D48" s="20">
        <f>Basisgegevens!$D$4</f>
        <v>800</v>
      </c>
      <c r="E48" s="89"/>
    </row>
    <row r="49" spans="1:5" ht="14.4" x14ac:dyDescent="0.2">
      <c r="A49" s="18" t="s">
        <v>100</v>
      </c>
      <c r="B49" s="19" t="s">
        <v>101</v>
      </c>
      <c r="C49" s="20">
        <f>Basisgegevens!$D$6</f>
        <v>200</v>
      </c>
      <c r="D49" s="20">
        <f>Basisgegevens!$D$4</f>
        <v>800</v>
      </c>
      <c r="E49" s="89"/>
    </row>
    <row r="50" spans="1:5" ht="14.4" x14ac:dyDescent="0.2">
      <c r="A50" s="18" t="s">
        <v>102</v>
      </c>
      <c r="B50" s="19" t="s">
        <v>103</v>
      </c>
      <c r="C50" s="20">
        <f>Basisgegevens!$D$6</f>
        <v>200</v>
      </c>
      <c r="D50" s="20">
        <f>Basisgegevens!$D$4</f>
        <v>800</v>
      </c>
      <c r="E50" s="89"/>
    </row>
    <row r="51" spans="1:5" ht="14.4" x14ac:dyDescent="0.2">
      <c r="A51" s="18" t="s">
        <v>104</v>
      </c>
      <c r="B51" s="19" t="s">
        <v>105</v>
      </c>
      <c r="C51" s="20">
        <f>Basisgegevens!$D$6</f>
        <v>200</v>
      </c>
      <c r="D51" s="20">
        <f>Basisgegevens!$D$4</f>
        <v>800</v>
      </c>
      <c r="E51" s="89"/>
    </row>
    <row r="52" spans="1:5" ht="14.4" x14ac:dyDescent="0.2">
      <c r="A52" s="18" t="s">
        <v>106</v>
      </c>
      <c r="B52" s="19" t="s">
        <v>107</v>
      </c>
      <c r="C52" s="20">
        <f>Basisgegevens!$D$6</f>
        <v>200</v>
      </c>
      <c r="D52" s="20">
        <f>Basisgegevens!$D$4</f>
        <v>800</v>
      </c>
      <c r="E52" s="89"/>
    </row>
    <row r="53" spans="1:5" ht="14.4" x14ac:dyDescent="0.2">
      <c r="A53" s="18" t="s">
        <v>108</v>
      </c>
      <c r="B53" s="19" t="s">
        <v>109</v>
      </c>
      <c r="C53" s="20">
        <f>Basisgegevens!$D$6</f>
        <v>200</v>
      </c>
      <c r="D53" s="20">
        <f>Basisgegevens!$D$4</f>
        <v>800</v>
      </c>
      <c r="E53" s="89"/>
    </row>
    <row r="54" spans="1:5" ht="14.4" x14ac:dyDescent="0.2">
      <c r="A54" s="18" t="s">
        <v>110</v>
      </c>
      <c r="B54" s="19" t="s">
        <v>111</v>
      </c>
      <c r="C54" s="20">
        <f>Basisgegevens!$D$6</f>
        <v>200</v>
      </c>
      <c r="D54" s="20">
        <f>Basisgegevens!$D$4</f>
        <v>800</v>
      </c>
      <c r="E54" s="89"/>
    </row>
    <row r="55" spans="1:5" ht="14.4" x14ac:dyDescent="0.2">
      <c r="A55" s="18" t="s">
        <v>112</v>
      </c>
      <c r="B55" s="19" t="s">
        <v>113</v>
      </c>
      <c r="C55" s="20">
        <f>Basisgegevens!$D$6</f>
        <v>200</v>
      </c>
      <c r="D55" s="20">
        <f>Basisgegevens!$D$4</f>
        <v>800</v>
      </c>
      <c r="E55" s="89"/>
    </row>
    <row r="56" spans="1:5" ht="14.4" x14ac:dyDescent="0.2">
      <c r="A56" s="18" t="s">
        <v>114</v>
      </c>
      <c r="B56" s="19" t="s">
        <v>115</v>
      </c>
      <c r="C56" s="20">
        <f>Basisgegevens!$D$6</f>
        <v>200</v>
      </c>
      <c r="D56" s="20">
        <f>Basisgegevens!$D$4</f>
        <v>800</v>
      </c>
      <c r="E56" s="89"/>
    </row>
    <row r="57" spans="1:5" ht="14.4" x14ac:dyDescent="0.2">
      <c r="A57" s="18" t="s">
        <v>116</v>
      </c>
      <c r="B57" s="19" t="s">
        <v>117</v>
      </c>
      <c r="C57" s="20">
        <f>Basisgegevens!$D$6</f>
        <v>200</v>
      </c>
      <c r="D57" s="20">
        <f>Basisgegevens!$D$4</f>
        <v>800</v>
      </c>
      <c r="E57" s="89"/>
    </row>
    <row r="58" spans="1:5" ht="14.4" x14ac:dyDescent="0.2">
      <c r="A58" s="18" t="s">
        <v>118</v>
      </c>
      <c r="B58" s="19" t="s">
        <v>119</v>
      </c>
      <c r="C58" s="20">
        <f>Basisgegevens!$D$6</f>
        <v>200</v>
      </c>
      <c r="D58" s="20">
        <f>Basisgegevens!$D$4</f>
        <v>800</v>
      </c>
      <c r="E58" s="89"/>
    </row>
    <row r="59" spans="1:5" ht="14.4" x14ac:dyDescent="0.2">
      <c r="A59" s="18" t="s">
        <v>120</v>
      </c>
      <c r="B59" s="19" t="s">
        <v>121</v>
      </c>
      <c r="C59" s="20">
        <f>Basisgegevens!$B$6</f>
        <v>5000</v>
      </c>
      <c r="D59" s="20">
        <f>Basisgegevens!$B$4</f>
        <v>20000</v>
      </c>
      <c r="E59" s="92">
        <v>1</v>
      </c>
    </row>
    <row r="60" spans="1:5" ht="14.4" x14ac:dyDescent="0.2">
      <c r="A60" s="18" t="s">
        <v>122</v>
      </c>
      <c r="B60" s="19" t="s">
        <v>123</v>
      </c>
      <c r="C60" s="20">
        <f>Basisgegevens!$B$6</f>
        <v>5000</v>
      </c>
      <c r="D60" s="20">
        <f>Basisgegevens!$B$4</f>
        <v>20000</v>
      </c>
      <c r="E60" s="92">
        <v>1</v>
      </c>
    </row>
    <row r="61" spans="1:5" ht="14.4" x14ac:dyDescent="0.2">
      <c r="A61" s="18" t="s">
        <v>124</v>
      </c>
      <c r="B61" s="19">
        <v>246</v>
      </c>
      <c r="C61" s="20">
        <f>Basisgegevens!$D$6</f>
        <v>200</v>
      </c>
      <c r="D61" s="20">
        <f>Basisgegevens!$D$4</f>
        <v>800</v>
      </c>
      <c r="E61" s="89"/>
    </row>
    <row r="62" spans="1:5" ht="14.4" x14ac:dyDescent="0.2">
      <c r="A62" s="18" t="s">
        <v>125</v>
      </c>
      <c r="B62" s="19">
        <v>253</v>
      </c>
      <c r="C62" s="20">
        <f>Basisgegevens!$D$6</f>
        <v>200</v>
      </c>
      <c r="D62" s="20">
        <f>Basisgegevens!$D$4</f>
        <v>800</v>
      </c>
      <c r="E62" s="89"/>
    </row>
    <row r="63" spans="1:5" ht="14.4" x14ac:dyDescent="0.2">
      <c r="A63" s="18" t="s">
        <v>126</v>
      </c>
      <c r="B63" s="19" t="s">
        <v>127</v>
      </c>
      <c r="C63" s="20">
        <f>Basisgegevens!$D$6</f>
        <v>200</v>
      </c>
      <c r="D63" s="20">
        <f>Basisgegevens!$D$4</f>
        <v>800</v>
      </c>
      <c r="E63" s="89"/>
    </row>
    <row r="64" spans="1:5" ht="14.4" x14ac:dyDescent="0.2">
      <c r="A64" s="18" t="s">
        <v>128</v>
      </c>
      <c r="B64" s="19" t="s">
        <v>129</v>
      </c>
      <c r="C64" s="20">
        <f>Basisgegevens!$D$6</f>
        <v>200</v>
      </c>
      <c r="D64" s="20">
        <f>Basisgegevens!$D$4</f>
        <v>800</v>
      </c>
      <c r="E64" s="89"/>
    </row>
    <row r="65" spans="1:5" ht="14.4" x14ac:dyDescent="0.2">
      <c r="A65" s="18" t="s">
        <v>128</v>
      </c>
      <c r="B65" s="19" t="s">
        <v>130</v>
      </c>
      <c r="C65" s="20">
        <f>Basisgegevens!$D$6</f>
        <v>200</v>
      </c>
      <c r="D65" s="20">
        <f>Basisgegevens!$D$4</f>
        <v>800</v>
      </c>
      <c r="E65" s="89"/>
    </row>
    <row r="66" spans="1:5" ht="14.4" x14ac:dyDescent="0.2">
      <c r="A66" s="18" t="s">
        <v>128</v>
      </c>
      <c r="B66" s="19" t="s">
        <v>131</v>
      </c>
      <c r="C66" s="20">
        <f>Basisgegevens!$D$6</f>
        <v>200</v>
      </c>
      <c r="D66" s="20">
        <f>Basisgegevens!$D$4</f>
        <v>800</v>
      </c>
      <c r="E66" s="89"/>
    </row>
    <row r="67" spans="1:5" ht="14.4" x14ac:dyDescent="0.2">
      <c r="A67" s="18" t="s">
        <v>132</v>
      </c>
      <c r="B67" s="19" t="s">
        <v>133</v>
      </c>
      <c r="C67" s="20">
        <f>Basisgegevens!$B$6</f>
        <v>5000</v>
      </c>
      <c r="D67" s="20">
        <f>Basisgegevens!$B$4</f>
        <v>20000</v>
      </c>
      <c r="E67" s="92">
        <v>1</v>
      </c>
    </row>
    <row r="68" spans="1:5" ht="14.4" x14ac:dyDescent="0.2">
      <c r="A68" s="18" t="s">
        <v>134</v>
      </c>
      <c r="B68" s="19" t="s">
        <v>135</v>
      </c>
      <c r="C68" s="20">
        <f>Basisgegevens!$D$6</f>
        <v>200</v>
      </c>
      <c r="D68" s="20">
        <f>Basisgegevens!$D$4</f>
        <v>800</v>
      </c>
      <c r="E68" s="89"/>
    </row>
    <row r="69" spans="1:5" ht="14.4" x14ac:dyDescent="0.2">
      <c r="A69" s="18" t="s">
        <v>136</v>
      </c>
      <c r="B69" s="19" t="s">
        <v>137</v>
      </c>
      <c r="C69" s="20">
        <f>Basisgegevens!$D$6</f>
        <v>200</v>
      </c>
      <c r="D69" s="20">
        <f>Basisgegevens!$D$4</f>
        <v>800</v>
      </c>
      <c r="E69" s="89"/>
    </row>
    <row r="70" spans="1:5" ht="14.4" x14ac:dyDescent="0.2">
      <c r="A70" s="18" t="s">
        <v>138</v>
      </c>
      <c r="B70" s="19" t="s">
        <v>139</v>
      </c>
      <c r="C70" s="20">
        <f>Basisgegevens!$D$6</f>
        <v>200</v>
      </c>
      <c r="D70" s="20">
        <f>Basisgegevens!$D$4</f>
        <v>800</v>
      </c>
      <c r="E70" s="89"/>
    </row>
    <row r="71" spans="1:5" ht="14.4" x14ac:dyDescent="0.2">
      <c r="A71" s="18" t="s">
        <v>140</v>
      </c>
      <c r="B71" s="19" t="s">
        <v>141</v>
      </c>
      <c r="C71" s="20">
        <f>Basisgegevens!$D$6</f>
        <v>200</v>
      </c>
      <c r="D71" s="20">
        <f>Basisgegevens!$D$4</f>
        <v>800</v>
      </c>
      <c r="E71" s="89"/>
    </row>
    <row r="72" spans="1:5" ht="14.4" x14ac:dyDescent="0.2">
      <c r="A72" s="18" t="s">
        <v>142</v>
      </c>
      <c r="B72" s="19" t="s">
        <v>143</v>
      </c>
      <c r="C72" s="20">
        <f>Basisgegevens!$D$6</f>
        <v>200</v>
      </c>
      <c r="D72" s="20">
        <f>Basisgegevens!$D$4</f>
        <v>800</v>
      </c>
      <c r="E72" s="89"/>
    </row>
    <row r="73" spans="1:5" ht="14.4" x14ac:dyDescent="0.2">
      <c r="A73" s="18" t="s">
        <v>144</v>
      </c>
      <c r="B73" s="19" t="s">
        <v>145</v>
      </c>
      <c r="C73" s="20">
        <f>Basisgegevens!$B$6</f>
        <v>5000</v>
      </c>
      <c r="D73" s="20">
        <f>Basisgegevens!$B$4</f>
        <v>20000</v>
      </c>
      <c r="E73" s="92">
        <v>1</v>
      </c>
    </row>
    <row r="74" spans="1:5" ht="14.4" x14ac:dyDescent="0.2">
      <c r="A74" s="18" t="s">
        <v>146</v>
      </c>
      <c r="B74" s="19" t="s">
        <v>147</v>
      </c>
      <c r="C74" s="20">
        <f>Basisgegevens!$D$6</f>
        <v>200</v>
      </c>
      <c r="D74" s="20">
        <f>Basisgegevens!$D$4</f>
        <v>800</v>
      </c>
      <c r="E74" s="89"/>
    </row>
    <row r="75" spans="1:5" ht="14.4" x14ac:dyDescent="0.2">
      <c r="A75" s="18" t="s">
        <v>148</v>
      </c>
      <c r="B75" s="19" t="s">
        <v>149</v>
      </c>
      <c r="C75" s="20">
        <f>Basisgegevens!$D$6</f>
        <v>200</v>
      </c>
      <c r="D75" s="20">
        <f>Basisgegevens!$D$4</f>
        <v>800</v>
      </c>
      <c r="E75" s="89"/>
    </row>
    <row r="76" spans="1:5" ht="14.4" x14ac:dyDescent="0.2">
      <c r="A76" s="18" t="s">
        <v>150</v>
      </c>
      <c r="B76" s="19" t="s">
        <v>151</v>
      </c>
      <c r="C76" s="20">
        <f>Basisgegevens!$D$6</f>
        <v>200</v>
      </c>
      <c r="D76" s="20">
        <f>Basisgegevens!$D$4</f>
        <v>800</v>
      </c>
      <c r="E76" s="89"/>
    </row>
    <row r="77" spans="1:5" ht="14.4" x14ac:dyDescent="0.2">
      <c r="A77" s="18" t="s">
        <v>152</v>
      </c>
      <c r="B77" s="19" t="s">
        <v>153</v>
      </c>
      <c r="C77" s="20">
        <f>Basisgegevens!$D$6</f>
        <v>200</v>
      </c>
      <c r="D77" s="20">
        <f>Basisgegevens!$D$4</f>
        <v>800</v>
      </c>
      <c r="E77" s="89"/>
    </row>
    <row r="78" spans="1:5" ht="14.4" x14ac:dyDescent="0.2">
      <c r="A78" s="18" t="s">
        <v>154</v>
      </c>
      <c r="B78" s="19" t="s">
        <v>155</v>
      </c>
      <c r="C78" s="20">
        <f>Basisgegevens!$D$6</f>
        <v>200</v>
      </c>
      <c r="D78" s="20">
        <f>Basisgegevens!$D$4</f>
        <v>800</v>
      </c>
      <c r="E78" s="89"/>
    </row>
    <row r="79" spans="1:5" ht="14.4" x14ac:dyDescent="0.2">
      <c r="A79" s="18" t="s">
        <v>156</v>
      </c>
      <c r="B79" s="19" t="s">
        <v>13</v>
      </c>
      <c r="C79" s="20">
        <f>Basisgegevens!$B$6</f>
        <v>5000</v>
      </c>
      <c r="D79" s="20">
        <f>Basisgegevens!$B$4</f>
        <v>20000</v>
      </c>
      <c r="E79" s="92">
        <v>1</v>
      </c>
    </row>
    <row r="80" spans="1:5" ht="14.4" x14ac:dyDescent="0.2">
      <c r="A80" s="18" t="s">
        <v>157</v>
      </c>
      <c r="B80" s="19" t="s">
        <v>158</v>
      </c>
      <c r="C80" s="20">
        <f>Basisgegevens!$B$6</f>
        <v>5000</v>
      </c>
      <c r="D80" s="20">
        <f>Basisgegevens!$B$4</f>
        <v>20000</v>
      </c>
      <c r="E80" s="92">
        <v>1</v>
      </c>
    </row>
    <row r="81" spans="1:5" ht="14.4" x14ac:dyDescent="0.2">
      <c r="A81" s="18" t="s">
        <v>159</v>
      </c>
      <c r="B81" s="19" t="s">
        <v>160</v>
      </c>
      <c r="C81" s="20">
        <f>Basisgegevens!$D$6</f>
        <v>200</v>
      </c>
      <c r="D81" s="20">
        <f>Basisgegevens!$D$4</f>
        <v>800</v>
      </c>
      <c r="E81" s="89"/>
    </row>
    <row r="82" spans="1:5" ht="14.4" x14ac:dyDescent="0.2">
      <c r="A82" s="18" t="s">
        <v>161</v>
      </c>
      <c r="B82" s="19" t="s">
        <v>162</v>
      </c>
      <c r="C82" s="20">
        <f>Basisgegevens!$D$6</f>
        <v>200</v>
      </c>
      <c r="D82" s="20">
        <f>Basisgegevens!$D$4</f>
        <v>800</v>
      </c>
      <c r="E82" s="89"/>
    </row>
    <row r="83" spans="1:5" ht="14.4" x14ac:dyDescent="0.2">
      <c r="A83" s="18" t="s">
        <v>163</v>
      </c>
      <c r="B83" s="19" t="s">
        <v>164</v>
      </c>
      <c r="C83" s="20">
        <f>Basisgegevens!$D$6</f>
        <v>200</v>
      </c>
      <c r="D83" s="20">
        <f>Basisgegevens!$D$4</f>
        <v>800</v>
      </c>
      <c r="E83" s="89"/>
    </row>
    <row r="84" spans="1:5" ht="14.4" x14ac:dyDescent="0.2">
      <c r="A84" s="18" t="s">
        <v>165</v>
      </c>
      <c r="B84" s="19" t="s">
        <v>166</v>
      </c>
      <c r="C84" s="20">
        <f>Basisgegevens!$D$6</f>
        <v>200</v>
      </c>
      <c r="D84" s="20">
        <f>Basisgegevens!$D$4</f>
        <v>800</v>
      </c>
      <c r="E84" s="89"/>
    </row>
    <row r="85" spans="1:5" ht="14.4" x14ac:dyDescent="0.2">
      <c r="A85" s="18" t="s">
        <v>167</v>
      </c>
      <c r="B85" s="19" t="s">
        <v>168</v>
      </c>
      <c r="C85" s="20">
        <f>Basisgegevens!$D$6</f>
        <v>200</v>
      </c>
      <c r="D85" s="20">
        <f>Basisgegevens!$D$4</f>
        <v>800</v>
      </c>
      <c r="E85" s="89"/>
    </row>
    <row r="86" spans="1:5" ht="14.4" x14ac:dyDescent="0.2">
      <c r="A86" s="18" t="s">
        <v>169</v>
      </c>
      <c r="B86" s="19" t="s">
        <v>170</v>
      </c>
      <c r="C86" s="20">
        <f>Basisgegevens!$D$6</f>
        <v>200</v>
      </c>
      <c r="D86" s="20">
        <f>Basisgegevens!$D$4</f>
        <v>800</v>
      </c>
      <c r="E86" s="89"/>
    </row>
    <row r="87" spans="1:5" ht="14.4" x14ac:dyDescent="0.2">
      <c r="A87" s="18" t="s">
        <v>171</v>
      </c>
      <c r="B87" s="19" t="s">
        <v>172</v>
      </c>
      <c r="C87" s="20">
        <f>Basisgegevens!$D$6</f>
        <v>200</v>
      </c>
      <c r="D87" s="20">
        <f>Basisgegevens!$D$4</f>
        <v>800</v>
      </c>
      <c r="E87" s="89"/>
    </row>
    <row r="88" spans="1:5" ht="14.4" x14ac:dyDescent="0.2">
      <c r="A88" s="18" t="s">
        <v>173</v>
      </c>
      <c r="B88" s="19" t="s">
        <v>174</v>
      </c>
      <c r="C88" s="20">
        <f>Basisgegevens!$D$6</f>
        <v>200</v>
      </c>
      <c r="D88" s="20">
        <f>Basisgegevens!$D$4</f>
        <v>800</v>
      </c>
      <c r="E88" s="89"/>
    </row>
    <row r="89" spans="1:5" ht="14.4" x14ac:dyDescent="0.2">
      <c r="A89" s="18" t="s">
        <v>175</v>
      </c>
      <c r="B89" s="19" t="s">
        <v>176</v>
      </c>
      <c r="C89" s="20">
        <f>Basisgegevens!$B$6</f>
        <v>5000</v>
      </c>
      <c r="D89" s="20">
        <f>Basisgegevens!$B$4</f>
        <v>20000</v>
      </c>
      <c r="E89" s="92">
        <v>1</v>
      </c>
    </row>
    <row r="90" spans="1:5" ht="14.4" x14ac:dyDescent="0.2">
      <c r="A90" s="18" t="s">
        <v>177</v>
      </c>
      <c r="B90" s="19" t="s">
        <v>178</v>
      </c>
      <c r="C90" s="20">
        <f>Basisgegevens!$D$6</f>
        <v>200</v>
      </c>
      <c r="D90" s="20">
        <f>Basisgegevens!$D$4</f>
        <v>800</v>
      </c>
      <c r="E90" s="89"/>
    </row>
    <row r="91" spans="1:5" ht="14.4" x14ac:dyDescent="0.2">
      <c r="A91" s="18" t="s">
        <v>179</v>
      </c>
      <c r="B91" s="19" t="s">
        <v>180</v>
      </c>
      <c r="C91" s="20">
        <f>Basisgegevens!$D$6</f>
        <v>200</v>
      </c>
      <c r="D91" s="20">
        <f>Basisgegevens!$D$4</f>
        <v>800</v>
      </c>
      <c r="E91" s="89"/>
    </row>
    <row r="92" spans="1:5" ht="14.4" x14ac:dyDescent="0.2">
      <c r="A92" s="18" t="s">
        <v>181</v>
      </c>
      <c r="B92" s="19" t="s">
        <v>182</v>
      </c>
      <c r="C92" s="20">
        <f>Basisgegevens!$D$6</f>
        <v>200</v>
      </c>
      <c r="D92" s="20">
        <f>Basisgegevens!$D$4</f>
        <v>800</v>
      </c>
      <c r="E92" s="89"/>
    </row>
    <row r="93" spans="1:5" ht="14.4" x14ac:dyDescent="0.2">
      <c r="A93" s="18" t="s">
        <v>183</v>
      </c>
      <c r="B93" s="19" t="s">
        <v>184</v>
      </c>
      <c r="C93" s="20">
        <f>Basisgegevens!$D$6</f>
        <v>200</v>
      </c>
      <c r="D93" s="20">
        <f>Basisgegevens!$D$4</f>
        <v>800</v>
      </c>
      <c r="E93" s="89"/>
    </row>
    <row r="94" spans="1:5" ht="14.4" x14ac:dyDescent="0.2">
      <c r="A94" s="18" t="s">
        <v>185</v>
      </c>
      <c r="B94" s="19" t="s">
        <v>186</v>
      </c>
      <c r="C94" s="20">
        <f>Basisgegevens!$D$6</f>
        <v>200</v>
      </c>
      <c r="D94" s="20">
        <f>Basisgegevens!$D$4</f>
        <v>800</v>
      </c>
      <c r="E94" s="89"/>
    </row>
    <row r="95" spans="1:5" ht="14.4" x14ac:dyDescent="0.2">
      <c r="A95" s="18" t="s">
        <v>187</v>
      </c>
      <c r="B95" s="19" t="s">
        <v>188</v>
      </c>
      <c r="C95" s="20">
        <f>Basisgegevens!$D$6</f>
        <v>200</v>
      </c>
      <c r="D95" s="20">
        <f>Basisgegevens!$D$4</f>
        <v>800</v>
      </c>
      <c r="E95" s="89"/>
    </row>
    <row r="96" spans="1:5" ht="14.4" x14ac:dyDescent="0.2">
      <c r="A96" s="18" t="s">
        <v>189</v>
      </c>
      <c r="B96" s="19" t="s">
        <v>190</v>
      </c>
      <c r="C96" s="20">
        <f>Basisgegevens!$D$6</f>
        <v>200</v>
      </c>
      <c r="D96" s="20">
        <f>Basisgegevens!$D$4</f>
        <v>800</v>
      </c>
      <c r="E96" s="89"/>
    </row>
    <row r="97" spans="1:5" ht="14.4" x14ac:dyDescent="0.2">
      <c r="A97" s="18" t="s">
        <v>191</v>
      </c>
      <c r="B97" s="19" t="s">
        <v>192</v>
      </c>
      <c r="C97" s="20">
        <f>Basisgegevens!$D$6</f>
        <v>200</v>
      </c>
      <c r="D97" s="20">
        <f>Basisgegevens!$D$4</f>
        <v>800</v>
      </c>
      <c r="E97" s="89"/>
    </row>
    <row r="98" spans="1:5" ht="14.4" x14ac:dyDescent="0.2">
      <c r="A98" s="18" t="s">
        <v>193</v>
      </c>
      <c r="B98" s="19" t="s">
        <v>194</v>
      </c>
      <c r="C98" s="20">
        <f>Basisgegevens!$D$6</f>
        <v>200</v>
      </c>
      <c r="D98" s="20">
        <f>Basisgegevens!$D$4</f>
        <v>800</v>
      </c>
      <c r="E98" s="89"/>
    </row>
    <row r="99" spans="1:5" ht="14.4" x14ac:dyDescent="0.2">
      <c r="A99" s="18" t="s">
        <v>195</v>
      </c>
      <c r="B99" s="19" t="s">
        <v>196</v>
      </c>
      <c r="C99" s="20">
        <f>Basisgegevens!$D$6</f>
        <v>200</v>
      </c>
      <c r="D99" s="20">
        <f>Basisgegevens!$D$4</f>
        <v>800</v>
      </c>
      <c r="E99" s="89"/>
    </row>
    <row r="100" spans="1:5" ht="14.4" x14ac:dyDescent="0.2">
      <c r="A100" s="18" t="s">
        <v>197</v>
      </c>
      <c r="B100" s="19" t="s">
        <v>198</v>
      </c>
      <c r="C100" s="20">
        <f>Basisgegevens!$D$6</f>
        <v>200</v>
      </c>
      <c r="D100" s="20">
        <f>Basisgegevens!$D$4</f>
        <v>800</v>
      </c>
      <c r="E100" s="89"/>
    </row>
    <row r="101" spans="1:5" ht="14.4" x14ac:dyDescent="0.2">
      <c r="A101" s="18" t="s">
        <v>199</v>
      </c>
      <c r="B101" s="19" t="s">
        <v>200</v>
      </c>
      <c r="C101" s="20">
        <f>Basisgegevens!$B$6</f>
        <v>5000</v>
      </c>
      <c r="D101" s="20">
        <f>Basisgegevens!$B$4</f>
        <v>20000</v>
      </c>
      <c r="E101" s="92">
        <v>1</v>
      </c>
    </row>
    <row r="102" spans="1:5" ht="14.4" x14ac:dyDescent="0.2">
      <c r="A102" s="18" t="s">
        <v>201</v>
      </c>
      <c r="B102" s="19" t="s">
        <v>202</v>
      </c>
      <c r="C102" s="20">
        <f>Basisgegevens!$D$6</f>
        <v>200</v>
      </c>
      <c r="D102" s="20">
        <f>Basisgegevens!$D$4</f>
        <v>800</v>
      </c>
      <c r="E102" s="89"/>
    </row>
    <row r="103" spans="1:5" ht="14.4" x14ac:dyDescent="0.2">
      <c r="A103" s="18" t="s">
        <v>203</v>
      </c>
      <c r="B103" s="19" t="s">
        <v>204</v>
      </c>
      <c r="C103" s="20">
        <f>Basisgegevens!$B$6</f>
        <v>5000</v>
      </c>
      <c r="D103" s="20">
        <f>Basisgegevens!$B$4</f>
        <v>20000</v>
      </c>
      <c r="E103" s="92">
        <v>1</v>
      </c>
    </row>
    <row r="104" spans="1:5" ht="14.4" x14ac:dyDescent="0.2">
      <c r="A104" s="18" t="s">
        <v>205</v>
      </c>
      <c r="B104" s="19" t="s">
        <v>206</v>
      </c>
      <c r="C104" s="20">
        <f>Basisgegevens!$D$6</f>
        <v>200</v>
      </c>
      <c r="D104" s="20">
        <f>Basisgegevens!$D$4</f>
        <v>800</v>
      </c>
      <c r="E104" s="89"/>
    </row>
    <row r="105" spans="1:5" ht="14.4" x14ac:dyDescent="0.2">
      <c r="A105" s="18" t="s">
        <v>207</v>
      </c>
      <c r="B105" s="19" t="s">
        <v>208</v>
      </c>
      <c r="C105" s="20">
        <f>Basisgegevens!$D$6</f>
        <v>200</v>
      </c>
      <c r="D105" s="20">
        <f>Basisgegevens!$D$4</f>
        <v>800</v>
      </c>
      <c r="E105" s="89"/>
    </row>
    <row r="106" spans="1:5" ht="14.4" x14ac:dyDescent="0.2">
      <c r="A106" s="18" t="s">
        <v>209</v>
      </c>
      <c r="B106" s="19" t="s">
        <v>210</v>
      </c>
      <c r="C106" s="20">
        <f>Basisgegevens!$D$6</f>
        <v>200</v>
      </c>
      <c r="D106" s="20">
        <f>Basisgegevens!$D$4</f>
        <v>800</v>
      </c>
      <c r="E106" s="89"/>
    </row>
    <row r="107" spans="1:5" ht="14.4" x14ac:dyDescent="0.2">
      <c r="A107" s="18" t="s">
        <v>211</v>
      </c>
      <c r="B107" s="19">
        <v>870</v>
      </c>
      <c r="C107" s="20">
        <f>Basisgegevens!$D$6</f>
        <v>200</v>
      </c>
      <c r="D107" s="20">
        <f>Basisgegevens!$D$4</f>
        <v>800</v>
      </c>
      <c r="E107" s="89"/>
    </row>
    <row r="108" spans="1:5" ht="14.4" x14ac:dyDescent="0.2">
      <c r="A108" s="18" t="s">
        <v>212</v>
      </c>
      <c r="B108" s="19" t="s">
        <v>213</v>
      </c>
      <c r="C108" s="20">
        <f>Basisgegevens!$D$6</f>
        <v>200</v>
      </c>
      <c r="D108" s="20">
        <f>Basisgegevens!$D$4</f>
        <v>800</v>
      </c>
      <c r="E108" s="89"/>
    </row>
    <row r="109" spans="1:5" ht="14.4" x14ac:dyDescent="0.2">
      <c r="A109" s="18" t="s">
        <v>214</v>
      </c>
      <c r="B109" s="19" t="s">
        <v>215</v>
      </c>
      <c r="C109" s="20">
        <f>Basisgegevens!$D$6</f>
        <v>200</v>
      </c>
      <c r="D109" s="20">
        <f>Basisgegevens!$D$4</f>
        <v>800</v>
      </c>
      <c r="E109" s="89"/>
    </row>
    <row r="110" spans="1:5" ht="14.4" x14ac:dyDescent="0.2">
      <c r="A110" s="18" t="s">
        <v>216</v>
      </c>
      <c r="B110" s="19">
        <v>881</v>
      </c>
      <c r="C110" s="20">
        <f>Basisgegevens!$D$6</f>
        <v>200</v>
      </c>
      <c r="D110" s="20">
        <f>Basisgegevens!$D$4</f>
        <v>800</v>
      </c>
      <c r="E110" s="89"/>
    </row>
    <row r="111" spans="1:5" ht="14.4" x14ac:dyDescent="0.2">
      <c r="A111" s="18" t="s">
        <v>217</v>
      </c>
      <c r="B111" s="19" t="s">
        <v>218</v>
      </c>
      <c r="C111" s="20">
        <f>Basisgegevens!$D$6</f>
        <v>200</v>
      </c>
      <c r="D111" s="20">
        <f>Basisgegevens!$D$4</f>
        <v>800</v>
      </c>
      <c r="E111" s="89"/>
    </row>
    <row r="112" spans="1:5" ht="14.4" x14ac:dyDescent="0.2">
      <c r="A112" s="18" t="s">
        <v>219</v>
      </c>
      <c r="B112" s="19" t="s">
        <v>220</v>
      </c>
      <c r="C112" s="20">
        <f>Basisgegevens!$B$6</f>
        <v>5000</v>
      </c>
      <c r="D112" s="20">
        <f>Basisgegevens!$B$4</f>
        <v>20000</v>
      </c>
      <c r="E112" s="92">
        <v>1</v>
      </c>
    </row>
    <row r="113" spans="1:5" ht="14.4" x14ac:dyDescent="0.2">
      <c r="A113" s="18" t="s">
        <v>221</v>
      </c>
      <c r="B113" s="19" t="s">
        <v>222</v>
      </c>
      <c r="C113" s="20">
        <f>Basisgegevens!$D$6</f>
        <v>200</v>
      </c>
      <c r="D113" s="20">
        <f>Basisgegevens!$D$4</f>
        <v>800</v>
      </c>
      <c r="E113" s="89"/>
    </row>
    <row r="114" spans="1:5" ht="14.4" x14ac:dyDescent="0.2">
      <c r="A114" s="18" t="s">
        <v>223</v>
      </c>
      <c r="B114" s="19" t="s">
        <v>224</v>
      </c>
      <c r="C114" s="20">
        <f>Basisgegevens!$D$6</f>
        <v>200</v>
      </c>
      <c r="D114" s="20">
        <f>Basisgegevens!$D$4</f>
        <v>800</v>
      </c>
      <c r="E114" s="89"/>
    </row>
    <row r="115" spans="1:5" ht="14.4" x14ac:dyDescent="0.2">
      <c r="A115" s="18" t="s">
        <v>225</v>
      </c>
      <c r="B115" s="19" t="s">
        <v>226</v>
      </c>
      <c r="C115" s="20">
        <f>Basisgegevens!$D$6</f>
        <v>200</v>
      </c>
      <c r="D115" s="20">
        <f>Basisgegevens!$D$4</f>
        <v>800</v>
      </c>
      <c r="E115" s="89"/>
    </row>
    <row r="116" spans="1:5" ht="14.4" x14ac:dyDescent="0.2">
      <c r="A116" s="18" t="s">
        <v>227</v>
      </c>
      <c r="B116" s="19" t="s">
        <v>228</v>
      </c>
      <c r="C116" s="20">
        <f>Basisgegevens!$D$6</f>
        <v>200</v>
      </c>
      <c r="D116" s="20">
        <f>Basisgegevens!$D$4</f>
        <v>800</v>
      </c>
      <c r="E116" s="89"/>
    </row>
    <row r="117" spans="1:5" ht="14.4" x14ac:dyDescent="0.2">
      <c r="A117" s="18" t="s">
        <v>229</v>
      </c>
      <c r="B117" s="19" t="s">
        <v>230</v>
      </c>
      <c r="C117" s="20">
        <f>Basisgegevens!$D$6</f>
        <v>200</v>
      </c>
      <c r="D117" s="20">
        <f>Basisgegevens!$D$4</f>
        <v>800</v>
      </c>
      <c r="E117" s="89"/>
    </row>
    <row r="118" spans="1:5" ht="14.4" x14ac:dyDescent="0.2">
      <c r="A118" s="18" t="s">
        <v>231</v>
      </c>
      <c r="B118" s="19" t="s">
        <v>91</v>
      </c>
      <c r="C118" s="20">
        <f>Basisgegevens!$D$6</f>
        <v>200</v>
      </c>
      <c r="D118" s="20">
        <f>Basisgegevens!$D$4</f>
        <v>800</v>
      </c>
      <c r="E118" s="89"/>
    </row>
    <row r="119" spans="1:5" ht="14.4" x14ac:dyDescent="0.2">
      <c r="A119" s="18" t="s">
        <v>232</v>
      </c>
      <c r="B119" s="19" t="s">
        <v>233</v>
      </c>
      <c r="C119" s="20">
        <f>Basisgegevens!$D$6</f>
        <v>200</v>
      </c>
      <c r="D119" s="20">
        <f>Basisgegevens!$D$4</f>
        <v>800</v>
      </c>
      <c r="E119" s="89"/>
    </row>
    <row r="120" spans="1:5" ht="14.4" x14ac:dyDescent="0.2">
      <c r="A120" s="18" t="s">
        <v>234</v>
      </c>
      <c r="B120" s="19" t="s">
        <v>235</v>
      </c>
      <c r="C120" s="20">
        <f>Basisgegevens!$D$6</f>
        <v>200</v>
      </c>
      <c r="D120" s="20">
        <f>Basisgegevens!$D$4</f>
        <v>800</v>
      </c>
      <c r="E120" s="89"/>
    </row>
    <row r="121" spans="1:5" ht="14.4" x14ac:dyDescent="0.2">
      <c r="A121" s="18" t="s">
        <v>236</v>
      </c>
      <c r="B121" s="19" t="s">
        <v>237</v>
      </c>
      <c r="C121" s="20">
        <f>Basisgegevens!$D$6</f>
        <v>200</v>
      </c>
      <c r="D121" s="20">
        <f>Basisgegevens!$D$4</f>
        <v>800</v>
      </c>
      <c r="E121" s="89"/>
    </row>
    <row r="122" spans="1:5" ht="14.4" x14ac:dyDescent="0.2">
      <c r="A122" s="18" t="s">
        <v>238</v>
      </c>
      <c r="B122" s="19" t="s">
        <v>239</v>
      </c>
      <c r="C122" s="20">
        <f>Basisgegevens!$D$6</f>
        <v>200</v>
      </c>
      <c r="D122" s="20">
        <f>Basisgegevens!$D$4</f>
        <v>800</v>
      </c>
      <c r="E122" s="89"/>
    </row>
    <row r="123" spans="1:5" ht="14.4" x14ac:dyDescent="0.2">
      <c r="A123" s="18" t="s">
        <v>240</v>
      </c>
      <c r="B123" s="19" t="s">
        <v>241</v>
      </c>
      <c r="C123" s="20">
        <f>Basisgegevens!$D$6</f>
        <v>200</v>
      </c>
      <c r="D123" s="20">
        <f>Basisgegevens!$D$4</f>
        <v>800</v>
      </c>
      <c r="E123" s="89"/>
    </row>
    <row r="124" spans="1:5" ht="14.4" x14ac:dyDescent="0.2">
      <c r="A124" s="18" t="s">
        <v>242</v>
      </c>
      <c r="B124" s="19" t="s">
        <v>243</v>
      </c>
      <c r="C124" s="20">
        <f>Basisgegevens!$D$6</f>
        <v>200</v>
      </c>
      <c r="D124" s="20">
        <f>Basisgegevens!$D$4</f>
        <v>800</v>
      </c>
      <c r="E124" s="89"/>
    </row>
    <row r="125" spans="1:5" ht="14.4" x14ac:dyDescent="0.2">
      <c r="A125" s="18" t="s">
        <v>244</v>
      </c>
      <c r="B125" s="19" t="s">
        <v>245</v>
      </c>
      <c r="C125" s="20">
        <f>Basisgegevens!$D$6</f>
        <v>200</v>
      </c>
      <c r="D125" s="20">
        <f>Basisgegevens!$D$4</f>
        <v>800</v>
      </c>
      <c r="E125" s="89"/>
    </row>
    <row r="126" spans="1:5" ht="14.4" x14ac:dyDescent="0.2">
      <c r="A126" s="18" t="s">
        <v>246</v>
      </c>
      <c r="B126" s="19" t="s">
        <v>247</v>
      </c>
      <c r="C126" s="20">
        <f>Basisgegevens!$D$6</f>
        <v>200</v>
      </c>
      <c r="D126" s="20">
        <f>Basisgegevens!$D$4</f>
        <v>800</v>
      </c>
      <c r="E126" s="89"/>
    </row>
    <row r="127" spans="1:5" ht="14.4" x14ac:dyDescent="0.2">
      <c r="A127" s="18" t="s">
        <v>248</v>
      </c>
      <c r="B127" s="19" t="s">
        <v>249</v>
      </c>
      <c r="C127" s="20">
        <f>Basisgegevens!$D$6</f>
        <v>200</v>
      </c>
      <c r="D127" s="20">
        <f>Basisgegevens!$D$4</f>
        <v>800</v>
      </c>
      <c r="E127" s="89"/>
    </row>
    <row r="128" spans="1:5" ht="14.4" x14ac:dyDescent="0.2">
      <c r="A128" s="18" t="s">
        <v>250</v>
      </c>
      <c r="B128" s="19" t="s">
        <v>251</v>
      </c>
      <c r="C128" s="20">
        <f>Basisgegevens!$B$6</f>
        <v>5000</v>
      </c>
      <c r="D128" s="20">
        <f>Basisgegevens!$B$4</f>
        <v>20000</v>
      </c>
      <c r="E128" s="92">
        <v>1</v>
      </c>
    </row>
    <row r="129" spans="1:5" ht="14.4" x14ac:dyDescent="0.2">
      <c r="A129" s="18" t="s">
        <v>252</v>
      </c>
      <c r="B129" s="19" t="s">
        <v>253</v>
      </c>
      <c r="C129" s="20">
        <f>Basisgegevens!$D$6</f>
        <v>200</v>
      </c>
      <c r="D129" s="20">
        <f>Basisgegevens!$D$4</f>
        <v>800</v>
      </c>
      <c r="E129" s="89"/>
    </row>
    <row r="130" spans="1:5" ht="14.4" x14ac:dyDescent="0.2">
      <c r="A130" s="18" t="s">
        <v>254</v>
      </c>
      <c r="B130" s="19" t="s">
        <v>255</v>
      </c>
      <c r="C130" s="20">
        <f>Basisgegevens!$D$6</f>
        <v>200</v>
      </c>
      <c r="D130" s="20">
        <f>Basisgegevens!$D$4</f>
        <v>800</v>
      </c>
      <c r="E130" s="89"/>
    </row>
    <row r="131" spans="1:5" ht="14.4" x14ac:dyDescent="0.2">
      <c r="A131" s="18" t="s">
        <v>256</v>
      </c>
      <c r="B131" s="19" t="s">
        <v>257</v>
      </c>
      <c r="C131" s="20">
        <f>Basisgegevens!$B$6</f>
        <v>5000</v>
      </c>
      <c r="D131" s="20">
        <f>Basisgegevens!$B$4</f>
        <v>20000</v>
      </c>
      <c r="E131" s="92">
        <v>1</v>
      </c>
    </row>
    <row r="132" spans="1:5" ht="14.4" x14ac:dyDescent="0.2">
      <c r="A132" s="18" t="s">
        <v>258</v>
      </c>
      <c r="B132" s="19" t="s">
        <v>259</v>
      </c>
      <c r="C132" s="20">
        <f>Basisgegevens!$D$6</f>
        <v>200</v>
      </c>
      <c r="D132" s="20">
        <f>Basisgegevens!$D$4</f>
        <v>800</v>
      </c>
      <c r="E132" s="89"/>
    </row>
    <row r="133" spans="1:5" ht="14.4" x14ac:dyDescent="0.2">
      <c r="A133" s="18" t="s">
        <v>260</v>
      </c>
      <c r="B133" s="19" t="s">
        <v>261</v>
      </c>
      <c r="C133" s="20">
        <f>Basisgegevens!$D$6</f>
        <v>200</v>
      </c>
      <c r="D133" s="20">
        <f>Basisgegevens!$D$4</f>
        <v>800</v>
      </c>
      <c r="E133" s="89"/>
    </row>
    <row r="134" spans="1:5" ht="14.4" x14ac:dyDescent="0.2">
      <c r="A134" s="18" t="s">
        <v>262</v>
      </c>
      <c r="B134" s="19" t="s">
        <v>263</v>
      </c>
      <c r="C134" s="20">
        <f>Basisgegevens!$D$6</f>
        <v>200</v>
      </c>
      <c r="D134" s="20">
        <f>Basisgegevens!$D$4</f>
        <v>800</v>
      </c>
      <c r="E134" s="89"/>
    </row>
    <row r="135" spans="1:5" ht="14.4" x14ac:dyDescent="0.2">
      <c r="A135" s="18" t="s">
        <v>264</v>
      </c>
      <c r="B135" s="19" t="s">
        <v>265</v>
      </c>
      <c r="C135" s="20">
        <f>Basisgegevens!$D$6</f>
        <v>200</v>
      </c>
      <c r="D135" s="20">
        <f>Basisgegevens!$D$4</f>
        <v>800</v>
      </c>
      <c r="E135" s="89"/>
    </row>
    <row r="136" spans="1:5" ht="14.4" x14ac:dyDescent="0.2">
      <c r="A136" s="18" t="s">
        <v>266</v>
      </c>
      <c r="B136" s="19" t="s">
        <v>267</v>
      </c>
      <c r="C136" s="20">
        <f>Basisgegevens!$B$6</f>
        <v>5000</v>
      </c>
      <c r="D136" s="20">
        <f>Basisgegevens!$B$4</f>
        <v>20000</v>
      </c>
      <c r="E136" s="92">
        <v>1</v>
      </c>
    </row>
    <row r="137" spans="1:5" ht="14.4" x14ac:dyDescent="0.2">
      <c r="A137" s="18" t="s">
        <v>268</v>
      </c>
      <c r="B137" s="19" t="s">
        <v>269</v>
      </c>
      <c r="C137" s="20">
        <f>Basisgegevens!$B$6</f>
        <v>5000</v>
      </c>
      <c r="D137" s="20">
        <f>Basisgegevens!$B$4</f>
        <v>20000</v>
      </c>
      <c r="E137" s="92">
        <v>1</v>
      </c>
    </row>
    <row r="138" spans="1:5" ht="14.4" x14ac:dyDescent="0.2">
      <c r="A138" s="18" t="s">
        <v>270</v>
      </c>
      <c r="B138" s="19" t="s">
        <v>271</v>
      </c>
      <c r="C138" s="20">
        <f>Basisgegevens!$D$6</f>
        <v>200</v>
      </c>
      <c r="D138" s="20">
        <f>Basisgegevens!$D$4</f>
        <v>800</v>
      </c>
      <c r="E138" s="89"/>
    </row>
    <row r="139" spans="1:5" ht="14.4" x14ac:dyDescent="0.2">
      <c r="A139" s="18" t="s">
        <v>272</v>
      </c>
      <c r="B139" s="19" t="s">
        <v>273</v>
      </c>
      <c r="C139" s="20">
        <f>Basisgegevens!$D$6</f>
        <v>200</v>
      </c>
      <c r="D139" s="20">
        <f>Basisgegevens!$D$4</f>
        <v>800</v>
      </c>
      <c r="E139" s="89"/>
    </row>
    <row r="140" spans="1:5" ht="14.4" x14ac:dyDescent="0.2">
      <c r="A140" s="18" t="s">
        <v>274</v>
      </c>
      <c r="B140" s="19" t="s">
        <v>275</v>
      </c>
      <c r="C140" s="20">
        <f>Basisgegevens!$D$6</f>
        <v>200</v>
      </c>
      <c r="D140" s="20">
        <f>Basisgegevens!$D$4</f>
        <v>800</v>
      </c>
      <c r="E140" s="89"/>
    </row>
    <row r="141" spans="1:5" ht="14.4" x14ac:dyDescent="0.2">
      <c r="A141" s="18" t="s">
        <v>276</v>
      </c>
      <c r="B141" s="19">
        <v>960</v>
      </c>
      <c r="C141" s="20">
        <f>Basisgegevens!$D$6</f>
        <v>200</v>
      </c>
      <c r="D141" s="20">
        <f>Basisgegevens!$D$4</f>
        <v>800</v>
      </c>
      <c r="E141" s="89"/>
    </row>
    <row r="142" spans="1:5" ht="14.4" x14ac:dyDescent="0.2">
      <c r="A142" s="18" t="s">
        <v>277</v>
      </c>
      <c r="B142" s="19">
        <v>265</v>
      </c>
      <c r="C142" s="20">
        <f>Basisgegevens!$D$6</f>
        <v>200</v>
      </c>
      <c r="D142" s="20">
        <f>Basisgegevens!$D$4</f>
        <v>800</v>
      </c>
      <c r="E142" s="89"/>
    </row>
    <row r="143" spans="1:5" ht="14.4" x14ac:dyDescent="0.2">
      <c r="A143" s="18" t="s">
        <v>278</v>
      </c>
      <c r="B143" s="19" t="s">
        <v>279</v>
      </c>
      <c r="C143" s="20">
        <f>Basisgegevens!$D$6</f>
        <v>200</v>
      </c>
      <c r="D143" s="20">
        <f>Basisgegevens!$D$4</f>
        <v>800</v>
      </c>
      <c r="E143" s="89"/>
    </row>
    <row r="144" spans="1:5" ht="14.4" x14ac:dyDescent="0.2">
      <c r="A144" s="18" t="s">
        <v>280</v>
      </c>
      <c r="B144" s="19" t="s">
        <v>281</v>
      </c>
      <c r="C144" s="20">
        <f>Basisgegevens!$D$6</f>
        <v>200</v>
      </c>
      <c r="D144" s="20">
        <f>Basisgegevens!$D$4</f>
        <v>800</v>
      </c>
      <c r="E144" s="89"/>
    </row>
    <row r="145" spans="1:5" ht="14.4" x14ac:dyDescent="0.2">
      <c r="A145" s="18" t="s">
        <v>282</v>
      </c>
      <c r="B145" s="19" t="s">
        <v>283</v>
      </c>
      <c r="C145" s="20">
        <f>Basisgegevens!$B$6</f>
        <v>5000</v>
      </c>
      <c r="D145" s="20">
        <f>Basisgegevens!$B$4</f>
        <v>20000</v>
      </c>
      <c r="E145" s="92">
        <v>1</v>
      </c>
    </row>
    <row r="146" spans="1:5" ht="14.4" x14ac:dyDescent="0.2">
      <c r="A146" s="18" t="s">
        <v>284</v>
      </c>
      <c r="B146" s="19" t="s">
        <v>285</v>
      </c>
      <c r="C146" s="20">
        <f>Basisgegevens!$D$6</f>
        <v>200</v>
      </c>
      <c r="D146" s="20">
        <f>Basisgegevens!$D$4</f>
        <v>800</v>
      </c>
      <c r="E146" s="89"/>
    </row>
    <row r="147" spans="1:5" ht="14.4" x14ac:dyDescent="0.2">
      <c r="A147" s="18" t="s">
        <v>286</v>
      </c>
      <c r="B147" s="19" t="s">
        <v>287</v>
      </c>
      <c r="C147" s="20">
        <f>Basisgegevens!$D$6</f>
        <v>200</v>
      </c>
      <c r="D147" s="20">
        <f>Basisgegevens!$D$4</f>
        <v>800</v>
      </c>
      <c r="E147" s="89"/>
    </row>
    <row r="148" spans="1:5" ht="14.4" x14ac:dyDescent="0.2">
      <c r="A148" s="18" t="s">
        <v>288</v>
      </c>
      <c r="B148" s="19" t="s">
        <v>289</v>
      </c>
      <c r="C148" s="20">
        <f>Basisgegevens!$D$6</f>
        <v>200</v>
      </c>
      <c r="D148" s="20">
        <f>Basisgegevens!$D$4</f>
        <v>800</v>
      </c>
      <c r="E148" s="89"/>
    </row>
    <row r="149" spans="1:5" ht="14.4" x14ac:dyDescent="0.2">
      <c r="A149" s="18" t="s">
        <v>290</v>
      </c>
      <c r="B149" s="19">
        <v>1</v>
      </c>
      <c r="C149" s="20">
        <f>Basisgegevens!$D$6</f>
        <v>200</v>
      </c>
      <c r="D149" s="20">
        <f>Basisgegevens!$D$4</f>
        <v>800</v>
      </c>
      <c r="E149" s="89"/>
    </row>
    <row r="150" spans="1:5" ht="14.4" x14ac:dyDescent="0.2">
      <c r="A150" s="18" t="s">
        <v>291</v>
      </c>
      <c r="B150" s="19" t="s">
        <v>292</v>
      </c>
      <c r="C150" s="20">
        <f>Basisgegevens!$D$6</f>
        <v>200</v>
      </c>
      <c r="D150" s="20">
        <f>Basisgegevens!$D$4</f>
        <v>800</v>
      </c>
      <c r="E150" s="89"/>
    </row>
    <row r="151" spans="1:5" ht="14.4" x14ac:dyDescent="0.2">
      <c r="A151" s="18" t="s">
        <v>293</v>
      </c>
      <c r="B151" s="19" t="s">
        <v>294</v>
      </c>
      <c r="C151" s="20">
        <f>Basisgegevens!$D$6</f>
        <v>200</v>
      </c>
      <c r="D151" s="20">
        <f>Basisgegevens!$D$4</f>
        <v>800</v>
      </c>
      <c r="E151" s="89"/>
    </row>
    <row r="152" spans="1:5" ht="14.4" x14ac:dyDescent="0.2">
      <c r="A152" s="18" t="s">
        <v>295</v>
      </c>
      <c r="B152" s="19" t="s">
        <v>296</v>
      </c>
      <c r="C152" s="20">
        <f>Basisgegevens!$D$6</f>
        <v>200</v>
      </c>
      <c r="D152" s="20">
        <f>Basisgegevens!$D$4</f>
        <v>800</v>
      </c>
      <c r="E152" s="89"/>
    </row>
    <row r="153" spans="1:5" ht="14.4" x14ac:dyDescent="0.2">
      <c r="A153" s="18" t="s">
        <v>297</v>
      </c>
      <c r="B153" s="19" t="s">
        <v>298</v>
      </c>
      <c r="C153" s="20">
        <f>Basisgegevens!$D$6</f>
        <v>200</v>
      </c>
      <c r="D153" s="20">
        <f>Basisgegevens!$D$4</f>
        <v>800</v>
      </c>
      <c r="E153" s="89"/>
    </row>
    <row r="154" spans="1:5" ht="14.4" x14ac:dyDescent="0.2">
      <c r="A154" s="18" t="s">
        <v>299</v>
      </c>
      <c r="B154" s="19" t="s">
        <v>300</v>
      </c>
      <c r="C154" s="20">
        <f>Basisgegevens!$D$6</f>
        <v>200</v>
      </c>
      <c r="D154" s="20">
        <f>Basisgegevens!$D$4</f>
        <v>800</v>
      </c>
      <c r="E154" s="89"/>
    </row>
    <row r="155" spans="1:5" ht="14.4" x14ac:dyDescent="0.2">
      <c r="A155" s="18" t="s">
        <v>301</v>
      </c>
      <c r="B155" s="19" t="s">
        <v>302</v>
      </c>
      <c r="C155" s="20">
        <f>Basisgegevens!$D$6</f>
        <v>200</v>
      </c>
      <c r="D155" s="20">
        <f>Basisgegevens!$D$4</f>
        <v>800</v>
      </c>
      <c r="E155" s="89"/>
    </row>
    <row r="156" spans="1:5" ht="14.4" x14ac:dyDescent="0.2">
      <c r="A156" s="18" t="s">
        <v>303</v>
      </c>
      <c r="B156" s="19" t="s">
        <v>91</v>
      </c>
      <c r="C156" s="20">
        <f>Basisgegevens!$D$6</f>
        <v>200</v>
      </c>
      <c r="D156" s="20">
        <f>Basisgegevens!$D$4</f>
        <v>800</v>
      </c>
      <c r="E156" s="89"/>
    </row>
    <row r="157" spans="1:5" ht="14.4" x14ac:dyDescent="0.2">
      <c r="A157" s="18" t="s">
        <v>304</v>
      </c>
      <c r="B157" s="19" t="s">
        <v>305</v>
      </c>
      <c r="C157" s="20">
        <f>Basisgegevens!$D$6</f>
        <v>200</v>
      </c>
      <c r="D157" s="20">
        <f>Basisgegevens!$D$4</f>
        <v>800</v>
      </c>
      <c r="E157" s="89"/>
    </row>
    <row r="158" spans="1:5" ht="14.4" x14ac:dyDescent="0.2">
      <c r="A158" s="18" t="s">
        <v>306</v>
      </c>
      <c r="B158" s="19" t="s">
        <v>307</v>
      </c>
      <c r="C158" s="20">
        <f>Basisgegevens!$D$6</f>
        <v>200</v>
      </c>
      <c r="D158" s="20">
        <f>Basisgegevens!$D$4</f>
        <v>800</v>
      </c>
      <c r="E158" s="89"/>
    </row>
    <row r="159" spans="1:5" ht="14.4" x14ac:dyDescent="0.2">
      <c r="A159" s="18" t="s">
        <v>308</v>
      </c>
      <c r="B159" s="19" t="s">
        <v>309</v>
      </c>
      <c r="C159" s="20">
        <f>Basisgegevens!$D$6</f>
        <v>200</v>
      </c>
      <c r="D159" s="20">
        <f>Basisgegevens!$D$4</f>
        <v>800</v>
      </c>
      <c r="E159" s="89"/>
    </row>
    <row r="160" spans="1:5" ht="14.4" x14ac:dyDescent="0.2">
      <c r="A160" s="18" t="s">
        <v>310</v>
      </c>
      <c r="B160" s="19" t="s">
        <v>311</v>
      </c>
      <c r="C160" s="20">
        <f>Basisgegevens!$D$6</f>
        <v>200</v>
      </c>
      <c r="D160" s="20">
        <f>Basisgegevens!$D$4</f>
        <v>800</v>
      </c>
      <c r="E160" s="89"/>
    </row>
    <row r="161" spans="1:5" ht="14.4" x14ac:dyDescent="0.2">
      <c r="A161" s="18" t="s">
        <v>312</v>
      </c>
      <c r="B161" s="19" t="s">
        <v>313</v>
      </c>
      <c r="C161" s="20">
        <f>Basisgegevens!$D$6</f>
        <v>200</v>
      </c>
      <c r="D161" s="20">
        <f>Basisgegevens!$D$4</f>
        <v>800</v>
      </c>
      <c r="E161" s="89"/>
    </row>
    <row r="162" spans="1:5" ht="14.4" x14ac:dyDescent="0.2">
      <c r="A162" s="18" t="s">
        <v>314</v>
      </c>
      <c r="B162" s="19" t="s">
        <v>315</v>
      </c>
      <c r="C162" s="20">
        <f>Basisgegevens!$D$6</f>
        <v>200</v>
      </c>
      <c r="D162" s="20">
        <f>Basisgegevens!$D$4</f>
        <v>800</v>
      </c>
      <c r="E162" s="89"/>
    </row>
    <row r="163" spans="1:5" ht="14.4" x14ac:dyDescent="0.2">
      <c r="A163" s="18" t="s">
        <v>316</v>
      </c>
      <c r="B163" s="19" t="s">
        <v>317</v>
      </c>
      <c r="C163" s="20">
        <f>Basisgegevens!$D$6</f>
        <v>200</v>
      </c>
      <c r="D163" s="20">
        <f>Basisgegevens!$D$4</f>
        <v>800</v>
      </c>
      <c r="E163" s="89"/>
    </row>
    <row r="164" spans="1:5" ht="14.4" x14ac:dyDescent="0.2">
      <c r="A164" s="18" t="s">
        <v>318</v>
      </c>
      <c r="B164" s="19" t="s">
        <v>319</v>
      </c>
      <c r="C164" s="20">
        <f>Basisgegevens!$D$6</f>
        <v>200</v>
      </c>
      <c r="D164" s="20">
        <f>Basisgegevens!$D$4</f>
        <v>800</v>
      </c>
      <c r="E164" s="89"/>
    </row>
    <row r="165" spans="1:5" ht="14.4" x14ac:dyDescent="0.2">
      <c r="A165" s="18" t="s">
        <v>320</v>
      </c>
      <c r="B165" s="19" t="s">
        <v>321</v>
      </c>
      <c r="C165" s="20">
        <f>Basisgegevens!$D$6</f>
        <v>200</v>
      </c>
      <c r="D165" s="20">
        <f>Basisgegevens!$D$4</f>
        <v>800</v>
      </c>
      <c r="E165" s="89"/>
    </row>
    <row r="166" spans="1:5" ht="14.4" x14ac:dyDescent="0.2">
      <c r="A166" s="18" t="s">
        <v>322</v>
      </c>
      <c r="B166" s="19">
        <v>599</v>
      </c>
      <c r="C166" s="20">
        <f>Basisgegevens!$D$6</f>
        <v>200</v>
      </c>
      <c r="D166" s="20">
        <f>Basisgegevens!$D$4</f>
        <v>800</v>
      </c>
      <c r="E166" s="89"/>
    </row>
    <row r="167" spans="1:5" ht="14.4" x14ac:dyDescent="0.2">
      <c r="A167" s="18" t="s">
        <v>323</v>
      </c>
      <c r="B167" s="19" t="s">
        <v>324</v>
      </c>
      <c r="C167" s="20">
        <f>Basisgegevens!$D$6</f>
        <v>200</v>
      </c>
      <c r="D167" s="20">
        <f>Basisgegevens!$D$4</f>
        <v>800</v>
      </c>
      <c r="E167" s="89"/>
    </row>
    <row r="168" spans="1:5" ht="14.4" x14ac:dyDescent="0.2">
      <c r="A168" s="18" t="s">
        <v>325</v>
      </c>
      <c r="B168" s="19" t="s">
        <v>326</v>
      </c>
      <c r="C168" s="20">
        <f>Basisgegevens!$D$6</f>
        <v>200</v>
      </c>
      <c r="D168" s="20">
        <f>Basisgegevens!$D$4</f>
        <v>800</v>
      </c>
      <c r="E168" s="89"/>
    </row>
    <row r="169" spans="1:5" ht="14.4" x14ac:dyDescent="0.2">
      <c r="A169" s="18" t="s">
        <v>327</v>
      </c>
      <c r="B169" s="19" t="s">
        <v>328</v>
      </c>
      <c r="C169" s="20">
        <f>Basisgegevens!$D$6</f>
        <v>200</v>
      </c>
      <c r="D169" s="20">
        <f>Basisgegevens!$D$4</f>
        <v>800</v>
      </c>
      <c r="E169" s="89"/>
    </row>
    <row r="170" spans="1:5" ht="14.4" x14ac:dyDescent="0.2">
      <c r="A170" s="18" t="s">
        <v>329</v>
      </c>
      <c r="B170" s="19" t="s">
        <v>330</v>
      </c>
      <c r="C170" s="20">
        <f>Basisgegevens!$D$6</f>
        <v>200</v>
      </c>
      <c r="D170" s="20">
        <f>Basisgegevens!$D$4</f>
        <v>800</v>
      </c>
      <c r="E170" s="89"/>
    </row>
    <row r="171" spans="1:5" ht="14.4" x14ac:dyDescent="0.2">
      <c r="A171" s="18" t="s">
        <v>331</v>
      </c>
      <c r="B171" s="19" t="s">
        <v>332</v>
      </c>
      <c r="C171" s="20">
        <f>Basisgegevens!$D$6</f>
        <v>200</v>
      </c>
      <c r="D171" s="20">
        <f>Basisgegevens!$D$4</f>
        <v>800</v>
      </c>
      <c r="E171" s="89"/>
    </row>
    <row r="172" spans="1:5" ht="14.4" x14ac:dyDescent="0.2">
      <c r="A172" s="18" t="s">
        <v>333</v>
      </c>
      <c r="B172" s="19" t="s">
        <v>334</v>
      </c>
      <c r="C172" s="20">
        <f>Basisgegevens!$D$6</f>
        <v>200</v>
      </c>
      <c r="D172" s="20">
        <f>Basisgegevens!$D$4</f>
        <v>800</v>
      </c>
      <c r="E172" s="89"/>
    </row>
    <row r="173" spans="1:5" ht="14.4" x14ac:dyDescent="0.2">
      <c r="A173" s="18" t="s">
        <v>335</v>
      </c>
      <c r="B173" s="19" t="s">
        <v>336</v>
      </c>
      <c r="C173" s="20">
        <f>Basisgegevens!$D$6</f>
        <v>200</v>
      </c>
      <c r="D173" s="20">
        <f>Basisgegevens!$D$4</f>
        <v>800</v>
      </c>
      <c r="E173" s="89"/>
    </row>
    <row r="174" spans="1:5" ht="14.4" x14ac:dyDescent="0.2">
      <c r="A174" s="18" t="s">
        <v>337</v>
      </c>
      <c r="B174" s="19" t="s">
        <v>338</v>
      </c>
      <c r="C174" s="20">
        <f>Basisgegevens!$D$6</f>
        <v>200</v>
      </c>
      <c r="D174" s="20">
        <f>Basisgegevens!$D$4</f>
        <v>800</v>
      </c>
      <c r="E174" s="89"/>
    </row>
    <row r="175" spans="1:5" ht="14.4" x14ac:dyDescent="0.2">
      <c r="A175" s="18" t="s">
        <v>339</v>
      </c>
      <c r="B175" s="19" t="s">
        <v>340</v>
      </c>
      <c r="C175" s="20">
        <f>Basisgegevens!$D$6</f>
        <v>200</v>
      </c>
      <c r="D175" s="20">
        <f>Basisgegevens!$D$4</f>
        <v>800</v>
      </c>
      <c r="E175" s="89"/>
    </row>
    <row r="176" spans="1:5" ht="14.4" x14ac:dyDescent="0.2">
      <c r="A176" s="18" t="s">
        <v>341</v>
      </c>
      <c r="B176" s="19" t="s">
        <v>342</v>
      </c>
      <c r="C176" s="20">
        <f>Basisgegevens!$D$6</f>
        <v>200</v>
      </c>
      <c r="D176" s="20">
        <f>Basisgegevens!$D$4</f>
        <v>800</v>
      </c>
      <c r="E176" s="89"/>
    </row>
    <row r="177" spans="1:5" ht="14.4" x14ac:dyDescent="0.2">
      <c r="A177" s="18" t="s">
        <v>343</v>
      </c>
      <c r="B177" s="19" t="s">
        <v>344</v>
      </c>
      <c r="C177" s="20">
        <f>Basisgegevens!$D$6</f>
        <v>200</v>
      </c>
      <c r="D177" s="20">
        <f>Basisgegevens!$D$4</f>
        <v>800</v>
      </c>
      <c r="E177" s="89"/>
    </row>
    <row r="178" spans="1:5" ht="14.4" x14ac:dyDescent="0.2">
      <c r="A178" s="18" t="s">
        <v>345</v>
      </c>
      <c r="B178" s="19" t="s">
        <v>346</v>
      </c>
      <c r="C178" s="20">
        <f>Basisgegevens!$D$6</f>
        <v>200</v>
      </c>
      <c r="D178" s="20">
        <f>Basisgegevens!$D$4</f>
        <v>800</v>
      </c>
      <c r="E178" s="89"/>
    </row>
    <row r="179" spans="1:5" ht="14.4" x14ac:dyDescent="0.2">
      <c r="A179" s="18" t="s">
        <v>347</v>
      </c>
      <c r="B179" s="19" t="s">
        <v>348</v>
      </c>
      <c r="C179" s="20">
        <f>Basisgegevens!$D$6</f>
        <v>200</v>
      </c>
      <c r="D179" s="20">
        <f>Basisgegevens!$D$4</f>
        <v>800</v>
      </c>
      <c r="E179" s="89"/>
    </row>
    <row r="180" spans="1:5" ht="14.4" x14ac:dyDescent="0.2">
      <c r="A180" s="18" t="s">
        <v>349</v>
      </c>
      <c r="B180" s="19" t="s">
        <v>350</v>
      </c>
      <c r="C180" s="20">
        <f>Basisgegevens!$D$6</f>
        <v>200</v>
      </c>
      <c r="D180" s="20">
        <f>Basisgegevens!$D$4</f>
        <v>800</v>
      </c>
      <c r="E180" s="89"/>
    </row>
    <row r="181" spans="1:5" ht="14.4" x14ac:dyDescent="0.2">
      <c r="A181" s="18" t="s">
        <v>351</v>
      </c>
      <c r="B181" s="19" t="s">
        <v>352</v>
      </c>
      <c r="C181" s="20">
        <f>Basisgegevens!$D$6</f>
        <v>200</v>
      </c>
      <c r="D181" s="20">
        <f>Basisgegevens!$D$4</f>
        <v>800</v>
      </c>
      <c r="E181" s="89"/>
    </row>
    <row r="182" spans="1:5" ht="14.4" x14ac:dyDescent="0.2">
      <c r="A182" s="18" t="s">
        <v>353</v>
      </c>
      <c r="B182" s="19" t="s">
        <v>354</v>
      </c>
      <c r="C182" s="20">
        <f>Basisgegevens!$B$6</f>
        <v>5000</v>
      </c>
      <c r="D182" s="20">
        <f>Basisgegevens!$B$4</f>
        <v>20000</v>
      </c>
      <c r="E182" s="92">
        <v>1</v>
      </c>
    </row>
    <row r="183" spans="1:5" ht="14.4" x14ac:dyDescent="0.2">
      <c r="A183" s="18" t="s">
        <v>355</v>
      </c>
      <c r="B183" s="19" t="s">
        <v>356</v>
      </c>
      <c r="C183" s="20">
        <f>Basisgegevens!$D$6</f>
        <v>200</v>
      </c>
      <c r="D183" s="20">
        <f>Basisgegevens!$D$4</f>
        <v>800</v>
      </c>
      <c r="E183" s="89"/>
    </row>
    <row r="184" spans="1:5" ht="14.4" x14ac:dyDescent="0.2">
      <c r="A184" s="18" t="s">
        <v>357</v>
      </c>
      <c r="B184" s="19" t="s">
        <v>358</v>
      </c>
      <c r="C184" s="20">
        <f>Basisgegevens!$D$6</f>
        <v>200</v>
      </c>
      <c r="D184" s="20">
        <f>Basisgegevens!$D$4</f>
        <v>800</v>
      </c>
      <c r="E184" s="89"/>
    </row>
    <row r="185" spans="1:5" ht="14.4" x14ac:dyDescent="0.2">
      <c r="A185" s="18" t="s">
        <v>359</v>
      </c>
      <c r="B185" s="19" t="s">
        <v>360</v>
      </c>
      <c r="C185" s="20">
        <f>Basisgegevens!$D$6</f>
        <v>200</v>
      </c>
      <c r="D185" s="20">
        <f>Basisgegevens!$D$4</f>
        <v>800</v>
      </c>
      <c r="E185" s="89"/>
    </row>
    <row r="186" spans="1:5" ht="14.4" x14ac:dyDescent="0.2">
      <c r="A186" s="18" t="s">
        <v>361</v>
      </c>
      <c r="B186" s="19" t="s">
        <v>362</v>
      </c>
      <c r="C186" s="20">
        <f>Basisgegevens!$D$6</f>
        <v>200</v>
      </c>
      <c r="D186" s="20">
        <f>Basisgegevens!$D$4</f>
        <v>800</v>
      </c>
      <c r="E186" s="89"/>
    </row>
    <row r="187" spans="1:5" ht="14.4" x14ac:dyDescent="0.2">
      <c r="A187" s="18" t="s">
        <v>363</v>
      </c>
      <c r="B187" s="19" t="s">
        <v>364</v>
      </c>
      <c r="C187" s="20">
        <f>Basisgegevens!$D$6</f>
        <v>200</v>
      </c>
      <c r="D187" s="20">
        <f>Basisgegevens!$D$4</f>
        <v>800</v>
      </c>
      <c r="E187" s="89"/>
    </row>
    <row r="188" spans="1:5" ht="14.4" x14ac:dyDescent="0.2">
      <c r="A188" s="18" t="s">
        <v>365</v>
      </c>
      <c r="B188" s="19" t="s">
        <v>366</v>
      </c>
      <c r="C188" s="20">
        <f>Basisgegevens!$D$6</f>
        <v>200</v>
      </c>
      <c r="D188" s="20">
        <f>Basisgegevens!$D$4</f>
        <v>800</v>
      </c>
      <c r="E188" s="89"/>
    </row>
    <row r="189" spans="1:5" ht="14.4" x14ac:dyDescent="0.2">
      <c r="A189" s="18" t="s">
        <v>367</v>
      </c>
      <c r="B189" s="19" t="s">
        <v>368</v>
      </c>
      <c r="C189" s="20">
        <f>Basisgegevens!$D$6</f>
        <v>200</v>
      </c>
      <c r="D189" s="20">
        <f>Basisgegevens!$D$4</f>
        <v>800</v>
      </c>
      <c r="E189" s="89"/>
    </row>
    <row r="190" spans="1:5" ht="14.4" x14ac:dyDescent="0.2">
      <c r="A190" s="18" t="s">
        <v>369</v>
      </c>
      <c r="B190" s="19" t="s">
        <v>370</v>
      </c>
      <c r="C190" s="20">
        <f>Basisgegevens!$D$6</f>
        <v>200</v>
      </c>
      <c r="D190" s="20">
        <f>Basisgegevens!$D$4</f>
        <v>800</v>
      </c>
      <c r="E190" s="89"/>
    </row>
    <row r="191" spans="1:5" ht="14.4" x14ac:dyDescent="0.2">
      <c r="A191" s="18" t="s">
        <v>371</v>
      </c>
      <c r="B191" s="19" t="s">
        <v>372</v>
      </c>
      <c r="C191" s="20">
        <f>Basisgegevens!$D$6</f>
        <v>200</v>
      </c>
      <c r="D191" s="20">
        <f>Basisgegevens!$D$4</f>
        <v>800</v>
      </c>
      <c r="E191" s="89"/>
    </row>
    <row r="192" spans="1:5" ht="14.4" x14ac:dyDescent="0.2">
      <c r="A192" s="18" t="s">
        <v>373</v>
      </c>
      <c r="B192" s="19" t="s">
        <v>374</v>
      </c>
      <c r="C192" s="20">
        <f>Basisgegevens!$B$6</f>
        <v>5000</v>
      </c>
      <c r="D192" s="20">
        <f>Basisgegevens!$B$4</f>
        <v>20000</v>
      </c>
      <c r="E192" s="92">
        <v>1</v>
      </c>
    </row>
    <row r="193" spans="1:5" ht="14.4" x14ac:dyDescent="0.2">
      <c r="A193" s="18" t="s">
        <v>375</v>
      </c>
      <c r="B193" s="19" t="s">
        <v>376</v>
      </c>
      <c r="C193" s="20">
        <f>Basisgegevens!$B$6</f>
        <v>5000</v>
      </c>
      <c r="D193" s="20">
        <f>Basisgegevens!$B$4</f>
        <v>20000</v>
      </c>
      <c r="E193" s="92">
        <v>1</v>
      </c>
    </row>
    <row r="194" spans="1:5" ht="14.4" x14ac:dyDescent="0.2">
      <c r="A194" s="18" t="s">
        <v>377</v>
      </c>
      <c r="B194" s="19" t="s">
        <v>378</v>
      </c>
      <c r="C194" s="20">
        <f>Basisgegevens!$D$6</f>
        <v>200</v>
      </c>
      <c r="D194" s="20">
        <f>Basisgegevens!$D$4</f>
        <v>800</v>
      </c>
      <c r="E194" s="89"/>
    </row>
    <row r="195" spans="1:5" ht="14.4" x14ac:dyDescent="0.2">
      <c r="A195" s="18" t="s">
        <v>377</v>
      </c>
      <c r="B195" s="19" t="s">
        <v>379</v>
      </c>
      <c r="C195" s="20">
        <f>Basisgegevens!$D$6</f>
        <v>200</v>
      </c>
      <c r="D195" s="20">
        <f>Basisgegevens!$D$4</f>
        <v>800</v>
      </c>
      <c r="E195" s="89"/>
    </row>
    <row r="196" spans="1:5" ht="14.4" x14ac:dyDescent="0.2">
      <c r="A196" s="18" t="s">
        <v>380</v>
      </c>
      <c r="B196" s="19" t="s">
        <v>381</v>
      </c>
      <c r="C196" s="20">
        <f>Basisgegevens!$D$6</f>
        <v>200</v>
      </c>
      <c r="D196" s="20">
        <f>Basisgegevens!$D$4</f>
        <v>800</v>
      </c>
      <c r="E196" s="89"/>
    </row>
    <row r="197" spans="1:5" ht="14.4" x14ac:dyDescent="0.2">
      <c r="A197" s="18" t="s">
        <v>382</v>
      </c>
      <c r="B197" s="19" t="s">
        <v>383</v>
      </c>
      <c r="C197" s="20">
        <f>Basisgegevens!$D$6</f>
        <v>200</v>
      </c>
      <c r="D197" s="20">
        <f>Basisgegevens!$D$4</f>
        <v>800</v>
      </c>
      <c r="E197" s="89"/>
    </row>
    <row r="198" spans="1:5" ht="14.4" x14ac:dyDescent="0.2">
      <c r="A198" s="18" t="s">
        <v>384</v>
      </c>
      <c r="B198" s="19" t="s">
        <v>385</v>
      </c>
      <c r="C198" s="20">
        <f>Basisgegevens!$B$6</f>
        <v>5000</v>
      </c>
      <c r="D198" s="20">
        <f>Basisgegevens!$B$4</f>
        <v>20000</v>
      </c>
      <c r="E198" s="92">
        <v>1</v>
      </c>
    </row>
    <row r="199" spans="1:5" ht="14.4" x14ac:dyDescent="0.2">
      <c r="A199" s="18" t="s">
        <v>386</v>
      </c>
      <c r="B199" s="19" t="s">
        <v>239</v>
      </c>
      <c r="C199" s="20">
        <f>Basisgegevens!$D$6</f>
        <v>200</v>
      </c>
      <c r="D199" s="20">
        <f>Basisgegevens!$D$4</f>
        <v>800</v>
      </c>
      <c r="E199" s="89"/>
    </row>
    <row r="200" spans="1:5" ht="14.4" x14ac:dyDescent="0.2">
      <c r="A200" s="18" t="s">
        <v>387</v>
      </c>
      <c r="B200" s="19" t="s">
        <v>388</v>
      </c>
      <c r="C200" s="20">
        <f>Basisgegevens!$D$6</f>
        <v>200</v>
      </c>
      <c r="D200" s="20">
        <f>Basisgegevens!$D$4</f>
        <v>800</v>
      </c>
      <c r="E200" s="89"/>
    </row>
    <row r="201" spans="1:5" ht="14.4" x14ac:dyDescent="0.2">
      <c r="A201" s="18" t="s">
        <v>389</v>
      </c>
      <c r="B201" s="19" t="s">
        <v>390</v>
      </c>
      <c r="C201" s="20">
        <f>Basisgegevens!$D$6</f>
        <v>200</v>
      </c>
      <c r="D201" s="20">
        <f>Basisgegevens!$D$4</f>
        <v>800</v>
      </c>
      <c r="E201" s="89"/>
    </row>
    <row r="202" spans="1:5" ht="14.4" x14ac:dyDescent="0.2">
      <c r="A202" s="18" t="s">
        <v>391</v>
      </c>
      <c r="B202" s="19" t="s">
        <v>392</v>
      </c>
      <c r="C202" s="20">
        <f>Basisgegevens!$D$6</f>
        <v>200</v>
      </c>
      <c r="D202" s="20">
        <f>Basisgegevens!$D$4</f>
        <v>800</v>
      </c>
      <c r="E202" s="89"/>
    </row>
    <row r="203" spans="1:5" ht="14.4" x14ac:dyDescent="0.2">
      <c r="A203" s="18" t="s">
        <v>393</v>
      </c>
      <c r="B203" s="19" t="s">
        <v>394</v>
      </c>
      <c r="C203" s="20">
        <f>Basisgegevens!$D$6</f>
        <v>200</v>
      </c>
      <c r="D203" s="20">
        <f>Basisgegevens!$D$4</f>
        <v>800</v>
      </c>
      <c r="E203" s="89"/>
    </row>
    <row r="204" spans="1:5" ht="14.4" x14ac:dyDescent="0.2">
      <c r="A204" s="18" t="s">
        <v>395</v>
      </c>
      <c r="B204" s="19" t="s">
        <v>396</v>
      </c>
      <c r="C204" s="20">
        <f>Basisgegevens!$D$6</f>
        <v>200</v>
      </c>
      <c r="D204" s="20">
        <f>Basisgegevens!$D$4</f>
        <v>800</v>
      </c>
      <c r="E204" s="89"/>
    </row>
    <row r="205" spans="1:5" ht="14.4" x14ac:dyDescent="0.2">
      <c r="A205" s="18" t="s">
        <v>397</v>
      </c>
      <c r="B205" s="19" t="s">
        <v>180</v>
      </c>
      <c r="C205" s="20">
        <f>Basisgegevens!$D$6</f>
        <v>200</v>
      </c>
      <c r="D205" s="20">
        <f>Basisgegevens!$D$4</f>
        <v>800</v>
      </c>
      <c r="E205" s="89"/>
    </row>
    <row r="206" spans="1:5" ht="14.4" x14ac:dyDescent="0.2">
      <c r="A206" s="18" t="s">
        <v>398</v>
      </c>
      <c r="B206" s="19" t="s">
        <v>399</v>
      </c>
      <c r="C206" s="20">
        <f>Basisgegevens!$D$6</f>
        <v>200</v>
      </c>
      <c r="D206" s="20">
        <f>Basisgegevens!$D$4</f>
        <v>800</v>
      </c>
      <c r="E206" s="89"/>
    </row>
    <row r="207" spans="1:5" ht="14.4" x14ac:dyDescent="0.2">
      <c r="A207" s="18" t="s">
        <v>400</v>
      </c>
      <c r="B207" s="19" t="s">
        <v>401</v>
      </c>
      <c r="C207" s="20">
        <f>Basisgegevens!$D$6</f>
        <v>200</v>
      </c>
      <c r="D207" s="20">
        <f>Basisgegevens!$D$4</f>
        <v>800</v>
      </c>
      <c r="E207" s="89"/>
    </row>
    <row r="208" spans="1:5" ht="14.4" x14ac:dyDescent="0.2">
      <c r="A208" s="18" t="s">
        <v>402</v>
      </c>
      <c r="B208" s="19" t="s">
        <v>403</v>
      </c>
      <c r="C208" s="20">
        <f>Basisgegevens!$D$6</f>
        <v>200</v>
      </c>
      <c r="D208" s="20">
        <f>Basisgegevens!$D$4</f>
        <v>800</v>
      </c>
      <c r="E208" s="89"/>
    </row>
    <row r="209" spans="1:5" ht="14.4" x14ac:dyDescent="0.2">
      <c r="A209" s="18" t="s">
        <v>404</v>
      </c>
      <c r="B209" s="19" t="s">
        <v>405</v>
      </c>
      <c r="C209" s="20">
        <f>Basisgegevens!$D$6</f>
        <v>200</v>
      </c>
      <c r="D209" s="20">
        <f>Basisgegevens!$D$4</f>
        <v>800</v>
      </c>
      <c r="E209" s="89"/>
    </row>
    <row r="210" spans="1:5" ht="14.4" x14ac:dyDescent="0.2">
      <c r="A210" s="18" t="s">
        <v>406</v>
      </c>
      <c r="B210" s="19" t="s">
        <v>407</v>
      </c>
      <c r="C210" s="20">
        <f>Basisgegevens!$D$6</f>
        <v>200</v>
      </c>
      <c r="D210" s="20">
        <f>Basisgegevens!$D$4</f>
        <v>800</v>
      </c>
      <c r="E210" s="89"/>
    </row>
    <row r="211" spans="1:5" ht="14.4" x14ac:dyDescent="0.2">
      <c r="A211" s="18" t="s">
        <v>408</v>
      </c>
      <c r="B211" s="19" t="s">
        <v>409</v>
      </c>
      <c r="C211" s="20">
        <f>Basisgegevens!$D$6</f>
        <v>200</v>
      </c>
      <c r="D211" s="20">
        <f>Basisgegevens!$D$4</f>
        <v>800</v>
      </c>
      <c r="E211" s="89"/>
    </row>
    <row r="212" spans="1:5" ht="14.4" x14ac:dyDescent="0.2">
      <c r="A212" s="18" t="s">
        <v>410</v>
      </c>
      <c r="B212" s="19" t="s">
        <v>411</v>
      </c>
      <c r="C212" s="20">
        <f>Basisgegevens!$D$6</f>
        <v>200</v>
      </c>
      <c r="D212" s="20">
        <f>Basisgegevens!$D$4</f>
        <v>800</v>
      </c>
      <c r="E212" s="89"/>
    </row>
    <row r="213" spans="1:5" ht="14.4" x14ac:dyDescent="0.2">
      <c r="A213" s="18" t="s">
        <v>412</v>
      </c>
      <c r="B213" s="19" t="s">
        <v>413</v>
      </c>
      <c r="C213" s="20">
        <f>Basisgegevens!$D$6</f>
        <v>200</v>
      </c>
      <c r="D213" s="20">
        <f>Basisgegevens!$D$4</f>
        <v>800</v>
      </c>
      <c r="E213" s="89"/>
    </row>
    <row r="214" spans="1:5" ht="14.4" x14ac:dyDescent="0.2">
      <c r="A214" s="18" t="s">
        <v>414</v>
      </c>
      <c r="B214" s="19" t="s">
        <v>415</v>
      </c>
      <c r="C214" s="20">
        <f>Basisgegevens!$D$6</f>
        <v>200</v>
      </c>
      <c r="D214" s="20">
        <f>Basisgegevens!$D$4</f>
        <v>800</v>
      </c>
      <c r="E214" s="89"/>
    </row>
    <row r="215" spans="1:5" ht="14.4" x14ac:dyDescent="0.2">
      <c r="A215" s="18" t="s">
        <v>416</v>
      </c>
      <c r="B215" s="19" t="s">
        <v>417</v>
      </c>
      <c r="C215" s="20">
        <f>Basisgegevens!$D$6</f>
        <v>200</v>
      </c>
      <c r="D215" s="20">
        <f>Basisgegevens!$D$4</f>
        <v>800</v>
      </c>
      <c r="E215" s="89"/>
    </row>
    <row r="216" spans="1:5" ht="14.4" x14ac:dyDescent="0.2">
      <c r="A216" s="18" t="s">
        <v>418</v>
      </c>
      <c r="B216" s="19" t="s">
        <v>419</v>
      </c>
      <c r="C216" s="20">
        <f>Basisgegevens!$D$6</f>
        <v>200</v>
      </c>
      <c r="D216" s="20">
        <f>Basisgegevens!$D$4</f>
        <v>800</v>
      </c>
      <c r="E216" s="89"/>
    </row>
    <row r="217" spans="1:5" ht="14.4" x14ac:dyDescent="0.2">
      <c r="A217" s="18" t="s">
        <v>420</v>
      </c>
      <c r="B217" s="19" t="s">
        <v>421</v>
      </c>
      <c r="C217" s="20">
        <f>Basisgegevens!$D$6</f>
        <v>200</v>
      </c>
      <c r="D217" s="20">
        <f>Basisgegevens!$D$4</f>
        <v>800</v>
      </c>
      <c r="E217" s="89"/>
    </row>
    <row r="218" spans="1:5" ht="14.4" x14ac:dyDescent="0.2">
      <c r="A218" s="18" t="s">
        <v>422</v>
      </c>
      <c r="B218" s="19" t="s">
        <v>423</v>
      </c>
      <c r="C218" s="20">
        <f>Basisgegevens!$D$6</f>
        <v>200</v>
      </c>
      <c r="D218" s="20">
        <f>Basisgegevens!$D$4</f>
        <v>800</v>
      </c>
      <c r="E218" s="89"/>
    </row>
    <row r="219" spans="1:5" ht="14.4" x14ac:dyDescent="0.2">
      <c r="A219" s="18" t="s">
        <v>424</v>
      </c>
      <c r="B219" s="19" t="s">
        <v>180</v>
      </c>
      <c r="C219" s="20">
        <f>Basisgegevens!$D$6</f>
        <v>200</v>
      </c>
      <c r="D219" s="20">
        <f>Basisgegevens!$D$4</f>
        <v>800</v>
      </c>
      <c r="E219" s="89"/>
    </row>
    <row r="220" spans="1:5" ht="14.4" x14ac:dyDescent="0.2">
      <c r="A220" s="18" t="s">
        <v>425</v>
      </c>
      <c r="B220" s="19" t="s">
        <v>426</v>
      </c>
      <c r="C220" s="20">
        <f>Basisgegevens!$D$6</f>
        <v>200</v>
      </c>
      <c r="D220" s="20">
        <f>Basisgegevens!$D$4</f>
        <v>800</v>
      </c>
      <c r="E220" s="89"/>
    </row>
    <row r="221" spans="1:5" ht="14.4" x14ac:dyDescent="0.2">
      <c r="A221" s="18" t="s">
        <v>427</v>
      </c>
      <c r="B221" s="19" t="s">
        <v>428</v>
      </c>
      <c r="C221" s="20">
        <f>Basisgegevens!$B$6</f>
        <v>5000</v>
      </c>
      <c r="D221" s="20">
        <f>Basisgegevens!$B$4</f>
        <v>20000</v>
      </c>
      <c r="E221" s="92">
        <v>1</v>
      </c>
    </row>
    <row r="222" spans="1:5" ht="14.4" x14ac:dyDescent="0.2">
      <c r="A222" s="18" t="s">
        <v>429</v>
      </c>
      <c r="B222" s="19" t="s">
        <v>430</v>
      </c>
      <c r="C222" s="20">
        <f>Basisgegevens!$B$6</f>
        <v>5000</v>
      </c>
      <c r="D222" s="20">
        <f>Basisgegevens!$B$4</f>
        <v>20000</v>
      </c>
      <c r="E222" s="92">
        <v>1</v>
      </c>
    </row>
    <row r="223" spans="1:5" ht="14.4" x14ac:dyDescent="0.2">
      <c r="A223" s="18" t="s">
        <v>431</v>
      </c>
      <c r="B223" s="19" t="s">
        <v>432</v>
      </c>
      <c r="C223" s="20">
        <f>Basisgegevens!$D$6</f>
        <v>200</v>
      </c>
      <c r="D223" s="20">
        <f>Basisgegevens!$D$4</f>
        <v>800</v>
      </c>
      <c r="E223" s="89"/>
    </row>
    <row r="224" spans="1:5" ht="14.4" x14ac:dyDescent="0.2">
      <c r="A224" s="18" t="s">
        <v>400</v>
      </c>
      <c r="B224" s="19" t="s">
        <v>401</v>
      </c>
      <c r="C224" s="20">
        <f>Basisgegevens!$D$6</f>
        <v>200</v>
      </c>
      <c r="D224" s="20">
        <f>Basisgegevens!$D$4</f>
        <v>800</v>
      </c>
      <c r="E224" s="89"/>
    </row>
    <row r="225" spans="1:5" ht="14.4" x14ac:dyDescent="0.2">
      <c r="A225" s="18" t="s">
        <v>433</v>
      </c>
      <c r="B225" s="19" t="s">
        <v>434</v>
      </c>
      <c r="C225" s="20">
        <f>Basisgegevens!$D$6</f>
        <v>200</v>
      </c>
      <c r="D225" s="20">
        <f>Basisgegevens!$D$4</f>
        <v>800</v>
      </c>
      <c r="E225" s="89"/>
    </row>
    <row r="226" spans="1:5" ht="14.4" x14ac:dyDescent="0.2">
      <c r="A226" s="18" t="s">
        <v>435</v>
      </c>
      <c r="B226" s="19" t="s">
        <v>436</v>
      </c>
      <c r="C226" s="20">
        <f>Basisgegevens!$B$6</f>
        <v>5000</v>
      </c>
      <c r="D226" s="20">
        <f>Basisgegevens!$B$4</f>
        <v>20000</v>
      </c>
      <c r="E226" s="92">
        <v>1</v>
      </c>
    </row>
    <row r="227" spans="1:5" ht="14.4" x14ac:dyDescent="0.2">
      <c r="A227" s="18" t="s">
        <v>437</v>
      </c>
      <c r="B227" s="19" t="s">
        <v>342</v>
      </c>
      <c r="C227" s="20">
        <f>Basisgegevens!$D$6</f>
        <v>200</v>
      </c>
      <c r="D227" s="20">
        <f>Basisgegevens!$D$4</f>
        <v>800</v>
      </c>
      <c r="E227" s="89"/>
    </row>
    <row r="228" spans="1:5" ht="14.4" x14ac:dyDescent="0.2">
      <c r="A228" s="18" t="s">
        <v>438</v>
      </c>
      <c r="B228" s="19" t="s">
        <v>439</v>
      </c>
      <c r="C228" s="20">
        <f>Basisgegevens!$D$6</f>
        <v>200</v>
      </c>
      <c r="D228" s="20">
        <f>Basisgegevens!$D$4</f>
        <v>800</v>
      </c>
      <c r="E228" s="89"/>
    </row>
    <row r="229" spans="1:5" ht="14.4" x14ac:dyDescent="0.2">
      <c r="A229" s="18" t="s">
        <v>440</v>
      </c>
      <c r="B229" s="19" t="s">
        <v>441</v>
      </c>
      <c r="C229" s="20">
        <f>Basisgegevens!$D$6</f>
        <v>200</v>
      </c>
      <c r="D229" s="20">
        <f>Basisgegevens!$D$4</f>
        <v>800</v>
      </c>
      <c r="E229" s="89"/>
    </row>
    <row r="230" spans="1:5" ht="14.4" x14ac:dyDescent="0.2">
      <c r="A230" s="18" t="s">
        <v>442</v>
      </c>
      <c r="B230" s="19" t="s">
        <v>443</v>
      </c>
      <c r="C230" s="20">
        <f>Basisgegevens!$D$6</f>
        <v>200</v>
      </c>
      <c r="D230" s="20">
        <f>Basisgegevens!$D$4</f>
        <v>800</v>
      </c>
      <c r="E230" s="89"/>
    </row>
    <row r="231" spans="1:5" ht="14.4" x14ac:dyDescent="0.2">
      <c r="A231" s="18" t="s">
        <v>444</v>
      </c>
      <c r="B231" s="19" t="s">
        <v>445</v>
      </c>
      <c r="C231" s="20">
        <f>Basisgegevens!$D$6</f>
        <v>200</v>
      </c>
      <c r="D231" s="20">
        <f>Basisgegevens!$D$4</f>
        <v>800</v>
      </c>
      <c r="E231" s="89"/>
    </row>
    <row r="232" spans="1:5" ht="14.4" x14ac:dyDescent="0.2">
      <c r="A232" s="18" t="s">
        <v>446</v>
      </c>
      <c r="B232" s="19" t="s">
        <v>447</v>
      </c>
      <c r="C232" s="20">
        <f>Basisgegevens!$D$6</f>
        <v>200</v>
      </c>
      <c r="D232" s="20">
        <f>Basisgegevens!$D$4</f>
        <v>800</v>
      </c>
      <c r="E232" s="89"/>
    </row>
    <row r="233" spans="1:5" ht="14.4" x14ac:dyDescent="0.2">
      <c r="A233" s="18" t="s">
        <v>448</v>
      </c>
      <c r="B233" s="19" t="s">
        <v>449</v>
      </c>
      <c r="C233" s="20">
        <f>Basisgegevens!$D$6</f>
        <v>200</v>
      </c>
      <c r="D233" s="20">
        <f>Basisgegevens!$D$4</f>
        <v>800</v>
      </c>
      <c r="E233" s="89"/>
    </row>
    <row r="234" spans="1:5" ht="14.4" x14ac:dyDescent="0.2">
      <c r="A234" s="18" t="s">
        <v>450</v>
      </c>
      <c r="B234" s="19" t="s">
        <v>451</v>
      </c>
      <c r="C234" s="20">
        <f>Basisgegevens!$D$6</f>
        <v>200</v>
      </c>
      <c r="D234" s="20">
        <f>Basisgegevens!$D$4</f>
        <v>800</v>
      </c>
      <c r="E234" s="89"/>
    </row>
    <row r="235" spans="1:5" ht="14.4" x14ac:dyDescent="0.2">
      <c r="A235" s="18" t="s">
        <v>452</v>
      </c>
      <c r="B235" s="19" t="s">
        <v>453</v>
      </c>
      <c r="C235" s="20">
        <f>Basisgegevens!$D$6</f>
        <v>200</v>
      </c>
      <c r="D235" s="20">
        <f>Basisgegevens!$D$4</f>
        <v>800</v>
      </c>
      <c r="E235" s="89"/>
    </row>
    <row r="236" spans="1:5" ht="14.4" x14ac:dyDescent="0.2">
      <c r="A236" s="18" t="s">
        <v>454</v>
      </c>
      <c r="B236" s="19">
        <v>882</v>
      </c>
      <c r="C236" s="20">
        <f>Basisgegevens!$D$6</f>
        <v>200</v>
      </c>
      <c r="D236" s="20">
        <f>Basisgegevens!$D$4</f>
        <v>800</v>
      </c>
      <c r="E236" s="89"/>
    </row>
    <row r="237" spans="1:5" ht="14.4" x14ac:dyDescent="0.2">
      <c r="A237" s="18" t="s">
        <v>455</v>
      </c>
      <c r="B237" s="19" t="s">
        <v>456</v>
      </c>
      <c r="C237" s="20">
        <f>Basisgegevens!$D$6</f>
        <v>200</v>
      </c>
      <c r="D237" s="20">
        <f>Basisgegevens!$D$4</f>
        <v>800</v>
      </c>
      <c r="E237" s="89"/>
    </row>
    <row r="238" spans="1:5" ht="14.4" x14ac:dyDescent="0.2">
      <c r="A238" s="18" t="s">
        <v>457</v>
      </c>
      <c r="B238" s="19" t="s">
        <v>458</v>
      </c>
      <c r="C238" s="20">
        <f>Basisgegevens!$D$6</f>
        <v>200</v>
      </c>
      <c r="D238" s="20">
        <f>Basisgegevens!$D$4</f>
        <v>800</v>
      </c>
      <c r="E238" s="89"/>
    </row>
    <row r="239" spans="1:5" ht="14.4" x14ac:dyDescent="0.2">
      <c r="A239" s="18" t="s">
        <v>459</v>
      </c>
      <c r="B239" s="19" t="s">
        <v>460</v>
      </c>
      <c r="C239" s="20">
        <f>Basisgegevens!$D$6</f>
        <v>200</v>
      </c>
      <c r="D239" s="20">
        <f>Basisgegevens!$D$4</f>
        <v>800</v>
      </c>
      <c r="E239" s="89"/>
    </row>
    <row r="240" spans="1:5" ht="14.4" x14ac:dyDescent="0.2">
      <c r="A240" s="18" t="s">
        <v>461</v>
      </c>
      <c r="B240" s="19" t="s">
        <v>462</v>
      </c>
      <c r="C240" s="20">
        <f>Basisgegevens!$D$6</f>
        <v>200</v>
      </c>
      <c r="D240" s="20">
        <f>Basisgegevens!$D$4</f>
        <v>800</v>
      </c>
      <c r="E240" s="89"/>
    </row>
    <row r="241" spans="1:5" ht="14.4" x14ac:dyDescent="0.2">
      <c r="A241" s="18" t="s">
        <v>463</v>
      </c>
      <c r="B241" s="19" t="s">
        <v>464</v>
      </c>
      <c r="C241" s="20">
        <f>Basisgegevens!$D$6</f>
        <v>200</v>
      </c>
      <c r="D241" s="20">
        <f>Basisgegevens!$D$4</f>
        <v>800</v>
      </c>
      <c r="E241" s="89"/>
    </row>
    <row r="242" spans="1:5" ht="14.4" x14ac:dyDescent="0.2">
      <c r="A242" s="18" t="s">
        <v>465</v>
      </c>
      <c r="B242" s="19" t="s">
        <v>466</v>
      </c>
      <c r="C242" s="20">
        <f>Basisgegevens!$B$6</f>
        <v>5000</v>
      </c>
      <c r="D242" s="20">
        <f>Basisgegevens!$B$4</f>
        <v>20000</v>
      </c>
      <c r="E242" s="92">
        <v>1</v>
      </c>
    </row>
    <row r="243" spans="1:5" ht="14.4" x14ac:dyDescent="0.2">
      <c r="A243" s="18" t="s">
        <v>467</v>
      </c>
      <c r="B243" s="19" t="s">
        <v>468</v>
      </c>
      <c r="C243" s="20">
        <f>Basisgegevens!$D$6</f>
        <v>200</v>
      </c>
      <c r="D243" s="20">
        <f>Basisgegevens!$D$4</f>
        <v>800</v>
      </c>
      <c r="E243" s="89"/>
    </row>
    <row r="244" spans="1:5" ht="14.4" x14ac:dyDescent="0.2">
      <c r="A244" s="18" t="s">
        <v>469</v>
      </c>
      <c r="B244" s="19" t="s">
        <v>470</v>
      </c>
      <c r="C244" s="20">
        <f>Basisgegevens!$D$6</f>
        <v>200</v>
      </c>
      <c r="D244" s="20">
        <f>Basisgegevens!$D$4</f>
        <v>800</v>
      </c>
      <c r="E244" s="89"/>
    </row>
    <row r="245" spans="1:5" ht="14.4" x14ac:dyDescent="0.2">
      <c r="A245" s="18" t="s">
        <v>471</v>
      </c>
      <c r="B245" s="19" t="s">
        <v>472</v>
      </c>
      <c r="C245" s="20">
        <f>Basisgegevens!$D$6</f>
        <v>200</v>
      </c>
      <c r="D245" s="20">
        <f>Basisgegevens!$D$4</f>
        <v>800</v>
      </c>
      <c r="E245" s="89"/>
    </row>
    <row r="246" spans="1:5" ht="14.4" x14ac:dyDescent="0.2">
      <c r="A246" s="18" t="s">
        <v>473</v>
      </c>
      <c r="B246" s="19" t="s">
        <v>474</v>
      </c>
      <c r="C246" s="20">
        <f>Basisgegevens!$D$6</f>
        <v>200</v>
      </c>
      <c r="D246" s="20">
        <f>Basisgegevens!$D$4</f>
        <v>800</v>
      </c>
      <c r="E246" s="89"/>
    </row>
    <row r="247" spans="1:5" ht="14.4" x14ac:dyDescent="0.2">
      <c r="A247" s="18" t="s">
        <v>475</v>
      </c>
      <c r="B247" s="19" t="s">
        <v>476</v>
      </c>
      <c r="C247" s="20">
        <f>Basisgegevens!$D$6</f>
        <v>200</v>
      </c>
      <c r="D247" s="20">
        <f>Basisgegevens!$D$4</f>
        <v>800</v>
      </c>
      <c r="E247" s="89"/>
    </row>
    <row r="248" spans="1:5" ht="14.4" x14ac:dyDescent="0.2">
      <c r="A248" s="18" t="s">
        <v>477</v>
      </c>
      <c r="B248" s="19">
        <v>256</v>
      </c>
      <c r="C248" s="20">
        <f>Basisgegevens!$D$6</f>
        <v>200</v>
      </c>
      <c r="D248" s="20">
        <f>Basisgegevens!$D$4</f>
        <v>800</v>
      </c>
      <c r="E248" s="89"/>
    </row>
    <row r="249" spans="1:5" ht="14.4" x14ac:dyDescent="0.2">
      <c r="A249" s="18" t="s">
        <v>478</v>
      </c>
      <c r="B249" s="19" t="s">
        <v>479</v>
      </c>
      <c r="C249" s="20">
        <f>Basisgegevens!$D$6</f>
        <v>200</v>
      </c>
      <c r="D249" s="20">
        <f>Basisgegevens!$D$4</f>
        <v>800</v>
      </c>
      <c r="E249" s="89"/>
    </row>
    <row r="250" spans="1:5" ht="14.4" x14ac:dyDescent="0.2">
      <c r="A250" s="18" t="s">
        <v>480</v>
      </c>
      <c r="B250" s="19" t="s">
        <v>481</v>
      </c>
      <c r="C250" s="20">
        <f>Basisgegevens!$D$6</f>
        <v>200</v>
      </c>
      <c r="D250" s="20">
        <f>Basisgegevens!$D$4</f>
        <v>800</v>
      </c>
      <c r="E250" s="89"/>
    </row>
    <row r="251" spans="1:5" ht="14.4" x14ac:dyDescent="0.2">
      <c r="A251" s="18" t="s">
        <v>482</v>
      </c>
      <c r="B251" s="19" t="s">
        <v>483</v>
      </c>
      <c r="C251" s="20">
        <f>Basisgegevens!$D$6</f>
        <v>200</v>
      </c>
      <c r="D251" s="20">
        <f>Basisgegevens!$D$4</f>
        <v>800</v>
      </c>
      <c r="E251" s="89"/>
    </row>
    <row r="252" spans="1:5" ht="14.4" x14ac:dyDescent="0.2">
      <c r="A252" s="18" t="s">
        <v>484</v>
      </c>
      <c r="B252" s="19" t="s">
        <v>485</v>
      </c>
      <c r="C252" s="20">
        <f>Basisgegevens!$D$6</f>
        <v>200</v>
      </c>
      <c r="D252" s="20">
        <f>Basisgegevens!$D$4</f>
        <v>800</v>
      </c>
      <c r="E252" s="89"/>
    </row>
    <row r="253" spans="1:5" ht="14.4" x14ac:dyDescent="0.2">
      <c r="A253" s="18" t="s">
        <v>486</v>
      </c>
      <c r="B253" s="19" t="s">
        <v>487</v>
      </c>
      <c r="C253" s="20">
        <f>Basisgegevens!$B$6</f>
        <v>5000</v>
      </c>
      <c r="D253" s="20">
        <f>Basisgegevens!$B$4</f>
        <v>20000</v>
      </c>
      <c r="E253" s="92">
        <v>1</v>
      </c>
    </row>
    <row r="254" spans="1:5" ht="14.4" x14ac:dyDescent="0.2">
      <c r="A254" s="18" t="s">
        <v>488</v>
      </c>
      <c r="B254" s="19" t="s">
        <v>489</v>
      </c>
      <c r="C254" s="20">
        <f>Basisgegevens!$D$6</f>
        <v>200</v>
      </c>
      <c r="D254" s="20">
        <f>Basisgegevens!$D$4</f>
        <v>800</v>
      </c>
      <c r="E254" s="89"/>
    </row>
    <row r="255" spans="1:5" ht="14.4" x14ac:dyDescent="0.2">
      <c r="A255" s="18" t="s">
        <v>490</v>
      </c>
      <c r="B255" s="19" t="s">
        <v>91</v>
      </c>
      <c r="C255" s="20">
        <f>Basisgegevens!$C$6</f>
        <v>3000</v>
      </c>
      <c r="D255" s="20">
        <f>Basisgegevens!$C$4</f>
        <v>12000</v>
      </c>
      <c r="E255" s="92">
        <v>2</v>
      </c>
    </row>
    <row r="256" spans="1:5" ht="14.4" x14ac:dyDescent="0.2">
      <c r="A256" s="18" t="s">
        <v>491</v>
      </c>
      <c r="B256" s="19" t="s">
        <v>492</v>
      </c>
      <c r="C256" s="20">
        <f>Basisgegevens!$D$6</f>
        <v>200</v>
      </c>
      <c r="D256" s="20">
        <f>Basisgegevens!$D$4</f>
        <v>800</v>
      </c>
      <c r="E256" s="89"/>
    </row>
    <row r="257" spans="1:5" ht="14.4" x14ac:dyDescent="0.2">
      <c r="A257" s="18" t="s">
        <v>493</v>
      </c>
      <c r="B257" s="19" t="s">
        <v>91</v>
      </c>
      <c r="C257" s="20">
        <f>Basisgegevens!$D$6</f>
        <v>200</v>
      </c>
      <c r="D257" s="20">
        <f>Basisgegevens!$D$4</f>
        <v>800</v>
      </c>
      <c r="E257" s="89"/>
    </row>
    <row r="258" spans="1:5" ht="14.4" x14ac:dyDescent="0.2">
      <c r="A258" s="18" t="s">
        <v>494</v>
      </c>
      <c r="B258" s="19">
        <v>681</v>
      </c>
      <c r="C258" s="20">
        <f>Basisgegevens!$D$6</f>
        <v>200</v>
      </c>
      <c r="D258" s="20">
        <f>Basisgegevens!$D$4</f>
        <v>800</v>
      </c>
      <c r="E258" s="89"/>
    </row>
    <row r="259" spans="1:5" ht="14.4" x14ac:dyDescent="0.2">
      <c r="A259" s="18" t="s">
        <v>495</v>
      </c>
      <c r="B259" s="19" t="s">
        <v>496</v>
      </c>
      <c r="C259" s="20">
        <f>Basisgegevens!$D$6</f>
        <v>200</v>
      </c>
      <c r="D259" s="20">
        <f>Basisgegevens!$D$4</f>
        <v>800</v>
      </c>
      <c r="E259" s="89"/>
    </row>
    <row r="260" spans="1:5" ht="14.4" x14ac:dyDescent="0.2">
      <c r="A260" s="18" t="s">
        <v>497</v>
      </c>
      <c r="B260" s="19" t="s">
        <v>498</v>
      </c>
      <c r="C260" s="20">
        <f>Basisgegevens!$D$6</f>
        <v>200</v>
      </c>
      <c r="D260" s="20">
        <f>Basisgegevens!$D$4</f>
        <v>800</v>
      </c>
      <c r="E260" s="89"/>
    </row>
    <row r="261" spans="1:5" ht="14.4" x14ac:dyDescent="0.2">
      <c r="A261" s="18" t="s">
        <v>499</v>
      </c>
      <c r="B261" s="19" t="s">
        <v>500</v>
      </c>
      <c r="C261" s="20">
        <f>Basisgegevens!$D$6</f>
        <v>200</v>
      </c>
      <c r="D261" s="20">
        <f>Basisgegevens!$D$4</f>
        <v>800</v>
      </c>
      <c r="E261" s="89"/>
    </row>
    <row r="262" spans="1:5" ht="14.4" x14ac:dyDescent="0.2">
      <c r="A262" s="18" t="s">
        <v>501</v>
      </c>
      <c r="B262" s="19" t="s">
        <v>502</v>
      </c>
      <c r="C262" s="20">
        <f>Basisgegevens!$D$6</f>
        <v>200</v>
      </c>
      <c r="D262" s="20">
        <f>Basisgegevens!$D$4</f>
        <v>800</v>
      </c>
      <c r="E262" s="89"/>
    </row>
    <row r="263" spans="1:5" ht="14.4" x14ac:dyDescent="0.2">
      <c r="A263" s="18" t="s">
        <v>503</v>
      </c>
      <c r="B263" s="19" t="s">
        <v>504</v>
      </c>
      <c r="C263" s="20">
        <f>Basisgegevens!$D$6</f>
        <v>200</v>
      </c>
      <c r="D263" s="20">
        <f>Basisgegevens!$D$4</f>
        <v>800</v>
      </c>
      <c r="E263" s="89"/>
    </row>
    <row r="264" spans="1:5" ht="14.4" x14ac:dyDescent="0.2">
      <c r="A264" s="18" t="s">
        <v>505</v>
      </c>
      <c r="B264" s="19" t="s">
        <v>506</v>
      </c>
      <c r="C264" s="20">
        <f>Basisgegevens!$D$6</f>
        <v>200</v>
      </c>
      <c r="D264" s="20">
        <f>Basisgegevens!$D$4</f>
        <v>800</v>
      </c>
      <c r="E264" s="89"/>
    </row>
    <row r="265" spans="1:5" ht="14.4" x14ac:dyDescent="0.2">
      <c r="A265" s="18" t="s">
        <v>507</v>
      </c>
      <c r="B265" s="19" t="s">
        <v>508</v>
      </c>
      <c r="C265" s="20">
        <f>Basisgegevens!$B$6</f>
        <v>5000</v>
      </c>
      <c r="D265" s="20">
        <f>Basisgegevens!$B$4</f>
        <v>20000</v>
      </c>
      <c r="E265" s="92">
        <v>1</v>
      </c>
    </row>
    <row r="266" spans="1:5" ht="15" thickBot="1" x14ac:dyDescent="0.25">
      <c r="A266" s="21" t="s">
        <v>509</v>
      </c>
      <c r="B266" s="22" t="s">
        <v>510</v>
      </c>
      <c r="C266" s="41">
        <f>Basisgegevens!$D$6</f>
        <v>200</v>
      </c>
      <c r="D266" s="41">
        <f>Basisgegevens!$D$4</f>
        <v>800</v>
      </c>
      <c r="E266" s="90"/>
    </row>
  </sheetData>
  <sheetProtection algorithmName="SHA-512" hashValue="4jbM41HeFnmk7f39cIUF203V70b/LAE/iSK8A4XYgfd7Y4mX8oFXlFHv8pmMcrScLF9hc98YoARmQgp7Q7URoA==" saltValue="q2yz3JhI3HIS+Yr/CrvS7g==" spinCount="100000" sheet="1" objects="1" scenarios="1"/>
  <mergeCells count="2">
    <mergeCell ref="A1:E1"/>
    <mergeCell ref="A2:E2"/>
  </mergeCells>
  <pageMargins left="0.43307086614173229" right="0.43307086614173229" top="0.74803149606299213" bottom="0.94488188976377963" header="0.31496062992125984" footer="0.51181102362204722"/>
  <pageSetup paperSize="9" scale="97" fitToHeight="6" orientation="portrait" r:id="rId1"/>
  <headerFooter>
    <oddFooter xml:space="preserve">&amp;LEA Vernieuwing contactcenter behoefte (CPaaS)
&amp;C&amp;P
&amp;RParaaf:
</oddFooter>
  </headerFooter>
  <extLst>
    <ext xmlns:x14="http://schemas.microsoft.com/office/spreadsheetml/2009/9/main" uri="{78C0D931-6437-407d-A8EE-F0AAD7539E65}">
      <x14:conditionalFormattings>
        <x14:conditionalFormatting xmlns:xm="http://schemas.microsoft.com/office/excel/2006/main">
          <x14:cfRule type="expression" priority="1" id="{25430303-CC17-499A-ABDB-78EA2B91F79B}">
            <xm:f>Basisgegevens!$B$11=263</xm:f>
            <x14:dxf>
              <fill>
                <patternFill>
                  <bgColor rgb="FF6DB5A1"/>
                </patternFill>
              </fill>
            </x14:dxf>
          </x14:cfRule>
          <xm:sqref>A2:E2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Basisgegevens!$B$3:$H$3</xm:f>
          </x14:formula1>
          <xm:sqref>E45:E58 E256:E264 E4:E26 E28:E39 E41:E43 E61:E66 E68:E72 E74:E78 E81:E88 E90:E100 E102 E104:E111 E113:E127 E129:E130 E132:E135 E138:E144 E146:E181 E183:E191 E194:E197 E199:E220 E223:E225 E227:E241 E243:E252 E254 E266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pageSetUpPr fitToPage="1"/>
  </sheetPr>
  <dimension ref="A1:D340"/>
  <sheetViews>
    <sheetView topLeftCell="A304" workbookViewId="0">
      <selection activeCell="C322" sqref="C322"/>
    </sheetView>
  </sheetViews>
  <sheetFormatPr defaultColWidth="9.109375" defaultRowHeight="14.4" x14ac:dyDescent="0.3"/>
  <cols>
    <col min="1" max="1" width="15.109375" style="8" customWidth="1"/>
    <col min="2" max="2" width="87.109375" style="8" customWidth="1"/>
    <col min="3" max="4" width="19.5546875" style="8" customWidth="1"/>
    <col min="5" max="16384" width="9.109375" style="8"/>
  </cols>
  <sheetData>
    <row r="1" spans="1:4" ht="18" x14ac:dyDescent="0.3">
      <c r="A1" s="130" t="str">
        <f>Tariefwegingslijst!A4</f>
        <v>Gebruikersprofielen</v>
      </c>
      <c r="B1" s="131"/>
      <c r="C1" s="131"/>
      <c r="D1" s="132"/>
    </row>
    <row r="2" spans="1:4" x14ac:dyDescent="0.3">
      <c r="A2" s="25" t="str">
        <f>Tariefwegingslijst!A6</f>
        <v>Artikelcode</v>
      </c>
      <c r="B2" s="11" t="str">
        <f>Tariefwegingslijst!B6</f>
        <v>Omschrijving</v>
      </c>
      <c r="C2" s="14" t="str">
        <f>Tariefwegingslijst!D6</f>
        <v>Eenmalig Tarief</v>
      </c>
      <c r="D2" s="31" t="str">
        <f>Tariefwegingslijst!F6</f>
        <v>Maandelijks Tarief</v>
      </c>
    </row>
    <row r="3" spans="1:4" x14ac:dyDescent="0.3">
      <c r="A3" s="32" t="str">
        <f>Tariefwegingslijst!A7</f>
        <v>G01</v>
      </c>
      <c r="B3" s="4" t="str">
        <f>Tariefwegingslijst!B7</f>
        <v>Profiel G01 - standaard gebruikersprofiel</v>
      </c>
      <c r="C3" s="6">
        <f>Tariefwegingslijst!D7</f>
        <v>0</v>
      </c>
      <c r="D3" s="33">
        <f>Tariefwegingslijst!F7</f>
        <v>0</v>
      </c>
    </row>
    <row r="4" spans="1:4" x14ac:dyDescent="0.3">
      <c r="A4" s="32" t="str">
        <f>Tariefwegingslijst!A8</f>
        <v>G02</v>
      </c>
      <c r="B4" s="4" t="str">
        <f>Tariefwegingslijst!B8</f>
        <v>Profiel G02 - contactcenter gebruikersprofiel</v>
      </c>
      <c r="C4" s="6">
        <f>Tariefwegingslijst!D8</f>
        <v>0</v>
      </c>
      <c r="D4" s="33">
        <f>Tariefwegingslijst!F8</f>
        <v>0</v>
      </c>
    </row>
    <row r="5" spans="1:4" x14ac:dyDescent="0.3">
      <c r="A5" s="32" t="str">
        <f>Tariefwegingslijst!A9</f>
        <v>G03</v>
      </c>
      <c r="B5" s="4" t="str">
        <f>Tariefwegingslijst!B9</f>
        <v>Profiel G03 - supervisor gebruikersprofiel</v>
      </c>
      <c r="C5" s="6">
        <f>Tariefwegingslijst!D9</f>
        <v>0</v>
      </c>
      <c r="D5" s="33">
        <f>Tariefwegingslijst!F9</f>
        <v>0</v>
      </c>
    </row>
    <row r="6" spans="1:4" x14ac:dyDescent="0.3">
      <c r="A6" s="32" t="str">
        <f>Tariefwegingslijst!A10</f>
        <v>G04</v>
      </c>
      <c r="B6" s="4" t="str">
        <f>Tariefwegingslijst!B10</f>
        <v>Profiel G04 - telefoniste(n) / receptioniste(n) gebruikersprofiel</v>
      </c>
      <c r="C6" s="6">
        <f>Tariefwegingslijst!D10</f>
        <v>0</v>
      </c>
      <c r="D6" s="33">
        <f>Tariefwegingslijst!F10</f>
        <v>0</v>
      </c>
    </row>
    <row r="7" spans="1:4" ht="15" thickBot="1" x14ac:dyDescent="0.35">
      <c r="A7" s="34" t="str">
        <f>Tariefwegingslijst!A11</f>
        <v>G05</v>
      </c>
      <c r="B7" s="24" t="str">
        <f>Tariefwegingslijst!B11</f>
        <v>Profiel G05 - niet persoonsgebonden koppeling (toestellen t.b.v. (vergader)ruimte)</v>
      </c>
      <c r="C7" s="35">
        <f>Tariefwegingslijst!D11</f>
        <v>0</v>
      </c>
      <c r="D7" s="36">
        <f>Tariefwegingslijst!F11</f>
        <v>0</v>
      </c>
    </row>
    <row r="8" spans="1:4" ht="15" thickBot="1" x14ac:dyDescent="0.35"/>
    <row r="9" spans="1:4" ht="18" x14ac:dyDescent="0.3">
      <c r="A9" s="130" t="str">
        <f>Tariefwegingslijst!A13</f>
        <v>Additionele functionaliteiten gebruikersprofiel G02 en G03.</v>
      </c>
      <c r="B9" s="131"/>
      <c r="C9" s="131"/>
      <c r="D9" s="132"/>
    </row>
    <row r="10" spans="1:4" x14ac:dyDescent="0.3">
      <c r="A10" s="55" t="s">
        <v>0</v>
      </c>
      <c r="B10" s="56" t="s">
        <v>527</v>
      </c>
      <c r="C10" s="58" t="s">
        <v>1</v>
      </c>
      <c r="D10" s="59" t="s">
        <v>576</v>
      </c>
    </row>
    <row r="11" spans="1:4" x14ac:dyDescent="0.3">
      <c r="A11" s="48" t="str">
        <f>Tariefwegingslijst!A16</f>
        <v>F01</v>
      </c>
      <c r="B11" s="60" t="str">
        <f>Tariefwegingslijst!B16</f>
        <v>Website-browse</v>
      </c>
      <c r="C11" s="6">
        <f>Tariefwegingslijst!D16</f>
        <v>0</v>
      </c>
      <c r="D11" s="33">
        <f>Tariefwegingslijst!F16</f>
        <v>0</v>
      </c>
    </row>
    <row r="12" spans="1:4" x14ac:dyDescent="0.3">
      <c r="A12" s="48" t="str">
        <f>Tariefwegingslijst!A17</f>
        <v>F02</v>
      </c>
      <c r="B12" s="60" t="str">
        <f>Tariefwegingslijst!B17</f>
        <v>Website-chat</v>
      </c>
      <c r="C12" s="6">
        <f>Tariefwegingslijst!D17</f>
        <v>0</v>
      </c>
      <c r="D12" s="33">
        <f>Tariefwegingslijst!F17</f>
        <v>0</v>
      </c>
    </row>
    <row r="13" spans="1:4" x14ac:dyDescent="0.3">
      <c r="A13" s="48" t="str">
        <f>Tariefwegingslijst!A18</f>
        <v>F03</v>
      </c>
      <c r="B13" s="60" t="str">
        <f>Tariefwegingslijst!B18</f>
        <v>Website-callme</v>
      </c>
      <c r="C13" s="6">
        <f>Tariefwegingslijst!D18</f>
        <v>0</v>
      </c>
      <c r="D13" s="33">
        <f>Tariefwegingslijst!F18</f>
        <v>0</v>
      </c>
    </row>
    <row r="14" spans="1:4" x14ac:dyDescent="0.3">
      <c r="A14" s="48" t="str">
        <f>Tariefwegingslijst!A19</f>
        <v>F04</v>
      </c>
      <c r="B14" s="60" t="str">
        <f>Tariefwegingslijst!B19</f>
        <v>Email</v>
      </c>
      <c r="C14" s="6">
        <f>Tariefwegingslijst!D19</f>
        <v>0</v>
      </c>
      <c r="D14" s="33">
        <f>Tariefwegingslijst!F19</f>
        <v>0</v>
      </c>
    </row>
    <row r="15" spans="1:4" x14ac:dyDescent="0.3">
      <c r="A15" s="48" t="str">
        <f>Tariefwegingslijst!A20</f>
        <v>F05</v>
      </c>
      <c r="B15" s="60" t="str">
        <f>Tariefwegingslijst!B20</f>
        <v>Whatsapp</v>
      </c>
      <c r="C15" s="6">
        <f>Tariefwegingslijst!D20</f>
        <v>0</v>
      </c>
      <c r="D15" s="33">
        <f>Tariefwegingslijst!F20</f>
        <v>0</v>
      </c>
    </row>
    <row r="16" spans="1:4" x14ac:dyDescent="0.3">
      <c r="A16" s="48" t="str">
        <f>Tariefwegingslijst!A21</f>
        <v>F06</v>
      </c>
      <c r="B16" s="60" t="str">
        <f>Tariefwegingslijst!B21</f>
        <v>Facebook</v>
      </c>
      <c r="C16" s="6">
        <f>Tariefwegingslijst!D21</f>
        <v>0</v>
      </c>
      <c r="D16" s="33">
        <f>Tariefwegingslijst!F21</f>
        <v>0</v>
      </c>
    </row>
    <row r="17" spans="1:4" x14ac:dyDescent="0.3">
      <c r="A17" s="48" t="str">
        <f>Tariefwegingslijst!A22</f>
        <v>F07</v>
      </c>
      <c r="B17" s="60" t="str">
        <f>Tariefwegingslijst!B22</f>
        <v>Twitter</v>
      </c>
      <c r="C17" s="6">
        <f>Tariefwegingslijst!D22</f>
        <v>0</v>
      </c>
      <c r="D17" s="33">
        <f>Tariefwegingslijst!F22</f>
        <v>0</v>
      </c>
    </row>
    <row r="18" spans="1:4" x14ac:dyDescent="0.3">
      <c r="A18" s="48" t="str">
        <f>Tariefwegingslijst!A23</f>
        <v>F08</v>
      </c>
      <c r="B18" s="60" t="str">
        <f>Tariefwegingslijst!B23</f>
        <v>Video</v>
      </c>
      <c r="C18" s="6">
        <f>Tariefwegingslijst!D23</f>
        <v>0</v>
      </c>
      <c r="D18" s="33">
        <f>Tariefwegingslijst!F23</f>
        <v>0</v>
      </c>
    </row>
    <row r="19" spans="1:4" ht="15" thickBot="1" x14ac:dyDescent="0.35">
      <c r="A19" s="49" t="str">
        <f>Tariefwegingslijst!A24</f>
        <v>F09</v>
      </c>
      <c r="B19" s="61" t="str">
        <f>Tariefwegingslijst!B24</f>
        <v>SMS</v>
      </c>
      <c r="C19" s="35">
        <f>Tariefwegingslijst!D24</f>
        <v>0</v>
      </c>
      <c r="D19" s="36">
        <f>Tariefwegingslijst!F24</f>
        <v>0</v>
      </c>
    </row>
    <row r="20" spans="1:4" ht="15" thickBot="1" x14ac:dyDescent="0.35"/>
    <row r="21" spans="1:4" ht="18" x14ac:dyDescent="0.3">
      <c r="A21" s="130" t="str">
        <f>Tariefwegingslijst!A26</f>
        <v>Aansluiting CPaaS met Opdrachtgever</v>
      </c>
      <c r="B21" s="131"/>
      <c r="C21" s="131"/>
      <c r="D21" s="132"/>
    </row>
    <row r="22" spans="1:4" x14ac:dyDescent="0.3">
      <c r="A22" s="25" t="s">
        <v>0</v>
      </c>
      <c r="B22" s="11" t="str">
        <f>Tariefwegingslijst!B28</f>
        <v>Omschrijving</v>
      </c>
      <c r="C22" s="10" t="s">
        <v>1</v>
      </c>
      <c r="D22" s="26" t="s">
        <v>2</v>
      </c>
    </row>
    <row r="23" spans="1:4" ht="28.8" x14ac:dyDescent="0.3">
      <c r="A23" s="32" t="str">
        <f>Tariefwegingslijst!A29</f>
        <v>D01</v>
      </c>
      <c r="B23" s="4" t="str">
        <f>Tariefwegingslijst!B29</f>
        <v>Redundante aansluiting CPaaS Opdrachtnemer naar SBC's Opdrachtgever Locaties Van Heuven Goedhartlaan 1, 1181 KJ Amstelveen en Graadt van Roggenweg 400, 3531 AH Utrecht.</v>
      </c>
      <c r="C23" s="6">
        <f>Tariefwegingslijst!D29</f>
        <v>0</v>
      </c>
      <c r="D23" s="33">
        <f>Tariefwegingslijst!F29</f>
        <v>0</v>
      </c>
    </row>
    <row r="24" spans="1:4" ht="29.4" thickBot="1" x14ac:dyDescent="0.35">
      <c r="A24" s="34" t="str">
        <f>Tariefwegingslijst!A30</f>
        <v>D02</v>
      </c>
      <c r="B24" s="24" t="str">
        <f>Tariefwegingslijst!B30</f>
        <v>Redundante aansluiting CPaaS Opdrachtnemer naar SBC's Opdrachtgever Locaties Atos: Dillenburgstraat 25 G, 5652 AM Eindhoven en Atos: De Maas 11, 5684 PL Best.</v>
      </c>
      <c r="C24" s="35">
        <f>Tariefwegingslijst!D30</f>
        <v>0</v>
      </c>
      <c r="D24" s="36">
        <f>Tariefwegingslijst!F30</f>
        <v>0</v>
      </c>
    </row>
    <row r="25" spans="1:4" ht="15" thickBot="1" x14ac:dyDescent="0.35"/>
    <row r="26" spans="1:4" ht="18" x14ac:dyDescent="0.3">
      <c r="A26" s="130" t="str">
        <f>Tariefwegingslijst!A32</f>
        <v>Producten</v>
      </c>
      <c r="B26" s="131"/>
      <c r="C26" s="132"/>
    </row>
    <row r="27" spans="1:4" x14ac:dyDescent="0.3">
      <c r="A27" s="25" t="s">
        <v>0</v>
      </c>
      <c r="B27" s="11" t="str">
        <f>Tariefwegingslijst!B34</f>
        <v>Omschrijving</v>
      </c>
      <c r="C27" s="26" t="s">
        <v>1</v>
      </c>
    </row>
    <row r="28" spans="1:4" x14ac:dyDescent="0.3">
      <c r="A28" s="32" t="str">
        <f>Tariefwegingslijst!A35</f>
        <v>P01</v>
      </c>
      <c r="B28" s="4" t="str">
        <f>Tariefwegingslijst!B35</f>
        <v>Standaard vast Toestel</v>
      </c>
      <c r="C28" s="33">
        <f>Tariefwegingslijst!D35</f>
        <v>0</v>
      </c>
    </row>
    <row r="29" spans="1:4" x14ac:dyDescent="0.3">
      <c r="A29" s="32" t="str">
        <f>Tariefwegingslijst!A36</f>
        <v>P02</v>
      </c>
      <c r="B29" s="4" t="str">
        <f>Tariefwegingslijst!B36</f>
        <v>Geavanceerd vast Toestel</v>
      </c>
      <c r="C29" s="33">
        <f>Tariefwegingslijst!D36</f>
        <v>0</v>
      </c>
    </row>
    <row r="30" spans="1:4" ht="15" thickBot="1" x14ac:dyDescent="0.35">
      <c r="A30" s="34" t="str">
        <f>Tariefwegingslijst!A37</f>
        <v>P03</v>
      </c>
      <c r="B30" s="24" t="str">
        <f>Tariefwegingslijst!B37</f>
        <v>Vergadertoestel (conferencetoestel)</v>
      </c>
      <c r="C30" s="36">
        <f>Tariefwegingslijst!D37</f>
        <v>0</v>
      </c>
    </row>
    <row r="31" spans="1:4" ht="15" thickBot="1" x14ac:dyDescent="0.35"/>
    <row r="32" spans="1:4" ht="18" x14ac:dyDescent="0.3">
      <c r="A32" s="130" t="str">
        <f>Tariefwegingslijst!A39</f>
        <v>Aanvullende training en ontwerpsessies</v>
      </c>
      <c r="B32" s="131"/>
      <c r="C32" s="132"/>
    </row>
    <row r="33" spans="1:4" x14ac:dyDescent="0.3">
      <c r="A33" s="25" t="s">
        <v>0</v>
      </c>
      <c r="B33" s="11" t="str">
        <f>Tariefwegingslijst!B34</f>
        <v>Omschrijving</v>
      </c>
      <c r="C33" s="26" t="s">
        <v>1</v>
      </c>
    </row>
    <row r="34" spans="1:4" x14ac:dyDescent="0.3">
      <c r="A34" s="32" t="str">
        <f>Tariefwegingslijst!A42</f>
        <v>T01</v>
      </c>
      <c r="B34" s="4" t="str">
        <f>Tariefwegingslijst!B42</f>
        <v>Training (4 uur)</v>
      </c>
      <c r="C34" s="33">
        <f>Tariefwegingslijst!D42</f>
        <v>0</v>
      </c>
    </row>
    <row r="35" spans="1:4" ht="15" thickBot="1" x14ac:dyDescent="0.35">
      <c r="A35" s="34" t="str">
        <f>Tariefwegingslijst!A43</f>
        <v>T02</v>
      </c>
      <c r="B35" s="24" t="str">
        <f>Tariefwegingslijst!B43</f>
        <v>Ontwerpsessie (4 uur)</v>
      </c>
      <c r="C35" s="36">
        <f>Tariefwegingslijst!D43</f>
        <v>0</v>
      </c>
    </row>
    <row r="36" spans="1:4" ht="15" thickBot="1" x14ac:dyDescent="0.35"/>
    <row r="37" spans="1:4" ht="18" x14ac:dyDescent="0.3">
      <c r="A37" s="135" t="str">
        <f>Tariefwegingslijst!A45</f>
        <v>Additionele diensten</v>
      </c>
      <c r="B37" s="136"/>
      <c r="C37" s="136"/>
      <c r="D37" s="137"/>
    </row>
    <row r="38" spans="1:4" x14ac:dyDescent="0.3">
      <c r="A38" s="25" t="s">
        <v>0</v>
      </c>
      <c r="B38" s="11" t="str">
        <f>Tariefwegingslijst!B47</f>
        <v>Omschrijving</v>
      </c>
      <c r="C38" s="10" t="s">
        <v>1</v>
      </c>
      <c r="D38" s="26" t="s">
        <v>2</v>
      </c>
    </row>
    <row r="39" spans="1:4" x14ac:dyDescent="0.3">
      <c r="A39" s="32" t="str">
        <f>Tariefwegingslijst!A48</f>
        <v>A01</v>
      </c>
      <c r="B39" s="4" t="str">
        <f>Tariefwegingslijst!B48</f>
        <v>Realiseren van een vast-mobiel koppeling met SVB opdrachtnemer mobiele communicatie diensten.</v>
      </c>
      <c r="C39" s="6">
        <f>Tariefwegingslijst!D48</f>
        <v>0</v>
      </c>
      <c r="D39" s="33">
        <f>Tariefwegingslijst!F48</f>
        <v>0</v>
      </c>
    </row>
    <row r="40" spans="1:4" x14ac:dyDescent="0.3">
      <c r="A40" s="32" t="str">
        <f>Tariefwegingslijst!A49</f>
        <v>A02</v>
      </c>
      <c r="B40" s="4" t="str">
        <f>Tariefwegingslijst!B49</f>
        <v>Realiseren website-browse  koppelfunctionaliteit tussen website Opdrachtgever en CPaaS.</v>
      </c>
      <c r="C40" s="6">
        <f>Tariefwegingslijst!D49</f>
        <v>0</v>
      </c>
      <c r="D40" s="33">
        <f>Tariefwegingslijst!F49</f>
        <v>0</v>
      </c>
    </row>
    <row r="41" spans="1:4" x14ac:dyDescent="0.3">
      <c r="A41" s="32" t="str">
        <f>Tariefwegingslijst!A50</f>
        <v>A03</v>
      </c>
      <c r="B41" s="4" t="str">
        <f>Tariefwegingslijst!B50</f>
        <v>Realiseren website-chat koppelfunctionaliteit tussen website Opdrachtgever en CPaaS.</v>
      </c>
      <c r="C41" s="6">
        <f>Tariefwegingslijst!D50</f>
        <v>0</v>
      </c>
      <c r="D41" s="33">
        <f>Tariefwegingslijst!F50</f>
        <v>0</v>
      </c>
    </row>
    <row r="42" spans="1:4" x14ac:dyDescent="0.3">
      <c r="A42" s="32" t="str">
        <f>Tariefwegingslijst!A51</f>
        <v>A04</v>
      </c>
      <c r="B42" s="4" t="str">
        <f>Tariefwegingslijst!B51</f>
        <v>Realiseren website-callme  koppelfunctionaliteiten tussen website Opdrachtgever en CPaaS.</v>
      </c>
      <c r="C42" s="6">
        <f>Tariefwegingslijst!D51</f>
        <v>0</v>
      </c>
      <c r="D42" s="33">
        <f>Tariefwegingslijst!F51</f>
        <v>0</v>
      </c>
    </row>
    <row r="43" spans="1:4" x14ac:dyDescent="0.3">
      <c r="A43" s="32" t="str">
        <f>Tariefwegingslijst!A52</f>
        <v>A05</v>
      </c>
      <c r="B43" s="4" t="str">
        <f>Tariefwegingslijst!B52</f>
        <v>Realiseren koppeling met e-mail voorziening van Opdrachtgever met CPaaS.</v>
      </c>
      <c r="C43" s="6">
        <f>Tariefwegingslijst!D52</f>
        <v>0</v>
      </c>
      <c r="D43" s="33">
        <f>Tariefwegingslijst!F52</f>
        <v>0</v>
      </c>
    </row>
    <row r="44" spans="1:4" x14ac:dyDescent="0.3">
      <c r="A44" s="32" t="str">
        <f>Tariefwegingslijst!A53</f>
        <v>A06</v>
      </c>
      <c r="B44" s="4" t="str">
        <f>Tariefwegingslijst!B53</f>
        <v>Realiseren koppeling Whatsapp met CPaaS t.b.v. Opdrachtgever.</v>
      </c>
      <c r="C44" s="6">
        <f>Tariefwegingslijst!D53</f>
        <v>0</v>
      </c>
      <c r="D44" s="33">
        <f>Tariefwegingslijst!F53</f>
        <v>0</v>
      </c>
    </row>
    <row r="45" spans="1:4" x14ac:dyDescent="0.3">
      <c r="A45" s="32" t="str">
        <f>Tariefwegingslijst!A54</f>
        <v>A07</v>
      </c>
      <c r="B45" s="4" t="str">
        <f>Tariefwegingslijst!B54</f>
        <v>Realiseren koppeling Facebook met CPaaS t.b.v. Opdrachtgever.</v>
      </c>
      <c r="C45" s="6">
        <f>Tariefwegingslijst!D54</f>
        <v>0</v>
      </c>
      <c r="D45" s="33">
        <f>Tariefwegingslijst!F54</f>
        <v>0</v>
      </c>
    </row>
    <row r="46" spans="1:4" x14ac:dyDescent="0.3">
      <c r="A46" s="32" t="str">
        <f>Tariefwegingslijst!A55</f>
        <v>A08</v>
      </c>
      <c r="B46" s="4" t="str">
        <f>Tariefwegingslijst!B55</f>
        <v>Realiseren koppeling Twitter met CPaaS t.b.v. Opdrachtgever.</v>
      </c>
      <c r="C46" s="6">
        <f>Tariefwegingslijst!D55</f>
        <v>0</v>
      </c>
      <c r="D46" s="33">
        <f>Tariefwegingslijst!F55</f>
        <v>0</v>
      </c>
    </row>
    <row r="47" spans="1:4" x14ac:dyDescent="0.3">
      <c r="A47" s="32" t="str">
        <f>Tariefwegingslijst!A56</f>
        <v>A09</v>
      </c>
      <c r="B47" s="4" t="str">
        <f>Tariefwegingslijst!B56</f>
        <v>Realiseren koppeling Video met CPaaS t.b.v. Opdrachtgever.</v>
      </c>
      <c r="C47" s="6">
        <f>Tariefwegingslijst!D56</f>
        <v>0</v>
      </c>
      <c r="D47" s="33">
        <f>Tariefwegingslijst!F56</f>
        <v>0</v>
      </c>
    </row>
    <row r="48" spans="1:4" ht="15" thickBot="1" x14ac:dyDescent="0.35">
      <c r="A48" s="34" t="str">
        <f>Tariefwegingslijst!A57</f>
        <v>A10</v>
      </c>
      <c r="B48" s="24" t="str">
        <f>Tariefwegingslijst!B57</f>
        <v>Realiseren koppeling SMS opdrachtnemer SVB SMS-diensten met CPaaS t.b.v. Opdrachtgever.</v>
      </c>
      <c r="C48" s="35">
        <f>Tariefwegingslijst!D57</f>
        <v>0</v>
      </c>
      <c r="D48" s="36">
        <f>Tariefwegingslijst!F57</f>
        <v>0</v>
      </c>
    </row>
    <row r="49" spans="1:4" ht="15" thickBot="1" x14ac:dyDescent="0.35"/>
    <row r="50" spans="1:4" ht="18" x14ac:dyDescent="0.3">
      <c r="A50" s="135" t="str">
        <f>Tariefwegingslijst!A59</f>
        <v>Verbruikstarieven</v>
      </c>
      <c r="B50" s="136"/>
      <c r="C50" s="136"/>
      <c r="D50" s="137"/>
    </row>
    <row r="51" spans="1:4" x14ac:dyDescent="0.3">
      <c r="A51" s="25" t="s">
        <v>0</v>
      </c>
      <c r="B51" s="11" t="str">
        <f>Tariefwegingslijst!B61</f>
        <v>Omschrijving</v>
      </c>
      <c r="C51" s="7" t="s">
        <v>556</v>
      </c>
      <c r="D51" s="27" t="s">
        <v>558</v>
      </c>
    </row>
    <row r="52" spans="1:4" x14ac:dyDescent="0.3">
      <c r="A52" s="32" t="str">
        <f>Tariefwegingslijst!A62</f>
        <v>V01</v>
      </c>
      <c r="B52" s="4" t="str">
        <f>Tariefwegingslijst!B62</f>
        <v>Inkomend 14xx-verkeer</v>
      </c>
      <c r="C52" s="6">
        <f>Tariefwegingslijst!F62</f>
        <v>0</v>
      </c>
      <c r="D52" s="33">
        <f>Tariefwegingslijst!F62</f>
        <v>0</v>
      </c>
    </row>
    <row r="53" spans="1:4" x14ac:dyDescent="0.3">
      <c r="A53" s="32" t="str">
        <f>Tariefwegingslijst!A63</f>
        <v>V02</v>
      </c>
      <c r="B53" s="4" t="str">
        <f>Tariefwegingslijst!B63</f>
        <v>Inkomend 0800-verkeer</v>
      </c>
      <c r="C53" s="6">
        <f>Tariefwegingslijst!F63</f>
        <v>0</v>
      </c>
      <c r="D53" s="33">
        <f>Tariefwegingslijst!F63</f>
        <v>0</v>
      </c>
    </row>
    <row r="54" spans="1:4" x14ac:dyDescent="0.3">
      <c r="A54" s="32" t="str">
        <f>Tariefwegingslijst!A64</f>
        <v>V03</v>
      </c>
      <c r="B54" s="4" t="str">
        <f>Tariefwegingslijst!B64</f>
        <v>Inkomende 0900-verkeer</v>
      </c>
      <c r="C54" s="6">
        <f>Tariefwegingslijst!F64</f>
        <v>0</v>
      </c>
      <c r="D54" s="33">
        <f>Tariefwegingslijst!F64</f>
        <v>0</v>
      </c>
    </row>
    <row r="55" spans="1:4" x14ac:dyDescent="0.3">
      <c r="A55" s="32" t="str">
        <f>Tariefwegingslijst!A65</f>
        <v>V04</v>
      </c>
      <c r="B55" s="4" t="str">
        <f>Tariefwegingslijst!B65</f>
        <v>Verkeer naar een vast en mobiel nummer in Nederland binnen netwerk telecomprovider.</v>
      </c>
      <c r="C55" s="6">
        <f>Tariefwegingslijst!F65</f>
        <v>0</v>
      </c>
      <c r="D55" s="33">
        <f>Tariefwegingslijst!F65</f>
        <v>0</v>
      </c>
    </row>
    <row r="56" spans="1:4" x14ac:dyDescent="0.3">
      <c r="A56" s="32" t="str">
        <f>Tariefwegingslijst!A66</f>
        <v>V05</v>
      </c>
      <c r="B56" s="4" t="str">
        <f>Tariefwegingslijst!B66</f>
        <v>Verkeer naar een vast en mobiel nummer in Nederland naar netwerk derden.</v>
      </c>
      <c r="C56" s="6">
        <f>Tariefwegingslijst!F66</f>
        <v>0</v>
      </c>
      <c r="D56" s="33">
        <f>Tariefwegingslijst!F66</f>
        <v>0</v>
      </c>
    </row>
    <row r="57" spans="1:4" x14ac:dyDescent="0.3">
      <c r="A57" s="32" t="str">
        <f>Tariefwegingslijst!A67</f>
        <v>V06</v>
      </c>
      <c r="B57" s="4" t="str">
        <f>Tariefwegingslijst!B67</f>
        <v>Verkeer naar een vast en mobiel nummer in Tariefzone 1 (Europese Unie exclusief Nederland)</v>
      </c>
      <c r="C57" s="6">
        <f>Tariefwegingslijst!F67</f>
        <v>0</v>
      </c>
      <c r="D57" s="33">
        <f>Tariefwegingslijst!F67</f>
        <v>0</v>
      </c>
    </row>
    <row r="58" spans="1:4" x14ac:dyDescent="0.3">
      <c r="A58" s="32" t="str">
        <f>Tariefwegingslijst!A68</f>
        <v>V07</v>
      </c>
      <c r="B58" s="4" t="str">
        <f>Tariefwegingslijst!B68</f>
        <v>Verkeer naar een vast en mobiel nummer in Tariefzone 2 (Verenigde Staten en Canada)</v>
      </c>
      <c r="C58" s="6">
        <f>Tariefwegingslijst!F68</f>
        <v>0</v>
      </c>
      <c r="D58" s="33">
        <f>Tariefwegingslijst!F68</f>
        <v>0</v>
      </c>
    </row>
    <row r="59" spans="1:4" x14ac:dyDescent="0.3">
      <c r="A59" s="32" t="str">
        <f>Tariefwegingslijst!A69</f>
        <v>V08</v>
      </c>
      <c r="B59" s="4" t="str">
        <f>Tariefwegingslijst!B69</f>
        <v>Verkeer naar een vast en mobiel nummer in Tariefzone 3</v>
      </c>
      <c r="C59" s="6">
        <f>Tariefwegingslijst!F69</f>
        <v>0</v>
      </c>
      <c r="D59" s="33">
        <f>Tariefwegingslijst!F69</f>
        <v>0</v>
      </c>
    </row>
    <row r="60" spans="1:4" x14ac:dyDescent="0.3">
      <c r="A60" s="32" t="str">
        <f>Tariefwegingslijst!A70</f>
        <v>V09</v>
      </c>
      <c r="B60" s="4" t="str">
        <f>Tariefwegingslijst!B70</f>
        <v>Verkeer naar een vast en mobiel nummer in Tariefzone 4</v>
      </c>
      <c r="C60" s="6">
        <f>Tariefwegingslijst!F70</f>
        <v>0</v>
      </c>
      <c r="D60" s="33">
        <f>Tariefwegingslijst!F70</f>
        <v>0</v>
      </c>
    </row>
    <row r="61" spans="1:4" x14ac:dyDescent="0.3">
      <c r="A61" s="32" t="str">
        <f>Tariefwegingslijst!A71</f>
        <v>V10</v>
      </c>
      <c r="B61" s="4" t="str">
        <f>Tariefwegingslijst!B71</f>
        <v>Verkeer naar een vast en mobiel nummer in Tariefzone 5</v>
      </c>
      <c r="C61" s="6">
        <f>Tariefwegingslijst!F71</f>
        <v>0</v>
      </c>
      <c r="D61" s="33">
        <f>Tariefwegingslijst!F71</f>
        <v>0</v>
      </c>
    </row>
    <row r="62" spans="1:4" x14ac:dyDescent="0.3">
      <c r="A62" s="32" t="str">
        <f>Tariefwegingslijst!A72</f>
        <v>V11</v>
      </c>
      <c r="B62" s="4" t="str">
        <f>Tariefwegingslijst!B72</f>
        <v>Verkeer naar een vast en mobiel nummer in Tariefzone 6</v>
      </c>
      <c r="C62" s="6">
        <f>Tariefwegingslijst!F72</f>
        <v>0</v>
      </c>
      <c r="D62" s="33">
        <f>Tariefwegingslijst!F72</f>
        <v>0</v>
      </c>
    </row>
    <row r="63" spans="1:4" ht="15" thickBot="1" x14ac:dyDescent="0.35">
      <c r="A63" s="34" t="str">
        <f>Tariefwegingslijst!A73</f>
        <v>V12</v>
      </c>
      <c r="B63" s="24" t="str">
        <f>Tariefwegingslijst!B73</f>
        <v>Verkeer naar een vast en mobiel nummer in Tariefzone 7</v>
      </c>
      <c r="C63" s="35">
        <f>Tariefwegingslijst!F73</f>
        <v>0</v>
      </c>
      <c r="D63" s="36">
        <f>Tariefwegingslijst!F73</f>
        <v>0</v>
      </c>
    </row>
    <row r="64" spans="1:4" ht="15" thickBot="1" x14ac:dyDescent="0.35"/>
    <row r="65" spans="1:4" ht="18" x14ac:dyDescent="0.3">
      <c r="A65" s="135" t="str">
        <f>Tariefwegingslijst!A75</f>
        <v>Uurtarieven t.b.v. Speciale Diensten</v>
      </c>
      <c r="B65" s="136"/>
      <c r="C65" s="136"/>
      <c r="D65" s="137"/>
    </row>
    <row r="66" spans="1:4" s="3" customFormat="1" ht="28.8" x14ac:dyDescent="0.3">
      <c r="A66" s="23" t="s">
        <v>0</v>
      </c>
      <c r="B66" s="5" t="str">
        <f>Tariefwegingslijst!B77</f>
        <v>Omschrijving</v>
      </c>
      <c r="C66" s="7" t="str">
        <f>Tariefwegingslijst!D77</f>
        <v>Eenmalig tarief per dag</v>
      </c>
      <c r="D66" s="27" t="str">
        <f>Tariefwegingslijst!F77</f>
        <v>Uurtarief</v>
      </c>
    </row>
    <row r="67" spans="1:4" x14ac:dyDescent="0.3">
      <c r="A67" s="32" t="str">
        <f>Tariefwegingslijst!A78</f>
        <v>U01</v>
      </c>
      <c r="B67" s="4" t="str">
        <f>Tariefwegingslijst!B78</f>
        <v>Technicus / Engineer</v>
      </c>
      <c r="C67" s="6">
        <f>Tariefwegingslijst!D78</f>
        <v>0</v>
      </c>
      <c r="D67" s="33">
        <f>Tariefwegingslijst!F78</f>
        <v>0</v>
      </c>
    </row>
    <row r="68" spans="1:4" x14ac:dyDescent="0.3">
      <c r="A68" s="32" t="str">
        <f>Tariefwegingslijst!A79</f>
        <v>U02</v>
      </c>
      <c r="B68" s="4" t="str">
        <f>Tariefwegingslijst!B79</f>
        <v>Projectleider / Adviseur telecommunicatie</v>
      </c>
      <c r="C68" s="6">
        <f>Tariefwegingslijst!D79</f>
        <v>0</v>
      </c>
      <c r="D68" s="33">
        <f>Tariefwegingslijst!F79</f>
        <v>0</v>
      </c>
    </row>
    <row r="69" spans="1:4" x14ac:dyDescent="0.3">
      <c r="A69" s="32" t="str">
        <f>Tariefwegingslijst!A80</f>
        <v>U03</v>
      </c>
      <c r="B69" s="4" t="str">
        <f>Tariefwegingslijst!B80</f>
        <v>Beheerder (functioneel / technisch / servicedesk)</v>
      </c>
      <c r="C69" s="6">
        <f>Tariefwegingslijst!D80</f>
        <v>0</v>
      </c>
      <c r="D69" s="33">
        <f>Tariefwegingslijst!F80</f>
        <v>0</v>
      </c>
    </row>
    <row r="70" spans="1:4" ht="15" thickBot="1" x14ac:dyDescent="0.35">
      <c r="A70" s="34" t="str">
        <f>Tariefwegingslijst!A81</f>
        <v>U04</v>
      </c>
      <c r="B70" s="24" t="str">
        <f>Tariefwegingslijst!B81</f>
        <v>Migratie- / implementatiecoordinator</v>
      </c>
      <c r="C70" s="35">
        <f>Tariefwegingslijst!D81</f>
        <v>0</v>
      </c>
      <c r="D70" s="36">
        <f>Tariefwegingslijst!F81</f>
        <v>0</v>
      </c>
    </row>
    <row r="71" spans="1:4" ht="15" thickBot="1" x14ac:dyDescent="0.35"/>
    <row r="72" spans="1:4" ht="18" x14ac:dyDescent="0.3">
      <c r="A72" s="130" t="str">
        <f>Tariefwegingslijst!A83</f>
        <v>Opslagpercentage t.b.v. Speciale Producten en Speciale Diensten</v>
      </c>
      <c r="B72" s="131"/>
      <c r="C72" s="132"/>
    </row>
    <row r="73" spans="1:4" x14ac:dyDescent="0.3">
      <c r="A73" s="23" t="s">
        <v>0</v>
      </c>
      <c r="B73" s="13" t="s">
        <v>527</v>
      </c>
      <c r="C73" s="27" t="s">
        <v>570</v>
      </c>
    </row>
    <row r="74" spans="1:4" ht="15.75" customHeight="1" thickBot="1" x14ac:dyDescent="0.35">
      <c r="A74" s="49" t="str">
        <f>Tariefwegingslijst!A86</f>
        <v>O1</v>
      </c>
      <c r="B74" s="24" t="str">
        <f>Tariefwegingslijst!B86</f>
        <v>Opslagpercentage van maximaal 15% op de inkoop bij Speciale Producten en Speciale Diensten</v>
      </c>
      <c r="C74" s="50">
        <f>Tariefwegingslijst!D86</f>
        <v>0</v>
      </c>
    </row>
    <row r="75" spans="1:4" ht="15" thickBot="1" x14ac:dyDescent="0.35"/>
    <row r="76" spans="1:4" ht="18.600000000000001" thickBot="1" x14ac:dyDescent="0.35">
      <c r="B76" s="124" t="str">
        <f>Tariefzones!A1</f>
        <v>Tariefzones</v>
      </c>
      <c r="C76" s="133"/>
      <c r="D76" s="134"/>
    </row>
    <row r="77" spans="1:4" x14ac:dyDescent="0.3">
      <c r="B77" s="28" t="s">
        <v>6</v>
      </c>
      <c r="C77" s="7" t="s">
        <v>7</v>
      </c>
      <c r="D77" s="27" t="s">
        <v>10</v>
      </c>
    </row>
    <row r="78" spans="1:4" x14ac:dyDescent="0.3">
      <c r="B78" s="16" t="s">
        <v>11</v>
      </c>
      <c r="C78" s="17">
        <v>93</v>
      </c>
      <c r="D78" s="29">
        <f>Tariefzones!E4</f>
        <v>0</v>
      </c>
    </row>
    <row r="79" spans="1:4" x14ac:dyDescent="0.3">
      <c r="B79" s="18" t="s">
        <v>12</v>
      </c>
      <c r="C79" s="19" t="s">
        <v>13</v>
      </c>
      <c r="D79" s="29">
        <f>Tariefzones!E5</f>
        <v>0</v>
      </c>
    </row>
    <row r="80" spans="1:4" x14ac:dyDescent="0.3">
      <c r="B80" s="18" t="s">
        <v>14</v>
      </c>
      <c r="C80" s="19" t="s">
        <v>15</v>
      </c>
      <c r="D80" s="29">
        <f>Tariefzones!E6</f>
        <v>0</v>
      </c>
    </row>
    <row r="81" spans="2:4" x14ac:dyDescent="0.3">
      <c r="B81" s="18" t="s">
        <v>16</v>
      </c>
      <c r="C81" s="19" t="s">
        <v>17</v>
      </c>
      <c r="D81" s="29">
        <f>Tariefzones!E7</f>
        <v>0</v>
      </c>
    </row>
    <row r="82" spans="2:4" x14ac:dyDescent="0.3">
      <c r="B82" s="18" t="s">
        <v>18</v>
      </c>
      <c r="C82" s="19" t="s">
        <v>19</v>
      </c>
      <c r="D82" s="29">
        <f>Tariefzones!E8</f>
        <v>0</v>
      </c>
    </row>
    <row r="83" spans="2:4" x14ac:dyDescent="0.3">
      <c r="B83" s="18" t="s">
        <v>20</v>
      </c>
      <c r="C83" s="19" t="s">
        <v>21</v>
      </c>
      <c r="D83" s="29">
        <f>Tariefzones!E9</f>
        <v>0</v>
      </c>
    </row>
    <row r="84" spans="2:4" x14ac:dyDescent="0.3">
      <c r="B84" s="18" t="s">
        <v>22</v>
      </c>
      <c r="C84" s="19" t="s">
        <v>23</v>
      </c>
      <c r="D84" s="29">
        <f>Tariefzones!E10</f>
        <v>0</v>
      </c>
    </row>
    <row r="85" spans="2:4" x14ac:dyDescent="0.3">
      <c r="B85" s="18" t="s">
        <v>24</v>
      </c>
      <c r="C85" s="19" t="s">
        <v>25</v>
      </c>
      <c r="D85" s="29">
        <f>Tariefzones!E11</f>
        <v>0</v>
      </c>
    </row>
    <row r="86" spans="2:4" x14ac:dyDescent="0.3">
      <c r="B86" s="18" t="s">
        <v>26</v>
      </c>
      <c r="C86" s="19" t="s">
        <v>27</v>
      </c>
      <c r="D86" s="29">
        <f>Tariefzones!E12</f>
        <v>0</v>
      </c>
    </row>
    <row r="87" spans="2:4" x14ac:dyDescent="0.3">
      <c r="B87" s="18" t="s">
        <v>28</v>
      </c>
      <c r="C87" s="19" t="s">
        <v>29</v>
      </c>
      <c r="D87" s="29">
        <f>Tariefzones!E13</f>
        <v>0</v>
      </c>
    </row>
    <row r="88" spans="2:4" x14ac:dyDescent="0.3">
      <c r="B88" s="18" t="s">
        <v>30</v>
      </c>
      <c r="C88" s="19" t="s">
        <v>31</v>
      </c>
      <c r="D88" s="29">
        <f>Tariefzones!E14</f>
        <v>0</v>
      </c>
    </row>
    <row r="89" spans="2:4" x14ac:dyDescent="0.3">
      <c r="B89" s="18" t="s">
        <v>32</v>
      </c>
      <c r="C89" s="19" t="s">
        <v>33</v>
      </c>
      <c r="D89" s="29">
        <f>Tariefzones!E15</f>
        <v>0</v>
      </c>
    </row>
    <row r="90" spans="2:4" x14ac:dyDescent="0.3">
      <c r="B90" s="18" t="s">
        <v>34</v>
      </c>
      <c r="C90" s="19" t="s">
        <v>35</v>
      </c>
      <c r="D90" s="29">
        <f>Tariefzones!E16</f>
        <v>0</v>
      </c>
    </row>
    <row r="91" spans="2:4" x14ac:dyDescent="0.3">
      <c r="B91" s="18" t="s">
        <v>36</v>
      </c>
      <c r="C91" s="19" t="s">
        <v>37</v>
      </c>
      <c r="D91" s="29">
        <f>Tariefzones!E17</f>
        <v>0</v>
      </c>
    </row>
    <row r="92" spans="2:4" x14ac:dyDescent="0.3">
      <c r="B92" s="18" t="s">
        <v>38</v>
      </c>
      <c r="C92" s="19" t="s">
        <v>39</v>
      </c>
      <c r="D92" s="29">
        <f>Tariefzones!E18</f>
        <v>0</v>
      </c>
    </row>
    <row r="93" spans="2:4" x14ac:dyDescent="0.3">
      <c r="B93" s="18" t="s">
        <v>40</v>
      </c>
      <c r="C93" s="19" t="s">
        <v>41</v>
      </c>
      <c r="D93" s="29">
        <f>Tariefzones!E19</f>
        <v>0</v>
      </c>
    </row>
    <row r="94" spans="2:4" x14ac:dyDescent="0.3">
      <c r="B94" s="18" t="s">
        <v>42</v>
      </c>
      <c r="C94" s="19" t="s">
        <v>43</v>
      </c>
      <c r="D94" s="29">
        <f>Tariefzones!E20</f>
        <v>0</v>
      </c>
    </row>
    <row r="95" spans="2:4" x14ac:dyDescent="0.3">
      <c r="B95" s="18" t="s">
        <v>44</v>
      </c>
      <c r="C95" s="19" t="s">
        <v>45</v>
      </c>
      <c r="D95" s="29">
        <f>Tariefzones!E21</f>
        <v>0</v>
      </c>
    </row>
    <row r="96" spans="2:4" x14ac:dyDescent="0.3">
      <c r="B96" s="18" t="s">
        <v>46</v>
      </c>
      <c r="C96" s="19" t="s">
        <v>47</v>
      </c>
      <c r="D96" s="29">
        <f>Tariefzones!E22</f>
        <v>0</v>
      </c>
    </row>
    <row r="97" spans="2:4" x14ac:dyDescent="0.3">
      <c r="B97" s="18" t="s">
        <v>48</v>
      </c>
      <c r="C97" s="19" t="s">
        <v>49</v>
      </c>
      <c r="D97" s="29">
        <f>Tariefzones!E23</f>
        <v>0</v>
      </c>
    </row>
    <row r="98" spans="2:4" x14ac:dyDescent="0.3">
      <c r="B98" s="18" t="s">
        <v>50</v>
      </c>
      <c r="C98" s="19" t="s">
        <v>51</v>
      </c>
      <c r="D98" s="29">
        <f>Tariefzones!E24</f>
        <v>0</v>
      </c>
    </row>
    <row r="99" spans="2:4" x14ac:dyDescent="0.3">
      <c r="B99" s="18" t="s">
        <v>52</v>
      </c>
      <c r="C99" s="19" t="s">
        <v>53</v>
      </c>
      <c r="D99" s="29">
        <f>Tariefzones!E25</f>
        <v>0</v>
      </c>
    </row>
    <row r="100" spans="2:4" x14ac:dyDescent="0.3">
      <c r="B100" s="18" t="s">
        <v>54</v>
      </c>
      <c r="C100" s="19" t="s">
        <v>55</v>
      </c>
      <c r="D100" s="29">
        <f>Tariefzones!E26</f>
        <v>0</v>
      </c>
    </row>
    <row r="101" spans="2:4" x14ac:dyDescent="0.3">
      <c r="B101" s="18" t="s">
        <v>56</v>
      </c>
      <c r="C101" s="19" t="s">
        <v>57</v>
      </c>
      <c r="D101" s="29">
        <f>Tariefzones!E27</f>
        <v>1</v>
      </c>
    </row>
    <row r="102" spans="2:4" x14ac:dyDescent="0.3">
      <c r="B102" s="18" t="s">
        <v>58</v>
      </c>
      <c r="C102" s="19" t="s">
        <v>59</v>
      </c>
      <c r="D102" s="29">
        <f>Tariefzones!E28</f>
        <v>0</v>
      </c>
    </row>
    <row r="103" spans="2:4" x14ac:dyDescent="0.3">
      <c r="B103" s="18" t="s">
        <v>60</v>
      </c>
      <c r="C103" s="19" t="s">
        <v>61</v>
      </c>
      <c r="D103" s="29">
        <f>Tariefzones!E29</f>
        <v>0</v>
      </c>
    </row>
    <row r="104" spans="2:4" x14ac:dyDescent="0.3">
      <c r="B104" s="18" t="s">
        <v>62</v>
      </c>
      <c r="C104" s="19" t="s">
        <v>63</v>
      </c>
      <c r="D104" s="29">
        <f>Tariefzones!E30</f>
        <v>0</v>
      </c>
    </row>
    <row r="105" spans="2:4" x14ac:dyDescent="0.3">
      <c r="B105" s="18" t="s">
        <v>64</v>
      </c>
      <c r="C105" s="19" t="s">
        <v>65</v>
      </c>
      <c r="D105" s="29">
        <f>Tariefzones!E31</f>
        <v>0</v>
      </c>
    </row>
    <row r="106" spans="2:4" x14ac:dyDescent="0.3">
      <c r="B106" s="18" t="s">
        <v>66</v>
      </c>
      <c r="C106" s="19" t="s">
        <v>67</v>
      </c>
      <c r="D106" s="29">
        <f>Tariefzones!E32</f>
        <v>0</v>
      </c>
    </row>
    <row r="107" spans="2:4" x14ac:dyDescent="0.3">
      <c r="B107" s="18" t="s">
        <v>68</v>
      </c>
      <c r="C107" s="19" t="s">
        <v>69</v>
      </c>
      <c r="D107" s="29">
        <f>Tariefzones!E33</f>
        <v>0</v>
      </c>
    </row>
    <row r="108" spans="2:4" x14ac:dyDescent="0.3">
      <c r="B108" s="18" t="s">
        <v>70</v>
      </c>
      <c r="C108" s="19" t="s">
        <v>71</v>
      </c>
      <c r="D108" s="29">
        <f>Tariefzones!E34</f>
        <v>0</v>
      </c>
    </row>
    <row r="109" spans="2:4" x14ac:dyDescent="0.3">
      <c r="B109" s="18" t="s">
        <v>72</v>
      </c>
      <c r="C109" s="19" t="s">
        <v>73</v>
      </c>
      <c r="D109" s="29">
        <f>Tariefzones!E35</f>
        <v>0</v>
      </c>
    </row>
    <row r="110" spans="2:4" x14ac:dyDescent="0.3">
      <c r="B110" s="18" t="s">
        <v>74</v>
      </c>
      <c r="C110" s="19" t="s">
        <v>75</v>
      </c>
      <c r="D110" s="29">
        <f>Tariefzones!E36</f>
        <v>0</v>
      </c>
    </row>
    <row r="111" spans="2:4" x14ac:dyDescent="0.3">
      <c r="B111" s="18" t="s">
        <v>76</v>
      </c>
      <c r="C111" s="19" t="s">
        <v>77</v>
      </c>
      <c r="D111" s="29">
        <f>Tariefzones!E37</f>
        <v>0</v>
      </c>
    </row>
    <row r="112" spans="2:4" x14ac:dyDescent="0.3">
      <c r="B112" s="18" t="s">
        <v>78</v>
      </c>
      <c r="C112" s="19" t="s">
        <v>79</v>
      </c>
      <c r="D112" s="29">
        <f>Tariefzones!E38</f>
        <v>0</v>
      </c>
    </row>
    <row r="113" spans="2:4" x14ac:dyDescent="0.3">
      <c r="B113" s="18" t="s">
        <v>80</v>
      </c>
      <c r="C113" s="19" t="s">
        <v>81</v>
      </c>
      <c r="D113" s="29">
        <f>Tariefzones!E39</f>
        <v>0</v>
      </c>
    </row>
    <row r="114" spans="2:4" x14ac:dyDescent="0.3">
      <c r="B114" s="18" t="s">
        <v>82</v>
      </c>
      <c r="C114" s="19" t="s">
        <v>83</v>
      </c>
      <c r="D114" s="29">
        <f>Tariefzones!E40</f>
        <v>1</v>
      </c>
    </row>
    <row r="115" spans="2:4" x14ac:dyDescent="0.3">
      <c r="B115" s="18" t="s">
        <v>84</v>
      </c>
      <c r="C115" s="19" t="s">
        <v>85</v>
      </c>
      <c r="D115" s="29">
        <f>Tariefzones!E41</f>
        <v>0</v>
      </c>
    </row>
    <row r="116" spans="2:4" x14ac:dyDescent="0.3">
      <c r="B116" s="18" t="s">
        <v>86</v>
      </c>
      <c r="C116" s="19" t="s">
        <v>87</v>
      </c>
      <c r="D116" s="29">
        <f>Tariefzones!E42</f>
        <v>0</v>
      </c>
    </row>
    <row r="117" spans="2:4" x14ac:dyDescent="0.3">
      <c r="B117" s="18" t="s">
        <v>88</v>
      </c>
      <c r="C117" s="19" t="s">
        <v>89</v>
      </c>
      <c r="D117" s="29">
        <f>Tariefzones!E43</f>
        <v>0</v>
      </c>
    </row>
    <row r="118" spans="2:4" x14ac:dyDescent="0.3">
      <c r="B118" s="18" t="s">
        <v>90</v>
      </c>
      <c r="C118" s="19" t="s">
        <v>91</v>
      </c>
      <c r="D118" s="29">
        <f>Tariefzones!E44</f>
        <v>2</v>
      </c>
    </row>
    <row r="119" spans="2:4" x14ac:dyDescent="0.3">
      <c r="B119" s="18" t="s">
        <v>92</v>
      </c>
      <c r="C119" s="19" t="s">
        <v>93</v>
      </c>
      <c r="D119" s="29">
        <f>Tariefzones!E45</f>
        <v>0</v>
      </c>
    </row>
    <row r="120" spans="2:4" x14ac:dyDescent="0.3">
      <c r="B120" s="18" t="s">
        <v>94</v>
      </c>
      <c r="C120" s="19" t="s">
        <v>95</v>
      </c>
      <c r="D120" s="29">
        <f>Tariefzones!E46</f>
        <v>0</v>
      </c>
    </row>
    <row r="121" spans="2:4" x14ac:dyDescent="0.3">
      <c r="B121" s="18" t="s">
        <v>96</v>
      </c>
      <c r="C121" s="19" t="s">
        <v>97</v>
      </c>
      <c r="D121" s="29">
        <f>Tariefzones!E47</f>
        <v>0</v>
      </c>
    </row>
    <row r="122" spans="2:4" x14ac:dyDescent="0.3">
      <c r="B122" s="18" t="s">
        <v>98</v>
      </c>
      <c r="C122" s="19" t="s">
        <v>99</v>
      </c>
      <c r="D122" s="29">
        <f>Tariefzones!E48</f>
        <v>0</v>
      </c>
    </row>
    <row r="123" spans="2:4" x14ac:dyDescent="0.3">
      <c r="B123" s="18" t="s">
        <v>100</v>
      </c>
      <c r="C123" s="19" t="s">
        <v>101</v>
      </c>
      <c r="D123" s="29">
        <f>Tariefzones!E49</f>
        <v>0</v>
      </c>
    </row>
    <row r="124" spans="2:4" x14ac:dyDescent="0.3">
      <c r="B124" s="18" t="s">
        <v>102</v>
      </c>
      <c r="C124" s="19" t="s">
        <v>103</v>
      </c>
      <c r="D124" s="29">
        <f>Tariefzones!E50</f>
        <v>0</v>
      </c>
    </row>
    <row r="125" spans="2:4" x14ac:dyDescent="0.3">
      <c r="B125" s="18" t="s">
        <v>104</v>
      </c>
      <c r="C125" s="19" t="s">
        <v>105</v>
      </c>
      <c r="D125" s="29">
        <f>Tariefzones!E51</f>
        <v>0</v>
      </c>
    </row>
    <row r="126" spans="2:4" x14ac:dyDescent="0.3">
      <c r="B126" s="18" t="s">
        <v>106</v>
      </c>
      <c r="C126" s="19" t="s">
        <v>107</v>
      </c>
      <c r="D126" s="29">
        <f>Tariefzones!E52</f>
        <v>0</v>
      </c>
    </row>
    <row r="127" spans="2:4" x14ac:dyDescent="0.3">
      <c r="B127" s="18" t="s">
        <v>108</v>
      </c>
      <c r="C127" s="19" t="s">
        <v>109</v>
      </c>
      <c r="D127" s="29">
        <f>Tariefzones!E53</f>
        <v>0</v>
      </c>
    </row>
    <row r="128" spans="2:4" x14ac:dyDescent="0.3">
      <c r="B128" s="18" t="s">
        <v>110</v>
      </c>
      <c r="C128" s="19" t="s">
        <v>111</v>
      </c>
      <c r="D128" s="29">
        <f>Tariefzones!E54</f>
        <v>0</v>
      </c>
    </row>
    <row r="129" spans="2:4" x14ac:dyDescent="0.3">
      <c r="B129" s="18" t="s">
        <v>112</v>
      </c>
      <c r="C129" s="19" t="s">
        <v>113</v>
      </c>
      <c r="D129" s="29">
        <f>Tariefzones!E55</f>
        <v>0</v>
      </c>
    </row>
    <row r="130" spans="2:4" x14ac:dyDescent="0.3">
      <c r="B130" s="18" t="s">
        <v>114</v>
      </c>
      <c r="C130" s="19" t="s">
        <v>115</v>
      </c>
      <c r="D130" s="29">
        <f>Tariefzones!E56</f>
        <v>0</v>
      </c>
    </row>
    <row r="131" spans="2:4" x14ac:dyDescent="0.3">
      <c r="B131" s="18" t="s">
        <v>116</v>
      </c>
      <c r="C131" s="19" t="s">
        <v>117</v>
      </c>
      <c r="D131" s="29">
        <f>Tariefzones!E57</f>
        <v>0</v>
      </c>
    </row>
    <row r="132" spans="2:4" x14ac:dyDescent="0.3">
      <c r="B132" s="18" t="s">
        <v>118</v>
      </c>
      <c r="C132" s="19" t="s">
        <v>119</v>
      </c>
      <c r="D132" s="29">
        <f>Tariefzones!E58</f>
        <v>0</v>
      </c>
    </row>
    <row r="133" spans="2:4" x14ac:dyDescent="0.3">
      <c r="B133" s="18" t="s">
        <v>120</v>
      </c>
      <c r="C133" s="19" t="s">
        <v>121</v>
      </c>
      <c r="D133" s="29">
        <f>Tariefzones!E59</f>
        <v>1</v>
      </c>
    </row>
    <row r="134" spans="2:4" x14ac:dyDescent="0.3">
      <c r="B134" s="18" t="s">
        <v>122</v>
      </c>
      <c r="C134" s="19" t="s">
        <v>123</v>
      </c>
      <c r="D134" s="29">
        <f>Tariefzones!E60</f>
        <v>1</v>
      </c>
    </row>
    <row r="135" spans="2:4" x14ac:dyDescent="0.3">
      <c r="B135" s="18" t="s">
        <v>124</v>
      </c>
      <c r="C135" s="19">
        <v>246</v>
      </c>
      <c r="D135" s="29">
        <f>Tariefzones!E61</f>
        <v>0</v>
      </c>
    </row>
    <row r="136" spans="2:4" x14ac:dyDescent="0.3">
      <c r="B136" s="18" t="s">
        <v>125</v>
      </c>
      <c r="C136" s="19">
        <v>253</v>
      </c>
      <c r="D136" s="29">
        <f>Tariefzones!E62</f>
        <v>0</v>
      </c>
    </row>
    <row r="137" spans="2:4" x14ac:dyDescent="0.3">
      <c r="B137" s="18" t="s">
        <v>126</v>
      </c>
      <c r="C137" s="19" t="s">
        <v>127</v>
      </c>
      <c r="D137" s="29">
        <f>Tariefzones!E63</f>
        <v>0</v>
      </c>
    </row>
    <row r="138" spans="2:4" x14ac:dyDescent="0.3">
      <c r="B138" s="18" t="s">
        <v>128</v>
      </c>
      <c r="C138" s="19" t="s">
        <v>129</v>
      </c>
      <c r="D138" s="29">
        <f>Tariefzones!E64</f>
        <v>0</v>
      </c>
    </row>
    <row r="139" spans="2:4" x14ac:dyDescent="0.3">
      <c r="B139" s="18" t="s">
        <v>128</v>
      </c>
      <c r="C139" s="19" t="s">
        <v>130</v>
      </c>
      <c r="D139" s="29">
        <f>Tariefzones!E65</f>
        <v>0</v>
      </c>
    </row>
    <row r="140" spans="2:4" x14ac:dyDescent="0.3">
      <c r="B140" s="18" t="s">
        <v>128</v>
      </c>
      <c r="C140" s="19" t="s">
        <v>131</v>
      </c>
      <c r="D140" s="29">
        <f>Tariefzones!E66</f>
        <v>0</v>
      </c>
    </row>
    <row r="141" spans="2:4" x14ac:dyDescent="0.3">
      <c r="B141" s="18" t="s">
        <v>132</v>
      </c>
      <c r="C141" s="19" t="s">
        <v>133</v>
      </c>
      <c r="D141" s="29">
        <f>Tariefzones!E67</f>
        <v>1</v>
      </c>
    </row>
    <row r="142" spans="2:4" x14ac:dyDescent="0.3">
      <c r="B142" s="18" t="s">
        <v>134</v>
      </c>
      <c r="C142" s="19" t="s">
        <v>135</v>
      </c>
      <c r="D142" s="29">
        <f>Tariefzones!E68</f>
        <v>0</v>
      </c>
    </row>
    <row r="143" spans="2:4" x14ac:dyDescent="0.3">
      <c r="B143" s="18" t="s">
        <v>136</v>
      </c>
      <c r="C143" s="19" t="s">
        <v>137</v>
      </c>
      <c r="D143" s="29">
        <f>Tariefzones!E69</f>
        <v>0</v>
      </c>
    </row>
    <row r="144" spans="2:4" x14ac:dyDescent="0.3">
      <c r="B144" s="18" t="s">
        <v>138</v>
      </c>
      <c r="C144" s="19" t="s">
        <v>139</v>
      </c>
      <c r="D144" s="29">
        <f>Tariefzones!E70</f>
        <v>0</v>
      </c>
    </row>
    <row r="145" spans="2:4" x14ac:dyDescent="0.3">
      <c r="B145" s="18" t="s">
        <v>140</v>
      </c>
      <c r="C145" s="19" t="s">
        <v>141</v>
      </c>
      <c r="D145" s="29">
        <f>Tariefzones!E71</f>
        <v>0</v>
      </c>
    </row>
    <row r="146" spans="2:4" x14ac:dyDescent="0.3">
      <c r="B146" s="18" t="s">
        <v>142</v>
      </c>
      <c r="C146" s="19" t="s">
        <v>143</v>
      </c>
      <c r="D146" s="29">
        <f>Tariefzones!E72</f>
        <v>0</v>
      </c>
    </row>
    <row r="147" spans="2:4" x14ac:dyDescent="0.3">
      <c r="B147" s="18" t="s">
        <v>144</v>
      </c>
      <c r="C147" s="19" t="s">
        <v>145</v>
      </c>
      <c r="D147" s="29">
        <f>Tariefzones!E73</f>
        <v>1</v>
      </c>
    </row>
    <row r="148" spans="2:4" x14ac:dyDescent="0.3">
      <c r="B148" s="18" t="s">
        <v>146</v>
      </c>
      <c r="C148" s="19" t="s">
        <v>147</v>
      </c>
      <c r="D148" s="29">
        <f>Tariefzones!E74</f>
        <v>0</v>
      </c>
    </row>
    <row r="149" spans="2:4" x14ac:dyDescent="0.3">
      <c r="B149" s="18" t="s">
        <v>148</v>
      </c>
      <c r="C149" s="19" t="s">
        <v>149</v>
      </c>
      <c r="D149" s="29">
        <f>Tariefzones!E75</f>
        <v>0</v>
      </c>
    </row>
    <row r="150" spans="2:4" x14ac:dyDescent="0.3">
      <c r="B150" s="18" t="s">
        <v>150</v>
      </c>
      <c r="C150" s="19" t="s">
        <v>151</v>
      </c>
      <c r="D150" s="29">
        <f>Tariefzones!E76</f>
        <v>0</v>
      </c>
    </row>
    <row r="151" spans="2:4" x14ac:dyDescent="0.3">
      <c r="B151" s="18" t="s">
        <v>152</v>
      </c>
      <c r="C151" s="19" t="s">
        <v>153</v>
      </c>
      <c r="D151" s="29">
        <f>Tariefzones!E77</f>
        <v>0</v>
      </c>
    </row>
    <row r="152" spans="2:4" x14ac:dyDescent="0.3">
      <c r="B152" s="18" t="s">
        <v>154</v>
      </c>
      <c r="C152" s="19" t="s">
        <v>155</v>
      </c>
      <c r="D152" s="29">
        <f>Tariefzones!E78</f>
        <v>0</v>
      </c>
    </row>
    <row r="153" spans="2:4" x14ac:dyDescent="0.3">
      <c r="B153" s="18" t="s">
        <v>156</v>
      </c>
      <c r="C153" s="19" t="s">
        <v>13</v>
      </c>
      <c r="D153" s="29">
        <f>Tariefzones!E79</f>
        <v>1</v>
      </c>
    </row>
    <row r="154" spans="2:4" x14ac:dyDescent="0.3">
      <c r="B154" s="18" t="s">
        <v>157</v>
      </c>
      <c r="C154" s="19" t="s">
        <v>158</v>
      </c>
      <c r="D154" s="29">
        <f>Tariefzones!E80</f>
        <v>1</v>
      </c>
    </row>
    <row r="155" spans="2:4" x14ac:dyDescent="0.3">
      <c r="B155" s="18" t="s">
        <v>159</v>
      </c>
      <c r="C155" s="19" t="s">
        <v>160</v>
      </c>
      <c r="D155" s="29">
        <f>Tariefzones!E81</f>
        <v>0</v>
      </c>
    </row>
    <row r="156" spans="2:4" x14ac:dyDescent="0.3">
      <c r="B156" s="18" t="s">
        <v>161</v>
      </c>
      <c r="C156" s="19" t="s">
        <v>162</v>
      </c>
      <c r="D156" s="29">
        <f>Tariefzones!E82</f>
        <v>0</v>
      </c>
    </row>
    <row r="157" spans="2:4" x14ac:dyDescent="0.3">
      <c r="B157" s="18" t="s">
        <v>163</v>
      </c>
      <c r="C157" s="19" t="s">
        <v>164</v>
      </c>
      <c r="D157" s="29">
        <f>Tariefzones!E83</f>
        <v>0</v>
      </c>
    </row>
    <row r="158" spans="2:4" x14ac:dyDescent="0.3">
      <c r="B158" s="18" t="s">
        <v>165</v>
      </c>
      <c r="C158" s="19" t="s">
        <v>166</v>
      </c>
      <c r="D158" s="29">
        <f>Tariefzones!E84</f>
        <v>0</v>
      </c>
    </row>
    <row r="159" spans="2:4" x14ac:dyDescent="0.3">
      <c r="B159" s="18" t="s">
        <v>167</v>
      </c>
      <c r="C159" s="19" t="s">
        <v>168</v>
      </c>
      <c r="D159" s="29">
        <f>Tariefzones!E85</f>
        <v>0</v>
      </c>
    </row>
    <row r="160" spans="2:4" x14ac:dyDescent="0.3">
      <c r="B160" s="18" t="s">
        <v>169</v>
      </c>
      <c r="C160" s="19" t="s">
        <v>170</v>
      </c>
      <c r="D160" s="29">
        <f>Tariefzones!E86</f>
        <v>0</v>
      </c>
    </row>
    <row r="161" spans="2:4" x14ac:dyDescent="0.3">
      <c r="B161" s="18" t="s">
        <v>171</v>
      </c>
      <c r="C161" s="19" t="s">
        <v>172</v>
      </c>
      <c r="D161" s="29">
        <f>Tariefzones!E87</f>
        <v>0</v>
      </c>
    </row>
    <row r="162" spans="2:4" x14ac:dyDescent="0.3">
      <c r="B162" s="18" t="s">
        <v>173</v>
      </c>
      <c r="C162" s="19" t="s">
        <v>174</v>
      </c>
      <c r="D162" s="29">
        <f>Tariefzones!E88</f>
        <v>0</v>
      </c>
    </row>
    <row r="163" spans="2:4" x14ac:dyDescent="0.3">
      <c r="B163" s="18" t="s">
        <v>175</v>
      </c>
      <c r="C163" s="19" t="s">
        <v>176</v>
      </c>
      <c r="D163" s="29">
        <f>Tariefzones!E89</f>
        <v>1</v>
      </c>
    </row>
    <row r="164" spans="2:4" x14ac:dyDescent="0.3">
      <c r="B164" s="18" t="s">
        <v>177</v>
      </c>
      <c r="C164" s="19" t="s">
        <v>178</v>
      </c>
      <c r="D164" s="29">
        <f>Tariefzones!E90</f>
        <v>0</v>
      </c>
    </row>
    <row r="165" spans="2:4" x14ac:dyDescent="0.3">
      <c r="B165" s="18" t="s">
        <v>179</v>
      </c>
      <c r="C165" s="19" t="s">
        <v>180</v>
      </c>
      <c r="D165" s="29">
        <f>Tariefzones!E91</f>
        <v>0</v>
      </c>
    </row>
    <row r="166" spans="2:4" x14ac:dyDescent="0.3">
      <c r="B166" s="18" t="s">
        <v>181</v>
      </c>
      <c r="C166" s="19" t="s">
        <v>182</v>
      </c>
      <c r="D166" s="29">
        <f>Tariefzones!E92</f>
        <v>0</v>
      </c>
    </row>
    <row r="167" spans="2:4" x14ac:dyDescent="0.3">
      <c r="B167" s="18" t="s">
        <v>183</v>
      </c>
      <c r="C167" s="19" t="s">
        <v>184</v>
      </c>
      <c r="D167" s="29">
        <f>Tariefzones!E93</f>
        <v>0</v>
      </c>
    </row>
    <row r="168" spans="2:4" x14ac:dyDescent="0.3">
      <c r="B168" s="18" t="s">
        <v>185</v>
      </c>
      <c r="C168" s="19" t="s">
        <v>186</v>
      </c>
      <c r="D168" s="29">
        <f>Tariefzones!E94</f>
        <v>0</v>
      </c>
    </row>
    <row r="169" spans="2:4" x14ac:dyDescent="0.3">
      <c r="B169" s="18" t="s">
        <v>187</v>
      </c>
      <c r="C169" s="19" t="s">
        <v>188</v>
      </c>
      <c r="D169" s="29">
        <f>Tariefzones!E95</f>
        <v>0</v>
      </c>
    </row>
    <row r="170" spans="2:4" x14ac:dyDescent="0.3">
      <c r="B170" s="18" t="s">
        <v>189</v>
      </c>
      <c r="C170" s="19" t="s">
        <v>190</v>
      </c>
      <c r="D170" s="29">
        <f>Tariefzones!E96</f>
        <v>0</v>
      </c>
    </row>
    <row r="171" spans="2:4" x14ac:dyDescent="0.3">
      <c r="B171" s="18" t="s">
        <v>191</v>
      </c>
      <c r="C171" s="19" t="s">
        <v>192</v>
      </c>
      <c r="D171" s="29">
        <f>Tariefzones!E97</f>
        <v>0</v>
      </c>
    </row>
    <row r="172" spans="2:4" x14ac:dyDescent="0.3">
      <c r="B172" s="18" t="s">
        <v>193</v>
      </c>
      <c r="C172" s="19" t="s">
        <v>194</v>
      </c>
      <c r="D172" s="29">
        <f>Tariefzones!E98</f>
        <v>0</v>
      </c>
    </row>
    <row r="173" spans="2:4" x14ac:dyDescent="0.3">
      <c r="B173" s="18" t="s">
        <v>195</v>
      </c>
      <c r="C173" s="19" t="s">
        <v>196</v>
      </c>
      <c r="D173" s="29">
        <f>Tariefzones!E99</f>
        <v>0</v>
      </c>
    </row>
    <row r="174" spans="2:4" x14ac:dyDescent="0.3">
      <c r="B174" s="18" t="s">
        <v>197</v>
      </c>
      <c r="C174" s="19" t="s">
        <v>198</v>
      </c>
      <c r="D174" s="29">
        <f>Tariefzones!E100</f>
        <v>0</v>
      </c>
    </row>
    <row r="175" spans="2:4" x14ac:dyDescent="0.3">
      <c r="B175" s="18" t="s">
        <v>199</v>
      </c>
      <c r="C175" s="19" t="s">
        <v>200</v>
      </c>
      <c r="D175" s="29">
        <f>Tariefzones!E101</f>
        <v>1</v>
      </c>
    </row>
    <row r="176" spans="2:4" x14ac:dyDescent="0.3">
      <c r="B176" s="18" t="s">
        <v>201</v>
      </c>
      <c r="C176" s="19" t="s">
        <v>202</v>
      </c>
      <c r="D176" s="29">
        <f>Tariefzones!E102</f>
        <v>0</v>
      </c>
    </row>
    <row r="177" spans="2:4" x14ac:dyDescent="0.3">
      <c r="B177" s="18" t="s">
        <v>203</v>
      </c>
      <c r="C177" s="19" t="s">
        <v>204</v>
      </c>
      <c r="D177" s="29">
        <f>Tariefzones!E103</f>
        <v>1</v>
      </c>
    </row>
    <row r="178" spans="2:4" x14ac:dyDescent="0.3">
      <c r="B178" s="18" t="s">
        <v>205</v>
      </c>
      <c r="C178" s="19" t="s">
        <v>206</v>
      </c>
      <c r="D178" s="29">
        <f>Tariefzones!E104</f>
        <v>0</v>
      </c>
    </row>
    <row r="179" spans="2:4" x14ac:dyDescent="0.3">
      <c r="B179" s="18" t="s">
        <v>207</v>
      </c>
      <c r="C179" s="19" t="s">
        <v>208</v>
      </c>
      <c r="D179" s="29">
        <f>Tariefzones!E105</f>
        <v>0</v>
      </c>
    </row>
    <row r="180" spans="2:4" x14ac:dyDescent="0.3">
      <c r="B180" s="18" t="s">
        <v>209</v>
      </c>
      <c r="C180" s="19" t="s">
        <v>210</v>
      </c>
      <c r="D180" s="29">
        <f>Tariefzones!E106</f>
        <v>0</v>
      </c>
    </row>
    <row r="181" spans="2:4" x14ac:dyDescent="0.3">
      <c r="B181" s="18" t="s">
        <v>211</v>
      </c>
      <c r="C181" s="19">
        <v>870</v>
      </c>
      <c r="D181" s="29">
        <f>Tariefzones!E107</f>
        <v>0</v>
      </c>
    </row>
    <row r="182" spans="2:4" x14ac:dyDescent="0.3">
      <c r="B182" s="18" t="s">
        <v>212</v>
      </c>
      <c r="C182" s="19" t="s">
        <v>213</v>
      </c>
      <c r="D182" s="29">
        <f>Tariefzones!E108</f>
        <v>0</v>
      </c>
    </row>
    <row r="183" spans="2:4" x14ac:dyDescent="0.3">
      <c r="B183" s="18" t="s">
        <v>214</v>
      </c>
      <c r="C183" s="19" t="s">
        <v>215</v>
      </c>
      <c r="D183" s="29">
        <f>Tariefzones!E109</f>
        <v>0</v>
      </c>
    </row>
    <row r="184" spans="2:4" x14ac:dyDescent="0.3">
      <c r="B184" s="18" t="s">
        <v>216</v>
      </c>
      <c r="C184" s="19">
        <v>881</v>
      </c>
      <c r="D184" s="29">
        <f>Tariefzones!E110</f>
        <v>0</v>
      </c>
    </row>
    <row r="185" spans="2:4" x14ac:dyDescent="0.3">
      <c r="B185" s="18" t="s">
        <v>217</v>
      </c>
      <c r="C185" s="19" t="s">
        <v>218</v>
      </c>
      <c r="D185" s="29">
        <f>Tariefzones!E111</f>
        <v>0</v>
      </c>
    </row>
    <row r="186" spans="2:4" x14ac:dyDescent="0.3">
      <c r="B186" s="18" t="s">
        <v>219</v>
      </c>
      <c r="C186" s="19" t="s">
        <v>220</v>
      </c>
      <c r="D186" s="29">
        <f>Tariefzones!E112</f>
        <v>1</v>
      </c>
    </row>
    <row r="187" spans="2:4" x14ac:dyDescent="0.3">
      <c r="B187" s="18" t="s">
        <v>221</v>
      </c>
      <c r="C187" s="19" t="s">
        <v>222</v>
      </c>
      <c r="D187" s="29">
        <f>Tariefzones!E113</f>
        <v>0</v>
      </c>
    </row>
    <row r="188" spans="2:4" x14ac:dyDescent="0.3">
      <c r="B188" s="18" t="s">
        <v>223</v>
      </c>
      <c r="C188" s="19" t="s">
        <v>224</v>
      </c>
      <c r="D188" s="29">
        <f>Tariefzones!E114</f>
        <v>0</v>
      </c>
    </row>
    <row r="189" spans="2:4" x14ac:dyDescent="0.3">
      <c r="B189" s="18" t="s">
        <v>225</v>
      </c>
      <c r="C189" s="19" t="s">
        <v>226</v>
      </c>
      <c r="D189" s="29">
        <f>Tariefzones!E115</f>
        <v>0</v>
      </c>
    </row>
    <row r="190" spans="2:4" x14ac:dyDescent="0.3">
      <c r="B190" s="18" t="s">
        <v>227</v>
      </c>
      <c r="C190" s="19" t="s">
        <v>228</v>
      </c>
      <c r="D190" s="29">
        <f>Tariefzones!E116</f>
        <v>0</v>
      </c>
    </row>
    <row r="191" spans="2:4" x14ac:dyDescent="0.3">
      <c r="B191" s="18" t="s">
        <v>229</v>
      </c>
      <c r="C191" s="19" t="s">
        <v>230</v>
      </c>
      <c r="D191" s="29">
        <f>Tariefzones!E117</f>
        <v>0</v>
      </c>
    </row>
    <row r="192" spans="2:4" x14ac:dyDescent="0.3">
      <c r="B192" s="18" t="s">
        <v>231</v>
      </c>
      <c r="C192" s="19" t="s">
        <v>91</v>
      </c>
      <c r="D192" s="29">
        <f>Tariefzones!E118</f>
        <v>0</v>
      </c>
    </row>
    <row r="193" spans="2:4" x14ac:dyDescent="0.3">
      <c r="B193" s="18" t="s">
        <v>232</v>
      </c>
      <c r="C193" s="19" t="s">
        <v>233</v>
      </c>
      <c r="D193" s="29">
        <f>Tariefzones!E119</f>
        <v>0</v>
      </c>
    </row>
    <row r="194" spans="2:4" x14ac:dyDescent="0.3">
      <c r="B194" s="18" t="s">
        <v>234</v>
      </c>
      <c r="C194" s="19" t="s">
        <v>235</v>
      </c>
      <c r="D194" s="29">
        <f>Tariefzones!E120</f>
        <v>0</v>
      </c>
    </row>
    <row r="195" spans="2:4" x14ac:dyDescent="0.3">
      <c r="B195" s="18" t="s">
        <v>236</v>
      </c>
      <c r="C195" s="19" t="s">
        <v>237</v>
      </c>
      <c r="D195" s="29">
        <f>Tariefzones!E121</f>
        <v>0</v>
      </c>
    </row>
    <row r="196" spans="2:4" x14ac:dyDescent="0.3">
      <c r="B196" s="18" t="s">
        <v>238</v>
      </c>
      <c r="C196" s="19" t="s">
        <v>239</v>
      </c>
      <c r="D196" s="29">
        <f>Tariefzones!E122</f>
        <v>0</v>
      </c>
    </row>
    <row r="197" spans="2:4" x14ac:dyDescent="0.3">
      <c r="B197" s="18" t="s">
        <v>240</v>
      </c>
      <c r="C197" s="19" t="s">
        <v>241</v>
      </c>
      <c r="D197" s="29">
        <f>Tariefzones!E123</f>
        <v>0</v>
      </c>
    </row>
    <row r="198" spans="2:4" x14ac:dyDescent="0.3">
      <c r="B198" s="18" t="s">
        <v>242</v>
      </c>
      <c r="C198" s="19" t="s">
        <v>243</v>
      </c>
      <c r="D198" s="29">
        <f>Tariefzones!E124</f>
        <v>0</v>
      </c>
    </row>
    <row r="199" spans="2:4" x14ac:dyDescent="0.3">
      <c r="B199" s="18" t="s">
        <v>244</v>
      </c>
      <c r="C199" s="19" t="s">
        <v>245</v>
      </c>
      <c r="D199" s="29">
        <f>Tariefzones!E125</f>
        <v>0</v>
      </c>
    </row>
    <row r="200" spans="2:4" x14ac:dyDescent="0.3">
      <c r="B200" s="18" t="s">
        <v>246</v>
      </c>
      <c r="C200" s="19" t="s">
        <v>247</v>
      </c>
      <c r="D200" s="29">
        <f>Tariefzones!E126</f>
        <v>0</v>
      </c>
    </row>
    <row r="201" spans="2:4" x14ac:dyDescent="0.3">
      <c r="B201" s="18" t="s">
        <v>248</v>
      </c>
      <c r="C201" s="19" t="s">
        <v>249</v>
      </c>
      <c r="D201" s="29">
        <f>Tariefzones!E127</f>
        <v>0</v>
      </c>
    </row>
    <row r="202" spans="2:4" x14ac:dyDescent="0.3">
      <c r="B202" s="18" t="s">
        <v>250</v>
      </c>
      <c r="C202" s="19" t="s">
        <v>251</v>
      </c>
      <c r="D202" s="29">
        <f>Tariefzones!E128</f>
        <v>1</v>
      </c>
    </row>
    <row r="203" spans="2:4" x14ac:dyDescent="0.3">
      <c r="B203" s="18" t="s">
        <v>252</v>
      </c>
      <c r="C203" s="19" t="s">
        <v>253</v>
      </c>
      <c r="D203" s="29">
        <f>Tariefzones!E129</f>
        <v>0</v>
      </c>
    </row>
    <row r="204" spans="2:4" x14ac:dyDescent="0.3">
      <c r="B204" s="18" t="s">
        <v>254</v>
      </c>
      <c r="C204" s="19" t="s">
        <v>255</v>
      </c>
      <c r="D204" s="29">
        <f>Tariefzones!E130</f>
        <v>0</v>
      </c>
    </row>
    <row r="205" spans="2:4" x14ac:dyDescent="0.3">
      <c r="B205" s="18" t="s">
        <v>256</v>
      </c>
      <c r="C205" s="19" t="s">
        <v>257</v>
      </c>
      <c r="D205" s="29">
        <f>Tariefzones!E131</f>
        <v>1</v>
      </c>
    </row>
    <row r="206" spans="2:4" x14ac:dyDescent="0.3">
      <c r="B206" s="18" t="s">
        <v>258</v>
      </c>
      <c r="C206" s="19" t="s">
        <v>259</v>
      </c>
      <c r="D206" s="29">
        <f>Tariefzones!E132</f>
        <v>0</v>
      </c>
    </row>
    <row r="207" spans="2:4" x14ac:dyDescent="0.3">
      <c r="B207" s="18" t="s">
        <v>260</v>
      </c>
      <c r="C207" s="19" t="s">
        <v>261</v>
      </c>
      <c r="D207" s="29">
        <f>Tariefzones!E133</f>
        <v>0</v>
      </c>
    </row>
    <row r="208" spans="2:4" x14ac:dyDescent="0.3">
      <c r="B208" s="18" t="s">
        <v>262</v>
      </c>
      <c r="C208" s="19" t="s">
        <v>263</v>
      </c>
      <c r="D208" s="29">
        <f>Tariefzones!E134</f>
        <v>0</v>
      </c>
    </row>
    <row r="209" spans="2:4" x14ac:dyDescent="0.3">
      <c r="B209" s="18" t="s">
        <v>264</v>
      </c>
      <c r="C209" s="19" t="s">
        <v>265</v>
      </c>
      <c r="D209" s="29">
        <f>Tariefzones!E135</f>
        <v>0</v>
      </c>
    </row>
    <row r="210" spans="2:4" x14ac:dyDescent="0.3">
      <c r="B210" s="18" t="s">
        <v>266</v>
      </c>
      <c r="C210" s="19" t="s">
        <v>267</v>
      </c>
      <c r="D210" s="29">
        <f>Tariefzones!E136</f>
        <v>1</v>
      </c>
    </row>
    <row r="211" spans="2:4" x14ac:dyDescent="0.3">
      <c r="B211" s="18" t="s">
        <v>268</v>
      </c>
      <c r="C211" s="19" t="s">
        <v>269</v>
      </c>
      <c r="D211" s="29">
        <f>Tariefzones!E137</f>
        <v>1</v>
      </c>
    </row>
    <row r="212" spans="2:4" x14ac:dyDescent="0.3">
      <c r="B212" s="18" t="s">
        <v>270</v>
      </c>
      <c r="C212" s="19" t="s">
        <v>271</v>
      </c>
      <c r="D212" s="29">
        <f>Tariefzones!E138</f>
        <v>0</v>
      </c>
    </row>
    <row r="213" spans="2:4" x14ac:dyDescent="0.3">
      <c r="B213" s="18" t="s">
        <v>272</v>
      </c>
      <c r="C213" s="19" t="s">
        <v>273</v>
      </c>
      <c r="D213" s="29">
        <f>Tariefzones!E139</f>
        <v>0</v>
      </c>
    </row>
    <row r="214" spans="2:4" x14ac:dyDescent="0.3">
      <c r="B214" s="18" t="s">
        <v>274</v>
      </c>
      <c r="C214" s="19" t="s">
        <v>275</v>
      </c>
      <c r="D214" s="29">
        <f>Tariefzones!E140</f>
        <v>0</v>
      </c>
    </row>
    <row r="215" spans="2:4" x14ac:dyDescent="0.3">
      <c r="B215" s="18" t="s">
        <v>276</v>
      </c>
      <c r="C215" s="19">
        <v>960</v>
      </c>
      <c r="D215" s="29">
        <f>Tariefzones!E141</f>
        <v>0</v>
      </c>
    </row>
    <row r="216" spans="2:4" x14ac:dyDescent="0.3">
      <c r="B216" s="18" t="s">
        <v>277</v>
      </c>
      <c r="C216" s="19">
        <v>265</v>
      </c>
      <c r="D216" s="29">
        <f>Tariefzones!E142</f>
        <v>0</v>
      </c>
    </row>
    <row r="217" spans="2:4" x14ac:dyDescent="0.3">
      <c r="B217" s="18" t="s">
        <v>278</v>
      </c>
      <c r="C217" s="19" t="s">
        <v>279</v>
      </c>
      <c r="D217" s="29">
        <f>Tariefzones!E143</f>
        <v>0</v>
      </c>
    </row>
    <row r="218" spans="2:4" x14ac:dyDescent="0.3">
      <c r="B218" s="18" t="s">
        <v>280</v>
      </c>
      <c r="C218" s="19" t="s">
        <v>281</v>
      </c>
      <c r="D218" s="29">
        <f>Tariefzones!E144</f>
        <v>0</v>
      </c>
    </row>
    <row r="219" spans="2:4" x14ac:dyDescent="0.3">
      <c r="B219" s="18" t="s">
        <v>282</v>
      </c>
      <c r="C219" s="19" t="s">
        <v>283</v>
      </c>
      <c r="D219" s="29">
        <f>Tariefzones!E145</f>
        <v>1</v>
      </c>
    </row>
    <row r="220" spans="2:4" x14ac:dyDescent="0.3">
      <c r="B220" s="18" t="s">
        <v>284</v>
      </c>
      <c r="C220" s="19" t="s">
        <v>285</v>
      </c>
      <c r="D220" s="29">
        <f>Tariefzones!E146</f>
        <v>0</v>
      </c>
    </row>
    <row r="221" spans="2:4" x14ac:dyDescent="0.3">
      <c r="B221" s="18" t="s">
        <v>286</v>
      </c>
      <c r="C221" s="19" t="s">
        <v>287</v>
      </c>
      <c r="D221" s="29">
        <f>Tariefzones!E147</f>
        <v>0</v>
      </c>
    </row>
    <row r="222" spans="2:4" x14ac:dyDescent="0.3">
      <c r="B222" s="18" t="s">
        <v>288</v>
      </c>
      <c r="C222" s="19" t="s">
        <v>289</v>
      </c>
      <c r="D222" s="29">
        <f>Tariefzones!E148</f>
        <v>0</v>
      </c>
    </row>
    <row r="223" spans="2:4" x14ac:dyDescent="0.3">
      <c r="B223" s="18" t="s">
        <v>290</v>
      </c>
      <c r="C223" s="19">
        <v>1</v>
      </c>
      <c r="D223" s="29">
        <f>Tariefzones!E149</f>
        <v>0</v>
      </c>
    </row>
    <row r="224" spans="2:4" x14ac:dyDescent="0.3">
      <c r="B224" s="18" t="s">
        <v>291</v>
      </c>
      <c r="C224" s="19" t="s">
        <v>292</v>
      </c>
      <c r="D224" s="29">
        <f>Tariefzones!E150</f>
        <v>0</v>
      </c>
    </row>
    <row r="225" spans="2:4" x14ac:dyDescent="0.3">
      <c r="B225" s="18" t="s">
        <v>293</v>
      </c>
      <c r="C225" s="19" t="s">
        <v>294</v>
      </c>
      <c r="D225" s="29">
        <f>Tariefzones!E151</f>
        <v>0</v>
      </c>
    </row>
    <row r="226" spans="2:4" x14ac:dyDescent="0.3">
      <c r="B226" s="18" t="s">
        <v>295</v>
      </c>
      <c r="C226" s="19" t="s">
        <v>296</v>
      </c>
      <c r="D226" s="29">
        <f>Tariefzones!E152</f>
        <v>0</v>
      </c>
    </row>
    <row r="227" spans="2:4" x14ac:dyDescent="0.3">
      <c r="B227" s="18" t="s">
        <v>297</v>
      </c>
      <c r="C227" s="19" t="s">
        <v>298</v>
      </c>
      <c r="D227" s="29">
        <f>Tariefzones!E153</f>
        <v>0</v>
      </c>
    </row>
    <row r="228" spans="2:4" x14ac:dyDescent="0.3">
      <c r="B228" s="18" t="s">
        <v>299</v>
      </c>
      <c r="C228" s="19" t="s">
        <v>300</v>
      </c>
      <c r="D228" s="29">
        <f>Tariefzones!E154</f>
        <v>0</v>
      </c>
    </row>
    <row r="229" spans="2:4" x14ac:dyDescent="0.3">
      <c r="B229" s="18" t="s">
        <v>301</v>
      </c>
      <c r="C229" s="19" t="s">
        <v>302</v>
      </c>
      <c r="D229" s="29">
        <f>Tariefzones!E155</f>
        <v>0</v>
      </c>
    </row>
    <row r="230" spans="2:4" x14ac:dyDescent="0.3">
      <c r="B230" s="18" t="s">
        <v>303</v>
      </c>
      <c r="C230" s="19" t="s">
        <v>91</v>
      </c>
      <c r="D230" s="29">
        <f>Tariefzones!E156</f>
        <v>0</v>
      </c>
    </row>
    <row r="231" spans="2:4" x14ac:dyDescent="0.3">
      <c r="B231" s="18" t="s">
        <v>304</v>
      </c>
      <c r="C231" s="19" t="s">
        <v>305</v>
      </c>
      <c r="D231" s="29">
        <f>Tariefzones!E157</f>
        <v>0</v>
      </c>
    </row>
    <row r="232" spans="2:4" x14ac:dyDescent="0.3">
      <c r="B232" s="18" t="s">
        <v>306</v>
      </c>
      <c r="C232" s="19" t="s">
        <v>307</v>
      </c>
      <c r="D232" s="29">
        <f>Tariefzones!E158</f>
        <v>0</v>
      </c>
    </row>
    <row r="233" spans="2:4" x14ac:dyDescent="0.3">
      <c r="B233" s="18" t="s">
        <v>308</v>
      </c>
      <c r="C233" s="19" t="s">
        <v>309</v>
      </c>
      <c r="D233" s="29">
        <f>Tariefzones!E159</f>
        <v>0</v>
      </c>
    </row>
    <row r="234" spans="2:4" x14ac:dyDescent="0.3">
      <c r="B234" s="18" t="s">
        <v>310</v>
      </c>
      <c r="C234" s="19" t="s">
        <v>311</v>
      </c>
      <c r="D234" s="29">
        <f>Tariefzones!E160</f>
        <v>0</v>
      </c>
    </row>
    <row r="235" spans="2:4" x14ac:dyDescent="0.3">
      <c r="B235" s="18" t="s">
        <v>312</v>
      </c>
      <c r="C235" s="19" t="s">
        <v>313</v>
      </c>
      <c r="D235" s="29">
        <f>Tariefzones!E161</f>
        <v>0</v>
      </c>
    </row>
    <row r="236" spans="2:4" x14ac:dyDescent="0.3">
      <c r="B236" s="18" t="s">
        <v>314</v>
      </c>
      <c r="C236" s="19" t="s">
        <v>315</v>
      </c>
      <c r="D236" s="29">
        <f>Tariefzones!E162</f>
        <v>0</v>
      </c>
    </row>
    <row r="237" spans="2:4" x14ac:dyDescent="0.3">
      <c r="B237" s="18" t="s">
        <v>316</v>
      </c>
      <c r="C237" s="19" t="s">
        <v>317</v>
      </c>
      <c r="D237" s="29">
        <f>Tariefzones!E163</f>
        <v>0</v>
      </c>
    </row>
    <row r="238" spans="2:4" x14ac:dyDescent="0.3">
      <c r="B238" s="18" t="s">
        <v>318</v>
      </c>
      <c r="C238" s="19" t="s">
        <v>319</v>
      </c>
      <c r="D238" s="29">
        <f>Tariefzones!E164</f>
        <v>0</v>
      </c>
    </row>
    <row r="239" spans="2:4" x14ac:dyDescent="0.3">
      <c r="B239" s="18" t="s">
        <v>320</v>
      </c>
      <c r="C239" s="19" t="s">
        <v>321</v>
      </c>
      <c r="D239" s="29">
        <f>Tariefzones!E165</f>
        <v>0</v>
      </c>
    </row>
    <row r="240" spans="2:4" x14ac:dyDescent="0.3">
      <c r="B240" s="18" t="s">
        <v>322</v>
      </c>
      <c r="C240" s="19">
        <v>599</v>
      </c>
      <c r="D240" s="29">
        <f>Tariefzones!E166</f>
        <v>0</v>
      </c>
    </row>
    <row r="241" spans="2:4" x14ac:dyDescent="0.3">
      <c r="B241" s="18" t="s">
        <v>323</v>
      </c>
      <c r="C241" s="19" t="s">
        <v>324</v>
      </c>
      <c r="D241" s="29">
        <f>Tariefzones!E167</f>
        <v>0</v>
      </c>
    </row>
    <row r="242" spans="2:4" x14ac:dyDescent="0.3">
      <c r="B242" s="18" t="s">
        <v>325</v>
      </c>
      <c r="C242" s="19" t="s">
        <v>326</v>
      </c>
      <c r="D242" s="29">
        <f>Tariefzones!E168</f>
        <v>0</v>
      </c>
    </row>
    <row r="243" spans="2:4" x14ac:dyDescent="0.3">
      <c r="B243" s="18" t="s">
        <v>327</v>
      </c>
      <c r="C243" s="19" t="s">
        <v>328</v>
      </c>
      <c r="D243" s="29">
        <f>Tariefzones!E169</f>
        <v>0</v>
      </c>
    </row>
    <row r="244" spans="2:4" x14ac:dyDescent="0.3">
      <c r="B244" s="18" t="s">
        <v>329</v>
      </c>
      <c r="C244" s="19" t="s">
        <v>330</v>
      </c>
      <c r="D244" s="29">
        <f>Tariefzones!E170</f>
        <v>0</v>
      </c>
    </row>
    <row r="245" spans="2:4" x14ac:dyDescent="0.3">
      <c r="B245" s="18" t="s">
        <v>331</v>
      </c>
      <c r="C245" s="19" t="s">
        <v>332</v>
      </c>
      <c r="D245" s="29">
        <f>Tariefzones!E171</f>
        <v>0</v>
      </c>
    </row>
    <row r="246" spans="2:4" x14ac:dyDescent="0.3">
      <c r="B246" s="18" t="s">
        <v>333</v>
      </c>
      <c r="C246" s="19" t="s">
        <v>334</v>
      </c>
      <c r="D246" s="29">
        <f>Tariefzones!E172</f>
        <v>0</v>
      </c>
    </row>
    <row r="247" spans="2:4" x14ac:dyDescent="0.3">
      <c r="B247" s="18" t="s">
        <v>335</v>
      </c>
      <c r="C247" s="19" t="s">
        <v>336</v>
      </c>
      <c r="D247" s="29">
        <f>Tariefzones!E173</f>
        <v>0</v>
      </c>
    </row>
    <row r="248" spans="2:4" x14ac:dyDescent="0.3">
      <c r="B248" s="18" t="s">
        <v>337</v>
      </c>
      <c r="C248" s="19" t="s">
        <v>338</v>
      </c>
      <c r="D248" s="29">
        <f>Tariefzones!E174</f>
        <v>0</v>
      </c>
    </row>
    <row r="249" spans="2:4" x14ac:dyDescent="0.3">
      <c r="B249" s="18" t="s">
        <v>339</v>
      </c>
      <c r="C249" s="19" t="s">
        <v>340</v>
      </c>
      <c r="D249" s="29">
        <f>Tariefzones!E175</f>
        <v>0</v>
      </c>
    </row>
    <row r="250" spans="2:4" x14ac:dyDescent="0.3">
      <c r="B250" s="18" t="s">
        <v>341</v>
      </c>
      <c r="C250" s="19" t="s">
        <v>342</v>
      </c>
      <c r="D250" s="29">
        <f>Tariefzones!E176</f>
        <v>0</v>
      </c>
    </row>
    <row r="251" spans="2:4" x14ac:dyDescent="0.3">
      <c r="B251" s="18" t="s">
        <v>343</v>
      </c>
      <c r="C251" s="19" t="s">
        <v>344</v>
      </c>
      <c r="D251" s="29">
        <f>Tariefzones!E177</f>
        <v>0</v>
      </c>
    </row>
    <row r="252" spans="2:4" x14ac:dyDescent="0.3">
      <c r="B252" s="18" t="s">
        <v>345</v>
      </c>
      <c r="C252" s="19" t="s">
        <v>346</v>
      </c>
      <c r="D252" s="29">
        <f>Tariefzones!E178</f>
        <v>0</v>
      </c>
    </row>
    <row r="253" spans="2:4" x14ac:dyDescent="0.3">
      <c r="B253" s="18" t="s">
        <v>347</v>
      </c>
      <c r="C253" s="19" t="s">
        <v>348</v>
      </c>
      <c r="D253" s="29">
        <f>Tariefzones!E179</f>
        <v>0</v>
      </c>
    </row>
    <row r="254" spans="2:4" x14ac:dyDescent="0.3">
      <c r="B254" s="18" t="s">
        <v>349</v>
      </c>
      <c r="C254" s="19" t="s">
        <v>350</v>
      </c>
      <c r="D254" s="29">
        <f>Tariefzones!E180</f>
        <v>0</v>
      </c>
    </row>
    <row r="255" spans="2:4" x14ac:dyDescent="0.3">
      <c r="B255" s="18" t="s">
        <v>351</v>
      </c>
      <c r="C255" s="19" t="s">
        <v>352</v>
      </c>
      <c r="D255" s="29">
        <f>Tariefzones!E181</f>
        <v>0</v>
      </c>
    </row>
    <row r="256" spans="2:4" x14ac:dyDescent="0.3">
      <c r="B256" s="18" t="s">
        <v>353</v>
      </c>
      <c r="C256" s="19" t="s">
        <v>354</v>
      </c>
      <c r="D256" s="29">
        <f>Tariefzones!E182</f>
        <v>1</v>
      </c>
    </row>
    <row r="257" spans="2:4" x14ac:dyDescent="0.3">
      <c r="B257" s="18" t="s">
        <v>355</v>
      </c>
      <c r="C257" s="19" t="s">
        <v>356</v>
      </c>
      <c r="D257" s="29">
        <f>Tariefzones!E183</f>
        <v>0</v>
      </c>
    </row>
    <row r="258" spans="2:4" x14ac:dyDescent="0.3">
      <c r="B258" s="18" t="s">
        <v>357</v>
      </c>
      <c r="C258" s="19" t="s">
        <v>358</v>
      </c>
      <c r="D258" s="29">
        <f>Tariefzones!E184</f>
        <v>0</v>
      </c>
    </row>
    <row r="259" spans="2:4" x14ac:dyDescent="0.3">
      <c r="B259" s="18" t="s">
        <v>359</v>
      </c>
      <c r="C259" s="19" t="s">
        <v>360</v>
      </c>
      <c r="D259" s="29">
        <f>Tariefzones!E185</f>
        <v>0</v>
      </c>
    </row>
    <row r="260" spans="2:4" x14ac:dyDescent="0.3">
      <c r="B260" s="18" t="s">
        <v>361</v>
      </c>
      <c r="C260" s="19" t="s">
        <v>362</v>
      </c>
      <c r="D260" s="29">
        <f>Tariefzones!E186</f>
        <v>0</v>
      </c>
    </row>
    <row r="261" spans="2:4" x14ac:dyDescent="0.3">
      <c r="B261" s="18" t="s">
        <v>363</v>
      </c>
      <c r="C261" s="19" t="s">
        <v>364</v>
      </c>
      <c r="D261" s="29">
        <f>Tariefzones!E187</f>
        <v>0</v>
      </c>
    </row>
    <row r="262" spans="2:4" x14ac:dyDescent="0.3">
      <c r="B262" s="18" t="s">
        <v>365</v>
      </c>
      <c r="C262" s="19" t="s">
        <v>366</v>
      </c>
      <c r="D262" s="29">
        <f>Tariefzones!E188</f>
        <v>0</v>
      </c>
    </row>
    <row r="263" spans="2:4" x14ac:dyDescent="0.3">
      <c r="B263" s="18" t="s">
        <v>367</v>
      </c>
      <c r="C263" s="19" t="s">
        <v>368</v>
      </c>
      <c r="D263" s="29">
        <f>Tariefzones!E189</f>
        <v>0</v>
      </c>
    </row>
    <row r="264" spans="2:4" x14ac:dyDescent="0.3">
      <c r="B264" s="18" t="s">
        <v>369</v>
      </c>
      <c r="C264" s="19" t="s">
        <v>370</v>
      </c>
      <c r="D264" s="29">
        <f>Tariefzones!E190</f>
        <v>0</v>
      </c>
    </row>
    <row r="265" spans="2:4" x14ac:dyDescent="0.3">
      <c r="B265" s="18" t="s">
        <v>371</v>
      </c>
      <c r="C265" s="19" t="s">
        <v>372</v>
      </c>
      <c r="D265" s="29">
        <f>Tariefzones!E191</f>
        <v>0</v>
      </c>
    </row>
    <row r="266" spans="2:4" x14ac:dyDescent="0.3">
      <c r="B266" s="18" t="s">
        <v>373</v>
      </c>
      <c r="C266" s="19" t="s">
        <v>374</v>
      </c>
      <c r="D266" s="29">
        <f>Tariefzones!E192</f>
        <v>1</v>
      </c>
    </row>
    <row r="267" spans="2:4" x14ac:dyDescent="0.3">
      <c r="B267" s="18" t="s">
        <v>375</v>
      </c>
      <c r="C267" s="19" t="s">
        <v>376</v>
      </c>
      <c r="D267" s="29">
        <f>Tariefzones!E193</f>
        <v>1</v>
      </c>
    </row>
    <row r="268" spans="2:4" x14ac:dyDescent="0.3">
      <c r="B268" s="18" t="s">
        <v>377</v>
      </c>
      <c r="C268" s="19" t="s">
        <v>378</v>
      </c>
      <c r="D268" s="29">
        <f>Tariefzones!E194</f>
        <v>0</v>
      </c>
    </row>
    <row r="269" spans="2:4" x14ac:dyDescent="0.3">
      <c r="B269" s="18" t="s">
        <v>377</v>
      </c>
      <c r="C269" s="19" t="s">
        <v>379</v>
      </c>
      <c r="D269" s="29">
        <f>Tariefzones!E195</f>
        <v>0</v>
      </c>
    </row>
    <row r="270" spans="2:4" x14ac:dyDescent="0.3">
      <c r="B270" s="18" t="s">
        <v>380</v>
      </c>
      <c r="C270" s="19" t="s">
        <v>381</v>
      </c>
      <c r="D270" s="29">
        <f>Tariefzones!E196</f>
        <v>0</v>
      </c>
    </row>
    <row r="271" spans="2:4" x14ac:dyDescent="0.3">
      <c r="B271" s="18" t="s">
        <v>382</v>
      </c>
      <c r="C271" s="19" t="s">
        <v>383</v>
      </c>
      <c r="D271" s="29">
        <f>Tariefzones!E197</f>
        <v>0</v>
      </c>
    </row>
    <row r="272" spans="2:4" x14ac:dyDescent="0.3">
      <c r="B272" s="18" t="s">
        <v>384</v>
      </c>
      <c r="C272" s="19" t="s">
        <v>385</v>
      </c>
      <c r="D272" s="29">
        <f>Tariefzones!E198</f>
        <v>1</v>
      </c>
    </row>
    <row r="273" spans="2:4" x14ac:dyDescent="0.3">
      <c r="B273" s="18" t="s">
        <v>386</v>
      </c>
      <c r="C273" s="19" t="s">
        <v>239</v>
      </c>
      <c r="D273" s="29">
        <f>Tariefzones!E199</f>
        <v>0</v>
      </c>
    </row>
    <row r="274" spans="2:4" x14ac:dyDescent="0.3">
      <c r="B274" s="18" t="s">
        <v>387</v>
      </c>
      <c r="C274" s="19" t="s">
        <v>388</v>
      </c>
      <c r="D274" s="29">
        <f>Tariefzones!E200</f>
        <v>0</v>
      </c>
    </row>
    <row r="275" spans="2:4" x14ac:dyDescent="0.3">
      <c r="B275" s="18" t="s">
        <v>389</v>
      </c>
      <c r="C275" s="19" t="s">
        <v>390</v>
      </c>
      <c r="D275" s="29">
        <f>Tariefzones!E201</f>
        <v>0</v>
      </c>
    </row>
    <row r="276" spans="2:4" x14ac:dyDescent="0.3">
      <c r="B276" s="18" t="s">
        <v>391</v>
      </c>
      <c r="C276" s="19" t="s">
        <v>392</v>
      </c>
      <c r="D276" s="29">
        <f>Tariefzones!E202</f>
        <v>0</v>
      </c>
    </row>
    <row r="277" spans="2:4" x14ac:dyDescent="0.3">
      <c r="B277" s="18" t="s">
        <v>393</v>
      </c>
      <c r="C277" s="19" t="s">
        <v>394</v>
      </c>
      <c r="D277" s="29">
        <f>Tariefzones!E203</f>
        <v>0</v>
      </c>
    </row>
    <row r="278" spans="2:4" x14ac:dyDescent="0.3">
      <c r="B278" s="18" t="s">
        <v>395</v>
      </c>
      <c r="C278" s="19" t="s">
        <v>396</v>
      </c>
      <c r="D278" s="29">
        <f>Tariefzones!E204</f>
        <v>0</v>
      </c>
    </row>
    <row r="279" spans="2:4" x14ac:dyDescent="0.3">
      <c r="B279" s="18" t="s">
        <v>397</v>
      </c>
      <c r="C279" s="19" t="s">
        <v>180</v>
      </c>
      <c r="D279" s="29">
        <f>Tariefzones!E205</f>
        <v>0</v>
      </c>
    </row>
    <row r="280" spans="2:4" x14ac:dyDescent="0.3">
      <c r="B280" s="18" t="s">
        <v>398</v>
      </c>
      <c r="C280" s="19" t="s">
        <v>399</v>
      </c>
      <c r="D280" s="29">
        <f>Tariefzones!E206</f>
        <v>0</v>
      </c>
    </row>
    <row r="281" spans="2:4" x14ac:dyDescent="0.3">
      <c r="B281" s="18" t="s">
        <v>400</v>
      </c>
      <c r="C281" s="19" t="s">
        <v>401</v>
      </c>
      <c r="D281" s="29">
        <f>Tariefzones!E207</f>
        <v>0</v>
      </c>
    </row>
    <row r="282" spans="2:4" x14ac:dyDescent="0.3">
      <c r="B282" s="18" t="s">
        <v>402</v>
      </c>
      <c r="C282" s="19" t="s">
        <v>403</v>
      </c>
      <c r="D282" s="29">
        <f>Tariefzones!E208</f>
        <v>0</v>
      </c>
    </row>
    <row r="283" spans="2:4" x14ac:dyDescent="0.3">
      <c r="B283" s="18" t="s">
        <v>404</v>
      </c>
      <c r="C283" s="19" t="s">
        <v>405</v>
      </c>
      <c r="D283" s="29">
        <f>Tariefzones!E209</f>
        <v>0</v>
      </c>
    </row>
    <row r="284" spans="2:4" x14ac:dyDescent="0.3">
      <c r="B284" s="18" t="s">
        <v>406</v>
      </c>
      <c r="C284" s="19" t="s">
        <v>407</v>
      </c>
      <c r="D284" s="29">
        <f>Tariefzones!E210</f>
        <v>0</v>
      </c>
    </row>
    <row r="285" spans="2:4" x14ac:dyDescent="0.3">
      <c r="B285" s="18" t="s">
        <v>408</v>
      </c>
      <c r="C285" s="19" t="s">
        <v>409</v>
      </c>
      <c r="D285" s="29">
        <f>Tariefzones!E211</f>
        <v>0</v>
      </c>
    </row>
    <row r="286" spans="2:4" x14ac:dyDescent="0.3">
      <c r="B286" s="18" t="s">
        <v>410</v>
      </c>
      <c r="C286" s="19" t="s">
        <v>411</v>
      </c>
      <c r="D286" s="29">
        <f>Tariefzones!E212</f>
        <v>0</v>
      </c>
    </row>
    <row r="287" spans="2:4" x14ac:dyDescent="0.3">
      <c r="B287" s="18" t="s">
        <v>412</v>
      </c>
      <c r="C287" s="19" t="s">
        <v>413</v>
      </c>
      <c r="D287" s="29">
        <f>Tariefzones!E213</f>
        <v>0</v>
      </c>
    </row>
    <row r="288" spans="2:4" x14ac:dyDescent="0.3">
      <c r="B288" s="18" t="s">
        <v>414</v>
      </c>
      <c r="C288" s="19" t="s">
        <v>415</v>
      </c>
      <c r="D288" s="29">
        <f>Tariefzones!E214</f>
        <v>0</v>
      </c>
    </row>
    <row r="289" spans="2:4" x14ac:dyDescent="0.3">
      <c r="B289" s="18" t="s">
        <v>416</v>
      </c>
      <c r="C289" s="19" t="s">
        <v>417</v>
      </c>
      <c r="D289" s="29">
        <f>Tariefzones!E215</f>
        <v>0</v>
      </c>
    </row>
    <row r="290" spans="2:4" x14ac:dyDescent="0.3">
      <c r="B290" s="18" t="s">
        <v>418</v>
      </c>
      <c r="C290" s="19" t="s">
        <v>419</v>
      </c>
      <c r="D290" s="29">
        <f>Tariefzones!E216</f>
        <v>0</v>
      </c>
    </row>
    <row r="291" spans="2:4" x14ac:dyDescent="0.3">
      <c r="B291" s="18" t="s">
        <v>420</v>
      </c>
      <c r="C291" s="19" t="s">
        <v>421</v>
      </c>
      <c r="D291" s="29">
        <f>Tariefzones!E217</f>
        <v>0</v>
      </c>
    </row>
    <row r="292" spans="2:4" x14ac:dyDescent="0.3">
      <c r="B292" s="18" t="s">
        <v>422</v>
      </c>
      <c r="C292" s="19" t="s">
        <v>423</v>
      </c>
      <c r="D292" s="29">
        <f>Tariefzones!E218</f>
        <v>0</v>
      </c>
    </row>
    <row r="293" spans="2:4" x14ac:dyDescent="0.3">
      <c r="B293" s="18" t="s">
        <v>424</v>
      </c>
      <c r="C293" s="19" t="s">
        <v>180</v>
      </c>
      <c r="D293" s="29">
        <f>Tariefzones!E219</f>
        <v>0</v>
      </c>
    </row>
    <row r="294" spans="2:4" x14ac:dyDescent="0.3">
      <c r="B294" s="18" t="s">
        <v>425</v>
      </c>
      <c r="C294" s="19" t="s">
        <v>426</v>
      </c>
      <c r="D294" s="29">
        <f>Tariefzones!E220</f>
        <v>0</v>
      </c>
    </row>
    <row r="295" spans="2:4" x14ac:dyDescent="0.3">
      <c r="B295" s="18" t="s">
        <v>427</v>
      </c>
      <c r="C295" s="19" t="s">
        <v>428</v>
      </c>
      <c r="D295" s="29">
        <f>Tariefzones!E221</f>
        <v>1</v>
      </c>
    </row>
    <row r="296" spans="2:4" x14ac:dyDescent="0.3">
      <c r="B296" s="18" t="s">
        <v>429</v>
      </c>
      <c r="C296" s="19" t="s">
        <v>430</v>
      </c>
      <c r="D296" s="29">
        <f>Tariefzones!E222</f>
        <v>1</v>
      </c>
    </row>
    <row r="297" spans="2:4" x14ac:dyDescent="0.3">
      <c r="B297" s="18" t="s">
        <v>431</v>
      </c>
      <c r="C297" s="19" t="s">
        <v>432</v>
      </c>
      <c r="D297" s="29">
        <f>Tariefzones!E223</f>
        <v>0</v>
      </c>
    </row>
    <row r="298" spans="2:4" x14ac:dyDescent="0.3">
      <c r="B298" s="18" t="s">
        <v>400</v>
      </c>
      <c r="C298" s="19" t="s">
        <v>401</v>
      </c>
      <c r="D298" s="29">
        <f>Tariefzones!E224</f>
        <v>0</v>
      </c>
    </row>
    <row r="299" spans="2:4" x14ac:dyDescent="0.3">
      <c r="B299" s="18" t="s">
        <v>433</v>
      </c>
      <c r="C299" s="19" t="s">
        <v>434</v>
      </c>
      <c r="D299" s="29">
        <f>Tariefzones!E225</f>
        <v>0</v>
      </c>
    </row>
    <row r="300" spans="2:4" x14ac:dyDescent="0.3">
      <c r="B300" s="18" t="s">
        <v>435</v>
      </c>
      <c r="C300" s="19" t="s">
        <v>436</v>
      </c>
      <c r="D300" s="29">
        <f>Tariefzones!E226</f>
        <v>1</v>
      </c>
    </row>
    <row r="301" spans="2:4" x14ac:dyDescent="0.3">
      <c r="B301" s="18" t="s">
        <v>437</v>
      </c>
      <c r="C301" s="19" t="s">
        <v>342</v>
      </c>
      <c r="D301" s="29">
        <f>Tariefzones!E227</f>
        <v>0</v>
      </c>
    </row>
    <row r="302" spans="2:4" x14ac:dyDescent="0.3">
      <c r="B302" s="18" t="s">
        <v>438</v>
      </c>
      <c r="C302" s="19" t="s">
        <v>439</v>
      </c>
      <c r="D302" s="29">
        <f>Tariefzones!E228</f>
        <v>0</v>
      </c>
    </row>
    <row r="303" spans="2:4" x14ac:dyDescent="0.3">
      <c r="B303" s="18" t="s">
        <v>440</v>
      </c>
      <c r="C303" s="19" t="s">
        <v>441</v>
      </c>
      <c r="D303" s="29">
        <f>Tariefzones!E229</f>
        <v>0</v>
      </c>
    </row>
    <row r="304" spans="2:4" x14ac:dyDescent="0.3">
      <c r="B304" s="18" t="s">
        <v>442</v>
      </c>
      <c r="C304" s="19" t="s">
        <v>443</v>
      </c>
      <c r="D304" s="29">
        <f>Tariefzones!E230</f>
        <v>0</v>
      </c>
    </row>
    <row r="305" spans="2:4" x14ac:dyDescent="0.3">
      <c r="B305" s="18" t="s">
        <v>444</v>
      </c>
      <c r="C305" s="19" t="s">
        <v>445</v>
      </c>
      <c r="D305" s="29">
        <f>Tariefzones!E231</f>
        <v>0</v>
      </c>
    </row>
    <row r="306" spans="2:4" x14ac:dyDescent="0.3">
      <c r="B306" s="18" t="s">
        <v>446</v>
      </c>
      <c r="C306" s="19" t="s">
        <v>447</v>
      </c>
      <c r="D306" s="29">
        <f>Tariefzones!E232</f>
        <v>0</v>
      </c>
    </row>
    <row r="307" spans="2:4" x14ac:dyDescent="0.3">
      <c r="B307" s="18" t="s">
        <v>448</v>
      </c>
      <c r="C307" s="19" t="s">
        <v>449</v>
      </c>
      <c r="D307" s="29">
        <f>Tariefzones!E233</f>
        <v>0</v>
      </c>
    </row>
    <row r="308" spans="2:4" x14ac:dyDescent="0.3">
      <c r="B308" s="18" t="s">
        <v>450</v>
      </c>
      <c r="C308" s="19" t="s">
        <v>451</v>
      </c>
      <c r="D308" s="29">
        <f>Tariefzones!E234</f>
        <v>0</v>
      </c>
    </row>
    <row r="309" spans="2:4" x14ac:dyDescent="0.3">
      <c r="B309" s="18" t="s">
        <v>452</v>
      </c>
      <c r="C309" s="19" t="s">
        <v>453</v>
      </c>
      <c r="D309" s="29">
        <f>Tariefzones!E235</f>
        <v>0</v>
      </c>
    </row>
    <row r="310" spans="2:4" x14ac:dyDescent="0.3">
      <c r="B310" s="18" t="s">
        <v>454</v>
      </c>
      <c r="C310" s="19">
        <v>882</v>
      </c>
      <c r="D310" s="29">
        <f>Tariefzones!E236</f>
        <v>0</v>
      </c>
    </row>
    <row r="311" spans="2:4" x14ac:dyDescent="0.3">
      <c r="B311" s="18" t="s">
        <v>455</v>
      </c>
      <c r="C311" s="19" t="s">
        <v>456</v>
      </c>
      <c r="D311" s="29">
        <f>Tariefzones!E237</f>
        <v>0</v>
      </c>
    </row>
    <row r="312" spans="2:4" x14ac:dyDescent="0.3">
      <c r="B312" s="18" t="s">
        <v>457</v>
      </c>
      <c r="C312" s="19" t="s">
        <v>458</v>
      </c>
      <c r="D312" s="29">
        <f>Tariefzones!E238</f>
        <v>0</v>
      </c>
    </row>
    <row r="313" spans="2:4" x14ac:dyDescent="0.3">
      <c r="B313" s="18" t="s">
        <v>459</v>
      </c>
      <c r="C313" s="19" t="s">
        <v>460</v>
      </c>
      <c r="D313" s="29">
        <f>Tariefzones!E239</f>
        <v>0</v>
      </c>
    </row>
    <row r="314" spans="2:4" x14ac:dyDescent="0.3">
      <c r="B314" s="18" t="s">
        <v>461</v>
      </c>
      <c r="C314" s="19" t="s">
        <v>462</v>
      </c>
      <c r="D314" s="29">
        <f>Tariefzones!E240</f>
        <v>0</v>
      </c>
    </row>
    <row r="315" spans="2:4" x14ac:dyDescent="0.3">
      <c r="B315" s="18" t="s">
        <v>463</v>
      </c>
      <c r="C315" s="19" t="s">
        <v>464</v>
      </c>
      <c r="D315" s="29">
        <f>Tariefzones!E241</f>
        <v>0</v>
      </c>
    </row>
    <row r="316" spans="2:4" x14ac:dyDescent="0.3">
      <c r="B316" s="18" t="s">
        <v>465</v>
      </c>
      <c r="C316" s="19" t="s">
        <v>466</v>
      </c>
      <c r="D316" s="29">
        <f>Tariefzones!E242</f>
        <v>1</v>
      </c>
    </row>
    <row r="317" spans="2:4" x14ac:dyDescent="0.3">
      <c r="B317" s="18" t="s">
        <v>467</v>
      </c>
      <c r="C317" s="19" t="s">
        <v>468</v>
      </c>
      <c r="D317" s="29">
        <f>Tariefzones!E243</f>
        <v>0</v>
      </c>
    </row>
    <row r="318" spans="2:4" x14ac:dyDescent="0.3">
      <c r="B318" s="18" t="s">
        <v>469</v>
      </c>
      <c r="C318" s="19" t="s">
        <v>470</v>
      </c>
      <c r="D318" s="29">
        <f>Tariefzones!E244</f>
        <v>0</v>
      </c>
    </row>
    <row r="319" spans="2:4" x14ac:dyDescent="0.3">
      <c r="B319" s="18" t="s">
        <v>471</v>
      </c>
      <c r="C319" s="19" t="s">
        <v>472</v>
      </c>
      <c r="D319" s="29">
        <f>Tariefzones!E245</f>
        <v>0</v>
      </c>
    </row>
    <row r="320" spans="2:4" x14ac:dyDescent="0.3">
      <c r="B320" s="18" t="s">
        <v>473</v>
      </c>
      <c r="C320" s="19" t="s">
        <v>474</v>
      </c>
      <c r="D320" s="29">
        <f>Tariefzones!E246</f>
        <v>0</v>
      </c>
    </row>
    <row r="321" spans="2:4" x14ac:dyDescent="0.3">
      <c r="B321" s="18" t="s">
        <v>475</v>
      </c>
      <c r="C321" s="19" t="s">
        <v>476</v>
      </c>
      <c r="D321" s="29">
        <f>Tariefzones!E247</f>
        <v>0</v>
      </c>
    </row>
    <row r="322" spans="2:4" x14ac:dyDescent="0.3">
      <c r="B322" s="18" t="s">
        <v>477</v>
      </c>
      <c r="C322" s="19">
        <v>256</v>
      </c>
      <c r="D322" s="29">
        <f>Tariefzones!E248</f>
        <v>0</v>
      </c>
    </row>
    <row r="323" spans="2:4" x14ac:dyDescent="0.3">
      <c r="B323" s="18" t="s">
        <v>478</v>
      </c>
      <c r="C323" s="19" t="s">
        <v>479</v>
      </c>
      <c r="D323" s="29">
        <f>Tariefzones!E249</f>
        <v>0</v>
      </c>
    </row>
    <row r="324" spans="2:4" x14ac:dyDescent="0.3">
      <c r="B324" s="18" t="s">
        <v>480</v>
      </c>
      <c r="C324" s="19" t="s">
        <v>481</v>
      </c>
      <c r="D324" s="29">
        <f>Tariefzones!E250</f>
        <v>0</v>
      </c>
    </row>
    <row r="325" spans="2:4" x14ac:dyDescent="0.3">
      <c r="B325" s="18" t="s">
        <v>482</v>
      </c>
      <c r="C325" s="19" t="s">
        <v>483</v>
      </c>
      <c r="D325" s="29">
        <f>Tariefzones!E251</f>
        <v>0</v>
      </c>
    </row>
    <row r="326" spans="2:4" x14ac:dyDescent="0.3">
      <c r="B326" s="18" t="s">
        <v>484</v>
      </c>
      <c r="C326" s="19" t="s">
        <v>485</v>
      </c>
      <c r="D326" s="29">
        <f>Tariefzones!E252</f>
        <v>0</v>
      </c>
    </row>
    <row r="327" spans="2:4" x14ac:dyDescent="0.3">
      <c r="B327" s="18" t="s">
        <v>486</v>
      </c>
      <c r="C327" s="19" t="s">
        <v>487</v>
      </c>
      <c r="D327" s="29">
        <f>Tariefzones!E253</f>
        <v>1</v>
      </c>
    </row>
    <row r="328" spans="2:4" x14ac:dyDescent="0.3">
      <c r="B328" s="18" t="s">
        <v>488</v>
      </c>
      <c r="C328" s="19" t="s">
        <v>489</v>
      </c>
      <c r="D328" s="29">
        <f>Tariefzones!E254</f>
        <v>0</v>
      </c>
    </row>
    <row r="329" spans="2:4" x14ac:dyDescent="0.3">
      <c r="B329" s="18" t="s">
        <v>490</v>
      </c>
      <c r="C329" s="19" t="s">
        <v>91</v>
      </c>
      <c r="D329" s="29">
        <f>Tariefzones!E255</f>
        <v>2</v>
      </c>
    </row>
    <row r="330" spans="2:4" x14ac:dyDescent="0.3">
      <c r="B330" s="18" t="s">
        <v>491</v>
      </c>
      <c r="C330" s="19" t="s">
        <v>492</v>
      </c>
      <c r="D330" s="29">
        <f>Tariefzones!E256</f>
        <v>0</v>
      </c>
    </row>
    <row r="331" spans="2:4" x14ac:dyDescent="0.3">
      <c r="B331" s="18" t="s">
        <v>493</v>
      </c>
      <c r="C331" s="19" t="s">
        <v>91</v>
      </c>
      <c r="D331" s="29">
        <f>Tariefzones!E257</f>
        <v>0</v>
      </c>
    </row>
    <row r="332" spans="2:4" x14ac:dyDescent="0.3">
      <c r="B332" s="18" t="s">
        <v>494</v>
      </c>
      <c r="C332" s="19">
        <v>681</v>
      </c>
      <c r="D332" s="29">
        <f>Tariefzones!E258</f>
        <v>0</v>
      </c>
    </row>
    <row r="333" spans="2:4" x14ac:dyDescent="0.3">
      <c r="B333" s="18" t="s">
        <v>495</v>
      </c>
      <c r="C333" s="19" t="s">
        <v>496</v>
      </c>
      <c r="D333" s="29">
        <f>Tariefzones!E259</f>
        <v>0</v>
      </c>
    </row>
    <row r="334" spans="2:4" x14ac:dyDescent="0.3">
      <c r="B334" s="18" t="s">
        <v>497</v>
      </c>
      <c r="C334" s="19" t="s">
        <v>498</v>
      </c>
      <c r="D334" s="29">
        <f>Tariefzones!E260</f>
        <v>0</v>
      </c>
    </row>
    <row r="335" spans="2:4" x14ac:dyDescent="0.3">
      <c r="B335" s="18" t="s">
        <v>499</v>
      </c>
      <c r="C335" s="19" t="s">
        <v>500</v>
      </c>
      <c r="D335" s="29">
        <f>Tariefzones!E261</f>
        <v>0</v>
      </c>
    </row>
    <row r="336" spans="2:4" x14ac:dyDescent="0.3">
      <c r="B336" s="18" t="s">
        <v>501</v>
      </c>
      <c r="C336" s="19" t="s">
        <v>502</v>
      </c>
      <c r="D336" s="29">
        <f>Tariefzones!E262</f>
        <v>0</v>
      </c>
    </row>
    <row r="337" spans="2:4" x14ac:dyDescent="0.3">
      <c r="B337" s="18" t="s">
        <v>503</v>
      </c>
      <c r="C337" s="19" t="s">
        <v>504</v>
      </c>
      <c r="D337" s="29">
        <f>Tariefzones!E263</f>
        <v>0</v>
      </c>
    </row>
    <row r="338" spans="2:4" x14ac:dyDescent="0.3">
      <c r="B338" s="18" t="s">
        <v>505</v>
      </c>
      <c r="C338" s="19" t="s">
        <v>506</v>
      </c>
      <c r="D338" s="29">
        <f>Tariefzones!E264</f>
        <v>0</v>
      </c>
    </row>
    <row r="339" spans="2:4" x14ac:dyDescent="0.3">
      <c r="B339" s="18" t="s">
        <v>507</v>
      </c>
      <c r="C339" s="19" t="s">
        <v>508</v>
      </c>
      <c r="D339" s="29">
        <f>Tariefzones!E265</f>
        <v>1</v>
      </c>
    </row>
    <row r="340" spans="2:4" ht="15" thickBot="1" x14ac:dyDescent="0.35">
      <c r="B340" s="21" t="s">
        <v>509</v>
      </c>
      <c r="C340" s="22" t="s">
        <v>510</v>
      </c>
      <c r="D340" s="30">
        <f>Tariefzones!E266</f>
        <v>0</v>
      </c>
    </row>
  </sheetData>
  <sheetProtection algorithmName="SHA-512" hashValue="oF8KrGU5s+JW6z5f7HP6oeLObobQ+E9H7bU+FlC7+cK/kH2miGZiDAl5IpSv0lgmdivPLqv5nSnzMpq04mfudA==" saltValue="OqABPkL2xoXbCgnsqogngg==" spinCount="100000" sheet="1" objects="1" scenarios="1"/>
  <mergeCells count="10">
    <mergeCell ref="A26:C26"/>
    <mergeCell ref="A1:D1"/>
    <mergeCell ref="A21:D21"/>
    <mergeCell ref="B76:D76"/>
    <mergeCell ref="A32:C32"/>
    <mergeCell ref="A37:D37"/>
    <mergeCell ref="A50:D50"/>
    <mergeCell ref="A72:C72"/>
    <mergeCell ref="A9:D9"/>
    <mergeCell ref="A65:D65"/>
  </mergeCells>
  <pageMargins left="0.23622047244094491" right="0.23622047244094491" top="0.74803149606299213" bottom="0.74803149606299213" header="0.31496062992125984" footer="0.31496062992125984"/>
  <pageSetup paperSize="9" scale="70" fitToHeight="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H20"/>
  <sheetViews>
    <sheetView workbookViewId="0">
      <selection activeCell="A19" sqref="A19"/>
    </sheetView>
  </sheetViews>
  <sheetFormatPr defaultRowHeight="14.4" x14ac:dyDescent="0.3"/>
  <cols>
    <col min="1" max="1" width="66" bestFit="1" customWidth="1"/>
    <col min="2" max="2" width="14.109375" bestFit="1" customWidth="1"/>
    <col min="3" max="3" width="12.44140625" bestFit="1" customWidth="1"/>
    <col min="10" max="11" width="11.33203125" bestFit="1" customWidth="1"/>
  </cols>
  <sheetData>
    <row r="1" spans="1:8" ht="18" x14ac:dyDescent="0.3">
      <c r="A1" s="120" t="s">
        <v>568</v>
      </c>
      <c r="B1" s="121"/>
      <c r="C1" s="121"/>
      <c r="D1" s="122"/>
      <c r="E1" s="122"/>
      <c r="F1" s="122"/>
      <c r="G1" s="122"/>
      <c r="H1" s="123"/>
    </row>
    <row r="2" spans="1:8" x14ac:dyDescent="0.3">
      <c r="A2" s="43" t="s">
        <v>563</v>
      </c>
      <c r="B2" s="4">
        <v>60</v>
      </c>
      <c r="C2" s="138"/>
      <c r="D2" s="139"/>
      <c r="E2" s="139"/>
      <c r="F2" s="139"/>
      <c r="G2" s="139"/>
      <c r="H2" s="140"/>
    </row>
    <row r="3" spans="1:8" x14ac:dyDescent="0.3">
      <c r="A3" s="43" t="s">
        <v>564</v>
      </c>
      <c r="B3" s="4">
        <v>1</v>
      </c>
      <c r="C3" s="4">
        <v>2</v>
      </c>
      <c r="D3" s="4">
        <v>3</v>
      </c>
      <c r="E3" s="4">
        <v>4</v>
      </c>
      <c r="F3" s="4">
        <v>5</v>
      </c>
      <c r="G3" s="4">
        <v>6</v>
      </c>
      <c r="H3" s="44">
        <v>7</v>
      </c>
    </row>
    <row r="4" spans="1:8" x14ac:dyDescent="0.3">
      <c r="A4" s="43" t="s">
        <v>566</v>
      </c>
      <c r="B4" s="77">
        <f>B6*B5</f>
        <v>20000</v>
      </c>
      <c r="C4" s="4">
        <f t="shared" ref="C4:H4" si="0">C6*C5</f>
        <v>12000</v>
      </c>
      <c r="D4" s="4">
        <f t="shared" si="0"/>
        <v>800</v>
      </c>
      <c r="E4" s="4">
        <f t="shared" si="0"/>
        <v>800</v>
      </c>
      <c r="F4" s="4">
        <f t="shared" si="0"/>
        <v>800</v>
      </c>
      <c r="G4" s="4">
        <f t="shared" si="0"/>
        <v>800</v>
      </c>
      <c r="H4" s="44">
        <f t="shared" si="0"/>
        <v>800</v>
      </c>
    </row>
    <row r="5" spans="1:8" x14ac:dyDescent="0.3">
      <c r="A5" s="43" t="s">
        <v>620</v>
      </c>
      <c r="B5" s="4">
        <v>4</v>
      </c>
      <c r="C5" s="4">
        <f>B5</f>
        <v>4</v>
      </c>
      <c r="D5" s="4">
        <f>B5</f>
        <v>4</v>
      </c>
      <c r="E5" s="4">
        <f>B5</f>
        <v>4</v>
      </c>
      <c r="F5" s="4">
        <f>B5</f>
        <v>4</v>
      </c>
      <c r="G5" s="4">
        <f>B5</f>
        <v>4</v>
      </c>
      <c r="H5" s="44">
        <f>B5</f>
        <v>4</v>
      </c>
    </row>
    <row r="6" spans="1:8" ht="15" thickBot="1" x14ac:dyDescent="0.35">
      <c r="A6" s="43" t="s">
        <v>567</v>
      </c>
      <c r="B6" s="4">
        <v>5000</v>
      </c>
      <c r="C6" s="4">
        <v>3000</v>
      </c>
      <c r="D6" s="24">
        <v>200</v>
      </c>
      <c r="E6" s="24">
        <v>200</v>
      </c>
      <c r="F6" s="24">
        <v>200</v>
      </c>
      <c r="G6" s="24">
        <v>200</v>
      </c>
      <c r="H6" s="45">
        <v>200</v>
      </c>
    </row>
    <row r="7" spans="1:8" x14ac:dyDescent="0.3">
      <c r="A7" s="43" t="s">
        <v>640</v>
      </c>
      <c r="B7" s="46">
        <v>4000000</v>
      </c>
      <c r="C7" s="44"/>
    </row>
    <row r="8" spans="1:8" ht="15" thickBot="1" x14ac:dyDescent="0.35">
      <c r="A8" s="43" t="s">
        <v>574</v>
      </c>
      <c r="B8" s="86">
        <v>0.05</v>
      </c>
      <c r="C8" s="87">
        <f>B8*B7</f>
        <v>200000</v>
      </c>
    </row>
    <row r="9" spans="1:8" ht="15" thickBot="1" x14ac:dyDescent="0.35">
      <c r="A9" s="76" t="s">
        <v>595</v>
      </c>
      <c r="B9" s="45">
        <v>0.9</v>
      </c>
    </row>
    <row r="10" spans="1:8" ht="15" thickBot="1" x14ac:dyDescent="0.35"/>
    <row r="11" spans="1:8" x14ac:dyDescent="0.3">
      <c r="A11" s="96" t="s">
        <v>643</v>
      </c>
      <c r="B11" s="97">
        <f>SUBTOTAL(2,Tariefzones!E4:E266)</f>
        <v>29</v>
      </c>
    </row>
    <row r="12" spans="1:8" x14ac:dyDescent="0.3">
      <c r="A12" s="43" t="s">
        <v>651</v>
      </c>
      <c r="B12" s="98">
        <f>(SUBTOTAL(2,Tariefwegingslijst!D7:D11)+SUBTOTAL(2,Tariefwegingslijst!F7:F11))</f>
        <v>0</v>
      </c>
    </row>
    <row r="13" spans="1:8" x14ac:dyDescent="0.3">
      <c r="A13" s="43" t="s">
        <v>652</v>
      </c>
      <c r="B13" s="98">
        <f>(SUBTOTAL(2,Tariefwegingslijst!D16:D24)+SUBTOTAL(2,Tariefwegingslijst!F16:F24))</f>
        <v>0</v>
      </c>
    </row>
    <row r="14" spans="1:8" x14ac:dyDescent="0.3">
      <c r="A14" s="43" t="s">
        <v>644</v>
      </c>
      <c r="B14" s="98">
        <f>(SUBTOTAL(2,Tariefwegingslijst!D29:D30)+SUBTOTAL(2,Tariefwegingslijst!F29:F30))</f>
        <v>0</v>
      </c>
    </row>
    <row r="15" spans="1:8" x14ac:dyDescent="0.3">
      <c r="A15" s="43" t="s">
        <v>645</v>
      </c>
      <c r="B15" s="98">
        <f>SUBTOTAL(2,Tariefwegingslijst!D35:D37)</f>
        <v>0</v>
      </c>
    </row>
    <row r="16" spans="1:8" x14ac:dyDescent="0.3">
      <c r="A16" s="43" t="s">
        <v>646</v>
      </c>
      <c r="B16" s="98">
        <f>SUBTOTAL(2,Tariefwegingslijst!D42:D43)</f>
        <v>0</v>
      </c>
    </row>
    <row r="17" spans="1:2" x14ac:dyDescent="0.3">
      <c r="A17" s="43" t="s">
        <v>647</v>
      </c>
      <c r="B17" s="98">
        <f>(SUBTOTAL(2,Tariefwegingslijst!D48:D57)+SUBTOTAL(2,Tariefwegingslijst!F48:F57))</f>
        <v>0</v>
      </c>
    </row>
    <row r="18" spans="1:2" x14ac:dyDescent="0.3">
      <c r="A18" s="43" t="s">
        <v>648</v>
      </c>
      <c r="B18" s="98">
        <f>(SUBTOTAL(2,Tariefwegingslijst!D62:D73)+SUBTOTAL(2,Tariefwegingslijst!F62:F73))</f>
        <v>0</v>
      </c>
    </row>
    <row r="19" spans="1:2" x14ac:dyDescent="0.3">
      <c r="A19" s="43" t="s">
        <v>649</v>
      </c>
      <c r="B19" s="98">
        <f>(SUBTOTAL(2,Tariefwegingslijst!D78:D81)+SUBTOTAL(2,Tariefwegingslijst!F78:F81))</f>
        <v>0</v>
      </c>
    </row>
    <row r="20" spans="1:2" ht="15" thickBot="1" x14ac:dyDescent="0.35">
      <c r="A20" s="76" t="s">
        <v>650</v>
      </c>
      <c r="B20" s="99">
        <f>SUBTOTAL(2,Tariefwegingslijst!D86:D86)</f>
        <v>0</v>
      </c>
    </row>
  </sheetData>
  <sheetProtection algorithmName="SHA-512" hashValue="NyjjAQuvbRqK66moIumuxXoGavWJOy1gv0Bvs9z55Agch8/Z0ZgA/i8goSR7LoQtQ2mllKUwmVTkAS84zJwg6w==" saltValue="CyLv+C6zFym+dUi17A5oTA==" spinCount="100000" sheet="1" objects="1" scenarios="1"/>
  <mergeCells count="2">
    <mergeCell ref="A1:H1"/>
    <mergeCell ref="C2:H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Invulinstructie</vt:lpstr>
      <vt:lpstr>Tariefwegingslijst</vt:lpstr>
      <vt:lpstr>Tariefzones</vt:lpstr>
      <vt:lpstr>Prijzenblad</vt:lpstr>
      <vt:lpstr>Basisgegevens</vt:lpstr>
      <vt:lpstr>Invulinstructie!Afdrukbereik</vt:lpstr>
      <vt:lpstr>Prijzenblad!Afdrukbereik</vt:lpstr>
      <vt:lpstr>Tariefwegingslijst!Afdrukbereik</vt:lpstr>
      <vt:lpstr>Tariefzones!Afdrukbereik</vt:lpstr>
      <vt:lpstr>Tariefzones!Afdruktitels</vt:lpstr>
    </vt:vector>
  </TitlesOfParts>
  <Company>Sociale verzekeringsbank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Wouters, Artjan (AV)</dc:creator>
  <cp:lastModifiedBy>Sellmeijer, Dorien (AV)</cp:lastModifiedBy>
  <cp:lastPrinted>2018-10-30T11:51:48Z</cp:lastPrinted>
  <dcterms:created xsi:type="dcterms:W3CDTF">2018-05-29T07:03:24Z</dcterms:created>
  <dcterms:modified xsi:type="dcterms:W3CDTF">2018-11-05T16:51:02Z</dcterms:modified>
</cp:coreProperties>
</file>