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/>
  <mc:AlternateContent xmlns:mc="http://schemas.openxmlformats.org/markup-compatibility/2006">
    <mc:Choice Requires="x15">
      <x15ac:absPath xmlns:x15ac="http://schemas.microsoft.com/office/spreadsheetml/2010/11/ac" url="/Volumes/Wel_Backup-1/BiC_Consultancy/Gemeente Goes De Bevelanden/EA MFP's  2018/aanbestedingsdocument en bijlagen/Concept/"/>
    </mc:Choice>
  </mc:AlternateContent>
  <xr:revisionPtr revIDLastSave="0" documentId="13_ncr:1_{6A6C67AD-05F9-2C48-80F0-6AF7AD55582A}" xr6:coauthVersionLast="38" xr6:coauthVersionMax="40" xr10:uidLastSave="{00000000-0000-0000-0000-000000000000}"/>
  <bookViews>
    <workbookView xWindow="29680" yWindow="460" windowWidth="37200" windowHeight="21140" activeTab="1" xr2:uid="{00000000-000D-0000-FFFF-FFFF00000000}"/>
  </bookViews>
  <sheets>
    <sheet name="Werkblad A" sheetId="4" r:id="rId1"/>
    <sheet name="Prijzenblad" sheetId="1" r:id="rId2"/>
    <sheet name="Retourneerrecht" sheetId="2" r:id="rId3"/>
  </sheets>
  <externalReferences>
    <externalReference r:id="rId4"/>
  </externalReference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1" l="1"/>
  <c r="F60" i="1"/>
  <c r="E60" i="1"/>
  <c r="D60" i="1"/>
  <c r="F23" i="1"/>
  <c r="G12" i="1"/>
  <c r="F12" i="1"/>
  <c r="E12" i="1"/>
  <c r="D12" i="1"/>
  <c r="F109" i="1" l="1"/>
  <c r="G89" i="1"/>
  <c r="F89" i="1"/>
  <c r="E89" i="1"/>
  <c r="D89" i="1"/>
  <c r="G23" i="1"/>
  <c r="D70" i="1"/>
  <c r="D99" i="1" s="1"/>
  <c r="C100" i="1"/>
  <c r="C99" i="1"/>
  <c r="C71" i="1"/>
  <c r="C70" i="1"/>
  <c r="C87" i="1"/>
  <c r="C88" i="1"/>
  <c r="C86" i="1"/>
  <c r="C58" i="1"/>
  <c r="C59" i="1"/>
  <c r="C57" i="1"/>
  <c r="A100" i="1"/>
  <c r="A99" i="1"/>
  <c r="A71" i="1"/>
  <c r="A70" i="1"/>
  <c r="A88" i="1"/>
  <c r="A87" i="1"/>
  <c r="A86" i="1"/>
  <c r="A59" i="1"/>
  <c r="A58" i="1"/>
  <c r="A57" i="1"/>
  <c r="G81" i="1"/>
  <c r="F81" i="1"/>
  <c r="E81" i="1"/>
  <c r="D81" i="1"/>
  <c r="G52" i="1"/>
  <c r="F52" i="1"/>
  <c r="E52" i="1"/>
  <c r="D52" i="1"/>
  <c r="G3" i="1"/>
  <c r="G93" i="1" s="1"/>
  <c r="F3" i="1"/>
  <c r="F93" i="1" s="1"/>
  <c r="E3" i="1"/>
  <c r="E93" i="1" s="1"/>
  <c r="D3" i="1"/>
  <c r="D93" i="1" s="1"/>
  <c r="H14" i="4"/>
  <c r="H13" i="4"/>
  <c r="I13" i="4" s="1"/>
  <c r="D31" i="1" l="1"/>
  <c r="F31" i="1" s="1"/>
  <c r="J13" i="4"/>
  <c r="D30" i="1"/>
  <c r="F30" i="1" s="1"/>
  <c r="F16" i="1"/>
  <c r="F51" i="1"/>
  <c r="F80" i="1"/>
  <c r="G51" i="1"/>
  <c r="D80" i="1"/>
  <c r="G16" i="1"/>
  <c r="G80" i="1"/>
  <c r="D16" i="1"/>
  <c r="D51" i="1"/>
  <c r="E16" i="1"/>
  <c r="E51" i="1"/>
  <c r="E80" i="1"/>
  <c r="H5" i="4" l="1"/>
  <c r="H6" i="4"/>
  <c r="H7" i="4"/>
  <c r="H8" i="4"/>
  <c r="B9" i="4"/>
  <c r="C9" i="4"/>
  <c r="D9" i="4"/>
  <c r="E9" i="4"/>
  <c r="F9" i="4"/>
  <c r="G9" i="4"/>
  <c r="G62" i="1" l="1"/>
  <c r="G65" i="1" s="1"/>
  <c r="G66" i="1" s="1"/>
  <c r="G14" i="1"/>
  <c r="G17" i="1" s="1"/>
  <c r="G91" i="1"/>
  <c r="G94" i="1" s="1"/>
  <c r="G95" i="1" s="1"/>
  <c r="F62" i="1"/>
  <c r="F65" i="1" s="1"/>
  <c r="F66" i="1" s="1"/>
  <c r="F14" i="1"/>
  <c r="F17" i="1" s="1"/>
  <c r="F91" i="1"/>
  <c r="F94" i="1" s="1"/>
  <c r="F95" i="1" s="1"/>
  <c r="E62" i="1"/>
  <c r="E65" i="1" s="1"/>
  <c r="E66" i="1" s="1"/>
  <c r="E14" i="1"/>
  <c r="E17" i="1" s="1"/>
  <c r="E91" i="1"/>
  <c r="E94" i="1" s="1"/>
  <c r="E95" i="1" s="1"/>
  <c r="D62" i="1"/>
  <c r="D65" i="1" s="1"/>
  <c r="D66" i="1" s="1"/>
  <c r="D14" i="1"/>
  <c r="D17" i="1" s="1"/>
  <c r="D18" i="1" s="1"/>
  <c r="D19" i="1" s="1"/>
  <c r="D91" i="1"/>
  <c r="D94" i="1" s="1"/>
  <c r="D95" i="1" s="1"/>
  <c r="H9" i="4"/>
  <c r="F99" i="1"/>
  <c r="F70" i="1"/>
  <c r="D67" i="1" l="1"/>
  <c r="D96" i="1"/>
  <c r="D24" i="1"/>
  <c r="D71" i="1" s="1"/>
  <c r="D5" i="2"/>
  <c r="D100" i="1" l="1"/>
  <c r="F100" i="1" s="1"/>
  <c r="C101" i="1" s="1"/>
  <c r="F71" i="1"/>
  <c r="C72" i="1" s="1"/>
  <c r="E3" i="2"/>
  <c r="D3" i="2"/>
  <c r="C3" i="2"/>
  <c r="E5" i="2"/>
  <c r="C5" i="2"/>
  <c r="E4" i="2"/>
  <c r="D4" i="2"/>
  <c r="C15" i="2" s="1"/>
  <c r="C4" i="2"/>
  <c r="C14" i="2" s="1"/>
  <c r="C16" i="2" s="1"/>
  <c r="F110" i="1"/>
  <c r="C111" i="1" s="1"/>
  <c r="F24" i="1"/>
  <c r="G24" i="1" s="1"/>
  <c r="C25" i="1" s="1"/>
  <c r="G18" i="1"/>
  <c r="G19" i="1" s="1"/>
  <c r="F18" i="1"/>
  <c r="F19" i="1" s="1"/>
  <c r="E18" i="1"/>
  <c r="E19" i="1" s="1"/>
  <c r="B16" i="2"/>
  <c r="E6" i="2"/>
  <c r="D6" i="2"/>
  <c r="C6" i="2"/>
  <c r="D43" i="1"/>
  <c r="D42" i="1"/>
  <c r="D39" i="1"/>
  <c r="D38" i="1"/>
  <c r="D35" i="1"/>
  <c r="D47" i="1" s="1"/>
  <c r="D76" i="1" s="1"/>
  <c r="D105" i="1" s="1"/>
  <c r="D34" i="1"/>
  <c r="D27" i="1"/>
  <c r="D20" i="1" l="1"/>
  <c r="E35" i="1"/>
  <c r="E39" i="1" s="1"/>
  <c r="E43" i="1" s="1"/>
  <c r="E47" i="1" s="1"/>
  <c r="E76" i="1" s="1"/>
  <c r="E34" i="1"/>
  <c r="E38" i="1" s="1"/>
  <c r="E42" i="1" s="1"/>
  <c r="E46" i="1" s="1"/>
  <c r="E75" i="1" s="1"/>
  <c r="D46" i="1"/>
  <c r="D75" i="1" s="1"/>
  <c r="D104" i="1" s="1"/>
  <c r="E7" i="2"/>
  <c r="D7" i="2"/>
  <c r="C7" i="2"/>
  <c r="C10" i="2" l="1"/>
  <c r="C17" i="2" s="1"/>
  <c r="F34" i="1"/>
  <c r="F38" i="1"/>
  <c r="F35" i="1"/>
  <c r="F43" i="1"/>
  <c r="F39" i="1"/>
  <c r="F75" i="1" l="1"/>
  <c r="E104" i="1"/>
  <c r="F104" i="1" s="1"/>
  <c r="F46" i="1"/>
  <c r="F42" i="1"/>
  <c r="F47" i="1"/>
  <c r="C13" i="2"/>
  <c r="C48" i="1" l="1"/>
  <c r="F76" i="1"/>
  <c r="C77" i="1" s="1"/>
  <c r="E105" i="1"/>
  <c r="F105" i="1" s="1"/>
  <c r="C106" i="1" s="1"/>
  <c r="C113" i="1" l="1"/>
</calcChain>
</file>

<file path=xl/sharedStrings.xml><?xml version="1.0" encoding="utf-8"?>
<sst xmlns="http://schemas.openxmlformats.org/spreadsheetml/2006/main" count="239" uniqueCount="96">
  <si>
    <t>Omschrijving</t>
  </si>
  <si>
    <t xml:space="preserve">Aangeboden type: </t>
  </si>
  <si>
    <t>&lt;&lt;&gt;&gt;</t>
  </si>
  <si>
    <t>OPTIES</t>
  </si>
  <si>
    <t>Prijs per MFP</t>
  </si>
  <si>
    <t>n.v.t.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</si>
  <si>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</si>
  <si>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</si>
  <si>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</si>
  <si>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</si>
  <si>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</si>
  <si>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TOTAALKOSTEN PER TYPE MACHINE 5 JAAR</t>
  </si>
  <si>
    <t>aantal eenheden</t>
  </si>
  <si>
    <t>opgave prijs per eenheid/tik</t>
  </si>
  <si>
    <t>totaal per jaar</t>
  </si>
  <si>
    <t>totaal per 5 jaar</t>
  </si>
  <si>
    <t>prijs per maand</t>
  </si>
  <si>
    <t xml:space="preserve">zwart afdrukken </t>
  </si>
  <si>
    <t>prijs per tik</t>
  </si>
  <si>
    <t xml:space="preserve">full color afdrukken </t>
  </si>
  <si>
    <t>opgave totaalprijs  per maand</t>
  </si>
  <si>
    <t>prijs per verhuizing</t>
  </si>
  <si>
    <t>Totaal som ten behoeve van prijsbeoordeling</t>
  </si>
  <si>
    <t>Naam Inschrijver</t>
  </si>
  <si>
    <t>Contractvolume</t>
  </si>
  <si>
    <t>JA / NEE</t>
  </si>
  <si>
    <t>VOORBEELDBEREKENING BIJ 10% retourneerrecht</t>
  </si>
  <si>
    <t>FICTIEVE INITIELE BESTELLING</t>
  </si>
  <si>
    <t>Type 1</t>
  </si>
  <si>
    <t>Type 2</t>
  </si>
  <si>
    <t>Type 3</t>
  </si>
  <si>
    <t>looptijd in maanden</t>
  </si>
  <si>
    <t>retourneerrecht in percentage</t>
  </si>
  <si>
    <t>TOTAAL RETOURNEERRECHT</t>
  </si>
  <si>
    <t>Voorbeeldberekening</t>
  </si>
  <si>
    <t>aantal</t>
  </si>
  <si>
    <t>mnd resterend</t>
  </si>
  <si>
    <t>RETOURNEERRECHT</t>
  </si>
  <si>
    <t>TOTAAL</t>
  </si>
  <si>
    <t>NOG OVER AAN RETOURNEERRECHT</t>
  </si>
  <si>
    <t>Aangeboden type/ model:</t>
  </si>
  <si>
    <r>
      <rPr>
        <b/>
        <sz val="10"/>
        <rFont val="Verdana"/>
        <family val="2"/>
      </rPr>
      <t>Invullen te hanteren prijsindex AFDRUKKEN</t>
    </r>
    <r>
      <rPr>
        <sz val="10"/>
        <rFont val="Verdana"/>
        <family val="2"/>
      </rPr>
      <t xml:space="preserve"> (INDIEN INSCHRIJVER EEN PRIJSINDEX HANTEERT), maximaal 2,5 % conform prijsvoorwaarden aanbestedingsdocument</t>
    </r>
  </si>
  <si>
    <t>Kosten interne verhuizingen MFP's/balieprinters</t>
  </si>
  <si>
    <t>Kosten externe verhuizingen MFP's/balieprinters</t>
  </si>
  <si>
    <t>JA* / NEE</t>
  </si>
  <si>
    <t>*Inschrijver dient maximaal één maal JA in te vullen</t>
  </si>
  <si>
    <t xml:space="preserve">1 x type 1 na 3 jaar </t>
  </si>
  <si>
    <t>2 x type 2 na 3,5 jaar</t>
  </si>
  <si>
    <t xml:space="preserve">SOFTWARE per type per maand </t>
  </si>
  <si>
    <t>HUURPRIJS per type per maand</t>
  </si>
  <si>
    <t>Retourneerrecht 5%  van het intiele huurbedrag machines + opties</t>
  </si>
  <si>
    <t>Retourneerrecht 10% van het intiele huurbedrag machines + opties</t>
  </si>
  <si>
    <t>aantal machines</t>
  </si>
  <si>
    <r>
      <t xml:space="preserve">TOTAAL HUURBEDRAG </t>
    </r>
    <r>
      <rPr>
        <i/>
        <sz val="8"/>
        <color theme="1"/>
        <rFont val="Verdana"/>
        <family val="2"/>
      </rPr>
      <t>(incl. opties en machine gerelateerde software)</t>
    </r>
  </si>
  <si>
    <t xml:space="preserve">per MFP/printer </t>
  </si>
  <si>
    <t>machine gerelateerde opties en software</t>
  </si>
  <si>
    <t>Prijzenblad GR De Bevelanden</t>
  </si>
  <si>
    <t>Eerste 60 maanden</t>
  </si>
  <si>
    <t>TOTAALKOSTEN AFDRUKKEN eerste 60 maanden</t>
  </si>
  <si>
    <t xml:space="preserve">TOTAALKOSTEN VERHUIZINGEN </t>
  </si>
  <si>
    <t xml:space="preserve">Eerste optiejaar </t>
  </si>
  <si>
    <t>TOTAALKOSTEN PER TYPE MACHINE EERSTE OPTIEJAAR</t>
  </si>
  <si>
    <t>TOTAAL (alle machines) eerste optiejaar</t>
  </si>
  <si>
    <t>TOTAAL (alle machines) eerste 60 maanden</t>
  </si>
  <si>
    <t>TOTAALKOSTEN AFDRUKKEN eerste optiejaar</t>
  </si>
  <si>
    <t xml:space="preserve">Tweede optiejaar </t>
  </si>
  <si>
    <t>TOTAAL (alle machines) tweede optiejaar</t>
  </si>
  <si>
    <t>TOTAALKOSTEN AFDRUKKEN tweede optiejaar</t>
  </si>
  <si>
    <t>MFP volume FC per jaar</t>
  </si>
  <si>
    <t>MFP volume zwart-wit per jaar</t>
  </si>
  <si>
    <t>TOTAAL FC</t>
  </si>
  <si>
    <t>totaal ZWART</t>
  </si>
  <si>
    <t xml:space="preserve"> </t>
  </si>
  <si>
    <t>printmanagement te leveren door opdrachtnemer.</t>
  </si>
  <si>
    <t>Type 1 MFP A4/A3 ZW minimaal 20 PPM</t>
  </si>
  <si>
    <t>totaal</t>
  </si>
  <si>
    <t>gemeente Reimerswaal</t>
  </si>
  <si>
    <t>gemeente Noord-Beveland</t>
  </si>
  <si>
    <t>gemeente Kapelle</t>
  </si>
  <si>
    <t>gemeente Goes</t>
  </si>
  <si>
    <t>gemeente Borsele</t>
  </si>
  <si>
    <t>GR de Bevelanden</t>
  </si>
  <si>
    <t>Deelnemer/ gemeente</t>
  </si>
  <si>
    <t>OMVANG VAN LEVERING</t>
  </si>
  <si>
    <t>JA (licentiehouder)</t>
  </si>
  <si>
    <t>JA (GEBRUIKER VAN CENTRALE LICENTIE)</t>
  </si>
  <si>
    <t xml:space="preserve">OPTIONEEL: Analoge faxkaart (eis 68) </t>
  </si>
  <si>
    <t>OPTIONEEL: Inline niet-optie (eis 77)</t>
  </si>
  <si>
    <t>eis 80: 1) printmanagement software, per maand</t>
  </si>
  <si>
    <t>eis 80: 2) printmanagement MFP gerelateerde kosten per MFP per maand</t>
  </si>
  <si>
    <r>
      <t xml:space="preserve">Type 3 </t>
    </r>
    <r>
      <rPr>
        <b/>
        <sz val="12"/>
        <color theme="1"/>
        <rFont val="Calibri"/>
        <family val="2"/>
        <scheme val="minor"/>
      </rPr>
      <t>MFP/ REPRO</t>
    </r>
    <r>
      <rPr>
        <sz val="11"/>
        <color theme="1"/>
        <rFont val="Calibri"/>
        <family val="2"/>
        <scheme val="minor"/>
      </rPr>
      <t xml:space="preserve"> A4/A3+ FC minimaal 65 PPM GRAFISCH NIVEAU</t>
    </r>
  </si>
  <si>
    <t>Type 2 MFP A4/A3 FC minimaal 45 PPM</t>
  </si>
  <si>
    <r>
      <t xml:space="preserve">Type 4 </t>
    </r>
    <r>
      <rPr>
        <b/>
        <sz val="12"/>
        <color theme="1"/>
        <rFont val="Calibri"/>
        <family val="2"/>
        <scheme val="minor"/>
      </rPr>
      <t>MFP/ REPRO</t>
    </r>
    <r>
      <rPr>
        <sz val="11"/>
        <color theme="1"/>
        <rFont val="Calibri"/>
        <family val="2"/>
        <scheme val="minor"/>
      </rPr>
      <t xml:space="preserve"> A4/A3 </t>
    </r>
    <r>
      <rPr>
        <b/>
        <sz val="12"/>
        <color theme="1"/>
        <rFont val="Calibri"/>
        <family val="2"/>
        <scheme val="minor"/>
      </rPr>
      <t>ZW</t>
    </r>
    <r>
      <rPr>
        <sz val="11"/>
        <color theme="1"/>
        <rFont val="Calibri"/>
        <family val="2"/>
        <scheme val="minor"/>
      </rPr>
      <t xml:space="preserve"> minimaal 80 PPM refurbished </t>
    </r>
  </si>
  <si>
    <t>OPTIONEEL: Inline/gekoppelde boekjesmaker (eis 78)</t>
  </si>
  <si>
    <t>opgave prijs per eenheid/maand</t>
  </si>
  <si>
    <r>
      <t xml:space="preserve">De totaalsom is opgebouwd uit de som van de HUUR/OPTIES/ SOFTWARE/ AFDRUKKEN EN VERHUIZINGEN voor de eerste 60 maanden + het eerste optiejaar + het tweede optiejaar. 
</t>
    </r>
    <r>
      <rPr>
        <b/>
        <sz val="10"/>
        <color rgb="FFFF0000"/>
        <rFont val="Verdana"/>
        <family val="2"/>
      </rPr>
      <t xml:space="preserve">
De totaalsom mag niet hoger zijn dan € 800.000,00.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</si>
</sst>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_-&quot;€&quot;\ * #,##0.00000_-;_-&quot;€&quot;\ * #,##0.00000\-;_-&quot;€&quot;\ * &quot;-&quot;??_-;_-@_-"/>
    <numFmt numFmtId="167" formatCode="&quot;€&quot;\ #,##0.0000"/>
    <numFmt numFmtId="168" formatCode="&quot;€&quot;\ #,##0.00000"/>
    <numFmt numFmtId="169" formatCode="_(* #,##0_);_(* \(#,##0\);_(* &quot;-&quot;??_);_(@_)"/>
  </numFmts>
  <fonts count="3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9"/>
      <name val="Verdana"/>
      <family val="2"/>
    </font>
    <font>
      <i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Arial"/>
      <family val="2"/>
    </font>
    <font>
      <b/>
      <sz val="12"/>
      <color theme="0"/>
      <name val="Verdana"/>
      <family val="2"/>
    </font>
    <font>
      <i/>
      <sz val="12"/>
      <color theme="0"/>
      <name val="Verdana"/>
      <family val="2"/>
    </font>
    <font>
      <sz val="10"/>
      <name val="Verdana"/>
      <family val="2"/>
    </font>
    <font>
      <i/>
      <sz val="10"/>
      <color indexed="9"/>
      <name val="Verdana"/>
      <family val="2"/>
    </font>
    <font>
      <b/>
      <sz val="10"/>
      <color theme="0"/>
      <name val="Verdana"/>
      <family val="2"/>
    </font>
    <font>
      <i/>
      <sz val="10"/>
      <name val="Verdana"/>
      <family val="2"/>
    </font>
    <font>
      <sz val="10"/>
      <color theme="0"/>
      <name val="Verdana"/>
      <family val="2"/>
    </font>
    <font>
      <i/>
      <sz val="10"/>
      <color theme="0"/>
      <name val="Verdana"/>
      <family val="2"/>
    </font>
    <font>
      <sz val="10"/>
      <color indexed="9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name val="Arial"/>
      <family val="2"/>
    </font>
    <font>
      <sz val="10"/>
      <color indexed="8"/>
      <name val="Verdana"/>
      <family val="2"/>
    </font>
    <font>
      <b/>
      <sz val="10"/>
      <color theme="0"/>
      <name val="Arial"/>
      <family val="2"/>
    </font>
    <font>
      <b/>
      <sz val="22"/>
      <color theme="0"/>
      <name val="Verdana"/>
      <family val="2"/>
    </font>
    <font>
      <i/>
      <sz val="10"/>
      <name val="Arial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i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 (Hoofdtekst)"/>
    </font>
    <font>
      <b/>
      <sz val="10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69">
    <xf numFmtId="0" fontId="0" fillId="0" borderId="0" xfId="0"/>
    <xf numFmtId="0" fontId="4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Protection="1"/>
    <xf numFmtId="0" fontId="6" fillId="2" borderId="2" xfId="0" applyFont="1" applyFill="1" applyBorder="1" applyAlignment="1" applyProtection="1">
      <alignment horizontal="center" vertical="center"/>
    </xf>
    <xf numFmtId="164" fontId="6" fillId="2" borderId="2" xfId="1" applyFont="1" applyFill="1" applyBorder="1" applyProtection="1"/>
    <xf numFmtId="0" fontId="0" fillId="0" borderId="0" xfId="0" applyProtection="1"/>
    <xf numFmtId="0" fontId="8" fillId="3" borderId="4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vertical="center"/>
    </xf>
    <xf numFmtId="0" fontId="8" fillId="3" borderId="5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center" vertical="center"/>
    </xf>
    <xf numFmtId="164" fontId="10" fillId="3" borderId="5" xfId="1" applyFont="1" applyFill="1" applyBorder="1" applyProtection="1"/>
    <xf numFmtId="0" fontId="6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2" fillId="4" borderId="6" xfId="0" applyFont="1" applyFill="1" applyBorder="1" applyAlignment="1" applyProtection="1">
      <alignment vertical="center" wrapText="1"/>
    </xf>
    <xf numFmtId="0" fontId="10" fillId="5" borderId="7" xfId="0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vertical="center"/>
    </xf>
    <xf numFmtId="165" fontId="10" fillId="6" borderId="8" xfId="1" applyNumberFormat="1" applyFont="1" applyFill="1" applyBorder="1" applyAlignment="1" applyProtection="1">
      <alignment horizontal="center" vertical="center"/>
    </xf>
    <xf numFmtId="0" fontId="10" fillId="7" borderId="8" xfId="1" applyNumberFormat="1" applyFont="1" applyFill="1" applyBorder="1" applyAlignment="1" applyProtection="1">
      <alignment horizontal="center" vertical="center"/>
      <protection locked="0"/>
    </xf>
    <xf numFmtId="165" fontId="10" fillId="7" borderId="8" xfId="1" applyNumberFormat="1" applyFont="1" applyFill="1" applyBorder="1" applyAlignment="1" applyProtection="1">
      <alignment horizontal="center" vertical="center"/>
      <protection locked="0"/>
    </xf>
    <xf numFmtId="165" fontId="10" fillId="8" borderId="4" xfId="1" applyNumberFormat="1" applyFont="1" applyFill="1" applyBorder="1" applyAlignment="1" applyProtection="1">
      <alignment vertical="center"/>
    </xf>
    <xf numFmtId="165" fontId="13" fillId="8" borderId="5" xfId="1" applyNumberFormat="1" applyFont="1" applyFill="1" applyBorder="1" applyAlignment="1" applyProtection="1">
      <alignment vertical="center"/>
    </xf>
    <xf numFmtId="165" fontId="10" fillId="8" borderId="5" xfId="1" applyNumberFormat="1" applyFont="1" applyFill="1" applyBorder="1" applyAlignment="1" applyProtection="1">
      <alignment vertical="center"/>
    </xf>
    <xf numFmtId="0" fontId="14" fillId="4" borderId="9" xfId="0" applyFont="1" applyFill="1" applyBorder="1" applyAlignment="1" applyProtection="1">
      <alignment vertical="center"/>
    </xf>
    <xf numFmtId="0" fontId="15" fillId="4" borderId="3" xfId="0" applyFont="1" applyFill="1" applyBorder="1" applyAlignment="1" applyProtection="1">
      <alignment vertical="center"/>
    </xf>
    <xf numFmtId="0" fontId="10" fillId="5" borderId="11" xfId="0" applyFont="1" applyFill="1" applyBorder="1" applyAlignment="1" applyProtection="1">
      <alignment vertical="center"/>
    </xf>
    <xf numFmtId="0" fontId="13" fillId="5" borderId="10" xfId="0" applyFont="1" applyFill="1" applyBorder="1" applyAlignment="1" applyProtection="1">
      <alignment vertical="center"/>
    </xf>
    <xf numFmtId="165" fontId="10" fillId="7" borderId="10" xfId="1" applyNumberFormat="1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vertical="center"/>
    </xf>
    <xf numFmtId="0" fontId="15" fillId="3" borderId="10" xfId="0" applyFont="1" applyFill="1" applyBorder="1" applyAlignment="1" applyProtection="1">
      <alignment vertical="center"/>
    </xf>
    <xf numFmtId="165" fontId="12" fillId="3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vertical="center"/>
    </xf>
    <xf numFmtId="0" fontId="17" fillId="5" borderId="10" xfId="0" applyFont="1" applyFill="1" applyBorder="1" applyAlignment="1" applyProtection="1">
      <alignment vertical="center"/>
    </xf>
    <xf numFmtId="0" fontId="17" fillId="5" borderId="10" xfId="0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vertical="center" wrapText="1"/>
    </xf>
    <xf numFmtId="0" fontId="18" fillId="9" borderId="10" xfId="0" applyFont="1" applyFill="1" applyBorder="1" applyAlignment="1" applyProtection="1">
      <alignment vertical="center"/>
    </xf>
    <xf numFmtId="0" fontId="19" fillId="9" borderId="10" xfId="0" applyFont="1" applyFill="1" applyBorder="1" applyAlignment="1" applyProtection="1">
      <alignment vertical="center"/>
    </xf>
    <xf numFmtId="165" fontId="18" fillId="9" borderId="10" xfId="0" applyNumberFormat="1" applyFont="1" applyFill="1" applyBorder="1" applyAlignment="1" applyProtection="1">
      <alignment vertical="center"/>
    </xf>
    <xf numFmtId="0" fontId="12" fillId="3" borderId="10" xfId="0" applyFont="1" applyFill="1" applyBorder="1" applyAlignment="1" applyProtection="1">
      <alignment vertical="center" wrapText="1"/>
    </xf>
    <xf numFmtId="0" fontId="15" fillId="3" borderId="4" xfId="0" applyFont="1" applyFill="1" applyBorder="1" applyAlignment="1" applyProtection="1">
      <alignment vertical="center" wrapText="1"/>
    </xf>
    <xf numFmtId="0" fontId="12" fillId="3" borderId="4" xfId="0" applyFont="1" applyFill="1" applyBorder="1" applyAlignment="1" applyProtection="1">
      <alignment vertical="center" wrapText="1"/>
    </xf>
    <xf numFmtId="164" fontId="10" fillId="0" borderId="0" xfId="1" applyFont="1" applyBorder="1" applyAlignment="1" applyProtection="1">
      <alignment vertical="center"/>
    </xf>
    <xf numFmtId="0" fontId="6" fillId="4" borderId="0" xfId="0" applyFont="1" applyFill="1" applyAlignment="1" applyProtection="1">
      <alignment horizontal="center" vertical="center"/>
    </xf>
    <xf numFmtId="164" fontId="6" fillId="4" borderId="0" xfId="1" applyFont="1" applyFill="1" applyBorder="1" applyAlignment="1" applyProtection="1">
      <alignment horizontal="center" vertical="center" wrapText="1"/>
    </xf>
    <xf numFmtId="164" fontId="6" fillId="4" borderId="0" xfId="1" applyFont="1" applyFill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vertical="center"/>
    </xf>
    <xf numFmtId="0" fontId="13" fillId="5" borderId="10" xfId="0" applyFont="1" applyFill="1" applyBorder="1" applyAlignment="1" applyProtection="1">
      <alignment horizontal="left" vertical="center"/>
    </xf>
    <xf numFmtId="3" fontId="10" fillId="5" borderId="4" xfId="0" applyNumberFormat="1" applyFont="1" applyFill="1" applyBorder="1" applyAlignment="1" applyProtection="1">
      <alignment horizontal="center" vertical="center"/>
    </xf>
    <xf numFmtId="165" fontId="10" fillId="5" borderId="4" xfId="1" applyNumberFormat="1" applyFont="1" applyFill="1" applyBorder="1" applyAlignment="1" applyProtection="1">
      <alignment horizontal="center" vertical="center"/>
    </xf>
    <xf numFmtId="0" fontId="20" fillId="0" borderId="0" xfId="0" applyFont="1" applyProtection="1"/>
    <xf numFmtId="0" fontId="10" fillId="5" borderId="10" xfId="0" applyFont="1" applyFill="1" applyBorder="1" applyAlignment="1" applyProtection="1">
      <alignment vertical="center" wrapText="1"/>
    </xf>
    <xf numFmtId="0" fontId="13" fillId="5" borderId="10" xfId="0" applyFont="1" applyFill="1" applyBorder="1" applyAlignment="1" applyProtection="1">
      <alignment vertical="center" wrapText="1"/>
    </xf>
    <xf numFmtId="2" fontId="10" fillId="7" borderId="10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166" fontId="14" fillId="0" borderId="0" xfId="1" applyNumberFormat="1" applyFont="1" applyFill="1" applyBorder="1" applyAlignment="1" applyProtection="1">
      <alignment vertical="center"/>
    </xf>
    <xf numFmtId="164" fontId="14" fillId="0" borderId="0" xfId="1" applyFont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vertical="center"/>
    </xf>
    <xf numFmtId="0" fontId="10" fillId="5" borderId="8" xfId="0" applyFont="1" applyFill="1" applyBorder="1" applyAlignment="1" applyProtection="1">
      <alignment horizontal="left" vertical="center"/>
    </xf>
    <xf numFmtId="3" fontId="21" fillId="5" borderId="10" xfId="0" applyNumberFormat="1" applyFont="1" applyFill="1" applyBorder="1" applyAlignment="1" applyProtection="1">
      <alignment horizontal="center" vertical="center"/>
    </xf>
    <xf numFmtId="167" fontId="10" fillId="7" borderId="8" xfId="1" applyNumberFormat="1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left" vertical="center"/>
    </xf>
    <xf numFmtId="167" fontId="10" fillId="7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164" fontId="10" fillId="0" borderId="0" xfId="1" applyFont="1" applyAlignment="1" applyProtection="1">
      <alignment horizontal="center" vertical="center"/>
    </xf>
    <xf numFmtId="168" fontId="10" fillId="5" borderId="10" xfId="1" applyNumberFormat="1" applyFont="1" applyFill="1" applyBorder="1" applyAlignment="1" applyProtection="1">
      <alignment horizontal="center" vertical="center"/>
    </xf>
    <xf numFmtId="167" fontId="10" fillId="0" borderId="0" xfId="1" applyNumberFormat="1" applyFont="1" applyAlignment="1" applyProtection="1">
      <alignment horizontal="center" vertical="center"/>
    </xf>
    <xf numFmtId="167" fontId="6" fillId="4" borderId="0" xfId="1" applyNumberFormat="1" applyFont="1" applyFill="1" applyBorder="1" applyAlignment="1" applyProtection="1">
      <alignment horizontal="center" vertical="center" wrapText="1"/>
    </xf>
    <xf numFmtId="168" fontId="10" fillId="5" borderId="4" xfId="1" applyNumberFormat="1" applyFont="1" applyFill="1" applyBorder="1" applyAlignment="1" applyProtection="1">
      <alignment horizontal="center" vertical="center"/>
    </xf>
    <xf numFmtId="167" fontId="10" fillId="0" borderId="0" xfId="1" applyNumberFormat="1" applyFont="1" applyAlignment="1" applyProtection="1">
      <alignment vertical="center"/>
    </xf>
    <xf numFmtId="164" fontId="10" fillId="0" borderId="0" xfId="1" applyFont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15" fillId="3" borderId="4" xfId="0" applyFont="1" applyFill="1" applyBorder="1" applyAlignment="1" applyProtection="1">
      <alignment vertical="center"/>
    </xf>
    <xf numFmtId="0" fontId="22" fillId="0" borderId="0" xfId="0" applyFont="1" applyProtection="1"/>
    <xf numFmtId="0" fontId="13" fillId="5" borderId="13" xfId="0" applyFont="1" applyFill="1" applyBorder="1" applyAlignment="1" applyProtection="1">
      <alignment vertical="center"/>
    </xf>
    <xf numFmtId="0" fontId="10" fillId="5" borderId="13" xfId="0" applyFont="1" applyFill="1" applyBorder="1" applyAlignment="1" applyProtection="1">
      <alignment vertical="center"/>
    </xf>
    <xf numFmtId="0" fontId="10" fillId="5" borderId="4" xfId="0" applyFont="1" applyFill="1" applyBorder="1" applyAlignment="1" applyProtection="1">
      <alignment horizontal="center" vertical="center"/>
    </xf>
    <xf numFmtId="165" fontId="10" fillId="5" borderId="14" xfId="1" applyNumberFormat="1" applyFont="1" applyFill="1" applyBorder="1" applyAlignment="1" applyProtection="1">
      <alignment horizontal="center" vertical="center"/>
    </xf>
    <xf numFmtId="164" fontId="12" fillId="3" borderId="4" xfId="1" applyFont="1" applyFill="1" applyBorder="1" applyAlignment="1" applyProtection="1">
      <alignment vertical="center"/>
    </xf>
    <xf numFmtId="164" fontId="15" fillId="3" borderId="5" xfId="1" applyFont="1" applyFill="1" applyBorder="1" applyAlignment="1" applyProtection="1">
      <alignment vertical="center"/>
    </xf>
    <xf numFmtId="0" fontId="0" fillId="0" borderId="0" xfId="0" applyFill="1" applyProtection="1"/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64" fontId="12" fillId="0" borderId="0" xfId="1" applyFont="1" applyFill="1" applyBorder="1" applyAlignment="1" applyProtection="1">
      <alignment vertical="center"/>
    </xf>
    <xf numFmtId="0" fontId="15" fillId="3" borderId="1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164" fontId="12" fillId="0" borderId="0" xfId="1" applyFont="1" applyFill="1" applyBorder="1" applyAlignment="1" applyProtection="1">
      <alignment vertical="center" wrapText="1"/>
    </xf>
    <xf numFmtId="164" fontId="12" fillId="0" borderId="0" xfId="1" applyFont="1" applyFill="1" applyBorder="1" applyAlignment="1" applyProtection="1">
      <alignment horizontal="center" vertical="center" wrapText="1"/>
    </xf>
    <xf numFmtId="164" fontId="17" fillId="0" borderId="0" xfId="1" applyFont="1" applyFill="1" applyBorder="1" applyProtection="1"/>
    <xf numFmtId="164" fontId="17" fillId="0" borderId="0" xfId="1" applyFont="1" applyFill="1" applyBorder="1" applyAlignment="1" applyProtection="1">
      <alignment horizontal="center"/>
    </xf>
    <xf numFmtId="0" fontId="15" fillId="3" borderId="3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5" fillId="3" borderId="3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0" fontId="24" fillId="0" borderId="0" xfId="0" applyFont="1" applyProtection="1"/>
    <xf numFmtId="0" fontId="0" fillId="0" borderId="0" xfId="0" applyAlignment="1" applyProtection="1">
      <alignment horizontal="center" vertic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18" fillId="5" borderId="0" xfId="0" applyFont="1" applyFill="1" applyAlignment="1"/>
    <xf numFmtId="165" fontId="18" fillId="5" borderId="0" xfId="0" applyNumberFormat="1" applyFont="1" applyFill="1"/>
    <xf numFmtId="0" fontId="18" fillId="5" borderId="13" xfId="0" applyFont="1" applyFill="1" applyBorder="1"/>
    <xf numFmtId="0" fontId="18" fillId="5" borderId="13" xfId="0" applyFont="1" applyFill="1" applyBorder="1" applyAlignment="1">
      <alignment horizontal="center"/>
    </xf>
    <xf numFmtId="0" fontId="18" fillId="5" borderId="0" xfId="0" applyFont="1" applyFill="1" applyAlignment="1">
      <alignment wrapText="1"/>
    </xf>
    <xf numFmtId="0" fontId="18" fillId="5" borderId="0" xfId="0" applyNumberFormat="1" applyFont="1" applyFill="1" applyAlignment="1"/>
    <xf numFmtId="44" fontId="12" fillId="4" borderId="0" xfId="0" applyNumberFormat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26" fillId="4" borderId="0" xfId="0" applyFont="1" applyFill="1"/>
    <xf numFmtId="0" fontId="18" fillId="6" borderId="0" xfId="0" applyFont="1" applyFill="1"/>
    <xf numFmtId="0" fontId="18" fillId="6" borderId="0" xfId="0" applyFont="1" applyFill="1" applyAlignment="1">
      <alignment horizontal="center"/>
    </xf>
    <xf numFmtId="44" fontId="18" fillId="6" borderId="0" xfId="0" applyNumberFormat="1" applyFont="1" applyFill="1"/>
    <xf numFmtId="0" fontId="18" fillId="6" borderId="0" xfId="0" applyFont="1" applyFill="1" applyAlignment="1"/>
    <xf numFmtId="44" fontId="18" fillId="5" borderId="0" xfId="0" applyNumberFormat="1" applyFont="1" applyFill="1" applyAlignment="1"/>
    <xf numFmtId="44" fontId="12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horizontal="right"/>
    </xf>
    <xf numFmtId="0" fontId="3" fillId="0" borderId="0" xfId="2"/>
    <xf numFmtId="169" fontId="0" fillId="0" borderId="0" xfId="3" applyNumberFormat="1" applyFont="1"/>
    <xf numFmtId="0" fontId="3" fillId="11" borderId="10" xfId="2" applyFill="1" applyBorder="1"/>
    <xf numFmtId="169" fontId="0" fillId="11" borderId="10" xfId="3" applyNumberFormat="1" applyFont="1" applyFill="1" applyBorder="1"/>
    <xf numFmtId="169" fontId="29" fillId="11" borderId="10" xfId="2" applyNumberFormat="1" applyFont="1" applyFill="1" applyBorder="1"/>
    <xf numFmtId="0" fontId="3" fillId="12" borderId="10" xfId="2" applyFill="1" applyBorder="1"/>
    <xf numFmtId="0" fontId="3" fillId="0" borderId="0" xfId="2" applyFill="1"/>
    <xf numFmtId="0" fontId="30" fillId="0" borderId="0" xfId="2" applyFont="1"/>
    <xf numFmtId="0" fontId="29" fillId="0" borderId="0" xfId="2" applyFont="1"/>
    <xf numFmtId="0" fontId="3" fillId="13" borderId="10" xfId="2" applyFill="1" applyBorder="1"/>
    <xf numFmtId="0" fontId="3" fillId="14" borderId="10" xfId="2" applyFill="1" applyBorder="1"/>
    <xf numFmtId="0" fontId="3" fillId="11" borderId="10" xfId="2" applyFont="1" applyFill="1" applyBorder="1"/>
    <xf numFmtId="0" fontId="3" fillId="13" borderId="0" xfId="2" applyFill="1"/>
    <xf numFmtId="0" fontId="3" fillId="0" borderId="0" xfId="2" applyAlignment="1">
      <alignment wrapText="1"/>
    </xf>
    <xf numFmtId="0" fontId="3" fillId="13" borderId="10" xfId="2" applyFont="1" applyFill="1" applyBorder="1" applyAlignment="1">
      <alignment wrapText="1"/>
    </xf>
    <xf numFmtId="0" fontId="3" fillId="15" borderId="10" xfId="2" applyFill="1" applyBorder="1" applyAlignment="1">
      <alignment horizontal="center" wrapText="1"/>
    </xf>
    <xf numFmtId="0" fontId="3" fillId="15" borderId="14" xfId="2" applyFill="1" applyBorder="1" applyAlignment="1">
      <alignment horizontal="center" wrapText="1"/>
    </xf>
    <xf numFmtId="0" fontId="28" fillId="13" borderId="10" xfId="2" applyFont="1" applyFill="1" applyBorder="1" applyAlignment="1">
      <alignment wrapText="1"/>
    </xf>
    <xf numFmtId="0" fontId="28" fillId="13" borderId="10" xfId="2" applyFont="1" applyFill="1" applyBorder="1"/>
    <xf numFmtId="0" fontId="10" fillId="9" borderId="8" xfId="1" applyNumberFormat="1" applyFont="1" applyFill="1" applyBorder="1" applyAlignment="1" applyProtection="1">
      <alignment horizontal="center" vertical="center"/>
    </xf>
    <xf numFmtId="0" fontId="10" fillId="4" borderId="8" xfId="1" applyNumberFormat="1" applyFont="1" applyFill="1" applyBorder="1" applyAlignment="1" applyProtection="1">
      <alignment horizontal="center" vertical="center"/>
    </xf>
    <xf numFmtId="165" fontId="10" fillId="4" borderId="10" xfId="1" applyNumberFormat="1" applyFont="1" applyFill="1" applyBorder="1" applyAlignment="1" applyProtection="1">
      <alignment horizontal="center" vertical="center"/>
    </xf>
    <xf numFmtId="0" fontId="2" fillId="0" borderId="0" xfId="2" applyFont="1" applyAlignment="1">
      <alignment wrapText="1"/>
    </xf>
    <xf numFmtId="0" fontId="1" fillId="11" borderId="10" xfId="2" applyFont="1" applyFill="1" applyBorder="1"/>
    <xf numFmtId="165" fontId="12" fillId="3" borderId="1" xfId="0" applyNumberFormat="1" applyFont="1" applyFill="1" applyBorder="1" applyAlignment="1" applyProtection="1">
      <alignment horizontal="center" vertical="center"/>
    </xf>
    <xf numFmtId="165" fontId="12" fillId="3" borderId="2" xfId="0" applyNumberFormat="1" applyFont="1" applyFill="1" applyBorder="1" applyAlignment="1" applyProtection="1">
      <alignment horizontal="center" vertical="center"/>
    </xf>
    <xf numFmtId="165" fontId="12" fillId="3" borderId="4" xfId="0" applyNumberFormat="1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165" fontId="12" fillId="3" borderId="1" xfId="0" applyNumberFormat="1" applyFont="1" applyFill="1" applyBorder="1" applyAlignment="1" applyProtection="1">
      <alignment horizontal="center" vertical="center" wrapText="1"/>
    </xf>
    <xf numFmtId="165" fontId="12" fillId="3" borderId="2" xfId="0" applyNumberFormat="1" applyFont="1" applyFill="1" applyBorder="1" applyAlignment="1" applyProtection="1">
      <alignment horizontal="center" vertical="center" wrapText="1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Border="1" applyAlignment="1" applyProtection="1">
      <alignment horizontal="center" vertical="center"/>
      <protection locked="0"/>
    </xf>
    <xf numFmtId="165" fontId="12" fillId="3" borderId="5" xfId="1" applyNumberFormat="1" applyFont="1" applyFill="1" applyBorder="1" applyAlignment="1" applyProtection="1">
      <alignment horizontal="center" vertical="center"/>
    </xf>
    <xf numFmtId="165" fontId="23" fillId="3" borderId="10" xfId="1" applyNumberFormat="1" applyFont="1" applyFill="1" applyBorder="1" applyAlignment="1" applyProtection="1">
      <alignment horizontal="center" vertical="center" wrapText="1"/>
    </xf>
    <xf numFmtId="164" fontId="17" fillId="0" borderId="3" xfId="1" applyFont="1" applyFill="1" applyBorder="1" applyAlignment="1" applyProtection="1">
      <alignment horizontal="left" vertical="center" wrapText="1"/>
    </xf>
    <xf numFmtId="164" fontId="17" fillId="0" borderId="0" xfId="1" applyFont="1" applyFill="1" applyBorder="1" applyAlignment="1" applyProtection="1">
      <alignment horizontal="left" vertical="center" wrapText="1"/>
    </xf>
    <xf numFmtId="0" fontId="27" fillId="0" borderId="0" xfId="0" applyFont="1" applyAlignment="1" applyProtection="1">
      <alignment horizontal="center" vertical="center" wrapText="1"/>
    </xf>
    <xf numFmtId="0" fontId="17" fillId="7" borderId="3" xfId="0" applyFont="1" applyFill="1" applyBorder="1" applyAlignment="1" applyProtection="1">
      <alignment vertical="center"/>
      <protection locked="0"/>
    </xf>
    <xf numFmtId="0" fontId="17" fillId="7" borderId="0" xfId="0" applyFont="1" applyFill="1" applyBorder="1" applyAlignment="1" applyProtection="1">
      <alignment vertical="center"/>
      <protection locked="0"/>
    </xf>
    <xf numFmtId="0" fontId="12" fillId="10" borderId="0" xfId="0" applyFont="1" applyFill="1" applyAlignment="1">
      <alignment horizontal="center" vertical="center"/>
    </xf>
    <xf numFmtId="10" fontId="18" fillId="5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 wrapText="1"/>
    </xf>
  </cellXfs>
  <cellStyles count="4">
    <cellStyle name="Euro" xfId="1" xr:uid="{00000000-0005-0000-0000-000000000000}"/>
    <cellStyle name="Komma 2" xfId="3" xr:uid="{39926A82-8ED4-F144-B781-1D32FEFC4417}"/>
    <cellStyle name="Standaard" xfId="0" builtinId="0"/>
    <cellStyle name="Standaard 2" xfId="2" xr:uid="{A3370DEA-23B9-5A44-B158-4C7467F9D68D}"/>
  </cellStyles>
  <dxfs count="1"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file:////var/folders/_1/b_88d4yx0590hkp563ly7t4h0000gn/T/com.microsoft.Word/WebArchiveCopyPasteTempFiles/latest%3fcb=20150723233246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2</xdr:row>
      <xdr:rowOff>292100</xdr:rowOff>
    </xdr:from>
    <xdr:ext cx="1383559" cy="396246"/>
    <xdr:pic>
      <xdr:nvPicPr>
        <xdr:cNvPr id="3" name="Afbeelding 2">
          <a:extLst>
            <a:ext uri="{FF2B5EF4-FFF2-40B4-BE49-F238E27FC236}">
              <a16:creationId xmlns:a16="http://schemas.microsoft.com/office/drawing/2014/main" id="{80706908-1306-C040-A719-A48807AC8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0" y="889000"/>
          <a:ext cx="1383559" cy="396246"/>
        </a:xfrm>
        <a:prstGeom prst="rect">
          <a:avLst/>
        </a:prstGeom>
      </xdr:spPr>
    </xdr:pic>
    <xdr:clientData/>
  </xdr:oneCellAnchor>
  <xdr:oneCellAnchor>
    <xdr:from>
      <xdr:col>3</xdr:col>
      <xdr:colOff>456826</xdr:colOff>
      <xdr:row>2</xdr:row>
      <xdr:rowOff>292100</xdr:rowOff>
    </xdr:from>
    <xdr:ext cx="965200" cy="597912"/>
    <xdr:pic>
      <xdr:nvPicPr>
        <xdr:cNvPr id="5" name="Afbeelding 4">
          <a:extLst>
            <a:ext uri="{FF2B5EF4-FFF2-40B4-BE49-F238E27FC236}">
              <a16:creationId xmlns:a16="http://schemas.microsoft.com/office/drawing/2014/main" id="{8D4BF039-8500-7541-ADC0-71775B2E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9626" y="609600"/>
          <a:ext cx="965200" cy="597912"/>
        </a:xfrm>
        <a:prstGeom prst="rect">
          <a:avLst/>
        </a:prstGeom>
      </xdr:spPr>
    </xdr:pic>
    <xdr:clientData/>
  </xdr:oneCellAnchor>
  <xdr:oneCellAnchor>
    <xdr:from>
      <xdr:col>2</xdr:col>
      <xdr:colOff>380626</xdr:colOff>
      <xdr:row>2</xdr:row>
      <xdr:rowOff>317500</xdr:rowOff>
    </xdr:from>
    <xdr:ext cx="951828" cy="482600"/>
    <xdr:pic>
      <xdr:nvPicPr>
        <xdr:cNvPr id="6" name="Afbeelding 5">
          <a:extLst>
            <a:ext uri="{FF2B5EF4-FFF2-40B4-BE49-F238E27FC236}">
              <a16:creationId xmlns:a16="http://schemas.microsoft.com/office/drawing/2014/main" id="{5D24E713-4699-ED48-9659-EF6C6EB24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5226" y="609600"/>
          <a:ext cx="951828" cy="482600"/>
        </a:xfrm>
        <a:prstGeom prst="rect">
          <a:avLst/>
        </a:prstGeom>
      </xdr:spPr>
    </xdr:pic>
    <xdr:clientData/>
  </xdr:oneCellAnchor>
  <xdr:oneCellAnchor>
    <xdr:from>
      <xdr:col>1</xdr:col>
      <xdr:colOff>444126</xdr:colOff>
      <xdr:row>2</xdr:row>
      <xdr:rowOff>215900</xdr:rowOff>
    </xdr:from>
    <xdr:ext cx="996950" cy="664633"/>
    <xdr:pic>
      <xdr:nvPicPr>
        <xdr:cNvPr id="7" name="Afbeelding 6" descr="Afbeeldingsresultaat voor logo bevelanden">
          <a:extLst>
            <a:ext uri="{FF2B5EF4-FFF2-40B4-BE49-F238E27FC236}">
              <a16:creationId xmlns:a16="http://schemas.microsoft.com/office/drawing/2014/main" id="{0AD1B031-4FFA-2E47-B977-9C82C31A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526" y="609600"/>
          <a:ext cx="996950" cy="664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330200</xdr:colOff>
      <xdr:row>2</xdr:row>
      <xdr:rowOff>241300</xdr:rowOff>
    </xdr:from>
    <xdr:to>
      <xdr:col>4</xdr:col>
      <xdr:colOff>1676400</xdr:colOff>
      <xdr:row>2</xdr:row>
      <xdr:rowOff>812800</xdr:rowOff>
    </xdr:to>
    <xdr:pic>
      <xdr:nvPicPr>
        <xdr:cNvPr id="8" name="Afbeelding 1" descr="Afbeeldingsresultaat voor logo kapelle">
          <a:extLst>
            <a:ext uri="{FF2B5EF4-FFF2-40B4-BE49-F238E27FC236}">
              <a16:creationId xmlns:a16="http://schemas.microsoft.com/office/drawing/2014/main" id="{6C93A30A-DF7B-6945-BF1B-09DE9997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0" y="838200"/>
          <a:ext cx="1346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2</xdr:row>
      <xdr:rowOff>265910</xdr:rowOff>
    </xdr:from>
    <xdr:to>
      <xdr:col>6</xdr:col>
      <xdr:colOff>1649763</xdr:colOff>
      <xdr:row>2</xdr:row>
      <xdr:rowOff>863600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F59DBFF-50B5-384B-BDB3-59B0DBD2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7300" y="862810"/>
          <a:ext cx="1573563" cy="597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BiC.Leeuwarden/AppData/Local/Microsoft/Windows/Temporary%20Internet%20Files/Content.Outlook/PQE0KXAT/Formulier%20C%20-%20Prijzenb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jzenblad"/>
      <sheetName val="Retournerrecht"/>
    </sheetNames>
    <sheetDataSet>
      <sheetData sheetId="0" refreshError="1">
        <row r="3">
          <cell r="D3">
            <v>60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A82-EB16-F64D-9DBF-36ED817D7EF5}">
  <dimension ref="A2:J16"/>
  <sheetViews>
    <sheetView showGridLines="0" workbookViewId="0">
      <selection activeCell="A3" sqref="A3"/>
    </sheetView>
  </sheetViews>
  <sheetFormatPr baseColWidth="10" defaultColWidth="11" defaultRowHeight="16"/>
  <cols>
    <col min="1" max="1" width="63.83203125" style="127" bestFit="1" customWidth="1"/>
    <col min="2" max="7" width="23.6640625" style="127" customWidth="1"/>
    <col min="8" max="8" width="11.33203125" style="127" bestFit="1" customWidth="1"/>
    <col min="9" max="10" width="15.6640625" style="127" customWidth="1"/>
    <col min="11" max="16384" width="11" style="127"/>
  </cols>
  <sheetData>
    <row r="2" spans="1:10" ht="31" customHeight="1">
      <c r="A2" s="145" t="s">
        <v>83</v>
      </c>
    </row>
    <row r="3" spans="1:10" s="140" customFormat="1" ht="107" customHeight="1">
      <c r="A3" s="144" t="s">
        <v>82</v>
      </c>
      <c r="B3" s="143" t="s">
        <v>81</v>
      </c>
      <c r="C3" s="142" t="s">
        <v>80</v>
      </c>
      <c r="D3" s="142" t="s">
        <v>79</v>
      </c>
      <c r="E3" s="142" t="s">
        <v>78</v>
      </c>
      <c r="F3" s="142" t="s">
        <v>77</v>
      </c>
      <c r="G3" s="142" t="s">
        <v>76</v>
      </c>
      <c r="H3" s="141" t="s">
        <v>75</v>
      </c>
    </row>
    <row r="4" spans="1:10" ht="11" customHeight="1">
      <c r="H4" s="139"/>
    </row>
    <row r="5" spans="1:10">
      <c r="A5" s="138" t="s">
        <v>74</v>
      </c>
      <c r="B5" s="138">
        <v>0</v>
      </c>
      <c r="C5" s="138">
        <v>1</v>
      </c>
      <c r="D5" s="138">
        <v>2</v>
      </c>
      <c r="E5" s="138">
        <v>0</v>
      </c>
      <c r="F5" s="138">
        <v>1</v>
      </c>
      <c r="G5" s="138">
        <v>0</v>
      </c>
      <c r="H5" s="136">
        <f>B5+C5+D5+E5+F5+G5</f>
        <v>4</v>
      </c>
    </row>
    <row r="6" spans="1:10">
      <c r="A6" s="150" t="s">
        <v>91</v>
      </c>
      <c r="B6" s="129">
        <v>0</v>
      </c>
      <c r="C6" s="138">
        <v>5</v>
      </c>
      <c r="D6" s="129">
        <v>18</v>
      </c>
      <c r="E6" s="129">
        <v>5</v>
      </c>
      <c r="F6" s="129">
        <v>5</v>
      </c>
      <c r="G6" s="138">
        <v>5</v>
      </c>
      <c r="H6" s="136">
        <f>B6+C6+D6+E6+F6+G6</f>
        <v>38</v>
      </c>
    </row>
    <row r="7" spans="1:10">
      <c r="A7" s="150" t="s">
        <v>90</v>
      </c>
      <c r="B7" s="129">
        <v>0</v>
      </c>
      <c r="C7" s="138">
        <v>1</v>
      </c>
      <c r="D7" s="138">
        <v>1</v>
      </c>
      <c r="E7" s="129">
        <v>0</v>
      </c>
      <c r="F7" s="129">
        <v>0</v>
      </c>
      <c r="G7" s="129">
        <v>0</v>
      </c>
      <c r="H7" s="136">
        <f>B7+C7+D7+E7+F7+G7</f>
        <v>2</v>
      </c>
    </row>
    <row r="8" spans="1:10">
      <c r="A8" s="150" t="s">
        <v>92</v>
      </c>
      <c r="B8" s="129">
        <v>0</v>
      </c>
      <c r="C8" s="138">
        <v>0</v>
      </c>
      <c r="D8" s="138">
        <v>2</v>
      </c>
      <c r="E8" s="129">
        <v>0</v>
      </c>
      <c r="F8" s="129">
        <v>1</v>
      </c>
      <c r="G8" s="129">
        <v>0</v>
      </c>
      <c r="H8" s="136">
        <f>B8+C8+D8+E8+F8+G8</f>
        <v>3</v>
      </c>
    </row>
    <row r="9" spans="1:10">
      <c r="A9"/>
      <c r="B9" s="137">
        <f t="shared" ref="B9:G9" si="0">SUM(B5:B8)</f>
        <v>0</v>
      </c>
      <c r="C9" s="137">
        <f t="shared" si="0"/>
        <v>7</v>
      </c>
      <c r="D9" s="137">
        <f t="shared" si="0"/>
        <v>23</v>
      </c>
      <c r="E9" s="137">
        <f t="shared" si="0"/>
        <v>5</v>
      </c>
      <c r="F9" s="137">
        <f t="shared" si="0"/>
        <v>7</v>
      </c>
      <c r="G9" s="137">
        <f t="shared" si="0"/>
        <v>5</v>
      </c>
      <c r="H9" s="136">
        <f>B9+C9+D9+E9+F9+G9</f>
        <v>47</v>
      </c>
    </row>
    <row r="10" spans="1:10" ht="46" customHeight="1">
      <c r="A10" s="133" t="s">
        <v>73</v>
      </c>
      <c r="B10" s="135" t="s">
        <v>84</v>
      </c>
      <c r="C10" s="149" t="s">
        <v>85</v>
      </c>
      <c r="D10" s="149" t="s">
        <v>85</v>
      </c>
      <c r="E10" s="149" t="s">
        <v>85</v>
      </c>
      <c r="F10" s="149" t="s">
        <v>85</v>
      </c>
      <c r="G10" s="149" t="s">
        <v>85</v>
      </c>
    </row>
    <row r="11" spans="1:10">
      <c r="A11" s="134" t="s">
        <v>72</v>
      </c>
      <c r="B11" s="127" t="s">
        <v>72</v>
      </c>
    </row>
    <row r="12" spans="1:10">
      <c r="B12" s="133" t="s">
        <v>72</v>
      </c>
      <c r="I12" s="132" t="s">
        <v>71</v>
      </c>
      <c r="J12" s="132" t="s">
        <v>70</v>
      </c>
    </row>
    <row r="13" spans="1:10">
      <c r="A13" s="129" t="s">
        <v>69</v>
      </c>
      <c r="B13" s="130">
        <v>0</v>
      </c>
      <c r="C13" s="130">
        <v>340000</v>
      </c>
      <c r="D13" s="130">
        <v>2000000</v>
      </c>
      <c r="E13" s="130">
        <v>240000</v>
      </c>
      <c r="F13" s="130">
        <v>260000</v>
      </c>
      <c r="G13" s="130">
        <v>370000</v>
      </c>
      <c r="H13" s="130">
        <f>B13+C13+D13+E13+F13+G13</f>
        <v>3210000</v>
      </c>
      <c r="I13" s="131">
        <f>H13</f>
        <v>3210000</v>
      </c>
      <c r="J13" s="131">
        <f>H14</f>
        <v>1200000</v>
      </c>
    </row>
    <row r="14" spans="1:10">
      <c r="A14" s="129" t="s">
        <v>68</v>
      </c>
      <c r="B14" s="130">
        <v>0</v>
      </c>
      <c r="C14" s="130">
        <v>270000</v>
      </c>
      <c r="D14" s="130">
        <v>510000</v>
      </c>
      <c r="E14" s="130">
        <v>150000</v>
      </c>
      <c r="F14" s="130">
        <v>160000</v>
      </c>
      <c r="G14" s="130">
        <v>110000</v>
      </c>
      <c r="H14" s="130">
        <f>B14+C14+D14+E14+F14+G14</f>
        <v>1200000</v>
      </c>
      <c r="I14" s="129"/>
      <c r="J14" s="129"/>
    </row>
    <row r="15" spans="1:10" ht="23" customHeight="1">
      <c r="B15" s="128"/>
      <c r="C15" s="128"/>
      <c r="D15" s="128"/>
      <c r="E15" s="128"/>
      <c r="F15" s="128"/>
      <c r="G15" s="128"/>
      <c r="H15" s="128"/>
    </row>
    <row r="16" spans="1:10">
      <c r="B16" s="128"/>
      <c r="C16" s="128"/>
      <c r="D16" s="128"/>
      <c r="E16" s="128"/>
      <c r="F16" s="128"/>
      <c r="G16" s="128"/>
    </row>
  </sheetData>
  <sheetProtection algorithmName="SHA-512" hashValue="F4tHhKgoOWvN7n4u8TfFTpAlrHhSnXHAxvOWQ+UkT3a4Wd1jopSvrM/wZUA8cVaZDAVEVK1pHhhMCzcw4fbXSw==" saltValue="/8QE9NzhmOb+LYWFNrEEC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showGridLines="0" tabSelected="1" topLeftCell="A103" zoomScale="120" zoomScaleNormal="120" workbookViewId="0">
      <selection activeCell="C101" sqref="C101:F101"/>
    </sheetView>
  </sheetViews>
  <sheetFormatPr baseColWidth="10" defaultColWidth="8.83203125" defaultRowHeight="15"/>
  <cols>
    <col min="1" max="1" width="66.1640625" customWidth="1"/>
    <col min="2" max="2" width="15.6640625" customWidth="1"/>
    <col min="3" max="3" width="27.83203125" customWidth="1"/>
    <col min="4" max="7" width="35.83203125" customWidth="1"/>
    <col min="8" max="8" width="26" customWidth="1"/>
  </cols>
  <sheetData>
    <row r="1" spans="1:7" ht="23">
      <c r="A1" s="1" t="s">
        <v>56</v>
      </c>
      <c r="B1" s="2"/>
      <c r="C1" s="3"/>
      <c r="D1" s="4"/>
      <c r="E1" s="5"/>
      <c r="F1" s="6"/>
      <c r="G1" s="6"/>
    </row>
    <row r="2" spans="1:7" ht="16">
      <c r="A2" s="8" t="s">
        <v>57</v>
      </c>
      <c r="B2" s="9"/>
      <c r="C2" s="10"/>
      <c r="D2" s="11"/>
      <c r="E2" s="12"/>
      <c r="F2" s="13"/>
      <c r="G2" s="13"/>
    </row>
    <row r="3" spans="1:7" ht="28" customHeight="1">
      <c r="A3" s="14" t="s">
        <v>0</v>
      </c>
      <c r="B3" s="15"/>
      <c r="C3" s="14" t="s">
        <v>40</v>
      </c>
      <c r="D3" s="16" t="str">
        <f>'Werkblad A'!A5</f>
        <v>Type 1 MFP A4/A3 ZW minimaal 20 PPM</v>
      </c>
      <c r="E3" s="16" t="str">
        <f>'Werkblad A'!A6</f>
        <v>Type 2 MFP A4/A3 FC minimaal 45 PPM</v>
      </c>
      <c r="F3" s="16" t="str">
        <f>'Werkblad A'!A7</f>
        <v>Type 3 MFP/ REPRO A4/A3+ FC minimaal 65 PPM GRAFISCH NIVEAU</v>
      </c>
      <c r="G3" s="16" t="str">
        <f>'Werkblad A'!A8</f>
        <v xml:space="preserve">Type 4 MFP/ REPRO A4/A3 ZW minimaal 80 PPM refurbished </v>
      </c>
    </row>
    <row r="4" spans="1:7">
      <c r="A4" s="17" t="s">
        <v>1</v>
      </c>
      <c r="B4" s="18"/>
      <c r="C4" s="19"/>
      <c r="D4" s="20" t="s">
        <v>2</v>
      </c>
      <c r="E4" s="20" t="s">
        <v>2</v>
      </c>
      <c r="F4" s="20" t="s">
        <v>2</v>
      </c>
      <c r="G4" s="20" t="s">
        <v>2</v>
      </c>
    </row>
    <row r="5" spans="1:7">
      <c r="A5" s="17" t="s">
        <v>49</v>
      </c>
      <c r="B5" s="18"/>
      <c r="C5" s="19"/>
      <c r="D5" s="21">
        <v>0</v>
      </c>
      <c r="E5" s="21">
        <v>0</v>
      </c>
      <c r="F5" s="21">
        <v>0</v>
      </c>
      <c r="G5" s="21">
        <v>0</v>
      </c>
    </row>
    <row r="6" spans="1:7">
      <c r="A6" s="17" t="s">
        <v>48</v>
      </c>
      <c r="B6" s="18"/>
      <c r="C6" s="19"/>
      <c r="D6" s="21">
        <v>0</v>
      </c>
      <c r="E6" s="21">
        <v>0</v>
      </c>
      <c r="F6" s="21">
        <v>0</v>
      </c>
      <c r="G6" s="21">
        <v>0</v>
      </c>
    </row>
    <row r="7" spans="1:7" s="7" customFormat="1">
      <c r="A7" s="22"/>
      <c r="B7" s="23"/>
      <c r="C7" s="24"/>
      <c r="D7" s="24"/>
      <c r="E7" s="24"/>
      <c r="F7" s="24"/>
      <c r="G7" s="24"/>
    </row>
    <row r="8" spans="1:7" s="7" customFormat="1">
      <c r="A8" s="25" t="s">
        <v>3</v>
      </c>
      <c r="B8" s="26"/>
      <c r="C8" s="147" t="s">
        <v>2</v>
      </c>
      <c r="D8" s="148">
        <v>0</v>
      </c>
      <c r="E8" s="148">
        <v>0</v>
      </c>
      <c r="F8" s="148">
        <v>0</v>
      </c>
      <c r="G8" s="148">
        <v>0</v>
      </c>
    </row>
    <row r="9" spans="1:7">
      <c r="A9" s="27" t="s">
        <v>86</v>
      </c>
      <c r="B9" s="28" t="s">
        <v>4</v>
      </c>
      <c r="C9" s="20" t="s">
        <v>2</v>
      </c>
      <c r="D9" s="19" t="s">
        <v>5</v>
      </c>
      <c r="E9" s="29">
        <v>0</v>
      </c>
      <c r="F9" s="19" t="s">
        <v>5</v>
      </c>
      <c r="G9" s="19" t="s">
        <v>5</v>
      </c>
    </row>
    <row r="10" spans="1:7">
      <c r="A10" s="27" t="s">
        <v>87</v>
      </c>
      <c r="B10" s="28" t="s">
        <v>4</v>
      </c>
      <c r="C10" s="20" t="s">
        <v>2</v>
      </c>
      <c r="D10" s="29">
        <v>0</v>
      </c>
      <c r="E10" s="29">
        <v>0</v>
      </c>
      <c r="F10" s="19" t="s">
        <v>5</v>
      </c>
      <c r="G10" s="19" t="s">
        <v>5</v>
      </c>
    </row>
    <row r="11" spans="1:7">
      <c r="A11" s="27" t="s">
        <v>93</v>
      </c>
      <c r="B11" s="28" t="s">
        <v>4</v>
      </c>
      <c r="C11" s="20" t="s">
        <v>2</v>
      </c>
      <c r="D11" s="19" t="s">
        <v>5</v>
      </c>
      <c r="E11" s="21">
        <v>0</v>
      </c>
      <c r="F11" s="19" t="s">
        <v>5</v>
      </c>
      <c r="G11" s="19" t="s">
        <v>5</v>
      </c>
    </row>
    <row r="12" spans="1:7">
      <c r="A12" s="30" t="s">
        <v>6</v>
      </c>
      <c r="B12" s="31"/>
      <c r="C12" s="30"/>
      <c r="D12" s="32">
        <f>SUM(D5:D11)</f>
        <v>0</v>
      </c>
      <c r="E12" s="32">
        <f>SUM(E5:E11)</f>
        <v>0</v>
      </c>
      <c r="F12" s="32">
        <f>SUM(F5:F11)</f>
        <v>0</v>
      </c>
      <c r="G12" s="32">
        <f>SUM(G5:G11)</f>
        <v>0</v>
      </c>
    </row>
    <row r="13" spans="1:7">
      <c r="A13" s="33"/>
      <c r="B13" s="34"/>
      <c r="C13" s="33"/>
      <c r="D13" s="33"/>
      <c r="E13" s="35"/>
      <c r="F13" s="36"/>
      <c r="G13" s="36"/>
    </row>
    <row r="14" spans="1:7">
      <c r="A14" s="37" t="s">
        <v>7</v>
      </c>
      <c r="B14" s="28"/>
      <c r="C14" s="37"/>
      <c r="D14" s="38">
        <f>'Werkblad A'!H5</f>
        <v>4</v>
      </c>
      <c r="E14" s="38">
        <f>'Werkblad A'!H6</f>
        <v>38</v>
      </c>
      <c r="F14" s="38">
        <f>'Werkblad A'!H7</f>
        <v>2</v>
      </c>
      <c r="G14" s="38">
        <f>'Werkblad A'!H8</f>
        <v>3</v>
      </c>
    </row>
    <row r="15" spans="1:7">
      <c r="A15" s="33"/>
      <c r="B15" s="34"/>
      <c r="C15" s="33"/>
      <c r="D15" s="33"/>
      <c r="E15" s="35"/>
      <c r="F15" s="36"/>
      <c r="G15" s="36"/>
    </row>
    <row r="16" spans="1:7" ht="28" customHeight="1">
      <c r="A16" s="14" t="s">
        <v>8</v>
      </c>
      <c r="B16" s="15"/>
      <c r="C16" s="14"/>
      <c r="D16" s="39" t="str">
        <f>D3</f>
        <v>Type 1 MFP A4/A3 ZW minimaal 20 PPM</v>
      </c>
      <c r="E16" s="39" t="str">
        <f>E3</f>
        <v>Type 2 MFP A4/A3 FC minimaal 45 PPM</v>
      </c>
      <c r="F16" s="39" t="str">
        <f>F3</f>
        <v>Type 3 MFP/ REPRO A4/A3+ FC minimaal 65 PPM GRAFISCH NIVEAU</v>
      </c>
      <c r="G16" s="39" t="str">
        <f>G3</f>
        <v xml:space="preserve">Type 4 MFP/ REPRO A4/A3 ZW minimaal 80 PPM refurbished </v>
      </c>
    </row>
    <row r="17" spans="1:8">
      <c r="A17" s="40" t="s">
        <v>9</v>
      </c>
      <c r="B17" s="41"/>
      <c r="C17" s="40"/>
      <c r="D17" s="42">
        <f>D14*D12</f>
        <v>0</v>
      </c>
      <c r="E17" s="42">
        <f>E14*E12</f>
        <v>0</v>
      </c>
      <c r="F17" s="42">
        <f>F14*F12</f>
        <v>0</v>
      </c>
      <c r="G17" s="42">
        <f>G14*G12</f>
        <v>0</v>
      </c>
    </row>
    <row r="18" spans="1:8">
      <c r="A18" s="40" t="s">
        <v>10</v>
      </c>
      <c r="B18" s="41"/>
      <c r="C18" s="40"/>
      <c r="D18" s="42">
        <f>D17*12</f>
        <v>0</v>
      </c>
      <c r="E18" s="42">
        <f>E17*12</f>
        <v>0</v>
      </c>
      <c r="F18" s="42">
        <f t="shared" ref="F18:G18" si="0">F17*12</f>
        <v>0</v>
      </c>
      <c r="G18" s="42">
        <f t="shared" si="0"/>
        <v>0</v>
      </c>
    </row>
    <row r="19" spans="1:8">
      <c r="A19" s="40" t="s">
        <v>11</v>
      </c>
      <c r="B19" s="41"/>
      <c r="C19" s="40"/>
      <c r="D19" s="42">
        <f>D18*5</f>
        <v>0</v>
      </c>
      <c r="E19" s="42">
        <f t="shared" ref="E19:G19" si="1">E18*5</f>
        <v>0</v>
      </c>
      <c r="F19" s="42">
        <f t="shared" si="1"/>
        <v>0</v>
      </c>
      <c r="G19" s="42">
        <f t="shared" si="1"/>
        <v>0</v>
      </c>
    </row>
    <row r="20" spans="1:8">
      <c r="A20" s="43" t="s">
        <v>63</v>
      </c>
      <c r="B20" s="44"/>
      <c r="C20" s="45"/>
      <c r="D20" s="151">
        <f>SUM(D19:G19)</f>
        <v>0</v>
      </c>
      <c r="E20" s="152"/>
      <c r="F20" s="152"/>
      <c r="G20" s="152"/>
    </row>
    <row r="21" spans="1:8">
      <c r="A21" s="33"/>
      <c r="B21" s="34"/>
      <c r="C21" s="33"/>
      <c r="D21" s="33"/>
      <c r="E21" s="35"/>
      <c r="F21" s="36"/>
      <c r="G21" s="46"/>
      <c r="H21" s="46"/>
    </row>
    <row r="22" spans="1:8">
      <c r="A22" s="14" t="s">
        <v>0</v>
      </c>
      <c r="B22" s="15"/>
      <c r="C22" s="47"/>
      <c r="D22" s="47" t="s">
        <v>12</v>
      </c>
      <c r="E22" s="48" t="s">
        <v>94</v>
      </c>
      <c r="F22" s="49" t="s">
        <v>14</v>
      </c>
      <c r="G22" s="49" t="s">
        <v>15</v>
      </c>
      <c r="H22" s="7"/>
    </row>
    <row r="23" spans="1:8">
      <c r="A23" s="50" t="s">
        <v>88</v>
      </c>
      <c r="B23" s="51" t="s">
        <v>16</v>
      </c>
      <c r="C23" s="20" t="s">
        <v>2</v>
      </c>
      <c r="D23" s="52">
        <v>1</v>
      </c>
      <c r="E23" s="21">
        <v>0</v>
      </c>
      <c r="F23" s="53">
        <f>(D23*E23)*12</f>
        <v>0</v>
      </c>
      <c r="G23" s="53">
        <f>SUM(F23*5)</f>
        <v>0</v>
      </c>
      <c r="H23" s="7"/>
    </row>
    <row r="24" spans="1:8">
      <c r="A24" s="50" t="s">
        <v>89</v>
      </c>
      <c r="B24" s="51" t="s">
        <v>16</v>
      </c>
      <c r="C24" s="20" t="s">
        <v>2</v>
      </c>
      <c r="D24" s="52">
        <f>SUM(D14:E14)</f>
        <v>42</v>
      </c>
      <c r="E24" s="21">
        <v>0</v>
      </c>
      <c r="F24" s="53">
        <f>(D24*E24)*12</f>
        <v>0</v>
      </c>
      <c r="G24" s="53">
        <f>SUM(F24*5)</f>
        <v>0</v>
      </c>
      <c r="H24" s="7"/>
    </row>
    <row r="25" spans="1:8">
      <c r="A25" s="43" t="s">
        <v>63</v>
      </c>
      <c r="B25" s="44"/>
      <c r="C25" s="151">
        <f>SUM(G23:G24)</f>
        <v>0</v>
      </c>
      <c r="D25" s="152"/>
      <c r="E25" s="152"/>
      <c r="F25" s="152"/>
      <c r="G25" s="152"/>
      <c r="H25" s="54"/>
    </row>
    <row r="26" spans="1:8">
      <c r="A26" s="33"/>
      <c r="B26" s="34"/>
      <c r="C26" s="33"/>
      <c r="D26" s="33"/>
      <c r="E26" s="35"/>
      <c r="F26" s="36"/>
      <c r="G26" s="46"/>
      <c r="H26" s="46"/>
    </row>
    <row r="27" spans="1:8" ht="42">
      <c r="A27" s="55" t="s">
        <v>41</v>
      </c>
      <c r="B27" s="56"/>
      <c r="C27" s="57">
        <v>0</v>
      </c>
      <c r="D27" s="58">
        <f>(C27/100)+1</f>
        <v>1</v>
      </c>
      <c r="E27" s="59"/>
      <c r="F27" s="60"/>
      <c r="G27" s="46"/>
      <c r="H27" s="7"/>
    </row>
    <row r="28" spans="1:8">
      <c r="A28" s="33"/>
      <c r="B28" s="34"/>
      <c r="C28" s="33"/>
      <c r="D28" s="58"/>
      <c r="E28" s="59"/>
      <c r="F28" s="60"/>
      <c r="G28" s="46"/>
      <c r="H28" s="7"/>
    </row>
    <row r="29" spans="1:8">
      <c r="A29" s="14" t="s">
        <v>0</v>
      </c>
      <c r="B29" s="15"/>
      <c r="C29" s="47"/>
      <c r="D29" s="47" t="s">
        <v>12</v>
      </c>
      <c r="E29" s="48" t="s">
        <v>13</v>
      </c>
      <c r="F29" s="49" t="s">
        <v>14</v>
      </c>
      <c r="G29" s="7"/>
      <c r="H29" s="7"/>
    </row>
    <row r="30" spans="1:8">
      <c r="A30" s="50" t="s">
        <v>17</v>
      </c>
      <c r="B30" s="61"/>
      <c r="C30" s="62" t="s">
        <v>18</v>
      </c>
      <c r="D30" s="63">
        <f>'Werkblad A'!H13</f>
        <v>3210000</v>
      </c>
      <c r="E30" s="64">
        <v>0</v>
      </c>
      <c r="F30" s="53">
        <f>D30*E30</f>
        <v>0</v>
      </c>
      <c r="G30" s="7"/>
      <c r="H30" s="7"/>
    </row>
    <row r="31" spans="1:8">
      <c r="A31" s="50" t="s">
        <v>19</v>
      </c>
      <c r="B31" s="28"/>
      <c r="C31" s="65" t="s">
        <v>18</v>
      </c>
      <c r="D31" s="63">
        <f>'Werkblad A'!H14</f>
        <v>1200000</v>
      </c>
      <c r="E31" s="66">
        <v>0</v>
      </c>
      <c r="F31" s="53">
        <f>D31*E31</f>
        <v>0</v>
      </c>
      <c r="G31" s="7"/>
      <c r="H31" s="7"/>
    </row>
    <row r="32" spans="1:8">
      <c r="A32" s="33"/>
      <c r="B32" s="34"/>
      <c r="C32" s="33"/>
      <c r="D32" s="67"/>
      <c r="E32" s="68"/>
      <c r="F32" s="7"/>
      <c r="G32" s="7"/>
      <c r="H32" s="7"/>
    </row>
    <row r="33" spans="1:8">
      <c r="A33" s="14" t="s">
        <v>0</v>
      </c>
      <c r="B33" s="15"/>
      <c r="C33" s="47"/>
      <c r="D33" s="47" t="s">
        <v>12</v>
      </c>
      <c r="E33" s="48" t="s">
        <v>13</v>
      </c>
      <c r="F33" s="49" t="s">
        <v>14</v>
      </c>
      <c r="G33" s="7"/>
      <c r="H33" s="7"/>
    </row>
    <row r="34" spans="1:8">
      <c r="A34" s="50" t="s">
        <v>17</v>
      </c>
      <c r="B34" s="61"/>
      <c r="C34" s="62" t="s">
        <v>18</v>
      </c>
      <c r="D34" s="63">
        <f>D30</f>
        <v>3210000</v>
      </c>
      <c r="E34" s="69">
        <f>D27*E30</f>
        <v>0</v>
      </c>
      <c r="F34" s="53">
        <f>D34*E34</f>
        <v>0</v>
      </c>
      <c r="G34" s="7"/>
      <c r="H34" s="7"/>
    </row>
    <row r="35" spans="1:8">
      <c r="A35" s="50" t="s">
        <v>19</v>
      </c>
      <c r="B35" s="28"/>
      <c r="C35" s="65" t="s">
        <v>18</v>
      </c>
      <c r="D35" s="63">
        <f>D31</f>
        <v>1200000</v>
      </c>
      <c r="E35" s="69">
        <f>E31*D27</f>
        <v>0</v>
      </c>
      <c r="F35" s="53">
        <f>D35*E35</f>
        <v>0</v>
      </c>
      <c r="G35" s="7"/>
      <c r="H35" s="7"/>
    </row>
    <row r="36" spans="1:8">
      <c r="A36" s="33"/>
      <c r="B36" s="34"/>
      <c r="C36" s="33"/>
      <c r="D36" s="67"/>
      <c r="E36" s="70"/>
      <c r="F36" s="7"/>
      <c r="G36" s="7"/>
      <c r="H36" s="7"/>
    </row>
    <row r="37" spans="1:8">
      <c r="A37" s="14" t="s">
        <v>0</v>
      </c>
      <c r="B37" s="15"/>
      <c r="C37" s="47"/>
      <c r="D37" s="47" t="s">
        <v>12</v>
      </c>
      <c r="E37" s="71" t="s">
        <v>13</v>
      </c>
      <c r="F37" s="49" t="s">
        <v>14</v>
      </c>
      <c r="G37" s="7"/>
      <c r="H37" s="7"/>
    </row>
    <row r="38" spans="1:8">
      <c r="A38" s="50" t="s">
        <v>17</v>
      </c>
      <c r="B38" s="61"/>
      <c r="C38" s="62" t="s">
        <v>18</v>
      </c>
      <c r="D38" s="63">
        <f>D30</f>
        <v>3210000</v>
      </c>
      <c r="E38" s="72">
        <f>E34*D27</f>
        <v>0</v>
      </c>
      <c r="F38" s="53">
        <f>D38*E38</f>
        <v>0</v>
      </c>
      <c r="G38" s="7"/>
      <c r="H38" s="7"/>
    </row>
    <row r="39" spans="1:8">
      <c r="A39" s="50" t="s">
        <v>19</v>
      </c>
      <c r="B39" s="28"/>
      <c r="C39" s="65" t="s">
        <v>18</v>
      </c>
      <c r="D39" s="63">
        <f>D31</f>
        <v>1200000</v>
      </c>
      <c r="E39" s="72">
        <f>D27*E35</f>
        <v>0</v>
      </c>
      <c r="F39" s="53">
        <f>D39*E39</f>
        <v>0</v>
      </c>
      <c r="G39" s="7"/>
      <c r="H39" s="7"/>
    </row>
    <row r="40" spans="1:8">
      <c r="A40" s="33"/>
      <c r="B40" s="34"/>
      <c r="C40" s="33"/>
      <c r="D40" s="67"/>
      <c r="E40" s="70"/>
      <c r="F40" s="7"/>
      <c r="G40" s="7"/>
      <c r="H40" s="7"/>
    </row>
    <row r="41" spans="1:8">
      <c r="A41" s="14" t="s">
        <v>0</v>
      </c>
      <c r="B41" s="15"/>
      <c r="C41" s="47"/>
      <c r="D41" s="47" t="s">
        <v>12</v>
      </c>
      <c r="E41" s="71" t="s">
        <v>13</v>
      </c>
      <c r="F41" s="49" t="s">
        <v>14</v>
      </c>
      <c r="G41" s="7"/>
      <c r="H41" s="7"/>
    </row>
    <row r="42" spans="1:8">
      <c r="A42" s="50" t="s">
        <v>17</v>
      </c>
      <c r="B42" s="61"/>
      <c r="C42" s="62" t="s">
        <v>18</v>
      </c>
      <c r="D42" s="63">
        <f>D30</f>
        <v>3210000</v>
      </c>
      <c r="E42" s="72">
        <f>E38*D27</f>
        <v>0</v>
      </c>
      <c r="F42" s="53">
        <f>D42*E42</f>
        <v>0</v>
      </c>
      <c r="G42" s="7"/>
      <c r="H42" s="7"/>
    </row>
    <row r="43" spans="1:8">
      <c r="A43" s="50" t="s">
        <v>19</v>
      </c>
      <c r="B43" s="28"/>
      <c r="C43" s="65" t="s">
        <v>18</v>
      </c>
      <c r="D43" s="63">
        <f>D31</f>
        <v>1200000</v>
      </c>
      <c r="E43" s="72">
        <f>E39*D27</f>
        <v>0</v>
      </c>
      <c r="F43" s="53">
        <f>D43*E43</f>
        <v>0</v>
      </c>
      <c r="G43" s="7"/>
      <c r="H43" s="7"/>
    </row>
    <row r="44" spans="1:8">
      <c r="A44" s="33"/>
      <c r="B44" s="34"/>
      <c r="C44" s="33"/>
      <c r="D44" s="33"/>
      <c r="E44" s="73"/>
      <c r="F44" s="68"/>
      <c r="G44" s="7"/>
      <c r="H44" s="7"/>
    </row>
    <row r="45" spans="1:8">
      <c r="A45" s="14" t="s">
        <v>0</v>
      </c>
      <c r="B45" s="15"/>
      <c r="C45" s="47"/>
      <c r="D45" s="47" t="s">
        <v>12</v>
      </c>
      <c r="E45" s="71" t="s">
        <v>13</v>
      </c>
      <c r="F45" s="49" t="s">
        <v>14</v>
      </c>
      <c r="G45" s="7"/>
      <c r="H45" s="7"/>
    </row>
    <row r="46" spans="1:8">
      <c r="A46" s="50" t="s">
        <v>17</v>
      </c>
      <c r="B46" s="61"/>
      <c r="C46" s="62" t="s">
        <v>18</v>
      </c>
      <c r="D46" s="63">
        <f>D34</f>
        <v>3210000</v>
      </c>
      <c r="E46" s="72">
        <f>E42*D27</f>
        <v>0</v>
      </c>
      <c r="F46" s="53">
        <f>D46*E46</f>
        <v>0</v>
      </c>
      <c r="G46" s="7"/>
      <c r="H46" s="7"/>
    </row>
    <row r="47" spans="1:8">
      <c r="A47" s="50" t="s">
        <v>19</v>
      </c>
      <c r="B47" s="28"/>
      <c r="C47" s="65" t="s">
        <v>18</v>
      </c>
      <c r="D47" s="63">
        <f>D35</f>
        <v>1200000</v>
      </c>
      <c r="E47" s="72">
        <f>E43*D27</f>
        <v>0</v>
      </c>
      <c r="F47" s="53">
        <f>D47*E47</f>
        <v>0</v>
      </c>
      <c r="G47" s="7"/>
      <c r="H47" s="7"/>
    </row>
    <row r="48" spans="1:8">
      <c r="A48" s="75" t="s">
        <v>58</v>
      </c>
      <c r="B48" s="76"/>
      <c r="C48" s="153">
        <f>SUM(F30+F31+F34+F35+F38+F39+F42+F43+F46+F47)</f>
        <v>0</v>
      </c>
      <c r="D48" s="154"/>
      <c r="E48" s="154"/>
      <c r="F48" s="154"/>
      <c r="G48" s="77"/>
      <c r="H48" s="77"/>
    </row>
    <row r="49" spans="1:8" ht="20" customHeight="1">
      <c r="A49" s="33"/>
      <c r="B49" s="34"/>
      <c r="C49" s="33"/>
      <c r="D49" s="33"/>
      <c r="E49" s="67"/>
      <c r="F49" s="74"/>
      <c r="G49" s="7"/>
      <c r="H49" s="7"/>
    </row>
    <row r="50" spans="1:8" ht="16">
      <c r="A50" s="8" t="s">
        <v>60</v>
      </c>
      <c r="B50" s="9"/>
      <c r="C50" s="10"/>
      <c r="D50" s="11"/>
      <c r="E50" s="12"/>
      <c r="F50" s="13"/>
      <c r="G50" s="13"/>
    </row>
    <row r="51" spans="1:8" ht="28" customHeight="1">
      <c r="A51" s="14" t="s">
        <v>0</v>
      </c>
      <c r="B51" s="15"/>
      <c r="C51" s="14" t="s">
        <v>40</v>
      </c>
      <c r="D51" s="16" t="str">
        <f t="shared" ref="D51:G52" si="2">D3</f>
        <v>Type 1 MFP A4/A3 ZW minimaal 20 PPM</v>
      </c>
      <c r="E51" s="16" t="str">
        <f t="shared" si="2"/>
        <v>Type 2 MFP A4/A3 FC minimaal 45 PPM</v>
      </c>
      <c r="F51" s="16" t="str">
        <f t="shared" si="2"/>
        <v>Type 3 MFP/ REPRO A4/A3+ FC minimaal 65 PPM GRAFISCH NIVEAU</v>
      </c>
      <c r="G51" s="16" t="str">
        <f t="shared" si="2"/>
        <v xml:space="preserve">Type 4 MFP/ REPRO A4/A3 ZW minimaal 80 PPM refurbished </v>
      </c>
    </row>
    <row r="52" spans="1:8">
      <c r="A52" s="17" t="s">
        <v>1</v>
      </c>
      <c r="B52" s="18"/>
      <c r="C52" s="19"/>
      <c r="D52" s="146" t="str">
        <f t="shared" si="2"/>
        <v>&lt;&lt;&gt;&gt;</v>
      </c>
      <c r="E52" s="146" t="str">
        <f t="shared" si="2"/>
        <v>&lt;&lt;&gt;&gt;</v>
      </c>
      <c r="F52" s="146" t="str">
        <f t="shared" si="2"/>
        <v>&lt;&lt;&gt;&gt;</v>
      </c>
      <c r="G52" s="146" t="str">
        <f t="shared" si="2"/>
        <v>&lt;&lt;&gt;&gt;</v>
      </c>
    </row>
    <row r="53" spans="1:8">
      <c r="A53" s="17" t="s">
        <v>49</v>
      </c>
      <c r="B53" s="18"/>
      <c r="C53" s="19"/>
      <c r="D53" s="21">
        <v>0</v>
      </c>
      <c r="E53" s="21">
        <v>0</v>
      </c>
      <c r="F53" s="21">
        <v>0</v>
      </c>
      <c r="G53" s="21">
        <v>0</v>
      </c>
    </row>
    <row r="54" spans="1:8">
      <c r="A54" s="17" t="s">
        <v>48</v>
      </c>
      <c r="B54" s="18"/>
      <c r="C54" s="19"/>
      <c r="D54" s="21">
        <v>0</v>
      </c>
      <c r="E54" s="21">
        <v>0</v>
      </c>
      <c r="F54" s="21">
        <v>0</v>
      </c>
      <c r="G54" s="21">
        <v>0</v>
      </c>
    </row>
    <row r="55" spans="1:8" s="7" customFormat="1">
      <c r="A55" s="22"/>
      <c r="B55" s="23"/>
      <c r="C55" s="24"/>
      <c r="D55" s="24"/>
      <c r="E55" s="24"/>
      <c r="F55" s="24"/>
      <c r="G55" s="24"/>
    </row>
    <row r="56" spans="1:8" s="7" customFormat="1">
      <c r="A56" s="25" t="s">
        <v>3</v>
      </c>
      <c r="B56" s="26"/>
      <c r="C56" s="147" t="s">
        <v>2</v>
      </c>
      <c r="D56" s="148">
        <v>0</v>
      </c>
      <c r="E56" s="148">
        <v>0</v>
      </c>
      <c r="F56" s="148">
        <v>0</v>
      </c>
      <c r="G56" s="148">
        <v>0</v>
      </c>
    </row>
    <row r="57" spans="1:8">
      <c r="A57" s="27" t="str">
        <f>A9</f>
        <v xml:space="preserve">OPTIONEEL: Analoge faxkaart (eis 68) </v>
      </c>
      <c r="B57" s="28" t="s">
        <v>4</v>
      </c>
      <c r="C57" s="146" t="str">
        <f>C9</f>
        <v>&lt;&lt;&gt;&gt;</v>
      </c>
      <c r="D57" s="19" t="s">
        <v>5</v>
      </c>
      <c r="E57" s="29">
        <v>0</v>
      </c>
      <c r="F57" s="19" t="s">
        <v>5</v>
      </c>
      <c r="G57" s="19" t="s">
        <v>5</v>
      </c>
    </row>
    <row r="58" spans="1:8">
      <c r="A58" s="27" t="str">
        <f>A10</f>
        <v>OPTIONEEL: Inline niet-optie (eis 77)</v>
      </c>
      <c r="B58" s="28" t="s">
        <v>4</v>
      </c>
      <c r="C58" s="146" t="str">
        <f>C10</f>
        <v>&lt;&lt;&gt;&gt;</v>
      </c>
      <c r="D58" s="29">
        <v>0</v>
      </c>
      <c r="E58" s="29">
        <v>0</v>
      </c>
      <c r="F58" s="19" t="s">
        <v>5</v>
      </c>
      <c r="G58" s="19" t="s">
        <v>5</v>
      </c>
    </row>
    <row r="59" spans="1:8">
      <c r="A59" s="27" t="str">
        <f>A11</f>
        <v>OPTIONEEL: Inline/gekoppelde boekjesmaker (eis 78)</v>
      </c>
      <c r="B59" s="28" t="s">
        <v>4</v>
      </c>
      <c r="C59" s="146" t="str">
        <f>C11</f>
        <v>&lt;&lt;&gt;&gt;</v>
      </c>
      <c r="D59" s="19" t="s">
        <v>5</v>
      </c>
      <c r="E59" s="21">
        <v>0</v>
      </c>
      <c r="F59" s="19" t="s">
        <v>5</v>
      </c>
      <c r="G59" s="19" t="s">
        <v>5</v>
      </c>
    </row>
    <row r="60" spans="1:8">
      <c r="A60" s="30" t="s">
        <v>6</v>
      </c>
      <c r="B60" s="31"/>
      <c r="C60" s="30"/>
      <c r="D60" s="32">
        <f>SUM(D53:D59)</f>
        <v>0</v>
      </c>
      <c r="E60" s="32">
        <f>SUM(E53:E59)</f>
        <v>0</v>
      </c>
      <c r="F60" s="32">
        <f>SUM(F53:F59)</f>
        <v>0</v>
      </c>
      <c r="G60" s="32">
        <f>SUM(G53:G59)</f>
        <v>0</v>
      </c>
    </row>
    <row r="61" spans="1:8">
      <c r="A61" s="33"/>
      <c r="B61" s="34"/>
      <c r="C61" s="33"/>
      <c r="D61" s="33"/>
      <c r="E61" s="35"/>
      <c r="F61" s="36"/>
      <c r="G61" s="36"/>
    </row>
    <row r="62" spans="1:8">
      <c r="A62" s="37" t="s">
        <v>7</v>
      </c>
      <c r="B62" s="28"/>
      <c r="C62" s="37"/>
      <c r="D62" s="38">
        <f>'Werkblad A'!H5</f>
        <v>4</v>
      </c>
      <c r="E62" s="38">
        <f>'Werkblad A'!H6</f>
        <v>38</v>
      </c>
      <c r="F62" s="38">
        <f>'Werkblad A'!H7</f>
        <v>2</v>
      </c>
      <c r="G62" s="38">
        <f>'Werkblad A'!H8</f>
        <v>3</v>
      </c>
    </row>
    <row r="63" spans="1:8">
      <c r="A63" s="33"/>
      <c r="B63" s="34"/>
      <c r="C63" s="33"/>
      <c r="D63" s="33"/>
      <c r="E63" s="35"/>
      <c r="F63" s="36"/>
      <c r="G63" s="36"/>
    </row>
    <row r="64" spans="1:8">
      <c r="A64" s="14" t="s">
        <v>8</v>
      </c>
      <c r="B64" s="15"/>
      <c r="C64" s="14"/>
      <c r="D64" s="39"/>
      <c r="E64" s="39"/>
      <c r="F64" s="39"/>
      <c r="G64" s="39"/>
    </row>
    <row r="65" spans="1:8">
      <c r="A65" s="40" t="s">
        <v>9</v>
      </c>
      <c r="B65" s="41"/>
      <c r="C65" s="40"/>
      <c r="D65" s="42">
        <f>D62*D60</f>
        <v>0</v>
      </c>
      <c r="E65" s="42">
        <f>E62*E60</f>
        <v>0</v>
      </c>
      <c r="F65" s="42">
        <f>F62*F60</f>
        <v>0</v>
      </c>
      <c r="G65" s="42">
        <f>G62*G60</f>
        <v>0</v>
      </c>
    </row>
    <row r="66" spans="1:8">
      <c r="A66" s="40" t="s">
        <v>61</v>
      </c>
      <c r="B66" s="41"/>
      <c r="C66" s="40"/>
      <c r="D66" s="42">
        <f>D65*12</f>
        <v>0</v>
      </c>
      <c r="E66" s="42">
        <f>E65*12</f>
        <v>0</v>
      </c>
      <c r="F66" s="42">
        <f t="shared" ref="F66:G66" si="3">F65*12</f>
        <v>0</v>
      </c>
      <c r="G66" s="42">
        <f t="shared" si="3"/>
        <v>0</v>
      </c>
    </row>
    <row r="67" spans="1:8">
      <c r="A67" s="43" t="s">
        <v>62</v>
      </c>
      <c r="B67" s="44"/>
      <c r="C67" s="45"/>
      <c r="D67" s="151">
        <f>SUM(D66:G66)</f>
        <v>0</v>
      </c>
      <c r="E67" s="152"/>
      <c r="F67" s="152"/>
      <c r="G67" s="152"/>
    </row>
    <row r="68" spans="1:8">
      <c r="A68" s="33"/>
      <c r="B68" s="34"/>
      <c r="C68" s="33"/>
      <c r="D68" s="33"/>
      <c r="E68" s="35"/>
      <c r="F68" s="36"/>
      <c r="G68" s="46"/>
      <c r="H68" s="46"/>
    </row>
    <row r="69" spans="1:8">
      <c r="A69" s="14" t="s">
        <v>0</v>
      </c>
      <c r="B69" s="15"/>
      <c r="C69" s="47"/>
      <c r="D69" s="47" t="s">
        <v>12</v>
      </c>
      <c r="E69" s="48" t="s">
        <v>94</v>
      </c>
      <c r="F69" s="49" t="s">
        <v>14</v>
      </c>
      <c r="G69" s="7"/>
    </row>
    <row r="70" spans="1:8">
      <c r="A70" s="50" t="str">
        <f>A23</f>
        <v>eis 80: 1) printmanagement software, per maand</v>
      </c>
      <c r="B70" s="51" t="s">
        <v>16</v>
      </c>
      <c r="C70" s="146" t="str">
        <f>C23</f>
        <v>&lt;&lt;&gt;&gt;</v>
      </c>
      <c r="D70" s="52">
        <f>D23</f>
        <v>1</v>
      </c>
      <c r="E70" s="21">
        <v>0</v>
      </c>
      <c r="F70" s="53">
        <f>(D70*E70)*12</f>
        <v>0</v>
      </c>
      <c r="G70" s="7"/>
    </row>
    <row r="71" spans="1:8">
      <c r="A71" s="50" t="str">
        <f>A24</f>
        <v>eis 80: 2) printmanagement MFP gerelateerde kosten per MFP per maand</v>
      </c>
      <c r="B71" s="51" t="s">
        <v>16</v>
      </c>
      <c r="C71" s="146" t="str">
        <f>C24</f>
        <v>&lt;&lt;&gt;&gt;</v>
      </c>
      <c r="D71" s="52">
        <f>D24</f>
        <v>42</v>
      </c>
      <c r="E71" s="21">
        <v>0</v>
      </c>
      <c r="F71" s="53">
        <f>(D71*E71)*12</f>
        <v>0</v>
      </c>
      <c r="G71" s="7"/>
    </row>
    <row r="72" spans="1:8">
      <c r="A72" s="43" t="s">
        <v>62</v>
      </c>
      <c r="B72" s="44"/>
      <c r="C72" s="155">
        <f>SUM(F70:F71)</f>
        <v>0</v>
      </c>
      <c r="D72" s="156"/>
      <c r="E72" s="156"/>
      <c r="F72" s="156"/>
      <c r="G72" s="54"/>
    </row>
    <row r="73" spans="1:8">
      <c r="A73" s="33"/>
      <c r="B73" s="34"/>
      <c r="C73" s="33"/>
      <c r="D73" s="58"/>
      <c r="E73" s="59"/>
      <c r="F73" s="60"/>
      <c r="G73" s="46"/>
      <c r="H73" s="7"/>
    </row>
    <row r="74" spans="1:8">
      <c r="A74" s="14" t="s">
        <v>0</v>
      </c>
      <c r="B74" s="15"/>
      <c r="C74" s="47"/>
      <c r="D74" s="47" t="s">
        <v>12</v>
      </c>
      <c r="E74" s="48" t="s">
        <v>13</v>
      </c>
      <c r="F74" s="49" t="s">
        <v>14</v>
      </c>
      <c r="G74" s="7"/>
      <c r="H74" s="7"/>
    </row>
    <row r="75" spans="1:8">
      <c r="A75" s="50" t="s">
        <v>17</v>
      </c>
      <c r="B75" s="61"/>
      <c r="C75" s="62" t="s">
        <v>18</v>
      </c>
      <c r="D75" s="63">
        <f>D46</f>
        <v>3210000</v>
      </c>
      <c r="E75" s="69">
        <f>D27*E46</f>
        <v>0</v>
      </c>
      <c r="F75" s="53">
        <f>D75*E75</f>
        <v>0</v>
      </c>
      <c r="G75" s="7"/>
      <c r="H75" s="7"/>
    </row>
    <row r="76" spans="1:8">
      <c r="A76" s="50" t="s">
        <v>19</v>
      </c>
      <c r="B76" s="28"/>
      <c r="C76" s="65" t="s">
        <v>18</v>
      </c>
      <c r="D76" s="63">
        <f>D47</f>
        <v>1200000</v>
      </c>
      <c r="E76" s="69">
        <f>D27*E47</f>
        <v>0</v>
      </c>
      <c r="F76" s="53">
        <f>D76*E76</f>
        <v>0</v>
      </c>
      <c r="G76" s="7"/>
      <c r="H76" s="7"/>
    </row>
    <row r="77" spans="1:8">
      <c r="A77" s="75" t="s">
        <v>64</v>
      </c>
      <c r="B77" s="76"/>
      <c r="C77" s="153">
        <f>SUM(F75:F76)</f>
        <v>0</v>
      </c>
      <c r="D77" s="154"/>
      <c r="E77" s="154"/>
      <c r="F77" s="154"/>
      <c r="G77" s="77"/>
      <c r="H77" s="77"/>
    </row>
    <row r="78" spans="1:8" ht="20" customHeight="1">
      <c r="A78" s="33"/>
      <c r="B78" s="34"/>
      <c r="C78" s="33"/>
      <c r="D78" s="33"/>
      <c r="E78" s="67"/>
      <c r="F78" s="74"/>
      <c r="G78" s="7"/>
      <c r="H78" s="7"/>
    </row>
    <row r="79" spans="1:8" ht="16">
      <c r="A79" s="8" t="s">
        <v>65</v>
      </c>
      <c r="B79" s="9"/>
      <c r="C79" s="10"/>
      <c r="D79" s="11"/>
      <c r="E79" s="12"/>
      <c r="F79" s="13"/>
      <c r="G79" s="13"/>
    </row>
    <row r="80" spans="1:8" ht="28">
      <c r="A80" s="14" t="s">
        <v>0</v>
      </c>
      <c r="B80" s="15"/>
      <c r="C80" s="14" t="s">
        <v>40</v>
      </c>
      <c r="D80" s="16" t="str">
        <f t="shared" ref="D80:G81" si="4">D3</f>
        <v>Type 1 MFP A4/A3 ZW minimaal 20 PPM</v>
      </c>
      <c r="E80" s="16" t="str">
        <f t="shared" si="4"/>
        <v>Type 2 MFP A4/A3 FC minimaal 45 PPM</v>
      </c>
      <c r="F80" s="16" t="str">
        <f t="shared" si="4"/>
        <v>Type 3 MFP/ REPRO A4/A3+ FC minimaal 65 PPM GRAFISCH NIVEAU</v>
      </c>
      <c r="G80" s="16" t="str">
        <f t="shared" si="4"/>
        <v xml:space="preserve">Type 4 MFP/ REPRO A4/A3 ZW minimaal 80 PPM refurbished </v>
      </c>
    </row>
    <row r="81" spans="1:7">
      <c r="A81" s="17" t="s">
        <v>1</v>
      </c>
      <c r="B81" s="18"/>
      <c r="C81" s="19"/>
      <c r="D81" s="146" t="str">
        <f t="shared" si="4"/>
        <v>&lt;&lt;&gt;&gt;</v>
      </c>
      <c r="E81" s="146" t="str">
        <f t="shared" si="4"/>
        <v>&lt;&lt;&gt;&gt;</v>
      </c>
      <c r="F81" s="146" t="str">
        <f t="shared" si="4"/>
        <v>&lt;&lt;&gt;&gt;</v>
      </c>
      <c r="G81" s="146" t="str">
        <f t="shared" si="4"/>
        <v>&lt;&lt;&gt;&gt;</v>
      </c>
    </row>
    <row r="82" spans="1:7">
      <c r="A82" s="17" t="s">
        <v>49</v>
      </c>
      <c r="B82" s="18"/>
      <c r="C82" s="19"/>
      <c r="D82" s="21">
        <v>0</v>
      </c>
      <c r="E82" s="21">
        <v>0</v>
      </c>
      <c r="F82" s="21">
        <v>0</v>
      </c>
      <c r="G82" s="21">
        <v>0</v>
      </c>
    </row>
    <row r="83" spans="1:7">
      <c r="A83" s="17" t="s">
        <v>48</v>
      </c>
      <c r="B83" s="18"/>
      <c r="C83" s="19"/>
      <c r="D83" s="21">
        <v>0</v>
      </c>
      <c r="E83" s="21">
        <v>0</v>
      </c>
      <c r="F83" s="21">
        <v>0</v>
      </c>
      <c r="G83" s="21">
        <v>0</v>
      </c>
    </row>
    <row r="84" spans="1:7" s="7" customFormat="1">
      <c r="A84" s="22"/>
      <c r="B84" s="23"/>
      <c r="C84" s="24"/>
      <c r="D84" s="24"/>
      <c r="E84" s="24"/>
      <c r="F84" s="24"/>
      <c r="G84" s="24"/>
    </row>
    <row r="85" spans="1:7" s="7" customFormat="1">
      <c r="A85" s="25" t="s">
        <v>3</v>
      </c>
      <c r="B85" s="26"/>
      <c r="C85" s="147" t="s">
        <v>2</v>
      </c>
      <c r="D85" s="16"/>
      <c r="E85" s="148">
        <v>0</v>
      </c>
      <c r="F85" s="148">
        <v>0</v>
      </c>
      <c r="G85" s="148">
        <v>0</v>
      </c>
    </row>
    <row r="86" spans="1:7">
      <c r="A86" s="27" t="str">
        <f>A9</f>
        <v xml:space="preserve">OPTIONEEL: Analoge faxkaart (eis 68) </v>
      </c>
      <c r="B86" s="28" t="s">
        <v>4</v>
      </c>
      <c r="C86" s="146" t="str">
        <f>C9</f>
        <v>&lt;&lt;&gt;&gt;</v>
      </c>
      <c r="D86" s="19" t="s">
        <v>5</v>
      </c>
      <c r="E86" s="29">
        <v>0</v>
      </c>
      <c r="F86" s="19" t="s">
        <v>5</v>
      </c>
      <c r="G86" s="19" t="s">
        <v>5</v>
      </c>
    </row>
    <row r="87" spans="1:7">
      <c r="A87" s="27" t="str">
        <f>A10</f>
        <v>OPTIONEEL: Inline niet-optie (eis 77)</v>
      </c>
      <c r="B87" s="28" t="s">
        <v>4</v>
      </c>
      <c r="C87" s="146" t="str">
        <f>C10</f>
        <v>&lt;&lt;&gt;&gt;</v>
      </c>
      <c r="D87" s="29">
        <v>0</v>
      </c>
      <c r="E87" s="29">
        <v>0</v>
      </c>
      <c r="F87" s="19" t="s">
        <v>5</v>
      </c>
      <c r="G87" s="19" t="s">
        <v>5</v>
      </c>
    </row>
    <row r="88" spans="1:7">
      <c r="A88" s="27" t="str">
        <f>A11</f>
        <v>OPTIONEEL: Inline/gekoppelde boekjesmaker (eis 78)</v>
      </c>
      <c r="B88" s="28" t="s">
        <v>4</v>
      </c>
      <c r="C88" s="146" t="str">
        <f>C11</f>
        <v>&lt;&lt;&gt;&gt;</v>
      </c>
      <c r="D88" s="19" t="s">
        <v>5</v>
      </c>
      <c r="E88" s="21">
        <v>0</v>
      </c>
      <c r="F88" s="19" t="s">
        <v>5</v>
      </c>
      <c r="G88" s="19" t="s">
        <v>5</v>
      </c>
    </row>
    <row r="89" spans="1:7">
      <c r="A89" s="30" t="s">
        <v>6</v>
      </c>
      <c r="B89" s="31"/>
      <c r="C89" s="30"/>
      <c r="D89" s="32">
        <f>SUM(D82:D88)</f>
        <v>0</v>
      </c>
      <c r="E89" s="32">
        <f>SUM(E82:E88)</f>
        <v>0</v>
      </c>
      <c r="F89" s="32">
        <f>SUM(F82:F88)</f>
        <v>0</v>
      </c>
      <c r="G89" s="32">
        <f>SUM(G82:G88)</f>
        <v>0</v>
      </c>
    </row>
    <row r="90" spans="1:7">
      <c r="A90" s="33"/>
      <c r="B90" s="34"/>
      <c r="C90" s="33"/>
      <c r="D90" s="33"/>
      <c r="E90" s="35"/>
      <c r="F90" s="36"/>
      <c r="G90" s="36"/>
    </row>
    <row r="91" spans="1:7">
      <c r="A91" s="37" t="s">
        <v>7</v>
      </c>
      <c r="B91" s="28"/>
      <c r="C91" s="37"/>
      <c r="D91" s="38">
        <f>'Werkblad A'!H5</f>
        <v>4</v>
      </c>
      <c r="E91" s="38">
        <f>'Werkblad A'!H6</f>
        <v>38</v>
      </c>
      <c r="F91" s="38">
        <f>'Werkblad A'!H7</f>
        <v>2</v>
      </c>
      <c r="G91" s="38">
        <f>'Werkblad A'!H8</f>
        <v>3</v>
      </c>
    </row>
    <row r="92" spans="1:7">
      <c r="A92" s="33"/>
      <c r="B92" s="34"/>
      <c r="C92" s="33"/>
      <c r="D92" s="33"/>
      <c r="E92" s="35"/>
      <c r="F92" s="36"/>
      <c r="G92" s="36"/>
    </row>
    <row r="93" spans="1:7" ht="28">
      <c r="A93" s="14" t="s">
        <v>8</v>
      </c>
      <c r="B93" s="15"/>
      <c r="C93" s="14"/>
      <c r="D93" s="39" t="str">
        <f>D3</f>
        <v>Type 1 MFP A4/A3 ZW minimaal 20 PPM</v>
      </c>
      <c r="E93" s="39" t="str">
        <f>E3</f>
        <v>Type 2 MFP A4/A3 FC minimaal 45 PPM</v>
      </c>
      <c r="F93" s="39" t="str">
        <f>F3</f>
        <v>Type 3 MFP/ REPRO A4/A3+ FC minimaal 65 PPM GRAFISCH NIVEAU</v>
      </c>
      <c r="G93" s="39" t="str">
        <f>G3</f>
        <v xml:space="preserve">Type 4 MFP/ REPRO A4/A3 ZW minimaal 80 PPM refurbished </v>
      </c>
    </row>
    <row r="94" spans="1:7">
      <c r="A94" s="40" t="s">
        <v>9</v>
      </c>
      <c r="B94" s="41"/>
      <c r="C94" s="40"/>
      <c r="D94" s="42">
        <f>D91*D89</f>
        <v>0</v>
      </c>
      <c r="E94" s="42">
        <f>E91*E89</f>
        <v>0</v>
      </c>
      <c r="F94" s="42">
        <f>F91*F89</f>
        <v>0</v>
      </c>
      <c r="G94" s="42">
        <f>G91*G89</f>
        <v>0</v>
      </c>
    </row>
    <row r="95" spans="1:7">
      <c r="A95" s="40" t="s">
        <v>61</v>
      </c>
      <c r="B95" s="41"/>
      <c r="C95" s="40"/>
      <c r="D95" s="42">
        <f>D94*12</f>
        <v>0</v>
      </c>
      <c r="E95" s="42">
        <f>E94*12</f>
        <v>0</v>
      </c>
      <c r="F95" s="42">
        <f>F94*12</f>
        <v>0</v>
      </c>
      <c r="G95" s="42">
        <f>G94*12</f>
        <v>0</v>
      </c>
    </row>
    <row r="96" spans="1:7">
      <c r="A96" s="43" t="s">
        <v>66</v>
      </c>
      <c r="B96" s="44"/>
      <c r="C96" s="45"/>
      <c r="D96" s="151">
        <f>SUM(D95:G95)</f>
        <v>0</v>
      </c>
      <c r="E96" s="152"/>
      <c r="F96" s="152"/>
      <c r="G96" s="152"/>
    </row>
    <row r="97" spans="1:8">
      <c r="A97" s="33"/>
      <c r="B97" s="34"/>
      <c r="C97" s="33"/>
      <c r="D97" s="33"/>
      <c r="E97" s="35"/>
      <c r="F97" s="36"/>
      <c r="G97" s="46"/>
      <c r="H97" s="46"/>
    </row>
    <row r="98" spans="1:8">
      <c r="A98" s="14" t="s">
        <v>0</v>
      </c>
      <c r="B98" s="15"/>
      <c r="C98" s="47"/>
      <c r="D98" s="47" t="s">
        <v>12</v>
      </c>
      <c r="E98" s="48" t="s">
        <v>94</v>
      </c>
      <c r="F98" s="49" t="s">
        <v>14</v>
      </c>
      <c r="G98" s="7"/>
    </row>
    <row r="99" spans="1:8">
      <c r="A99" s="50" t="str">
        <f>A23</f>
        <v>eis 80: 1) printmanagement software, per maand</v>
      </c>
      <c r="B99" s="51" t="s">
        <v>16</v>
      </c>
      <c r="C99" s="146" t="str">
        <f>C23</f>
        <v>&lt;&lt;&gt;&gt;</v>
      </c>
      <c r="D99" s="52">
        <f>D70</f>
        <v>1</v>
      </c>
      <c r="E99" s="21">
        <v>0</v>
      </c>
      <c r="F99" s="53">
        <f>(D99*E99)*12</f>
        <v>0</v>
      </c>
      <c r="G99" s="7"/>
    </row>
    <row r="100" spans="1:8">
      <c r="A100" s="50" t="str">
        <f>A24</f>
        <v>eis 80: 2) printmanagement MFP gerelateerde kosten per MFP per maand</v>
      </c>
      <c r="B100" s="51" t="s">
        <v>16</v>
      </c>
      <c r="C100" s="146" t="str">
        <f>C24</f>
        <v>&lt;&lt;&gt;&gt;</v>
      </c>
      <c r="D100" s="52">
        <f>D71</f>
        <v>42</v>
      </c>
      <c r="E100" s="21">
        <v>0</v>
      </c>
      <c r="F100" s="53">
        <f>(D100*E100)*12</f>
        <v>0</v>
      </c>
      <c r="G100" s="7"/>
    </row>
    <row r="101" spans="1:8">
      <c r="A101" s="43" t="s">
        <v>66</v>
      </c>
      <c r="B101" s="44"/>
      <c r="C101" s="151">
        <f>SUM(F99:F100)</f>
        <v>0</v>
      </c>
      <c r="D101" s="152"/>
      <c r="E101" s="152"/>
      <c r="F101" s="152"/>
      <c r="G101" s="54"/>
    </row>
    <row r="102" spans="1:8">
      <c r="A102" s="33"/>
      <c r="B102" s="34"/>
      <c r="C102" s="33"/>
      <c r="D102" s="58"/>
      <c r="E102" s="59"/>
      <c r="F102" s="60"/>
      <c r="G102" s="46"/>
      <c r="H102" s="7"/>
    </row>
    <row r="103" spans="1:8">
      <c r="A103" s="14" t="s">
        <v>0</v>
      </c>
      <c r="B103" s="15"/>
      <c r="C103" s="47"/>
      <c r="D103" s="47" t="s">
        <v>12</v>
      </c>
      <c r="E103" s="48" t="s">
        <v>13</v>
      </c>
      <c r="F103" s="49" t="s">
        <v>14</v>
      </c>
      <c r="G103" s="7"/>
      <c r="H103" s="7"/>
    </row>
    <row r="104" spans="1:8">
      <c r="A104" s="50" t="s">
        <v>17</v>
      </c>
      <c r="B104" s="61"/>
      <c r="C104" s="62" t="s">
        <v>18</v>
      </c>
      <c r="D104" s="63">
        <f>D75</f>
        <v>3210000</v>
      </c>
      <c r="E104" s="69">
        <f>C27*E75</f>
        <v>0</v>
      </c>
      <c r="F104" s="53">
        <f>D104*E104</f>
        <v>0</v>
      </c>
      <c r="G104" s="7"/>
      <c r="H104" s="7"/>
    </row>
    <row r="105" spans="1:8">
      <c r="A105" s="50" t="s">
        <v>19</v>
      </c>
      <c r="B105" s="28"/>
      <c r="C105" s="65" t="s">
        <v>18</v>
      </c>
      <c r="D105" s="63">
        <f>D76</f>
        <v>1200000</v>
      </c>
      <c r="E105" s="69">
        <f>C27*E76</f>
        <v>0</v>
      </c>
      <c r="F105" s="53">
        <f>D105*E105</f>
        <v>0</v>
      </c>
      <c r="G105" s="7"/>
      <c r="H105" s="7"/>
    </row>
    <row r="106" spans="1:8">
      <c r="A106" s="75" t="s">
        <v>67</v>
      </c>
      <c r="B106" s="76"/>
      <c r="C106" s="153">
        <f>SUM(F104:F105)</f>
        <v>0</v>
      </c>
      <c r="D106" s="154"/>
      <c r="E106" s="154"/>
      <c r="F106" s="154"/>
      <c r="G106" s="77"/>
      <c r="H106" s="77"/>
    </row>
    <row r="107" spans="1:8" ht="20" customHeight="1">
      <c r="A107" s="33"/>
      <c r="B107" s="34"/>
      <c r="C107" s="33"/>
      <c r="D107" s="33"/>
      <c r="E107" s="67"/>
      <c r="F107" s="74"/>
      <c r="G107" s="7"/>
      <c r="H107" s="7"/>
    </row>
    <row r="108" spans="1:8">
      <c r="A108" s="14" t="s">
        <v>0</v>
      </c>
      <c r="B108" s="15"/>
      <c r="C108" s="47"/>
      <c r="D108" s="47" t="s">
        <v>12</v>
      </c>
      <c r="E108" s="48" t="s">
        <v>20</v>
      </c>
      <c r="F108" s="49" t="s">
        <v>14</v>
      </c>
      <c r="G108" s="7"/>
      <c r="H108" s="7"/>
    </row>
    <row r="109" spans="1:8">
      <c r="A109" s="50" t="s">
        <v>42</v>
      </c>
      <c r="B109" s="78"/>
      <c r="C109" s="79" t="s">
        <v>21</v>
      </c>
      <c r="D109" s="80">
        <v>5</v>
      </c>
      <c r="E109" s="21">
        <v>0</v>
      </c>
      <c r="F109" s="81">
        <f>SUM(D109*E109)</f>
        <v>0</v>
      </c>
      <c r="G109" s="7"/>
      <c r="H109" s="7"/>
    </row>
    <row r="110" spans="1:8">
      <c r="A110" s="50" t="s">
        <v>43</v>
      </c>
      <c r="B110" s="78"/>
      <c r="C110" s="79" t="s">
        <v>21</v>
      </c>
      <c r="D110" s="80">
        <v>5</v>
      </c>
      <c r="E110" s="29">
        <v>0</v>
      </c>
      <c r="F110" s="81">
        <f>SUM(D110*E110)</f>
        <v>0</v>
      </c>
      <c r="G110" s="7"/>
      <c r="H110" s="7"/>
    </row>
    <row r="111" spans="1:8">
      <c r="A111" s="82" t="s">
        <v>59</v>
      </c>
      <c r="B111" s="83"/>
      <c r="C111" s="159">
        <f>SUM(F109:F110)*5</f>
        <v>0</v>
      </c>
      <c r="D111" s="159"/>
      <c r="E111" s="159"/>
      <c r="F111" s="159"/>
      <c r="G111" s="84"/>
      <c r="H111" s="84"/>
    </row>
    <row r="112" spans="1:8">
      <c r="A112" s="85"/>
      <c r="B112" s="86"/>
      <c r="C112" s="85"/>
      <c r="D112" s="85"/>
      <c r="E112" s="87"/>
      <c r="F112" s="88"/>
      <c r="G112" s="84"/>
      <c r="H112" s="84"/>
    </row>
    <row r="113" spans="1:8" ht="75" customHeight="1">
      <c r="A113" s="43" t="s">
        <v>22</v>
      </c>
      <c r="B113" s="89"/>
      <c r="C113" s="160">
        <f>D20+C25+C48+D67+C72+C77+D96+C101+C106+C111</f>
        <v>0</v>
      </c>
      <c r="D113" s="160"/>
      <c r="E113" s="161" t="s">
        <v>95</v>
      </c>
      <c r="F113" s="162"/>
      <c r="G113" s="7"/>
      <c r="H113" s="7"/>
    </row>
    <row r="114" spans="1:8">
      <c r="A114" s="90"/>
      <c r="B114" s="91"/>
      <c r="C114" s="92"/>
      <c r="D114" s="93"/>
      <c r="E114" s="94"/>
      <c r="F114" s="95"/>
      <c r="G114" s="7"/>
      <c r="H114" s="7"/>
    </row>
    <row r="115" spans="1:8" ht="38" customHeight="1">
      <c r="A115" s="43" t="s">
        <v>23</v>
      </c>
      <c r="B115" s="96"/>
      <c r="C115" s="164"/>
      <c r="D115" s="165"/>
      <c r="E115" s="94"/>
      <c r="F115" s="95"/>
      <c r="G115" s="7"/>
      <c r="H115" s="7"/>
    </row>
    <row r="116" spans="1:8">
      <c r="A116" s="97"/>
      <c r="B116" s="98"/>
      <c r="C116" s="99"/>
      <c r="D116" s="99"/>
      <c r="E116" s="7"/>
      <c r="F116" s="7"/>
      <c r="G116" s="7"/>
      <c r="H116" s="7"/>
    </row>
    <row r="117" spans="1:8" ht="36" customHeight="1">
      <c r="A117" s="30" t="s">
        <v>24</v>
      </c>
      <c r="B117" s="100"/>
      <c r="C117" s="157" t="s">
        <v>25</v>
      </c>
      <c r="D117" s="158"/>
      <c r="E117" s="7"/>
      <c r="F117" s="7"/>
      <c r="G117" s="7"/>
      <c r="H117" s="7"/>
    </row>
    <row r="118" spans="1:8">
      <c r="A118" s="101"/>
      <c r="B118" s="102"/>
      <c r="C118" s="103"/>
      <c r="D118" s="103"/>
      <c r="E118" s="7"/>
      <c r="F118" s="7"/>
      <c r="G118" s="7"/>
      <c r="H118" s="7"/>
    </row>
    <row r="119" spans="1:8" ht="45" customHeight="1">
      <c r="A119" s="43" t="s">
        <v>50</v>
      </c>
      <c r="B119" s="96"/>
      <c r="C119" s="157" t="s">
        <v>44</v>
      </c>
      <c r="D119" s="158"/>
      <c r="E119" s="163" t="s">
        <v>45</v>
      </c>
      <c r="F119" s="7"/>
      <c r="G119" s="7"/>
      <c r="H119" s="7"/>
    </row>
    <row r="120" spans="1:8" ht="48" customHeight="1">
      <c r="A120" s="43" t="s">
        <v>51</v>
      </c>
      <c r="B120" s="96"/>
      <c r="C120" s="157" t="s">
        <v>44</v>
      </c>
      <c r="D120" s="158"/>
      <c r="E120" s="163"/>
      <c r="F120" s="7"/>
      <c r="G120" s="7"/>
      <c r="H120" s="7"/>
    </row>
    <row r="121" spans="1:8">
      <c r="A121" s="7"/>
      <c r="B121" s="104"/>
      <c r="C121" s="7"/>
      <c r="D121" s="7"/>
      <c r="E121" s="105"/>
      <c r="F121" s="7"/>
      <c r="G121" s="7"/>
      <c r="H121" s="7"/>
    </row>
  </sheetData>
  <sheetProtection algorithmName="SHA-512" hashValue="6Abkojx5J4cxilTvQGb6rjxR+fCZ4sY7FSl2f/4x26F3mznJX3MrnZ/h2DrJd94y5nIiHuO0/go2DjUUWG5+8Q==" saltValue="BGgFRRlhSV/fL6ywRFAzSg==" spinCount="100000" sheet="1" objects="1" scenarios="1"/>
  <mergeCells count="17">
    <mergeCell ref="C119:D119"/>
    <mergeCell ref="C120:D120"/>
    <mergeCell ref="C25:G25"/>
    <mergeCell ref="C48:F48"/>
    <mergeCell ref="C111:F111"/>
    <mergeCell ref="C113:D113"/>
    <mergeCell ref="E113:F113"/>
    <mergeCell ref="E119:E120"/>
    <mergeCell ref="C77:F77"/>
    <mergeCell ref="C115:D115"/>
    <mergeCell ref="C117:D117"/>
    <mergeCell ref="D20:G20"/>
    <mergeCell ref="D67:G67"/>
    <mergeCell ref="D96:G96"/>
    <mergeCell ref="C106:F106"/>
    <mergeCell ref="C72:F72"/>
    <mergeCell ref="C101:F101"/>
  </mergeCells>
  <conditionalFormatting sqref="C113:D113">
    <cfRule type="cellIs" dxfId="0" priority="1" operator="greaterThan">
      <formula>800000</formula>
    </cfRule>
  </conditionalFormatting>
  <dataValidations count="2">
    <dataValidation type="decimal" allowBlank="1" showInputMessage="1" showErrorMessage="1" error="De maximale afdrukprijs per tik zwart-wit bedraagt € 0,004. " sqref="E30" xr:uid="{5B031198-E7F2-1445-9FD5-FD94B3BE256D}">
      <formula1>0</formula1>
      <formula2>0.004</formula2>
    </dataValidation>
    <dataValidation type="decimal" allowBlank="1" showInputMessage="1" showErrorMessage="1" error="De maximale afdrukprijs per tik full color bedraagt € 0,04. " sqref="E31" xr:uid="{ADB90A0E-F495-514A-9AA8-35ECA51BBC98}">
      <formula1>0</formula1>
      <formula2>0.04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zoomScale="150" workbookViewId="0">
      <selection activeCell="A12" sqref="A12"/>
    </sheetView>
  </sheetViews>
  <sheetFormatPr baseColWidth="10" defaultColWidth="8.83203125" defaultRowHeight="15"/>
  <cols>
    <col min="1" max="1" width="47" customWidth="1"/>
    <col min="2" max="2" width="11.6640625" customWidth="1"/>
    <col min="3" max="3" width="20.1640625" customWidth="1"/>
    <col min="4" max="4" width="20" customWidth="1"/>
    <col min="5" max="5" width="20.33203125" customWidth="1"/>
    <col min="6" max="6" width="13.1640625" customWidth="1"/>
  </cols>
  <sheetData>
    <row r="1" spans="1:6">
      <c r="A1" s="166" t="s">
        <v>26</v>
      </c>
      <c r="B1" s="166"/>
      <c r="C1" s="166"/>
      <c r="D1" s="166"/>
      <c r="E1" s="166"/>
      <c r="F1" s="166"/>
    </row>
    <row r="2" spans="1:6">
      <c r="A2" s="106" t="s">
        <v>27</v>
      </c>
      <c r="B2" s="107"/>
      <c r="C2" s="126" t="s">
        <v>28</v>
      </c>
      <c r="D2" s="126" t="s">
        <v>29</v>
      </c>
      <c r="E2" s="126" t="s">
        <v>30</v>
      </c>
      <c r="F2" s="106"/>
    </row>
    <row r="3" spans="1:6">
      <c r="A3" s="108" t="s">
        <v>52</v>
      </c>
      <c r="B3" s="109"/>
      <c r="C3" s="108">
        <f>Prijzenblad!D14</f>
        <v>4</v>
      </c>
      <c r="D3" s="108">
        <f>Prijzenblad!E14</f>
        <v>38</v>
      </c>
      <c r="E3" s="108">
        <f>Prijzenblad!F14</f>
        <v>2</v>
      </c>
      <c r="F3" s="110"/>
    </row>
    <row r="4" spans="1:6">
      <c r="A4" s="108" t="s">
        <v>54</v>
      </c>
      <c r="B4" s="109"/>
      <c r="C4" s="111">
        <f>Prijzenblad!D5</f>
        <v>0</v>
      </c>
      <c r="D4" s="111">
        <f>Prijzenblad!E5</f>
        <v>0</v>
      </c>
      <c r="E4" s="111">
        <f>Prijzenblad!F5</f>
        <v>0</v>
      </c>
      <c r="F4" s="110"/>
    </row>
    <row r="5" spans="1:6">
      <c r="A5" s="108" t="s">
        <v>55</v>
      </c>
      <c r="B5" s="109"/>
      <c r="C5" s="111">
        <f>Prijzenblad!D6</f>
        <v>0</v>
      </c>
      <c r="D5" s="111">
        <f>Prijzenblad!E9+Prijzenblad!E24+Prijzenblad!E6</f>
        <v>0</v>
      </c>
      <c r="E5" s="111">
        <f>Prijzenblad!E24+Prijzenblad!F6</f>
        <v>0</v>
      </c>
      <c r="F5" s="110"/>
    </row>
    <row r="6" spans="1:6">
      <c r="A6" s="112" t="s">
        <v>31</v>
      </c>
      <c r="B6" s="113"/>
      <c r="C6" s="112">
        <f>[1]Prijzenblad!D3</f>
        <v>60</v>
      </c>
      <c r="D6" s="112">
        <f>[1]Prijzenblad!D3</f>
        <v>60</v>
      </c>
      <c r="E6" s="112">
        <f>[1]Prijzenblad!D3</f>
        <v>60</v>
      </c>
      <c r="F6" s="110"/>
    </row>
    <row r="7" spans="1:6" ht="27">
      <c r="A7" s="114" t="s">
        <v>53</v>
      </c>
      <c r="B7" s="109"/>
      <c r="C7" s="111">
        <f>C6*(C4+C5)*C3</f>
        <v>0</v>
      </c>
      <c r="D7" s="111">
        <f>D6*(D4+D5)*D3</f>
        <v>0</v>
      </c>
      <c r="E7" s="111">
        <f>E6*(E4+E5)*E3</f>
        <v>0</v>
      </c>
      <c r="F7" s="115"/>
    </row>
    <row r="8" spans="1:6">
      <c r="A8" s="114"/>
      <c r="B8" s="109"/>
      <c r="C8" s="108"/>
      <c r="D8" s="108"/>
      <c r="E8" s="108"/>
      <c r="F8" s="110"/>
    </row>
    <row r="9" spans="1:6">
      <c r="A9" s="108" t="s">
        <v>32</v>
      </c>
      <c r="B9" s="109"/>
      <c r="C9" s="167">
        <v>0.1</v>
      </c>
      <c r="D9" s="167"/>
      <c r="E9" s="167"/>
      <c r="F9" s="110"/>
    </row>
    <row r="10" spans="1:6">
      <c r="A10" s="106" t="s">
        <v>33</v>
      </c>
      <c r="B10" s="107"/>
      <c r="C10" s="116">
        <f>(C7+D7+E7)*C9</f>
        <v>0</v>
      </c>
      <c r="D10" s="116"/>
      <c r="E10" s="116"/>
      <c r="F10" s="106"/>
    </row>
    <row r="11" spans="1:6">
      <c r="A11" s="117"/>
      <c r="B11" s="118"/>
      <c r="C11" s="117"/>
      <c r="D11" s="117"/>
      <c r="E11" s="117"/>
      <c r="F11" s="117"/>
    </row>
    <row r="12" spans="1:6">
      <c r="A12" s="106" t="s">
        <v>34</v>
      </c>
      <c r="B12" s="107" t="s">
        <v>35</v>
      </c>
      <c r="C12" s="119"/>
      <c r="D12" s="168" t="s">
        <v>36</v>
      </c>
    </row>
    <row r="13" spans="1:6">
      <c r="A13" s="106" t="s">
        <v>37</v>
      </c>
      <c r="B13" s="107"/>
      <c r="C13" s="125">
        <f>C10</f>
        <v>0</v>
      </c>
      <c r="D13" s="168"/>
    </row>
    <row r="14" spans="1:6">
      <c r="A14" s="120" t="s">
        <v>46</v>
      </c>
      <c r="B14" s="121">
        <v>1</v>
      </c>
      <c r="C14" s="122">
        <f>$B14*(C$4)*$D14</f>
        <v>0</v>
      </c>
      <c r="D14" s="123">
        <v>24</v>
      </c>
    </row>
    <row r="15" spans="1:6">
      <c r="A15" s="120" t="s">
        <v>47</v>
      </c>
      <c r="B15" s="121">
        <v>2</v>
      </c>
      <c r="C15" s="122">
        <f>$B15*(D$5+D$4)*$D15</f>
        <v>0</v>
      </c>
      <c r="D15" s="123">
        <v>18</v>
      </c>
    </row>
    <row r="16" spans="1:6">
      <c r="A16" s="106" t="s">
        <v>38</v>
      </c>
      <c r="B16" s="107">
        <f>SUM(B14:B15)</f>
        <v>3</v>
      </c>
      <c r="C16" s="116">
        <f>SUM(C14:C15)</f>
        <v>0</v>
      </c>
      <c r="D16" s="106"/>
    </row>
    <row r="17" spans="1:4">
      <c r="A17" s="108" t="s">
        <v>39</v>
      </c>
      <c r="B17" s="109"/>
      <c r="C17" s="124">
        <f>C10-C16</f>
        <v>0</v>
      </c>
      <c r="D17" s="108"/>
    </row>
  </sheetData>
  <sheetProtection algorithmName="SHA-512" hashValue="2u9WNGccsEHo2DxOXxL2TxVH9+9E0I4Bc7m6VpL5DrDEmo1VMuGBFHsu6evHuwijHqe+NbFWPhiHFqF9EVOmMw==" saltValue="JLVy0cOzbD7tWjwFDosSHQ==" spinCount="100000" sheet="1" objects="1" scenarios="1"/>
  <mergeCells count="3">
    <mergeCell ref="A1:F1"/>
    <mergeCell ref="C9:E9"/>
    <mergeCell ref="D1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Werkblad A</vt:lpstr>
      <vt:lpstr>Prijzenblad</vt:lpstr>
      <vt:lpstr>Retourneerrecht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BiC.Leeuwarden</dc:creator>
  <cp:lastModifiedBy>Saskia Roos</cp:lastModifiedBy>
  <dcterms:created xsi:type="dcterms:W3CDTF">2018-03-14T10:16:28Z</dcterms:created>
  <dcterms:modified xsi:type="dcterms:W3CDTF">2018-11-29T10:51:41Z</dcterms:modified>
</cp:coreProperties>
</file>