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600" windowHeight="14960"/>
  </bookViews>
  <sheets>
    <sheet name="1.Pers. begeleiding individueel" sheetId="1" r:id="rId1"/>
    <sheet name="2.PB module gedrag groep" sheetId="2" r:id="rId2"/>
    <sheet name="3.Pers. begeleiding Mod. gedrag" sheetId="3" r:id="rId3"/>
    <sheet name="4 Dagbesteding" sheetId="4" r:id="rId4"/>
    <sheet name="5.Dagbesteding gedragverzorging" sheetId="5" r:id="rId5"/>
    <sheet name="6. Logeerzorg" sheetId="7" r:id="rId6"/>
    <sheet name="7.Vervoer" sheetId="8" r:id="rId7"/>
    <sheet name="Blad1" sheetId="9" r:id="rId8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7" l="1"/>
  <c r="C7" i="7"/>
  <c r="C9" i="7"/>
  <c r="C11" i="7"/>
  <c r="C10" i="7"/>
  <c r="C13" i="7"/>
  <c r="C15" i="7"/>
  <c r="C17" i="7"/>
  <c r="C19" i="7"/>
  <c r="C21" i="7"/>
  <c r="C23" i="7"/>
  <c r="C27" i="7"/>
  <c r="C29" i="7"/>
  <c r="J9" i="3"/>
  <c r="H9" i="3"/>
  <c r="F9" i="3"/>
  <c r="J9" i="2"/>
  <c r="H9" i="2"/>
  <c r="F9" i="2"/>
  <c r="H9" i="1"/>
  <c r="F9" i="1"/>
  <c r="F9" i="7"/>
  <c r="F10" i="7"/>
  <c r="H9" i="7"/>
  <c r="H10" i="7"/>
  <c r="J9" i="7"/>
  <c r="J10" i="7"/>
  <c r="J11" i="7"/>
  <c r="J9" i="5"/>
  <c r="F9" i="5"/>
  <c r="H9" i="5"/>
  <c r="H10" i="5"/>
  <c r="J10" i="5"/>
  <c r="F10" i="5"/>
  <c r="J11" i="5"/>
  <c r="F9" i="4"/>
  <c r="H9" i="4"/>
  <c r="F10" i="3"/>
  <c r="H10" i="3"/>
  <c r="J10" i="3"/>
  <c r="J11" i="3"/>
  <c r="F10" i="2"/>
  <c r="J10" i="2"/>
  <c r="H10" i="2"/>
  <c r="J11" i="2"/>
  <c r="C6" i="4"/>
  <c r="C7" i="4"/>
  <c r="C9" i="4"/>
  <c r="C11" i="4"/>
  <c r="C10" i="4"/>
  <c r="C13" i="4"/>
  <c r="C15" i="4"/>
  <c r="C17" i="4"/>
  <c r="C19" i="4"/>
  <c r="C21" i="4"/>
  <c r="C23" i="4"/>
  <c r="C27" i="4"/>
  <c r="C29" i="4"/>
  <c r="K11" i="7"/>
  <c r="L11" i="7"/>
  <c r="M11" i="7"/>
  <c r="C6" i="2"/>
  <c r="C7" i="2"/>
  <c r="C8" i="2"/>
  <c r="C10" i="2"/>
  <c r="C12" i="2"/>
  <c r="C11" i="2"/>
  <c r="C14" i="2"/>
  <c r="C16" i="2"/>
  <c r="C18" i="2"/>
  <c r="C20" i="2"/>
  <c r="C22" i="2"/>
  <c r="C24" i="2"/>
  <c r="C29" i="2"/>
  <c r="C30" i="2"/>
  <c r="C31" i="2"/>
  <c r="K11" i="5"/>
  <c r="L11" i="5"/>
  <c r="M11" i="5"/>
  <c r="F10" i="4"/>
  <c r="H10" i="4"/>
  <c r="K11" i="2"/>
  <c r="L11" i="2"/>
  <c r="M11" i="2"/>
  <c r="K11" i="3"/>
  <c r="L11" i="3"/>
  <c r="M11" i="3"/>
  <c r="F10" i="1"/>
  <c r="H10" i="1"/>
  <c r="C6" i="5"/>
  <c r="C7" i="5"/>
  <c r="C9" i="5"/>
  <c r="C10" i="5"/>
  <c r="C11" i="5"/>
  <c r="C13" i="5"/>
  <c r="C15" i="5"/>
  <c r="C17" i="5"/>
  <c r="C8" i="3"/>
  <c r="C7" i="3"/>
  <c r="C6" i="3"/>
  <c r="C10" i="3"/>
  <c r="C6" i="1"/>
  <c r="C7" i="1"/>
  <c r="C8" i="1"/>
  <c r="C10" i="1"/>
  <c r="C11" i="1"/>
  <c r="C12" i="1"/>
  <c r="C14" i="1"/>
  <c r="C16" i="1"/>
  <c r="C18" i="1"/>
  <c r="C20" i="1"/>
  <c r="C22" i="1"/>
  <c r="C24" i="1"/>
  <c r="C28" i="1"/>
  <c r="C30" i="1"/>
  <c r="H11" i="1"/>
  <c r="I11" i="1"/>
  <c r="J11" i="1"/>
  <c r="K11" i="1"/>
  <c r="H11" i="4"/>
  <c r="I11" i="4"/>
  <c r="J11" i="4"/>
  <c r="K11" i="4"/>
  <c r="C11" i="3"/>
  <c r="C12" i="3"/>
  <c r="C19" i="5"/>
  <c r="C21" i="5"/>
  <c r="C23" i="5"/>
  <c r="C27" i="5"/>
  <c r="C29" i="5"/>
  <c r="C31" i="5"/>
  <c r="C14" i="3"/>
  <c r="C16" i="3"/>
  <c r="C18" i="3"/>
  <c r="C20" i="3"/>
  <c r="C22" i="3"/>
  <c r="C24" i="3"/>
  <c r="C28" i="3"/>
  <c r="C29" i="3"/>
  <c r="C31" i="4"/>
  <c r="C32" i="7"/>
</calcChain>
</file>

<file path=xl/sharedStrings.xml><?xml version="1.0" encoding="utf-8"?>
<sst xmlns="http://schemas.openxmlformats.org/spreadsheetml/2006/main" count="236" uniqueCount="55">
  <si>
    <t>Loonkosten</t>
  </si>
  <si>
    <t>Bruto loon</t>
  </si>
  <si>
    <t>Vakantie toeslag</t>
  </si>
  <si>
    <t>Eindejaarsuitkering</t>
  </si>
  <si>
    <t>opslag onregelmatigheid</t>
  </si>
  <si>
    <t>A. Totaal bruto uurloon</t>
  </si>
  <si>
    <t>B.Totaal pensioenpremies</t>
  </si>
  <si>
    <t>C.Totaal sociale lasten</t>
  </si>
  <si>
    <t>%</t>
  </si>
  <si>
    <t>In €</t>
  </si>
  <si>
    <t>Totaal A+B+C</t>
  </si>
  <si>
    <t>D.Totaal overige medewerkers gebonden kosten</t>
  </si>
  <si>
    <t>TOTAAL A+B+C+D</t>
  </si>
  <si>
    <t>E.Totaal indirecte kosten</t>
  </si>
  <si>
    <t>TOTAAL A+B+C+D+E</t>
  </si>
  <si>
    <t xml:space="preserve">F.Totaal overhead risico en Marge </t>
  </si>
  <si>
    <t>G.Totaal reiskosten</t>
  </si>
  <si>
    <t>TOTAAL A+B+C+D+E+F+G</t>
  </si>
  <si>
    <t>Tarief per uur:</t>
  </si>
  <si>
    <t>Afgerond per uur</t>
  </si>
  <si>
    <t xml:space="preserve">TOTAAL A+B+C+D+E+F+G/ Groepgrootte </t>
  </si>
  <si>
    <t>Groepsgroote =7</t>
  </si>
  <si>
    <t>TOTAAL A+B+C+D+E+F+G/ per uur</t>
  </si>
  <si>
    <t>H/Totaal locatiekosten</t>
  </si>
  <si>
    <t>Tarief per uur: per client +H</t>
  </si>
  <si>
    <t>Groepsgroote =5</t>
  </si>
  <si>
    <t>FWG 40</t>
  </si>
  <si>
    <t>FWG 45</t>
  </si>
  <si>
    <t>Periodiek</t>
  </si>
  <si>
    <t xml:space="preserve"> </t>
  </si>
  <si>
    <t>Persoonlijke begeleiding module gedrag-individueel</t>
  </si>
  <si>
    <t>FWG 50</t>
  </si>
  <si>
    <t>FWG 55</t>
  </si>
  <si>
    <t>FWG 60</t>
  </si>
  <si>
    <t>Persoonlijke begeleiding individueel</t>
  </si>
  <si>
    <t>Dagebesteding module gedrag en/of verzorging</t>
  </si>
  <si>
    <t>Logeerzorg / respijtzorg / kortdurend verblijf</t>
  </si>
  <si>
    <t>Vervoer</t>
  </si>
  <si>
    <t>Rolsoel onafhankelijk</t>
  </si>
  <si>
    <t>Rolstoel afhankelijk</t>
  </si>
  <si>
    <t>Dagbesteding</t>
  </si>
  <si>
    <t>p/jaar</t>
  </si>
  <si>
    <t>p/wk</t>
  </si>
  <si>
    <t>p/uur</t>
  </si>
  <si>
    <t>gem.</t>
  </si>
  <si>
    <t>Per client/p dag</t>
  </si>
  <si>
    <t>Persoonlijke begeleiding module gedrag groep</t>
  </si>
  <si>
    <t>Groepsgrootte 7</t>
  </si>
  <si>
    <t xml:space="preserve">Totaal individueel </t>
  </si>
  <si>
    <t>H.Locatie kosten:</t>
  </si>
  <si>
    <t>TOTAAL A+B+C+D+E+F+G+H</t>
  </si>
  <si>
    <t>Tarief per uur per client:</t>
  </si>
  <si>
    <t>Salarisschalen per 1 oktober 2018 - (maandsalaris)</t>
  </si>
  <si>
    <r>
      <t>TOTAAL A+B+C+D+E+F+G/ per uur</t>
    </r>
    <r>
      <rPr>
        <sz val="12"/>
        <color theme="1"/>
        <rFont val="Calibri"/>
        <family val="2"/>
        <scheme val="minor"/>
      </rPr>
      <t xml:space="preserve"> (Volledige inzet van een uur per etmaal)</t>
    </r>
  </si>
  <si>
    <t>Tarief per 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</si>
</sst>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€&quot;\ * #,##0.00_-;_-&quot;€&quot;\ * #,##0.00\-;_-&quot;€&quot;\ * &quot;-&quot;??_-;_-@_-"/>
    <numFmt numFmtId="164" formatCode="_ &quot;€&quot;\ * #,##0.00_ ;_ &quot;€&quot;\ * \-#,##0.00_ ;_ &quot;€&quot;\ * &quot;-&quot;??_ ;_ @_ "/>
    <numFmt numFmtId="165" formatCode="_ [$€-413]\ * #,##0.00_ ;_ [$€-413]\ * \-#,##0.00_ ;_ [$€-413]\ * &quot;-&quot;??_ ;_ @_ "/>
    <numFmt numFmtId="166" formatCode="_ &quot;€&quot;\ * #,##0.0000000000000_ ;_ &quot;€&quot;\ * \-#,##0.0000000000000_ ;_ &quot;€&quot;\ * &quot;-&quot;??_ ;_ @_ "/>
    <numFmt numFmtId="167" formatCode="_(&quot;€&quot;\ * #,##0.0000000000000_);_(&quot;€&quot;\ * \(#,##0.0000000000000\);_(&quot;€&quot;\ * &quot;-&quot;??_);_(@_)"/>
    <numFmt numFmtId="168" formatCode="_(&quot;€&quot;\ * #,##0.00000000000000_);_(&quot;€&quot;\ * \(#,##0.00000000000000\);_(&quot;€&quot;\ * &quot;-&quot;??_);_(@_)"/>
    <numFmt numFmtId="169" formatCode="_(&quot;€&quot;\ * #,##0.000000000000000_);_(&quot;€&quot;\ * \(#,##0.000000000000000\);_(&quot;€&quot;\ * &quot;-&quot;??_);_(@_)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30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3">
    <xf numFmtId="0" fontId="0" fillId="0" borderId="0" xfId="0"/>
    <xf numFmtId="0" fontId="4" fillId="0" borderId="0" xfId="0" applyFont="1"/>
    <xf numFmtId="0" fontId="8" fillId="0" borderId="0" xfId="0" applyFont="1"/>
    <xf numFmtId="164" fontId="9" fillId="0" borderId="0" xfId="0" applyNumberFormat="1" applyFont="1"/>
    <xf numFmtId="0" fontId="8" fillId="2" borderId="0" xfId="0" applyFont="1" applyFill="1"/>
    <xf numFmtId="0" fontId="10" fillId="0" borderId="0" xfId="0" applyFont="1"/>
    <xf numFmtId="164" fontId="10" fillId="0" borderId="0" xfId="0" applyNumberFormat="1" applyFont="1"/>
    <xf numFmtId="9" fontId="10" fillId="0" borderId="0" xfId="0" applyNumberFormat="1" applyFont="1"/>
    <xf numFmtId="44" fontId="10" fillId="0" borderId="0" xfId="0" applyNumberFormat="1" applyFont="1"/>
    <xf numFmtId="10" fontId="10" fillId="0" borderId="0" xfId="0" applyNumberFormat="1" applyFont="1"/>
    <xf numFmtId="10" fontId="8" fillId="0" borderId="0" xfId="0" applyNumberFormat="1" applyFont="1"/>
    <xf numFmtId="164" fontId="8" fillId="0" borderId="0" xfId="0" applyNumberFormat="1" applyFont="1"/>
    <xf numFmtId="0" fontId="10" fillId="2" borderId="0" xfId="0" applyFont="1" applyFill="1"/>
    <xf numFmtId="164" fontId="10" fillId="2" borderId="0" xfId="0" applyNumberFormat="1" applyFont="1" applyFill="1"/>
    <xf numFmtId="0" fontId="10" fillId="3" borderId="0" xfId="0" applyFont="1" applyFill="1"/>
    <xf numFmtId="10" fontId="10" fillId="3" borderId="0" xfId="0" applyNumberFormat="1" applyFont="1" applyFill="1"/>
    <xf numFmtId="164" fontId="10" fillId="3" borderId="0" xfId="0" applyNumberFormat="1" applyFont="1" applyFill="1"/>
    <xf numFmtId="0" fontId="11" fillId="4" borderId="0" xfId="0" applyFont="1" applyFill="1"/>
    <xf numFmtId="10" fontId="11" fillId="4" borderId="0" xfId="0" applyNumberFormat="1" applyFont="1" applyFill="1"/>
    <xf numFmtId="164" fontId="11" fillId="4" borderId="0" xfId="0" applyNumberFormat="1" applyFont="1" applyFill="1"/>
    <xf numFmtId="0" fontId="10" fillId="5" borderId="0" xfId="0" applyFont="1" applyFill="1"/>
    <xf numFmtId="10" fontId="10" fillId="5" borderId="0" xfId="0" applyNumberFormat="1" applyFont="1" applyFill="1"/>
    <xf numFmtId="164" fontId="10" fillId="5" borderId="0" xfId="0" applyNumberFormat="1" applyFont="1" applyFill="1"/>
    <xf numFmtId="0" fontId="10" fillId="6" borderId="0" xfId="0" applyFont="1" applyFill="1"/>
    <xf numFmtId="164" fontId="10" fillId="6" borderId="0" xfId="0" applyNumberFormat="1" applyFont="1" applyFill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10" fillId="7" borderId="0" xfId="0" applyFont="1" applyFill="1"/>
    <xf numFmtId="164" fontId="10" fillId="7" borderId="0" xfId="0" applyNumberFormat="1" applyFont="1" applyFill="1"/>
    <xf numFmtId="165" fontId="10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8" borderId="0" xfId="0" applyFont="1" applyFill="1" applyAlignment="1">
      <alignment horizontal="center"/>
    </xf>
    <xf numFmtId="0" fontId="12" fillId="8" borderId="0" xfId="0" applyFont="1" applyFill="1" applyAlignment="1">
      <alignment horizontal="center"/>
    </xf>
    <xf numFmtId="0" fontId="9" fillId="0" borderId="0" xfId="0" applyFont="1" applyAlignment="1">
      <alignment horizontal="left" vertical="center"/>
    </xf>
    <xf numFmtId="164" fontId="9" fillId="0" borderId="0" xfId="27" applyFont="1" applyAlignment="1">
      <alignment horizontal="center"/>
    </xf>
    <xf numFmtId="0" fontId="9" fillId="0" borderId="0" xfId="0" applyFont="1"/>
    <xf numFmtId="0" fontId="13" fillId="0" borderId="0" xfId="0" applyFont="1"/>
    <xf numFmtId="164" fontId="13" fillId="0" borderId="0" xfId="27" applyFont="1"/>
    <xf numFmtId="0" fontId="14" fillId="0" borderId="0" xfId="0" applyFont="1"/>
    <xf numFmtId="164" fontId="14" fillId="0" borderId="0" xfId="0" applyNumberFormat="1" applyFont="1"/>
    <xf numFmtId="0" fontId="15" fillId="0" borderId="0" xfId="0" applyFont="1"/>
    <xf numFmtId="164" fontId="15" fillId="0" borderId="0" xfId="0" applyNumberFormat="1" applyFont="1"/>
    <xf numFmtId="0" fontId="14" fillId="2" borderId="0" xfId="0" applyFont="1" applyFill="1"/>
    <xf numFmtId="0" fontId="14" fillId="2" borderId="0" xfId="0" applyFont="1" applyFill="1" applyAlignment="1">
      <alignment horizontal="center"/>
    </xf>
    <xf numFmtId="164" fontId="14" fillId="2" borderId="0" xfId="0" applyNumberFormat="1" applyFont="1" applyFill="1" applyAlignment="1">
      <alignment horizontal="center"/>
    </xf>
    <xf numFmtId="0" fontId="14" fillId="8" borderId="0" xfId="0" applyFont="1" applyFill="1" applyAlignment="1">
      <alignment horizontal="center"/>
    </xf>
    <xf numFmtId="0" fontId="16" fillId="8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9" fontId="15" fillId="0" borderId="0" xfId="0" applyNumberFormat="1" applyFont="1"/>
    <xf numFmtId="10" fontId="15" fillId="0" borderId="0" xfId="0" applyNumberFormat="1" applyFont="1"/>
    <xf numFmtId="10" fontId="14" fillId="0" borderId="0" xfId="0" applyNumberFormat="1" applyFont="1"/>
    <xf numFmtId="44" fontId="15" fillId="0" borderId="0" xfId="0" applyNumberFormat="1" applyFont="1" applyAlignment="1">
      <alignment horizontal="center"/>
    </xf>
    <xf numFmtId="0" fontId="15" fillId="2" borderId="0" xfId="0" applyFont="1" applyFill="1"/>
    <xf numFmtId="164" fontId="15" fillId="2" borderId="0" xfId="0" applyNumberFormat="1" applyFont="1" applyFill="1"/>
    <xf numFmtId="0" fontId="15" fillId="3" borderId="0" xfId="0" applyFont="1" applyFill="1"/>
    <xf numFmtId="10" fontId="15" fillId="3" borderId="0" xfId="0" applyNumberFormat="1" applyFont="1" applyFill="1"/>
    <xf numFmtId="164" fontId="15" fillId="3" borderId="0" xfId="0" applyNumberFormat="1" applyFont="1" applyFill="1"/>
    <xf numFmtId="0" fontId="17" fillId="4" borderId="0" xfId="0" applyFont="1" applyFill="1"/>
    <xf numFmtId="10" fontId="17" fillId="4" borderId="0" xfId="0" applyNumberFormat="1" applyFont="1" applyFill="1"/>
    <xf numFmtId="164" fontId="17" fillId="4" borderId="0" xfId="0" applyNumberFormat="1" applyFont="1" applyFill="1"/>
    <xf numFmtId="0" fontId="15" fillId="5" borderId="0" xfId="0" applyFont="1" applyFill="1"/>
    <xf numFmtId="10" fontId="15" fillId="5" borderId="0" xfId="0" applyNumberFormat="1" applyFont="1" applyFill="1"/>
    <xf numFmtId="164" fontId="15" fillId="5" borderId="0" xfId="0" applyNumberFormat="1" applyFont="1" applyFill="1"/>
    <xf numFmtId="0" fontId="15" fillId="6" borderId="0" xfId="0" applyFont="1" applyFill="1"/>
    <xf numFmtId="164" fontId="15" fillId="6" borderId="0" xfId="0" applyNumberFormat="1" applyFont="1" applyFill="1"/>
    <xf numFmtId="0" fontId="15" fillId="7" borderId="0" xfId="0" applyFont="1" applyFill="1"/>
    <xf numFmtId="164" fontId="15" fillId="7" borderId="0" xfId="0" applyNumberFormat="1" applyFont="1" applyFill="1"/>
    <xf numFmtId="0" fontId="18" fillId="0" borderId="0" xfId="0" applyFont="1" applyAlignment="1">
      <alignment horizontal="left" vertical="center"/>
    </xf>
    <xf numFmtId="164" fontId="4" fillId="0" borderId="0" xfId="27" applyFont="1"/>
    <xf numFmtId="164" fontId="18" fillId="0" borderId="0" xfId="27" applyFont="1" applyAlignment="1">
      <alignment horizontal="center"/>
    </xf>
    <xf numFmtId="0" fontId="14" fillId="0" borderId="0" xfId="0" applyFont="1" applyAlignment="1">
      <alignment horizontal="center"/>
    </xf>
    <xf numFmtId="46" fontId="15" fillId="0" borderId="0" xfId="0" applyNumberFormat="1" applyFont="1" applyAlignment="1">
      <alignment horizontal="center"/>
    </xf>
    <xf numFmtId="166" fontId="15" fillId="0" borderId="0" xfId="0" applyNumberFormat="1" applyFont="1"/>
    <xf numFmtId="167" fontId="15" fillId="0" borderId="0" xfId="0" applyNumberFormat="1" applyFont="1"/>
    <xf numFmtId="168" fontId="15" fillId="0" borderId="0" xfId="0" applyNumberFormat="1" applyFont="1"/>
    <xf numFmtId="169" fontId="15" fillId="0" borderId="0" xfId="0" applyNumberFormat="1" applyFont="1"/>
    <xf numFmtId="44" fontId="3" fillId="0" borderId="0" xfId="0" applyNumberFormat="1" applyFont="1"/>
    <xf numFmtId="0" fontId="3" fillId="0" borderId="0" xfId="0" applyFont="1"/>
    <xf numFmtId="0" fontId="3" fillId="2" borderId="0" xfId="0" applyFont="1" applyFill="1"/>
    <xf numFmtId="0" fontId="2" fillId="2" borderId="0" xfId="0" applyFont="1" applyFill="1"/>
  </cellXfs>
  <cellStyles count="30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8" builtinId="8" hidden="1"/>
    <cellStyle name="Normaal" xfId="0" builtinId="0"/>
    <cellStyle name="Valuta" xfId="27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50"/>
  </sheetPr>
  <dimension ref="A1:O31"/>
  <sheetViews>
    <sheetView tabSelected="1" zoomScale="150" zoomScaleNormal="150" zoomScalePageLayoutView="150" workbookViewId="0"/>
  </sheetViews>
  <sheetFormatPr baseColWidth="10" defaultColWidth="8.83203125" defaultRowHeight="11" x14ac:dyDescent="0"/>
  <cols>
    <col min="1" max="1" width="31.6640625" style="5" customWidth="1"/>
    <col min="2" max="2" width="6" style="5" bestFit="1" customWidth="1"/>
    <col min="3" max="3" width="6.5" style="6" bestFit="1" customWidth="1"/>
    <col min="4" max="4" width="7.5" style="5" bestFit="1" customWidth="1"/>
    <col min="5" max="5" width="7.5" style="26" bestFit="1" customWidth="1"/>
    <col min="6" max="6" width="9.83203125" style="5" bestFit="1" customWidth="1"/>
    <col min="7" max="7" width="7.5" style="26" bestFit="1" customWidth="1"/>
    <col min="8" max="9" width="9.83203125" style="5" bestFit="1" customWidth="1"/>
    <col min="10" max="10" width="7.6640625" style="5" bestFit="1" customWidth="1"/>
    <col min="11" max="11" width="6.83203125" style="5" bestFit="1" customWidth="1"/>
    <col min="12" max="13" width="8.83203125" style="5"/>
    <col min="14" max="14" width="9" style="5" bestFit="1" customWidth="1"/>
    <col min="15" max="15" width="11.5" style="5" bestFit="1" customWidth="1"/>
    <col min="16" max="16384" width="8.83203125" style="5"/>
  </cols>
  <sheetData>
    <row r="1" spans="1:15" s="2" customFormat="1">
      <c r="A1" s="2" t="s">
        <v>34</v>
      </c>
      <c r="C1" s="3"/>
      <c r="E1" s="35" t="s">
        <v>52</v>
      </c>
      <c r="G1" s="25"/>
    </row>
    <row r="3" spans="1:15">
      <c r="A3" s="4" t="s">
        <v>0</v>
      </c>
      <c r="B3" s="31" t="s">
        <v>8</v>
      </c>
      <c r="C3" s="32" t="s">
        <v>9</v>
      </c>
      <c r="E3" s="33" t="s">
        <v>28</v>
      </c>
      <c r="F3" s="34" t="s">
        <v>26</v>
      </c>
      <c r="G3" s="33" t="s">
        <v>28</v>
      </c>
      <c r="H3" s="34" t="s">
        <v>27</v>
      </c>
      <c r="I3" s="33" t="s">
        <v>41</v>
      </c>
      <c r="J3" s="33" t="s">
        <v>42</v>
      </c>
      <c r="K3" s="33" t="s">
        <v>43</v>
      </c>
    </row>
    <row r="4" spans="1:15">
      <c r="E4" s="26">
        <v>6</v>
      </c>
      <c r="F4" s="8">
        <v>2601.6999999999998</v>
      </c>
      <c r="G4" s="26">
        <v>1</v>
      </c>
      <c r="H4" s="8">
        <v>2668.93</v>
      </c>
    </row>
    <row r="5" spans="1:15">
      <c r="A5" s="5" t="s">
        <v>1</v>
      </c>
      <c r="C5" s="6">
        <v>17.75</v>
      </c>
      <c r="E5" s="26">
        <v>7</v>
      </c>
      <c r="F5" s="8">
        <v>2668.93</v>
      </c>
      <c r="G5" s="26">
        <v>2</v>
      </c>
      <c r="H5" s="8">
        <v>2734.82</v>
      </c>
    </row>
    <row r="6" spans="1:15">
      <c r="A6" s="5" t="s">
        <v>2</v>
      </c>
      <c r="B6" s="7">
        <v>0.08</v>
      </c>
      <c r="C6" s="6">
        <f>C5*B6</f>
        <v>1.42</v>
      </c>
      <c r="E6" s="26">
        <v>8</v>
      </c>
      <c r="F6" s="8">
        <v>2734.82</v>
      </c>
      <c r="G6" s="26">
        <v>3</v>
      </c>
      <c r="H6" s="8">
        <v>2802.03</v>
      </c>
      <c r="N6" s="8" t="s">
        <v>29</v>
      </c>
      <c r="O6" s="8" t="s">
        <v>29</v>
      </c>
    </row>
    <row r="7" spans="1:15">
      <c r="A7" s="5" t="s">
        <v>3</v>
      </c>
      <c r="B7" s="9">
        <v>7.4800000000000005E-2</v>
      </c>
      <c r="C7" s="6">
        <f>C5*B7</f>
        <v>1.3277000000000001</v>
      </c>
      <c r="E7" s="26">
        <v>9</v>
      </c>
      <c r="F7" s="8">
        <v>2802.03</v>
      </c>
      <c r="G7" s="26">
        <v>4</v>
      </c>
      <c r="H7" s="8">
        <v>2870.58</v>
      </c>
    </row>
    <row r="8" spans="1:15">
      <c r="A8" s="5" t="s">
        <v>4</v>
      </c>
      <c r="B8" s="9">
        <v>5.0000000000000001E-3</v>
      </c>
      <c r="C8" s="6">
        <f>C5*B8</f>
        <v>8.8749999999999996E-2</v>
      </c>
      <c r="E8" s="26">
        <v>10</v>
      </c>
      <c r="F8" s="8">
        <v>2870.58</v>
      </c>
      <c r="G8" s="26">
        <v>5</v>
      </c>
      <c r="H8" s="8">
        <v>2940.41</v>
      </c>
    </row>
    <row r="9" spans="1:15">
      <c r="F9" s="8">
        <f>SUM(F4:F8)</f>
        <v>13678.06</v>
      </c>
      <c r="G9" s="27"/>
      <c r="H9" s="8">
        <f>SUM(H4:H8)</f>
        <v>14016.77</v>
      </c>
    </row>
    <row r="10" spans="1:15">
      <c r="A10" s="2" t="s">
        <v>5</v>
      </c>
      <c r="B10" s="10">
        <v>0.1598</v>
      </c>
      <c r="C10" s="11">
        <f>SUM(C5:C8)</f>
        <v>20.586450000000003</v>
      </c>
      <c r="E10" s="26" t="s">
        <v>44</v>
      </c>
      <c r="F10" s="8">
        <f>F9/5</f>
        <v>2735.6120000000001</v>
      </c>
      <c r="G10" s="27"/>
      <c r="H10" s="8">
        <f>H9/5</f>
        <v>2803.3540000000003</v>
      </c>
    </row>
    <row r="11" spans="1:15">
      <c r="A11" s="2" t="s">
        <v>6</v>
      </c>
      <c r="B11" s="10">
        <v>7.9399999999999998E-2</v>
      </c>
      <c r="C11" s="11">
        <f>C10*B11</f>
        <v>1.6345641300000002</v>
      </c>
      <c r="H11" s="8">
        <f>(F10+H10)/2</f>
        <v>2769.4830000000002</v>
      </c>
      <c r="I11" s="8">
        <f>H11*12</f>
        <v>33233.796000000002</v>
      </c>
      <c r="J11" s="8">
        <f>I11/52</f>
        <v>639.11146153846153</v>
      </c>
      <c r="K11" s="8">
        <f>J11/36</f>
        <v>17.753096153846155</v>
      </c>
    </row>
    <row r="12" spans="1:15">
      <c r="A12" s="2" t="s">
        <v>7</v>
      </c>
      <c r="B12" s="10">
        <v>0.19739999999999999</v>
      </c>
      <c r="C12" s="11">
        <f>C10*B12</f>
        <v>4.0637652300000005</v>
      </c>
    </row>
    <row r="14" spans="1:15">
      <c r="A14" s="4" t="s">
        <v>10</v>
      </c>
      <c r="B14" s="12"/>
      <c r="C14" s="13">
        <f>C12+C11+C10</f>
        <v>26.284779360000002</v>
      </c>
    </row>
    <row r="16" spans="1:15">
      <c r="A16" s="14" t="s">
        <v>11</v>
      </c>
      <c r="B16" s="15">
        <v>0.22</v>
      </c>
      <c r="C16" s="16">
        <f>C14*B16</f>
        <v>5.7826514592000002</v>
      </c>
    </row>
    <row r="18" spans="1:6">
      <c r="A18" s="12" t="s">
        <v>12</v>
      </c>
      <c r="B18" s="12"/>
      <c r="C18" s="13">
        <f>C16+C14</f>
        <v>32.067430819199998</v>
      </c>
    </row>
    <row r="19" spans="1:6">
      <c r="F19" s="8" t="s">
        <v>29</v>
      </c>
    </row>
    <row r="20" spans="1:6">
      <c r="A20" s="17" t="s">
        <v>13</v>
      </c>
      <c r="B20" s="18">
        <v>0.1555</v>
      </c>
      <c r="C20" s="19">
        <f>C18*B20</f>
        <v>4.9864854923855999</v>
      </c>
      <c r="F20" s="8" t="s">
        <v>29</v>
      </c>
    </row>
    <row r="22" spans="1:6">
      <c r="A22" s="12" t="s">
        <v>14</v>
      </c>
      <c r="B22" s="12"/>
      <c r="C22" s="13">
        <f>C20+C18</f>
        <v>37.053916311585596</v>
      </c>
    </row>
    <row r="24" spans="1:6">
      <c r="A24" s="20" t="s">
        <v>15</v>
      </c>
      <c r="B24" s="21">
        <v>0.21</v>
      </c>
      <c r="C24" s="22">
        <f>C22*B24</f>
        <v>7.7813224254329745</v>
      </c>
    </row>
    <row r="26" spans="1:6">
      <c r="A26" s="23" t="s">
        <v>16</v>
      </c>
      <c r="B26" s="23"/>
      <c r="C26" s="24">
        <v>2.2999999999999998</v>
      </c>
    </row>
    <row r="28" spans="1:6">
      <c r="A28" s="12" t="s">
        <v>17</v>
      </c>
      <c r="B28" s="12"/>
      <c r="C28" s="13">
        <f>C22+C24+C26</f>
        <v>47.135238737018568</v>
      </c>
    </row>
    <row r="29" spans="1:6">
      <c r="A29" s="12"/>
      <c r="B29" s="12"/>
      <c r="C29" s="13"/>
      <c r="D29" s="26" t="s">
        <v>29</v>
      </c>
    </row>
    <row r="30" spans="1:6">
      <c r="A30" s="17" t="s">
        <v>18</v>
      </c>
      <c r="B30" s="17"/>
      <c r="C30" s="19">
        <f>C28</f>
        <v>47.135238737018568</v>
      </c>
      <c r="D30" s="30" t="s">
        <v>29</v>
      </c>
    </row>
    <row r="31" spans="1:6">
      <c r="A31" s="17" t="s">
        <v>19</v>
      </c>
      <c r="B31" s="17"/>
      <c r="C31" s="19">
        <v>47.4</v>
      </c>
      <c r="D31" s="37" t="s">
        <v>29</v>
      </c>
    </row>
  </sheetData>
  <pageMargins left="0.7" right="0.7" top="0.75" bottom="0.75" header="0.3" footer="0.3"/>
  <pageSetup paperSize="9"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70C0"/>
  </sheetPr>
  <dimension ref="A1:M76"/>
  <sheetViews>
    <sheetView topLeftCell="A7" zoomScale="150" zoomScaleNormal="150" zoomScalePageLayoutView="150" workbookViewId="0">
      <selection activeCell="E22" sqref="E22"/>
    </sheetView>
  </sheetViews>
  <sheetFormatPr baseColWidth="10" defaultColWidth="8.83203125" defaultRowHeight="11" x14ac:dyDescent="0"/>
  <cols>
    <col min="1" max="1" width="33.1640625" style="5" customWidth="1"/>
    <col min="2" max="2" width="6" style="5" bestFit="1" customWidth="1"/>
    <col min="3" max="3" width="6.5" style="6" bestFit="1" customWidth="1"/>
    <col min="4" max="4" width="8.1640625" style="5" customWidth="1"/>
    <col min="5" max="5" width="7.33203125" style="26" customWidth="1"/>
    <col min="6" max="6" width="9.83203125" style="5" bestFit="1" customWidth="1"/>
    <col min="7" max="7" width="7.5" style="26" bestFit="1" customWidth="1"/>
    <col min="8" max="8" width="9.83203125" style="5" bestFit="1" customWidth="1"/>
    <col min="9" max="9" width="7.5" style="26" bestFit="1" customWidth="1"/>
    <col min="10" max="11" width="9.83203125" style="5" bestFit="1" customWidth="1"/>
    <col min="12" max="12" width="7.6640625" style="5" bestFit="1" customWidth="1"/>
    <col min="13" max="13" width="6.83203125" style="5" bestFit="1" customWidth="1"/>
    <col min="14" max="16384" width="8.83203125" style="5"/>
  </cols>
  <sheetData>
    <row r="1" spans="1:13" s="2" customFormat="1">
      <c r="A1" s="2" t="s">
        <v>46</v>
      </c>
      <c r="C1" s="11"/>
      <c r="E1" s="35" t="s">
        <v>52</v>
      </c>
      <c r="G1" s="25"/>
      <c r="I1" s="25"/>
    </row>
    <row r="3" spans="1:13">
      <c r="A3" s="4" t="s">
        <v>0</v>
      </c>
      <c r="B3" s="31" t="s">
        <v>8</v>
      </c>
      <c r="C3" s="32" t="s">
        <v>9</v>
      </c>
      <c r="E3" s="33" t="s">
        <v>28</v>
      </c>
      <c r="F3" s="34" t="s">
        <v>31</v>
      </c>
      <c r="G3" s="33" t="s">
        <v>28</v>
      </c>
      <c r="H3" s="34" t="s">
        <v>32</v>
      </c>
      <c r="I3" s="33" t="s">
        <v>28</v>
      </c>
      <c r="J3" s="34" t="s">
        <v>33</v>
      </c>
      <c r="K3" s="33" t="s">
        <v>41</v>
      </c>
      <c r="L3" s="33" t="s">
        <v>42</v>
      </c>
      <c r="M3" s="33" t="s">
        <v>43</v>
      </c>
    </row>
    <row r="4" spans="1:13">
      <c r="E4" s="26">
        <v>6</v>
      </c>
      <c r="F4" s="8">
        <v>3300.24</v>
      </c>
      <c r="G4" s="26">
        <v>7</v>
      </c>
      <c r="H4" s="8">
        <v>3716.71</v>
      </c>
      <c r="I4" s="26">
        <v>1</v>
      </c>
      <c r="J4" s="8">
        <v>3582.26</v>
      </c>
    </row>
    <row r="5" spans="1:13">
      <c r="A5" s="5" t="s">
        <v>1</v>
      </c>
      <c r="C5" s="6">
        <v>23.9</v>
      </c>
      <c r="E5" s="26">
        <v>7</v>
      </c>
      <c r="F5" s="8">
        <v>3368.77</v>
      </c>
      <c r="G5" s="26">
        <v>8</v>
      </c>
      <c r="H5" s="8">
        <v>3794.49</v>
      </c>
      <c r="I5" s="26">
        <v>2</v>
      </c>
      <c r="J5" s="8">
        <v>3716.71</v>
      </c>
    </row>
    <row r="6" spans="1:13">
      <c r="A6" s="5" t="s">
        <v>2</v>
      </c>
      <c r="B6" s="7">
        <v>0.08</v>
      </c>
      <c r="C6" s="6">
        <f>C5*B6</f>
        <v>1.9119999999999999</v>
      </c>
      <c r="E6" s="26">
        <v>8</v>
      </c>
      <c r="F6" s="8">
        <v>3437.27</v>
      </c>
      <c r="G6" s="26">
        <v>9</v>
      </c>
      <c r="H6" s="8">
        <v>3873.56</v>
      </c>
      <c r="I6" s="26">
        <v>3</v>
      </c>
      <c r="J6" s="8">
        <v>3873.56</v>
      </c>
    </row>
    <row r="7" spans="1:13">
      <c r="A7" s="5" t="s">
        <v>3</v>
      </c>
      <c r="B7" s="9">
        <v>7.4800000000000005E-2</v>
      </c>
      <c r="C7" s="6">
        <f>C5*B7</f>
        <v>1.78772</v>
      </c>
      <c r="E7" s="26">
        <v>9</v>
      </c>
      <c r="F7" s="8">
        <v>3509.77</v>
      </c>
      <c r="G7" s="26">
        <v>10</v>
      </c>
      <c r="H7" s="8">
        <v>3951.32</v>
      </c>
      <c r="I7" s="26">
        <v>4</v>
      </c>
      <c r="J7" s="8">
        <v>4021.18</v>
      </c>
    </row>
    <row r="8" spans="1:13">
      <c r="A8" s="5" t="s">
        <v>4</v>
      </c>
      <c r="B8" s="9">
        <v>1.4999999999999999E-2</v>
      </c>
      <c r="C8" s="6">
        <f>C5*B8</f>
        <v>0.35849999999999999</v>
      </c>
      <c r="E8" s="26">
        <v>10</v>
      </c>
      <c r="F8" s="8">
        <v>3582.26</v>
      </c>
      <c r="G8" s="26">
        <v>11</v>
      </c>
      <c r="H8" s="8">
        <v>4021.18</v>
      </c>
      <c r="I8" s="26">
        <v>5</v>
      </c>
      <c r="J8" s="8">
        <v>4172.76</v>
      </c>
    </row>
    <row r="9" spans="1:13">
      <c r="F9" s="8">
        <f>SUM(F4:F8)</f>
        <v>17198.310000000001</v>
      </c>
      <c r="G9" s="27"/>
      <c r="H9" s="8">
        <f>SUM(H4:H8)</f>
        <v>19357.259999999998</v>
      </c>
      <c r="I9" s="27"/>
      <c r="J9" s="8">
        <f>SUM(J4:J8)</f>
        <v>19366.47</v>
      </c>
    </row>
    <row r="10" spans="1:13">
      <c r="A10" s="2" t="s">
        <v>5</v>
      </c>
      <c r="B10" s="10">
        <v>0.16980000000000001</v>
      </c>
      <c r="C10" s="11">
        <f>SUM(C5:C8)</f>
        <v>27.958219999999997</v>
      </c>
      <c r="E10" s="26" t="s">
        <v>44</v>
      </c>
      <c r="F10" s="8">
        <f>F9/5</f>
        <v>3439.6620000000003</v>
      </c>
      <c r="G10" s="27"/>
      <c r="H10" s="8">
        <f>H9/5</f>
        <v>3871.4519999999998</v>
      </c>
      <c r="I10" s="27"/>
      <c r="J10" s="8">
        <f>J9/5</f>
        <v>3873.2940000000003</v>
      </c>
    </row>
    <row r="11" spans="1:13">
      <c r="A11" s="2" t="s">
        <v>6</v>
      </c>
      <c r="B11" s="10">
        <v>9.5799999999999996E-2</v>
      </c>
      <c r="C11" s="11">
        <f>C10*B11</f>
        <v>2.6783974759999998</v>
      </c>
      <c r="I11" s="27"/>
      <c r="J11" s="8">
        <f>(J10+F10+H10)/3</f>
        <v>3728.136</v>
      </c>
      <c r="K11" s="8">
        <f>J11*12</f>
        <v>44737.631999999998</v>
      </c>
      <c r="L11" s="8">
        <f>K11/52</f>
        <v>860.33907692307685</v>
      </c>
      <c r="M11" s="8">
        <f>L11/36</f>
        <v>23.898307692307689</v>
      </c>
    </row>
    <row r="12" spans="1:13">
      <c r="A12" s="2" t="s">
        <v>7</v>
      </c>
      <c r="B12" s="10">
        <v>0.19739999999999999</v>
      </c>
      <c r="C12" s="11">
        <f>C10*B12</f>
        <v>5.5189526279999992</v>
      </c>
      <c r="M12" s="5" t="s">
        <v>29</v>
      </c>
    </row>
    <row r="14" spans="1:13">
      <c r="A14" s="4" t="s">
        <v>10</v>
      </c>
      <c r="B14" s="12"/>
      <c r="C14" s="13">
        <f>C12+C11+C10</f>
        <v>36.155570103999992</v>
      </c>
    </row>
    <row r="16" spans="1:13">
      <c r="A16" s="14" t="s">
        <v>11</v>
      </c>
      <c r="B16" s="15">
        <v>0.22</v>
      </c>
      <c r="C16" s="16">
        <f>C14*B16</f>
        <v>7.9542254228799978</v>
      </c>
    </row>
    <row r="18" spans="1:9">
      <c r="A18" s="12" t="s">
        <v>12</v>
      </c>
      <c r="B18" s="12"/>
      <c r="C18" s="13">
        <f>C16+C14</f>
        <v>44.109795526879992</v>
      </c>
    </row>
    <row r="20" spans="1:9">
      <c r="A20" s="17" t="s">
        <v>13</v>
      </c>
      <c r="B20" s="18">
        <v>0.1905</v>
      </c>
      <c r="C20" s="19">
        <f>C18*B20</f>
        <v>8.4029160478706384</v>
      </c>
    </row>
    <row r="22" spans="1:9">
      <c r="A22" s="12" t="s">
        <v>14</v>
      </c>
      <c r="B22" s="12"/>
      <c r="C22" s="13">
        <f>C20+C18</f>
        <v>52.512711574750632</v>
      </c>
    </row>
    <row r="24" spans="1:9">
      <c r="A24" s="20" t="s">
        <v>15</v>
      </c>
      <c r="B24" s="21">
        <v>0.20399999999999999</v>
      </c>
      <c r="C24" s="22">
        <f>C22*B24</f>
        <v>10.712593161249128</v>
      </c>
      <c r="I24" s="5"/>
    </row>
    <row r="25" spans="1:9">
      <c r="I25" s="5"/>
    </row>
    <row r="26" spans="1:9">
      <c r="A26" s="23" t="s">
        <v>16</v>
      </c>
      <c r="B26" s="23"/>
      <c r="C26" s="24">
        <v>2.2999999999999998</v>
      </c>
      <c r="I26" s="5"/>
    </row>
    <row r="27" spans="1:9">
      <c r="A27" s="5" t="s">
        <v>47</v>
      </c>
      <c r="I27" s="5"/>
    </row>
    <row r="28" spans="1:9">
      <c r="A28" s="5" t="s">
        <v>49</v>
      </c>
      <c r="C28" s="6">
        <v>2.97</v>
      </c>
      <c r="I28" s="5"/>
    </row>
    <row r="29" spans="1:9">
      <c r="A29" s="12" t="s">
        <v>50</v>
      </c>
      <c r="B29" s="12"/>
      <c r="C29" s="13">
        <f>C22+C24+C26+C28</f>
        <v>68.495304735999753</v>
      </c>
      <c r="I29" s="5"/>
    </row>
    <row r="30" spans="1:9">
      <c r="A30" s="12" t="s">
        <v>48</v>
      </c>
      <c r="B30" s="12"/>
      <c r="C30" s="13">
        <f>C29/7</f>
        <v>9.7850435337142496</v>
      </c>
      <c r="I30" s="5"/>
    </row>
    <row r="31" spans="1:9">
      <c r="A31" s="17" t="s">
        <v>51</v>
      </c>
      <c r="B31" s="17"/>
      <c r="C31" s="19">
        <f>C30</f>
        <v>9.7850435337142496</v>
      </c>
      <c r="D31" s="26" t="s">
        <v>29</v>
      </c>
      <c r="I31" s="5"/>
    </row>
    <row r="32" spans="1:9">
      <c r="A32" s="17" t="s">
        <v>19</v>
      </c>
      <c r="B32" s="17"/>
      <c r="C32" s="19">
        <v>10.199999999999999</v>
      </c>
      <c r="D32" s="37" t="s">
        <v>29</v>
      </c>
      <c r="I32" s="5"/>
    </row>
    <row r="33" spans="9:9">
      <c r="I33" s="5"/>
    </row>
    <row r="34" spans="9:9">
      <c r="I34" s="5"/>
    </row>
    <row r="35" spans="9:9">
      <c r="I35" s="5"/>
    </row>
    <row r="36" spans="9:9">
      <c r="I36" s="5"/>
    </row>
    <row r="37" spans="9:9">
      <c r="I37" s="5"/>
    </row>
    <row r="38" spans="9:9">
      <c r="I38" s="5"/>
    </row>
    <row r="39" spans="9:9">
      <c r="I39" s="5"/>
    </row>
    <row r="40" spans="9:9">
      <c r="I40" s="5"/>
    </row>
    <row r="41" spans="9:9">
      <c r="I41" s="5"/>
    </row>
    <row r="42" spans="9:9">
      <c r="I42" s="5"/>
    </row>
    <row r="43" spans="9:9">
      <c r="I43" s="5"/>
    </row>
    <row r="44" spans="9:9">
      <c r="I44" s="5"/>
    </row>
    <row r="45" spans="9:9">
      <c r="I45" s="5"/>
    </row>
    <row r="46" spans="9:9">
      <c r="I46" s="5"/>
    </row>
    <row r="47" spans="9:9">
      <c r="I47" s="5"/>
    </row>
    <row r="48" spans="9:9">
      <c r="I48" s="5"/>
    </row>
    <row r="49" spans="9:9">
      <c r="I49" s="5"/>
    </row>
    <row r="50" spans="9:9">
      <c r="I50" s="5"/>
    </row>
    <row r="51" spans="9:9">
      <c r="I51" s="5"/>
    </row>
    <row r="52" spans="9:9">
      <c r="I52" s="5"/>
    </row>
    <row r="53" spans="9:9">
      <c r="I53" s="5"/>
    </row>
    <row r="54" spans="9:9">
      <c r="I54" s="5"/>
    </row>
    <row r="55" spans="9:9">
      <c r="I55" s="5"/>
    </row>
    <row r="56" spans="9:9">
      <c r="I56" s="5"/>
    </row>
    <row r="57" spans="9:9">
      <c r="I57" s="5"/>
    </row>
    <row r="58" spans="9:9">
      <c r="I58" s="5"/>
    </row>
    <row r="59" spans="9:9">
      <c r="I59" s="5"/>
    </row>
    <row r="60" spans="9:9">
      <c r="I60" s="5"/>
    </row>
    <row r="61" spans="9:9">
      <c r="I61" s="5"/>
    </row>
    <row r="62" spans="9:9">
      <c r="I62" s="5"/>
    </row>
    <row r="63" spans="9:9">
      <c r="I63" s="5"/>
    </row>
    <row r="64" spans="9:9">
      <c r="I64" s="5"/>
    </row>
    <row r="65" spans="9:9">
      <c r="I65" s="5"/>
    </row>
    <row r="66" spans="9:9">
      <c r="I66" s="5"/>
    </row>
    <row r="67" spans="9:9">
      <c r="I67" s="5"/>
    </row>
    <row r="68" spans="9:9">
      <c r="I68" s="5"/>
    </row>
    <row r="69" spans="9:9">
      <c r="I69" s="5"/>
    </row>
    <row r="70" spans="9:9">
      <c r="I70" s="5"/>
    </row>
    <row r="71" spans="9:9">
      <c r="I71" s="5"/>
    </row>
    <row r="72" spans="9:9">
      <c r="I72" s="5"/>
    </row>
    <row r="73" spans="9:9">
      <c r="I73" s="5"/>
    </row>
    <row r="74" spans="9:9">
      <c r="I74" s="5"/>
    </row>
    <row r="75" spans="9:9">
      <c r="I75" s="5"/>
    </row>
    <row r="76" spans="9:9">
      <c r="I76" s="5"/>
    </row>
  </sheetData>
  <pageMargins left="0.7" right="0.7" top="0.75" bottom="0.75" header="0.3" footer="0.3"/>
  <pageSetup paperSize="9"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50"/>
  </sheetPr>
  <dimension ref="A1:M53"/>
  <sheetViews>
    <sheetView zoomScale="150" zoomScaleNormal="150" zoomScalePageLayoutView="150" workbookViewId="0">
      <selection activeCell="D29" sqref="D29"/>
    </sheetView>
  </sheetViews>
  <sheetFormatPr baseColWidth="10" defaultColWidth="8.83203125" defaultRowHeight="11" x14ac:dyDescent="0"/>
  <cols>
    <col min="1" max="1" width="32.33203125" style="5" customWidth="1"/>
    <col min="2" max="2" width="8.83203125" style="5" bestFit="1" customWidth="1"/>
    <col min="3" max="3" width="8.83203125" style="6" bestFit="1" customWidth="1"/>
    <col min="4" max="4" width="7.83203125" style="5" bestFit="1" customWidth="1"/>
    <col min="5" max="5" width="7.1640625" style="26" customWidth="1"/>
    <col min="6" max="6" width="9.1640625" style="26" customWidth="1"/>
    <col min="7" max="7" width="6.5" style="26" customWidth="1"/>
    <col min="8" max="8" width="9" style="26" customWidth="1"/>
    <col min="9" max="9" width="6.5" style="26" customWidth="1"/>
    <col min="10" max="11" width="9.1640625" style="26" customWidth="1"/>
    <col min="12" max="12" width="7.6640625" style="26" customWidth="1"/>
    <col min="13" max="13" width="6.5" style="26" customWidth="1"/>
    <col min="14" max="16384" width="8.83203125" style="5"/>
  </cols>
  <sheetData>
    <row r="1" spans="1:13" s="2" customFormat="1">
      <c r="A1" s="2" t="s">
        <v>30</v>
      </c>
      <c r="C1" s="3"/>
      <c r="E1" s="35" t="s">
        <v>52</v>
      </c>
      <c r="F1" s="25"/>
      <c r="G1" s="25"/>
      <c r="H1" s="25"/>
      <c r="I1" s="25"/>
      <c r="J1" s="25"/>
      <c r="K1" s="25"/>
      <c r="L1" s="25"/>
      <c r="M1" s="25"/>
    </row>
    <row r="3" spans="1:13">
      <c r="A3" s="4" t="s">
        <v>0</v>
      </c>
      <c r="B3" s="31" t="s">
        <v>8</v>
      </c>
      <c r="C3" s="32" t="s">
        <v>9</v>
      </c>
      <c r="E3" s="33" t="s">
        <v>28</v>
      </c>
      <c r="F3" s="34" t="s">
        <v>31</v>
      </c>
      <c r="G3" s="33" t="s">
        <v>28</v>
      </c>
      <c r="H3" s="34" t="s">
        <v>32</v>
      </c>
      <c r="I3" s="33" t="s">
        <v>28</v>
      </c>
      <c r="J3" s="34" t="s">
        <v>33</v>
      </c>
      <c r="K3" s="33" t="s">
        <v>41</v>
      </c>
      <c r="L3" s="33" t="s">
        <v>42</v>
      </c>
      <c r="M3" s="33" t="s">
        <v>43</v>
      </c>
    </row>
    <row r="4" spans="1:13">
      <c r="E4" s="26">
        <v>6</v>
      </c>
      <c r="F4" s="27">
        <v>3300.24</v>
      </c>
      <c r="G4" s="26">
        <v>7</v>
      </c>
      <c r="H4" s="27">
        <v>3716.71</v>
      </c>
      <c r="I4" s="26">
        <v>1</v>
      </c>
      <c r="J4" s="27">
        <v>3582.26</v>
      </c>
    </row>
    <row r="5" spans="1:13">
      <c r="A5" s="5" t="s">
        <v>1</v>
      </c>
      <c r="C5" s="6">
        <v>23.9</v>
      </c>
      <c r="E5" s="26">
        <v>7</v>
      </c>
      <c r="F5" s="27">
        <v>3368.77</v>
      </c>
      <c r="G5" s="26">
        <v>8</v>
      </c>
      <c r="H5" s="27">
        <v>3794.49</v>
      </c>
      <c r="I5" s="26">
        <v>2</v>
      </c>
      <c r="J5" s="27">
        <v>3716.71</v>
      </c>
    </row>
    <row r="6" spans="1:13">
      <c r="A6" s="5" t="s">
        <v>2</v>
      </c>
      <c r="B6" s="7">
        <v>0.08</v>
      </c>
      <c r="C6" s="6">
        <f>C5*B6</f>
        <v>1.9119999999999999</v>
      </c>
      <c r="E6" s="26">
        <v>8</v>
      </c>
      <c r="F6" s="27">
        <v>3437.27</v>
      </c>
      <c r="G6" s="26">
        <v>9</v>
      </c>
      <c r="H6" s="27">
        <v>3873.56</v>
      </c>
      <c r="I6" s="26">
        <v>3</v>
      </c>
      <c r="J6" s="27">
        <v>3873.56</v>
      </c>
    </row>
    <row r="7" spans="1:13">
      <c r="A7" s="5" t="s">
        <v>3</v>
      </c>
      <c r="B7" s="9">
        <v>7.4800000000000005E-2</v>
      </c>
      <c r="C7" s="6">
        <f>C5*B7</f>
        <v>1.78772</v>
      </c>
      <c r="E7" s="26">
        <v>9</v>
      </c>
      <c r="F7" s="27">
        <v>3509.77</v>
      </c>
      <c r="G7" s="26">
        <v>10</v>
      </c>
      <c r="H7" s="27">
        <v>3951.32</v>
      </c>
      <c r="I7" s="26">
        <v>4</v>
      </c>
      <c r="J7" s="27">
        <v>4021.18</v>
      </c>
    </row>
    <row r="8" spans="1:13">
      <c r="A8" s="5" t="s">
        <v>4</v>
      </c>
      <c r="B8" s="9">
        <v>0.01</v>
      </c>
      <c r="C8" s="6">
        <f>C5*B8</f>
        <v>0.23899999999999999</v>
      </c>
      <c r="E8" s="26">
        <v>10</v>
      </c>
      <c r="F8" s="27">
        <v>3582.26</v>
      </c>
      <c r="G8" s="26">
        <v>11</v>
      </c>
      <c r="H8" s="27">
        <v>4021.18</v>
      </c>
      <c r="I8" s="26">
        <v>5</v>
      </c>
      <c r="J8" s="27">
        <v>4172.76</v>
      </c>
    </row>
    <row r="9" spans="1:13">
      <c r="F9" s="27">
        <f>SUM(F4:F8)</f>
        <v>17198.310000000001</v>
      </c>
      <c r="G9" s="27"/>
      <c r="H9" s="27">
        <f>SUM(H4:H8)</f>
        <v>19357.259999999998</v>
      </c>
      <c r="I9" s="27"/>
      <c r="J9" s="27">
        <f>SUM(J4:J8)</f>
        <v>19366.47</v>
      </c>
    </row>
    <row r="10" spans="1:13">
      <c r="A10" s="2" t="s">
        <v>5</v>
      </c>
      <c r="B10" s="10">
        <v>0.1648</v>
      </c>
      <c r="C10" s="11">
        <f>SUM(C5:C8)</f>
        <v>27.838719999999999</v>
      </c>
      <c r="E10" s="26" t="s">
        <v>44</v>
      </c>
      <c r="F10" s="27">
        <f>F9/5</f>
        <v>3439.6620000000003</v>
      </c>
      <c r="G10" s="27"/>
      <c r="H10" s="27">
        <f>H9/5</f>
        <v>3871.4519999999998</v>
      </c>
      <c r="I10" s="27"/>
      <c r="J10" s="27">
        <f>J9/5</f>
        <v>3873.2940000000003</v>
      </c>
    </row>
    <row r="11" spans="1:13">
      <c r="A11" s="2" t="s">
        <v>6</v>
      </c>
      <c r="B11" s="10">
        <v>8.9200000000000002E-2</v>
      </c>
      <c r="C11" s="11">
        <f>C10*B11</f>
        <v>2.4832138239999999</v>
      </c>
      <c r="I11" s="27"/>
      <c r="J11" s="27">
        <f>(F10+H10+J10)/3</f>
        <v>3728.136</v>
      </c>
      <c r="K11" s="27">
        <f>J11*12</f>
        <v>44737.631999999998</v>
      </c>
      <c r="L11" s="27">
        <f>K11/52</f>
        <v>860.33907692307685</v>
      </c>
      <c r="M11" s="27">
        <f>L11/36</f>
        <v>23.898307692307689</v>
      </c>
    </row>
    <row r="12" spans="1:13">
      <c r="A12" s="2" t="s">
        <v>7</v>
      </c>
      <c r="B12" s="10">
        <v>0.19739999999999999</v>
      </c>
      <c r="C12" s="11">
        <f>C10*B12</f>
        <v>5.4953633279999998</v>
      </c>
    </row>
    <row r="14" spans="1:13">
      <c r="A14" s="4" t="s">
        <v>10</v>
      </c>
      <c r="B14" s="12"/>
      <c r="C14" s="13">
        <f>C12+C11+C10</f>
        <v>35.817297151999995</v>
      </c>
    </row>
    <row r="16" spans="1:13">
      <c r="A16" s="14" t="s">
        <v>11</v>
      </c>
      <c r="B16" s="15">
        <v>0.22</v>
      </c>
      <c r="C16" s="16">
        <f>C14*B16</f>
        <v>7.8798053734399991</v>
      </c>
      <c r="H16" s="26" t="s">
        <v>29</v>
      </c>
    </row>
    <row r="18" spans="1:13">
      <c r="A18" s="12" t="s">
        <v>12</v>
      </c>
      <c r="B18" s="12"/>
      <c r="C18" s="13">
        <f>C16+C14</f>
        <v>43.697102525439995</v>
      </c>
    </row>
    <row r="20" spans="1:13">
      <c r="A20" s="17" t="s">
        <v>13</v>
      </c>
      <c r="B20" s="18">
        <v>0.11550000000000001</v>
      </c>
      <c r="C20" s="19">
        <f>C18*B20</f>
        <v>5.0470153416883194</v>
      </c>
      <c r="D20" s="5" t="s">
        <v>29</v>
      </c>
      <c r="L20" s="5"/>
      <c r="M20" s="5"/>
    </row>
    <row r="21" spans="1:13">
      <c r="L21" s="5"/>
      <c r="M21" s="5"/>
    </row>
    <row r="22" spans="1:13">
      <c r="A22" s="12" t="s">
        <v>14</v>
      </c>
      <c r="B22" s="12"/>
      <c r="C22" s="13">
        <f>C20+C18</f>
        <v>48.744117867128317</v>
      </c>
      <c r="L22" s="5"/>
      <c r="M22" s="5"/>
    </row>
    <row r="23" spans="1:13">
      <c r="L23" s="5"/>
      <c r="M23" s="5"/>
    </row>
    <row r="24" spans="1:13">
      <c r="A24" s="20" t="s">
        <v>15</v>
      </c>
      <c r="B24" s="21">
        <v>0.20399999999999999</v>
      </c>
      <c r="C24" s="22">
        <f>C22*B24</f>
        <v>9.9438000448941768</v>
      </c>
      <c r="L24" s="5"/>
      <c r="M24" s="5"/>
    </row>
    <row r="25" spans="1:13">
      <c r="L25" s="5"/>
      <c r="M25" s="5"/>
    </row>
    <row r="26" spans="1:13">
      <c r="A26" s="23" t="s">
        <v>16</v>
      </c>
      <c r="B26" s="23"/>
      <c r="C26" s="24">
        <v>2.2999999999999998</v>
      </c>
      <c r="L26" s="5"/>
      <c r="M26" s="5"/>
    </row>
    <row r="27" spans="1:13">
      <c r="L27" s="5"/>
      <c r="M27" s="5"/>
    </row>
    <row r="28" spans="1:13">
      <c r="A28" s="12" t="s">
        <v>17</v>
      </c>
      <c r="B28" s="12"/>
      <c r="C28" s="13">
        <f>C22+C24+C26</f>
        <v>60.987917912022489</v>
      </c>
      <c r="D28" s="26" t="s">
        <v>29</v>
      </c>
      <c r="L28" s="5"/>
      <c r="M28" s="5"/>
    </row>
    <row r="29" spans="1:13">
      <c r="A29" s="17" t="s">
        <v>18</v>
      </c>
      <c r="B29" s="17"/>
      <c r="C29" s="19">
        <f>C28</f>
        <v>60.987917912022489</v>
      </c>
      <c r="D29" s="36" t="s">
        <v>29</v>
      </c>
      <c r="L29" s="5"/>
      <c r="M29" s="5"/>
    </row>
    <row r="30" spans="1:13">
      <c r="A30" s="17" t="s">
        <v>19</v>
      </c>
      <c r="B30" s="17"/>
      <c r="C30" s="19">
        <v>61.2</v>
      </c>
      <c r="L30" s="5"/>
      <c r="M30" s="5"/>
    </row>
    <row r="31" spans="1:13">
      <c r="L31" s="5"/>
      <c r="M31" s="5"/>
    </row>
    <row r="32" spans="1:13">
      <c r="L32" s="5"/>
      <c r="M32" s="5"/>
    </row>
    <row r="33" spans="12:13">
      <c r="L33" s="5"/>
      <c r="M33" s="5"/>
    </row>
    <row r="34" spans="12:13">
      <c r="L34" s="5"/>
      <c r="M34" s="5"/>
    </row>
    <row r="35" spans="12:13">
      <c r="L35" s="5"/>
      <c r="M35" s="5"/>
    </row>
    <row r="36" spans="12:13">
      <c r="L36" s="5"/>
      <c r="M36" s="5"/>
    </row>
    <row r="37" spans="12:13">
      <c r="L37" s="5"/>
      <c r="M37" s="5"/>
    </row>
    <row r="38" spans="12:13">
      <c r="L38" s="5"/>
      <c r="M38" s="5"/>
    </row>
    <row r="39" spans="12:13">
      <c r="L39" s="5"/>
      <c r="M39" s="5"/>
    </row>
    <row r="40" spans="12:13">
      <c r="L40" s="5"/>
      <c r="M40" s="5"/>
    </row>
    <row r="41" spans="12:13">
      <c r="L41" s="5"/>
      <c r="M41" s="5"/>
    </row>
    <row r="42" spans="12:13">
      <c r="L42" s="5"/>
      <c r="M42" s="5"/>
    </row>
    <row r="43" spans="12:13">
      <c r="L43" s="5"/>
      <c r="M43" s="5"/>
    </row>
    <row r="44" spans="12:13">
      <c r="L44" s="5"/>
      <c r="M44" s="5"/>
    </row>
    <row r="45" spans="12:13">
      <c r="L45" s="5"/>
      <c r="M45" s="5"/>
    </row>
    <row r="46" spans="12:13">
      <c r="L46" s="5"/>
      <c r="M46" s="5"/>
    </row>
    <row r="47" spans="12:13">
      <c r="L47" s="5"/>
      <c r="M47" s="5"/>
    </row>
    <row r="48" spans="12:13">
      <c r="L48" s="5"/>
      <c r="M48" s="5"/>
    </row>
    <row r="49" spans="12:13">
      <c r="L49" s="5"/>
      <c r="M49" s="5"/>
    </row>
    <row r="50" spans="12:13">
      <c r="L50" s="5"/>
      <c r="M50" s="5"/>
    </row>
    <row r="51" spans="12:13">
      <c r="L51" s="5"/>
      <c r="M51" s="5"/>
    </row>
    <row r="52" spans="12:13">
      <c r="L52" s="5"/>
      <c r="M52" s="5"/>
    </row>
    <row r="53" spans="12:13">
      <c r="L53" s="5"/>
      <c r="M53" s="5"/>
    </row>
  </sheetData>
  <pageMargins left="0.7" right="0.7" top="0.75" bottom="0.75" header="0.3" footer="0.3"/>
  <pageSetup paperSize="9"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C000"/>
  </sheetPr>
  <dimension ref="A1:K32"/>
  <sheetViews>
    <sheetView topLeftCell="A4" zoomScale="150" zoomScaleNormal="150" zoomScalePageLayoutView="150" workbookViewId="0">
      <selection activeCell="E33" sqref="E33"/>
    </sheetView>
  </sheetViews>
  <sheetFormatPr baseColWidth="10" defaultColWidth="8.83203125" defaultRowHeight="11" x14ac:dyDescent="0"/>
  <cols>
    <col min="1" max="1" width="32.33203125" style="5" customWidth="1"/>
    <col min="2" max="2" width="8.83203125" style="5"/>
    <col min="3" max="3" width="8.83203125" style="6"/>
    <col min="4" max="4" width="7.5" style="5" customWidth="1"/>
    <col min="5" max="5" width="6.6640625" style="26" customWidth="1"/>
    <col min="6" max="6" width="8.83203125" style="5" customWidth="1"/>
    <col min="7" max="7" width="6.5" style="26" customWidth="1"/>
    <col min="8" max="8" width="8.6640625" style="5" customWidth="1"/>
    <col min="9" max="9" width="9.1640625" style="5" customWidth="1"/>
    <col min="10" max="10" width="6.83203125" style="5" customWidth="1"/>
    <col min="11" max="11" width="7" style="5" customWidth="1"/>
    <col min="12" max="16384" width="8.83203125" style="5"/>
  </cols>
  <sheetData>
    <row r="1" spans="1:11" s="2" customFormat="1">
      <c r="A1" s="2" t="s">
        <v>40</v>
      </c>
      <c r="C1" s="11"/>
      <c r="E1" s="35" t="s">
        <v>52</v>
      </c>
      <c r="G1" s="25"/>
    </row>
    <row r="3" spans="1:11">
      <c r="A3" s="4" t="s">
        <v>0</v>
      </c>
      <c r="B3" s="31" t="s">
        <v>8</v>
      </c>
      <c r="C3" s="32" t="s">
        <v>9</v>
      </c>
      <c r="E3" s="33" t="s">
        <v>28</v>
      </c>
      <c r="F3" s="34" t="s">
        <v>26</v>
      </c>
      <c r="G3" s="33" t="s">
        <v>28</v>
      </c>
      <c r="H3" s="34" t="s">
        <v>27</v>
      </c>
      <c r="I3" s="33" t="s">
        <v>41</v>
      </c>
      <c r="J3" s="33" t="s">
        <v>42</v>
      </c>
      <c r="K3" s="33" t="s">
        <v>43</v>
      </c>
    </row>
    <row r="4" spans="1:11">
      <c r="E4" s="26">
        <v>6</v>
      </c>
      <c r="F4" s="8">
        <v>2601.6999999999998</v>
      </c>
      <c r="G4" s="26">
        <v>1</v>
      </c>
      <c r="H4" s="8">
        <v>2668.93</v>
      </c>
    </row>
    <row r="5" spans="1:11">
      <c r="A5" s="5" t="s">
        <v>1</v>
      </c>
      <c r="C5" s="6">
        <v>17.75</v>
      </c>
      <c r="E5" s="26">
        <v>7</v>
      </c>
      <c r="F5" s="8">
        <v>2668.93</v>
      </c>
      <c r="G5" s="26">
        <v>2</v>
      </c>
      <c r="H5" s="8">
        <v>2734.82</v>
      </c>
    </row>
    <row r="6" spans="1:11">
      <c r="A6" s="5" t="s">
        <v>2</v>
      </c>
      <c r="B6" s="7">
        <v>0.08</v>
      </c>
      <c r="C6" s="6">
        <f>C5*B6</f>
        <v>1.42</v>
      </c>
      <c r="E6" s="26">
        <v>8</v>
      </c>
      <c r="F6" s="8">
        <v>2734.82</v>
      </c>
      <c r="G6" s="26">
        <v>3</v>
      </c>
      <c r="H6" s="8">
        <v>2802.03</v>
      </c>
    </row>
    <row r="7" spans="1:11">
      <c r="A7" s="5" t="s">
        <v>3</v>
      </c>
      <c r="B7" s="9">
        <v>7.4800000000000005E-2</v>
      </c>
      <c r="C7" s="6">
        <f>C5*B7</f>
        <v>1.3277000000000001</v>
      </c>
      <c r="E7" s="26">
        <v>9</v>
      </c>
      <c r="F7" s="8">
        <v>2802.03</v>
      </c>
      <c r="G7" s="26">
        <v>4</v>
      </c>
      <c r="H7" s="8">
        <v>2870.58</v>
      </c>
    </row>
    <row r="8" spans="1:11">
      <c r="E8" s="26">
        <v>10</v>
      </c>
      <c r="F8" s="8">
        <v>2870.58</v>
      </c>
      <c r="G8" s="26">
        <v>5</v>
      </c>
      <c r="H8" s="8">
        <v>2940.41</v>
      </c>
    </row>
    <row r="9" spans="1:11">
      <c r="A9" s="2" t="s">
        <v>5</v>
      </c>
      <c r="B9" s="10">
        <v>0.15479999999999999</v>
      </c>
      <c r="C9" s="11">
        <f>SUM(C5:C7)</f>
        <v>20.497700000000002</v>
      </c>
      <c r="F9" s="8">
        <f>SUM(F4:F8)</f>
        <v>13678.06</v>
      </c>
      <c r="G9" s="27"/>
      <c r="H9" s="8">
        <f>SUM(H4:H8)</f>
        <v>14016.77</v>
      </c>
    </row>
    <row r="10" spans="1:11">
      <c r="A10" s="2" t="s">
        <v>6</v>
      </c>
      <c r="B10" s="10">
        <v>7.7799999999999994E-2</v>
      </c>
      <c r="C10" s="11">
        <f>C9*B10</f>
        <v>1.5947210599999999</v>
      </c>
      <c r="E10" s="26" t="s">
        <v>44</v>
      </c>
      <c r="F10" s="8">
        <f>F9/5</f>
        <v>2735.6120000000001</v>
      </c>
      <c r="G10" s="27"/>
      <c r="H10" s="8">
        <f>H9/5</f>
        <v>2803.3540000000003</v>
      </c>
    </row>
    <row r="11" spans="1:11">
      <c r="A11" s="2" t="s">
        <v>7</v>
      </c>
      <c r="B11" s="10">
        <v>0.19739999999999999</v>
      </c>
      <c r="C11" s="11">
        <f>C9*B11</f>
        <v>4.0462459800000001</v>
      </c>
      <c r="H11" s="8">
        <f>(F10+H10)/2</f>
        <v>2769.4830000000002</v>
      </c>
      <c r="I11" s="8">
        <f>H11*12</f>
        <v>33233.796000000002</v>
      </c>
      <c r="J11" s="8">
        <f>I11/52</f>
        <v>639.11146153846153</v>
      </c>
      <c r="K11" s="8">
        <f>J11/36</f>
        <v>17.753096153846155</v>
      </c>
    </row>
    <row r="13" spans="1:11">
      <c r="A13" s="4" t="s">
        <v>10</v>
      </c>
      <c r="B13" s="12"/>
      <c r="C13" s="13">
        <f>C11+C10+C9</f>
        <v>26.138667040000001</v>
      </c>
    </row>
    <row r="15" spans="1:11">
      <c r="A15" s="14" t="s">
        <v>11</v>
      </c>
      <c r="B15" s="15">
        <v>0.21629999999999999</v>
      </c>
      <c r="C15" s="16">
        <f>C13*B15</f>
        <v>5.653793680752</v>
      </c>
    </row>
    <row r="17" spans="1:5">
      <c r="A17" s="12" t="s">
        <v>12</v>
      </c>
      <c r="B17" s="12"/>
      <c r="C17" s="13">
        <f>C15+C13</f>
        <v>31.792460720752</v>
      </c>
    </row>
    <row r="19" spans="1:5">
      <c r="A19" s="17" t="s">
        <v>13</v>
      </c>
      <c r="B19" s="18">
        <v>9.7199999999999995E-2</v>
      </c>
      <c r="C19" s="19">
        <f>C17*B19</f>
        <v>3.0902271820570943</v>
      </c>
    </row>
    <row r="21" spans="1:5">
      <c r="A21" s="12" t="s">
        <v>14</v>
      </c>
      <c r="B21" s="12"/>
      <c r="C21" s="13">
        <f>C19+C17</f>
        <v>34.882687902809096</v>
      </c>
    </row>
    <row r="23" spans="1:5">
      <c r="A23" s="20" t="s">
        <v>15</v>
      </c>
      <c r="B23" s="21">
        <v>0.20399999999999999</v>
      </c>
      <c r="C23" s="22">
        <f>C21*B23</f>
        <v>7.1160683321730547</v>
      </c>
    </row>
    <row r="25" spans="1:5">
      <c r="A25" s="23" t="s">
        <v>16</v>
      </c>
      <c r="B25" s="23"/>
      <c r="C25" s="24">
        <v>2.2999999999999998</v>
      </c>
    </row>
    <row r="26" spans="1:5">
      <c r="A26" s="12" t="s">
        <v>21</v>
      </c>
      <c r="B26" s="12"/>
      <c r="C26" s="13"/>
    </row>
    <row r="27" spans="1:5">
      <c r="A27" s="12" t="s">
        <v>22</v>
      </c>
      <c r="B27" s="12"/>
      <c r="C27" s="13">
        <f>C17+C19+C23+C25</f>
        <v>44.29875623498215</v>
      </c>
    </row>
    <row r="29" spans="1:5">
      <c r="A29" s="12" t="s">
        <v>20</v>
      </c>
      <c r="B29" s="12"/>
      <c r="C29" s="13">
        <f>C27/7</f>
        <v>6.3283937478545926</v>
      </c>
    </row>
    <row r="30" spans="1:5">
      <c r="A30" s="28" t="s">
        <v>23</v>
      </c>
      <c r="B30" s="28"/>
      <c r="C30" s="29">
        <v>2.97</v>
      </c>
      <c r="D30" s="26" t="s">
        <v>29</v>
      </c>
    </row>
    <row r="31" spans="1:5">
      <c r="A31" s="17" t="s">
        <v>24</v>
      </c>
      <c r="B31" s="17"/>
      <c r="C31" s="19">
        <f>C29+C30</f>
        <v>9.2983937478545933</v>
      </c>
      <c r="D31" s="36" t="s">
        <v>29</v>
      </c>
      <c r="E31" s="26" t="s">
        <v>29</v>
      </c>
    </row>
    <row r="32" spans="1:5">
      <c r="A32" s="17" t="s">
        <v>19</v>
      </c>
      <c r="B32" s="17"/>
      <c r="C32" s="19">
        <v>9.6</v>
      </c>
    </row>
  </sheetData>
  <pageMargins left="0.7" right="0.7" top="0.75" bottom="0.75" header="0.3" footer="0.3"/>
  <pageSetup paperSize="9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C000"/>
  </sheetPr>
  <dimension ref="A1:M68"/>
  <sheetViews>
    <sheetView workbookViewId="0">
      <selection activeCell="D34" sqref="D34"/>
    </sheetView>
  </sheetViews>
  <sheetFormatPr baseColWidth="10" defaultColWidth="8.83203125" defaultRowHeight="15" x14ac:dyDescent="0"/>
  <cols>
    <col min="1" max="1" width="48.33203125" style="42" customWidth="1"/>
    <col min="2" max="2" width="7.83203125" style="42" bestFit="1" customWidth="1"/>
    <col min="3" max="3" width="12" style="43" customWidth="1"/>
    <col min="4" max="4" width="10.6640625" style="42" bestFit="1" customWidth="1"/>
    <col min="5" max="5" width="10.33203125" style="49" bestFit="1" customWidth="1"/>
    <col min="6" max="6" width="13.5" style="42" bestFit="1" customWidth="1"/>
    <col min="7" max="7" width="24.33203125" style="49" bestFit="1" customWidth="1"/>
    <col min="8" max="8" width="23.6640625" style="42" bestFit="1" customWidth="1"/>
    <col min="9" max="9" width="10.33203125" style="49" bestFit="1" customWidth="1"/>
    <col min="10" max="11" width="13.5" style="42" bestFit="1" customWidth="1"/>
    <col min="12" max="12" width="10.5" style="42" bestFit="1" customWidth="1"/>
    <col min="13" max="13" width="9.33203125" style="42" bestFit="1" customWidth="1"/>
    <col min="14" max="16384" width="8.83203125" style="42"/>
  </cols>
  <sheetData>
    <row r="1" spans="1:13" s="40" customFormat="1">
      <c r="A1" s="40" t="s">
        <v>35</v>
      </c>
      <c r="C1" s="41"/>
      <c r="E1" s="70" t="s">
        <v>52</v>
      </c>
      <c r="G1" s="73"/>
      <c r="I1" s="73"/>
    </row>
    <row r="3" spans="1:13">
      <c r="A3" s="44" t="s">
        <v>0</v>
      </c>
      <c r="B3" s="45" t="s">
        <v>8</v>
      </c>
      <c r="C3" s="46" t="s">
        <v>9</v>
      </c>
      <c r="E3" s="47" t="s">
        <v>28</v>
      </c>
      <c r="F3" s="48" t="s">
        <v>31</v>
      </c>
      <c r="G3" s="47" t="s">
        <v>28</v>
      </c>
      <c r="H3" s="48" t="s">
        <v>32</v>
      </c>
      <c r="I3" s="47" t="s">
        <v>28</v>
      </c>
      <c r="J3" s="48" t="s">
        <v>33</v>
      </c>
      <c r="K3" s="47" t="s">
        <v>41</v>
      </c>
      <c r="L3" s="47" t="s">
        <v>42</v>
      </c>
      <c r="M3" s="47" t="s">
        <v>43</v>
      </c>
    </row>
    <row r="4" spans="1:13">
      <c r="E4" s="49">
        <v>6</v>
      </c>
      <c r="F4" s="50">
        <v>3300.24</v>
      </c>
      <c r="G4" s="49">
        <v>7</v>
      </c>
      <c r="H4" s="50">
        <v>3716.71</v>
      </c>
      <c r="I4" s="49">
        <v>1</v>
      </c>
      <c r="J4" s="50">
        <v>3582.26</v>
      </c>
    </row>
    <row r="5" spans="1:13">
      <c r="A5" s="42" t="s">
        <v>1</v>
      </c>
      <c r="C5" s="43">
        <v>23.9</v>
      </c>
      <c r="E5" s="49">
        <v>7</v>
      </c>
      <c r="F5" s="50">
        <v>3368.77</v>
      </c>
      <c r="G5" s="49">
        <v>8</v>
      </c>
      <c r="H5" s="50">
        <v>3794.49</v>
      </c>
      <c r="I5" s="49">
        <v>2</v>
      </c>
      <c r="J5" s="50">
        <v>3716.71</v>
      </c>
    </row>
    <row r="6" spans="1:13">
      <c r="A6" s="42" t="s">
        <v>2</v>
      </c>
      <c r="B6" s="51">
        <v>0.08</v>
      </c>
      <c r="C6" s="43">
        <f>C5*B6</f>
        <v>1.9119999999999999</v>
      </c>
      <c r="E6" s="49">
        <v>8</v>
      </c>
      <c r="F6" s="50">
        <v>3437.27</v>
      </c>
      <c r="G6" s="49">
        <v>9</v>
      </c>
      <c r="H6" s="50">
        <v>3873.56</v>
      </c>
      <c r="I6" s="49">
        <v>3</v>
      </c>
      <c r="J6" s="50">
        <v>3873.56</v>
      </c>
    </row>
    <row r="7" spans="1:13">
      <c r="A7" s="42" t="s">
        <v>3</v>
      </c>
      <c r="B7" s="52">
        <v>7.4800000000000005E-2</v>
      </c>
      <c r="C7" s="43">
        <f>C5*B7</f>
        <v>1.78772</v>
      </c>
      <c r="E7" s="49">
        <v>9</v>
      </c>
      <c r="F7" s="50">
        <v>3509.77</v>
      </c>
      <c r="G7" s="49">
        <v>10</v>
      </c>
      <c r="H7" s="50">
        <v>3951.32</v>
      </c>
      <c r="I7" s="49">
        <v>4</v>
      </c>
      <c r="J7" s="50">
        <v>4021.18</v>
      </c>
    </row>
    <row r="8" spans="1:13">
      <c r="E8" s="49">
        <v>10</v>
      </c>
      <c r="F8" s="50">
        <v>3582.26</v>
      </c>
      <c r="G8" s="49">
        <v>11</v>
      </c>
      <c r="H8" s="50">
        <v>4021.18</v>
      </c>
      <c r="I8" s="49">
        <v>5</v>
      </c>
      <c r="J8" s="50">
        <v>4172.76</v>
      </c>
    </row>
    <row r="9" spans="1:13">
      <c r="A9" s="40" t="s">
        <v>5</v>
      </c>
      <c r="B9" s="53">
        <v>0.15479999999999999</v>
      </c>
      <c r="C9" s="41">
        <f>SUM(C5:C7)</f>
        <v>27.599719999999998</v>
      </c>
      <c r="F9" s="50">
        <f>SUM(F4:F8)</f>
        <v>17198.310000000001</v>
      </c>
      <c r="G9" s="54"/>
      <c r="H9" s="50">
        <f>SUM(H4:H8)</f>
        <v>19357.259999999998</v>
      </c>
      <c r="I9" s="54"/>
      <c r="J9" s="50">
        <f>SUM(J4:J8)</f>
        <v>19366.47</v>
      </c>
    </row>
    <row r="10" spans="1:13">
      <c r="A10" s="40" t="s">
        <v>6</v>
      </c>
      <c r="B10" s="53">
        <v>8.4099999999999994E-2</v>
      </c>
      <c r="C10" s="41">
        <f>C9*B10</f>
        <v>2.3211364519999997</v>
      </c>
      <c r="E10" s="49" t="s">
        <v>44</v>
      </c>
      <c r="F10" s="50">
        <f>F9/5</f>
        <v>3439.6620000000003</v>
      </c>
      <c r="G10" s="54"/>
      <c r="H10" s="50">
        <f>H9/5</f>
        <v>3871.4519999999998</v>
      </c>
      <c r="I10" s="54"/>
      <c r="J10" s="50">
        <f>J9/5</f>
        <v>3873.2940000000003</v>
      </c>
    </row>
    <row r="11" spans="1:13">
      <c r="A11" s="40" t="s">
        <v>7</v>
      </c>
      <c r="B11" s="53">
        <v>0.19739999999999999</v>
      </c>
      <c r="C11" s="41">
        <f>C9*B11</f>
        <v>5.4481847279999993</v>
      </c>
      <c r="I11" s="54"/>
      <c r="J11" s="50">
        <f>(F10+H10+J10)/3</f>
        <v>3728.136</v>
      </c>
      <c r="K11" s="50">
        <f>J11*12</f>
        <v>44737.631999999998</v>
      </c>
      <c r="L11" s="50">
        <f>K11/52</f>
        <v>860.33907692307685</v>
      </c>
      <c r="M11" s="50">
        <f>L11/36</f>
        <v>23.898307692307689</v>
      </c>
    </row>
    <row r="13" spans="1:13">
      <c r="A13" s="44" t="s">
        <v>10</v>
      </c>
      <c r="B13" s="55"/>
      <c r="C13" s="56">
        <f>C11+C10+C9</f>
        <v>35.369041179999996</v>
      </c>
    </row>
    <row r="15" spans="1:13">
      <c r="A15" s="57" t="s">
        <v>11</v>
      </c>
      <c r="B15" s="58">
        <v>0.21629999999999999</v>
      </c>
      <c r="C15" s="59">
        <f>C13*B15</f>
        <v>7.6503236072339993</v>
      </c>
    </row>
    <row r="17" spans="1:9">
      <c r="A17" s="55" t="s">
        <v>12</v>
      </c>
      <c r="B17" s="55"/>
      <c r="C17" s="56">
        <f>C15+C13</f>
        <v>43.019364787233997</v>
      </c>
    </row>
    <row r="19" spans="1:9">
      <c r="A19" s="60" t="s">
        <v>13</v>
      </c>
      <c r="B19" s="61">
        <v>0.11799999999999999</v>
      </c>
      <c r="C19" s="62">
        <f>C17*B19</f>
        <v>5.076285044893611</v>
      </c>
    </row>
    <row r="21" spans="1:9">
      <c r="A21" s="55" t="s">
        <v>14</v>
      </c>
      <c r="B21" s="55"/>
      <c r="C21" s="56">
        <f>C19+C17</f>
        <v>48.095649832127606</v>
      </c>
    </row>
    <row r="23" spans="1:9">
      <c r="A23" s="63" t="s">
        <v>15</v>
      </c>
      <c r="B23" s="64">
        <v>0.20399999999999999</v>
      </c>
      <c r="C23" s="65">
        <f>C21*B23</f>
        <v>9.8115125657540307</v>
      </c>
    </row>
    <row r="25" spans="1:9">
      <c r="A25" s="66" t="s">
        <v>16</v>
      </c>
      <c r="B25" s="66"/>
      <c r="C25" s="67">
        <v>2.2999999999999998</v>
      </c>
      <c r="D25" s="42" t="s">
        <v>29</v>
      </c>
      <c r="G25" s="42"/>
      <c r="I25" s="42"/>
    </row>
    <row r="26" spans="1:9">
      <c r="A26" s="55" t="s">
        <v>25</v>
      </c>
      <c r="B26" s="55"/>
      <c r="C26" s="56"/>
      <c r="G26" s="75"/>
      <c r="H26" s="78"/>
      <c r="I26" s="42"/>
    </row>
    <row r="27" spans="1:9">
      <c r="A27" s="55" t="s">
        <v>22</v>
      </c>
      <c r="B27" s="55"/>
      <c r="C27" s="56">
        <f>C17+C19+C23+C25</f>
        <v>60.207162397881632</v>
      </c>
      <c r="G27" s="76"/>
      <c r="H27" s="77"/>
      <c r="I27" s="42"/>
    </row>
    <row r="28" spans="1:9">
      <c r="G28" s="76"/>
      <c r="H28" s="78"/>
      <c r="I28" s="42"/>
    </row>
    <row r="29" spans="1:9">
      <c r="A29" s="55" t="s">
        <v>20</v>
      </c>
      <c r="B29" s="55"/>
      <c r="C29" s="56">
        <f>C27/5</f>
        <v>12.041432479576326</v>
      </c>
      <c r="G29" s="76"/>
      <c r="H29" s="78"/>
      <c r="I29" s="42"/>
    </row>
    <row r="30" spans="1:9">
      <c r="A30" s="68" t="s">
        <v>23</v>
      </c>
      <c r="B30" s="68"/>
      <c r="C30" s="69">
        <v>3.17</v>
      </c>
      <c r="D30" s="74" t="s">
        <v>29</v>
      </c>
      <c r="G30" s="76"/>
      <c r="H30" s="78"/>
      <c r="I30" s="42"/>
    </row>
    <row r="31" spans="1:9">
      <c r="A31" s="60" t="s">
        <v>24</v>
      </c>
      <c r="B31" s="60"/>
      <c r="C31" s="62">
        <f>C29+C30</f>
        <v>15.211432479576326</v>
      </c>
      <c r="D31" s="72" t="s">
        <v>29</v>
      </c>
      <c r="G31" s="76"/>
      <c r="H31" s="78"/>
      <c r="I31" s="42"/>
    </row>
    <row r="32" spans="1:9">
      <c r="A32" s="60" t="s">
        <v>19</v>
      </c>
      <c r="B32" s="60"/>
      <c r="C32" s="62">
        <v>15.6</v>
      </c>
      <c r="G32" s="76"/>
      <c r="H32" s="78"/>
      <c r="I32" s="42"/>
    </row>
    <row r="33" spans="7:9">
      <c r="G33" s="76"/>
      <c r="H33" s="78"/>
      <c r="I33" s="42"/>
    </row>
    <row r="34" spans="7:9">
      <c r="G34" s="76"/>
      <c r="H34" s="78"/>
      <c r="I34" s="42"/>
    </row>
    <row r="35" spans="7:9">
      <c r="G35" s="76"/>
      <c r="H35" s="78"/>
      <c r="I35" s="42"/>
    </row>
    <row r="36" spans="7:9">
      <c r="G36" s="76"/>
      <c r="H36" s="78"/>
      <c r="I36" s="42"/>
    </row>
    <row r="37" spans="7:9">
      <c r="G37" s="76"/>
      <c r="H37" s="78"/>
      <c r="I37" s="42"/>
    </row>
    <row r="38" spans="7:9">
      <c r="G38" s="76"/>
      <c r="H38" s="78"/>
      <c r="I38" s="42"/>
    </row>
    <row r="39" spans="7:9">
      <c r="G39" s="76"/>
      <c r="H39" s="78"/>
      <c r="I39" s="42"/>
    </row>
    <row r="40" spans="7:9">
      <c r="G40" s="76"/>
      <c r="H40" s="78"/>
      <c r="I40" s="42"/>
    </row>
    <row r="41" spans="7:9">
      <c r="G41" s="76"/>
      <c r="H41" s="78"/>
      <c r="I41" s="42"/>
    </row>
    <row r="42" spans="7:9">
      <c r="G42" s="76"/>
      <c r="H42" s="78"/>
      <c r="I42" s="42"/>
    </row>
    <row r="43" spans="7:9">
      <c r="G43" s="76"/>
      <c r="H43" s="78"/>
      <c r="I43" s="42"/>
    </row>
    <row r="44" spans="7:9">
      <c r="G44" s="76"/>
      <c r="H44" s="78"/>
      <c r="I44" s="42"/>
    </row>
    <row r="45" spans="7:9">
      <c r="G45" s="76"/>
      <c r="H45" s="78"/>
      <c r="I45" s="42"/>
    </row>
    <row r="46" spans="7:9">
      <c r="G46" s="76"/>
      <c r="H46" s="78"/>
      <c r="I46" s="42"/>
    </row>
    <row r="47" spans="7:9">
      <c r="G47" s="76"/>
      <c r="H47" s="78"/>
      <c r="I47" s="42"/>
    </row>
    <row r="48" spans="7:9">
      <c r="G48" s="76"/>
      <c r="H48" s="78"/>
      <c r="I48" s="42"/>
    </row>
    <row r="49" spans="7:9">
      <c r="G49" s="76"/>
      <c r="H49" s="78"/>
      <c r="I49" s="42"/>
    </row>
    <row r="50" spans="7:9">
      <c r="G50" s="76"/>
      <c r="H50" s="78"/>
      <c r="I50" s="42"/>
    </row>
    <row r="51" spans="7:9">
      <c r="G51" s="76"/>
      <c r="H51" s="78"/>
      <c r="I51" s="42"/>
    </row>
    <row r="52" spans="7:9">
      <c r="G52" s="76"/>
      <c r="H52" s="78"/>
      <c r="I52" s="42"/>
    </row>
    <row r="53" spans="7:9">
      <c r="G53" s="76"/>
      <c r="H53" s="78"/>
      <c r="I53" s="42"/>
    </row>
    <row r="54" spans="7:9">
      <c r="G54" s="76"/>
      <c r="H54" s="78"/>
      <c r="I54" s="42"/>
    </row>
    <row r="55" spans="7:9">
      <c r="G55" s="76"/>
      <c r="H55" s="78"/>
      <c r="I55" s="42"/>
    </row>
    <row r="56" spans="7:9">
      <c r="G56" s="76"/>
      <c r="H56" s="78"/>
      <c r="I56" s="42"/>
    </row>
    <row r="57" spans="7:9">
      <c r="G57" s="76"/>
      <c r="H57" s="78"/>
      <c r="I57" s="42"/>
    </row>
    <row r="58" spans="7:9">
      <c r="G58" s="76"/>
      <c r="H58" s="78"/>
      <c r="I58" s="42"/>
    </row>
    <row r="59" spans="7:9">
      <c r="G59" s="76"/>
      <c r="H59" s="78"/>
      <c r="I59" s="42"/>
    </row>
    <row r="60" spans="7:9">
      <c r="G60" s="76"/>
      <c r="H60" s="78"/>
      <c r="I60" s="42"/>
    </row>
    <row r="61" spans="7:9">
      <c r="G61" s="76"/>
      <c r="H61" s="78"/>
      <c r="I61" s="42"/>
    </row>
    <row r="62" spans="7:9">
      <c r="G62" s="76"/>
      <c r="H62" s="78"/>
      <c r="I62" s="42"/>
    </row>
    <row r="63" spans="7:9">
      <c r="G63" s="76"/>
      <c r="H63" s="78"/>
      <c r="I63" s="42"/>
    </row>
    <row r="64" spans="7:9">
      <c r="G64" s="76"/>
      <c r="H64" s="78"/>
      <c r="I64" s="42"/>
    </row>
    <row r="65" spans="7:9">
      <c r="G65" s="76"/>
      <c r="H65" s="78"/>
      <c r="I65" s="42"/>
    </row>
    <row r="66" spans="7:9">
      <c r="G66" s="76"/>
      <c r="H66" s="78"/>
      <c r="I66" s="42"/>
    </row>
    <row r="67" spans="7:9">
      <c r="G67" s="76"/>
      <c r="H67" s="78"/>
      <c r="I67" s="42"/>
    </row>
    <row r="68" spans="7:9">
      <c r="G68" s="42"/>
      <c r="I68" s="42"/>
    </row>
  </sheetData>
  <pageMargins left="0.7" right="0.7" top="0.75" bottom="0.75" header="0.3" footer="0.3"/>
  <pageSetup paperSize="9"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opLeftCell="A18" workbookViewId="0">
      <selection activeCell="E33" sqref="E33"/>
    </sheetView>
  </sheetViews>
  <sheetFormatPr baseColWidth="10" defaultColWidth="11.5" defaultRowHeight="15" x14ac:dyDescent="0"/>
  <cols>
    <col min="1" max="1" width="52.33203125" style="42" customWidth="1"/>
    <col min="2" max="2" width="9.83203125" style="42" bestFit="1" customWidth="1"/>
    <col min="3" max="3" width="11" style="42" bestFit="1" customWidth="1"/>
    <col min="4" max="4" width="8" style="42" customWidth="1"/>
    <col min="5" max="5" width="12.1640625" style="42" customWidth="1"/>
    <col min="6" max="6" width="13.5" style="42" bestFit="1" customWidth="1"/>
    <col min="7" max="7" width="10.33203125" style="42" bestFit="1" customWidth="1"/>
    <col min="8" max="8" width="13.5" style="42" bestFit="1" customWidth="1"/>
    <col min="9" max="9" width="11" style="42" bestFit="1" customWidth="1"/>
    <col min="10" max="11" width="13.5" style="42" bestFit="1" customWidth="1"/>
    <col min="12" max="12" width="10.5" style="42" bestFit="1" customWidth="1"/>
    <col min="13" max="13" width="9.33203125" style="42" bestFit="1" customWidth="1"/>
    <col min="14" max="16384" width="11.5" style="42"/>
  </cols>
  <sheetData>
    <row r="1" spans="1:14">
      <c r="A1" s="40" t="s">
        <v>36</v>
      </c>
      <c r="B1" s="40"/>
      <c r="C1" s="41"/>
      <c r="E1" s="70" t="s">
        <v>52</v>
      </c>
    </row>
    <row r="2" spans="1:14">
      <c r="C2" s="43"/>
    </row>
    <row r="3" spans="1:14">
      <c r="A3" s="44" t="s">
        <v>0</v>
      </c>
      <c r="B3" s="45" t="s">
        <v>8</v>
      </c>
      <c r="C3" s="46" t="s">
        <v>9</v>
      </c>
      <c r="E3" s="47" t="s">
        <v>28</v>
      </c>
      <c r="F3" s="48" t="s">
        <v>31</v>
      </c>
      <c r="G3" s="47" t="s">
        <v>28</v>
      </c>
      <c r="H3" s="48" t="s">
        <v>32</v>
      </c>
      <c r="I3" s="47" t="s">
        <v>28</v>
      </c>
      <c r="J3" s="48" t="s">
        <v>33</v>
      </c>
      <c r="K3" s="47" t="s">
        <v>41</v>
      </c>
      <c r="L3" s="47" t="s">
        <v>42</v>
      </c>
      <c r="M3" s="47" t="s">
        <v>43</v>
      </c>
    </row>
    <row r="4" spans="1:14">
      <c r="C4" s="43"/>
      <c r="E4" s="49">
        <v>5</v>
      </c>
      <c r="F4" s="50">
        <v>3227.72</v>
      </c>
      <c r="G4" s="49">
        <v>5</v>
      </c>
      <c r="H4" s="50">
        <v>3582.26</v>
      </c>
      <c r="I4" s="49">
        <v>0</v>
      </c>
      <c r="J4" s="50">
        <v>3437.27</v>
      </c>
    </row>
    <row r="5" spans="1:14">
      <c r="A5" s="42" t="s">
        <v>1</v>
      </c>
      <c r="C5" s="43">
        <v>23.12</v>
      </c>
      <c r="E5" s="49">
        <v>6</v>
      </c>
      <c r="F5" s="50">
        <v>3300.24</v>
      </c>
      <c r="G5" s="49">
        <v>6</v>
      </c>
      <c r="H5" s="50">
        <v>3649.51</v>
      </c>
      <c r="I5" s="49">
        <v>1</v>
      </c>
      <c r="J5" s="50">
        <v>3582.26</v>
      </c>
    </row>
    <row r="6" spans="1:14">
      <c r="A6" s="42" t="s">
        <v>2</v>
      </c>
      <c r="B6" s="51">
        <v>0.08</v>
      </c>
      <c r="C6" s="43">
        <f>C5*B6</f>
        <v>1.8496000000000001</v>
      </c>
      <c r="E6" s="49">
        <v>7</v>
      </c>
      <c r="F6" s="50">
        <v>3368.77</v>
      </c>
      <c r="G6" s="49">
        <v>7</v>
      </c>
      <c r="H6" s="50">
        <v>3716.71</v>
      </c>
      <c r="I6" s="49">
        <v>2</v>
      </c>
      <c r="J6" s="50">
        <v>3716.71</v>
      </c>
    </row>
    <row r="7" spans="1:14">
      <c r="A7" s="42" t="s">
        <v>3</v>
      </c>
      <c r="B7" s="52">
        <v>7.4800000000000005E-2</v>
      </c>
      <c r="C7" s="43">
        <f>C5*B7</f>
        <v>1.7293760000000002</v>
      </c>
      <c r="E7" s="49">
        <v>8</v>
      </c>
      <c r="F7" s="50">
        <v>3437.27</v>
      </c>
      <c r="G7" s="49">
        <v>8</v>
      </c>
      <c r="H7" s="50">
        <v>3794.49</v>
      </c>
      <c r="I7" s="49">
        <v>3</v>
      </c>
      <c r="J7" s="50">
        <v>3873.56</v>
      </c>
    </row>
    <row r="8" spans="1:14">
      <c r="C8" s="43"/>
      <c r="E8" s="49">
        <v>9</v>
      </c>
      <c r="F8" s="50">
        <v>3509.77</v>
      </c>
      <c r="G8" s="49">
        <v>9</v>
      </c>
      <c r="H8" s="50">
        <v>3873.56</v>
      </c>
      <c r="I8" s="49">
        <v>4</v>
      </c>
      <c r="J8" s="50">
        <v>4021.18</v>
      </c>
    </row>
    <row r="9" spans="1:14">
      <c r="A9" s="40" t="s">
        <v>5</v>
      </c>
      <c r="B9" s="53">
        <v>0.15479999999999999</v>
      </c>
      <c r="C9" s="41">
        <f>SUM(C5:C7)</f>
        <v>26.698976000000002</v>
      </c>
      <c r="E9" s="49"/>
      <c r="F9" s="50">
        <f>SUM(F4:F8)</f>
        <v>16843.77</v>
      </c>
      <c r="G9" s="54"/>
      <c r="H9" s="50">
        <f>SUM(H4:H8)</f>
        <v>18616.53</v>
      </c>
      <c r="I9" s="54"/>
      <c r="J9" s="50">
        <f>SUM(J4:J8)</f>
        <v>18630.98</v>
      </c>
    </row>
    <row r="10" spans="1:14">
      <c r="A10" s="40" t="s">
        <v>6</v>
      </c>
      <c r="B10" s="53">
        <v>8.4099999999999994E-2</v>
      </c>
      <c r="C10" s="41">
        <f>C9*B10</f>
        <v>2.2453838816</v>
      </c>
      <c r="E10" s="49" t="s">
        <v>44</v>
      </c>
      <c r="F10" s="50">
        <f>F9/5</f>
        <v>3368.7539999999999</v>
      </c>
      <c r="G10" s="54"/>
      <c r="H10" s="50">
        <f>H9/5</f>
        <v>3723.3059999999996</v>
      </c>
      <c r="I10" s="54"/>
      <c r="J10" s="50">
        <f>J9/5</f>
        <v>3726.1959999999999</v>
      </c>
    </row>
    <row r="11" spans="1:14">
      <c r="A11" s="40" t="s">
        <v>7</v>
      </c>
      <c r="B11" s="53">
        <v>0.19739999999999999</v>
      </c>
      <c r="C11" s="41">
        <f>C9*B11</f>
        <v>5.2703778624000002</v>
      </c>
      <c r="E11" s="49"/>
      <c r="G11" s="49"/>
      <c r="I11" s="54"/>
      <c r="J11" s="50">
        <f>(F10+H10+J10)/3</f>
        <v>3606.085333333333</v>
      </c>
      <c r="K11" s="50">
        <f>J11*12</f>
        <v>43273.023999999998</v>
      </c>
      <c r="L11" s="50">
        <f>K11/52</f>
        <v>832.17353846153844</v>
      </c>
      <c r="M11" s="50">
        <f>L11/36</f>
        <v>23.115931623931623</v>
      </c>
    </row>
    <row r="12" spans="1:14">
      <c r="C12" s="43"/>
      <c r="E12" s="49"/>
      <c r="G12" s="49"/>
      <c r="I12" s="49"/>
    </row>
    <row r="13" spans="1:14">
      <c r="A13" s="44" t="s">
        <v>10</v>
      </c>
      <c r="B13" s="55"/>
      <c r="C13" s="56">
        <f>C11+C10+C9</f>
        <v>34.214737744000004</v>
      </c>
      <c r="J13" s="43" t="s">
        <v>29</v>
      </c>
      <c r="K13" s="43" t="s">
        <v>29</v>
      </c>
      <c r="L13" s="43" t="s">
        <v>29</v>
      </c>
      <c r="M13" s="43" t="s">
        <v>29</v>
      </c>
      <c r="N13" s="43" t="s">
        <v>29</v>
      </c>
    </row>
    <row r="14" spans="1:14">
      <c r="C14" s="43"/>
    </row>
    <row r="15" spans="1:14">
      <c r="A15" s="57" t="s">
        <v>11</v>
      </c>
      <c r="B15" s="58">
        <v>0.21629999999999999</v>
      </c>
      <c r="C15" s="59">
        <f>C13*B15</f>
        <v>7.4006477740272008</v>
      </c>
    </row>
    <row r="16" spans="1:14">
      <c r="C16" s="43"/>
    </row>
    <row r="17" spans="1:10">
      <c r="A17" s="55" t="s">
        <v>12</v>
      </c>
      <c r="B17" s="55"/>
      <c r="C17" s="56">
        <f>C15+C13</f>
        <v>41.615385518027203</v>
      </c>
    </row>
    <row r="18" spans="1:10">
      <c r="C18" s="43"/>
    </row>
    <row r="19" spans="1:10">
      <c r="A19" s="60" t="s">
        <v>13</v>
      </c>
      <c r="B19" s="61">
        <v>0.11799999999999999</v>
      </c>
      <c r="C19" s="62">
        <f>C17*B19</f>
        <v>4.91061549112721</v>
      </c>
    </row>
    <row r="20" spans="1:10">
      <c r="C20" s="43"/>
    </row>
    <row r="21" spans="1:10">
      <c r="A21" s="55" t="s">
        <v>14</v>
      </c>
      <c r="B21" s="55"/>
      <c r="C21" s="56">
        <f>C19+C17</f>
        <v>46.526001009154413</v>
      </c>
    </row>
    <row r="22" spans="1:10">
      <c r="C22" s="43"/>
      <c r="G22" s="42" t="s">
        <v>29</v>
      </c>
      <c r="I22" s="79" t="s">
        <v>29</v>
      </c>
      <c r="J22" s="79" t="s">
        <v>29</v>
      </c>
    </row>
    <row r="23" spans="1:10">
      <c r="A23" s="63" t="s">
        <v>15</v>
      </c>
      <c r="B23" s="64">
        <v>0.20399999999999999</v>
      </c>
      <c r="C23" s="65">
        <f>C21*B23</f>
        <v>9.4913042058675003</v>
      </c>
      <c r="I23" s="79" t="s">
        <v>29</v>
      </c>
    </row>
    <row r="24" spans="1:10">
      <c r="C24" s="43"/>
    </row>
    <row r="25" spans="1:10">
      <c r="A25" s="66" t="s">
        <v>16</v>
      </c>
      <c r="B25" s="66"/>
      <c r="C25" s="67">
        <v>2.2999999999999998</v>
      </c>
      <c r="E25" s="79" t="s">
        <v>29</v>
      </c>
    </row>
    <row r="26" spans="1:10">
      <c r="A26" s="55" t="s">
        <v>29</v>
      </c>
      <c r="B26" s="55"/>
      <c r="C26" s="56"/>
    </row>
    <row r="27" spans="1:10">
      <c r="A27" s="81" t="s">
        <v>53</v>
      </c>
      <c r="B27" s="55"/>
      <c r="C27" s="56">
        <f>C17+C19+C23+C25</f>
        <v>58.317305215021911</v>
      </c>
    </row>
    <row r="28" spans="1:10">
      <c r="C28" s="43"/>
    </row>
    <row r="29" spans="1:10">
      <c r="A29" s="82" t="s">
        <v>17</v>
      </c>
      <c r="B29" s="55"/>
      <c r="C29" s="56">
        <f>C27</f>
        <v>58.317305215021911</v>
      </c>
      <c r="E29" s="79" t="s">
        <v>29</v>
      </c>
      <c r="F29" s="79" t="s">
        <v>29</v>
      </c>
      <c r="H29" s="80" t="s">
        <v>29</v>
      </c>
    </row>
    <row r="30" spans="1:10">
      <c r="A30" s="68" t="s">
        <v>23</v>
      </c>
      <c r="B30" s="68"/>
      <c r="C30" s="69">
        <v>23.5</v>
      </c>
      <c r="E30" s="80" t="s">
        <v>29</v>
      </c>
    </row>
    <row r="31" spans="1:10">
      <c r="A31" s="68"/>
      <c r="B31" s="68"/>
      <c r="C31" s="69"/>
      <c r="D31" s="42" t="s">
        <v>29</v>
      </c>
    </row>
    <row r="32" spans="1:10">
      <c r="A32" s="60" t="s">
        <v>54</v>
      </c>
      <c r="B32" s="60"/>
      <c r="C32" s="62">
        <f>C29+C30</f>
        <v>81.817305215021918</v>
      </c>
      <c r="D32" s="72" t="s">
        <v>29</v>
      </c>
    </row>
    <row r="33" spans="3:3">
      <c r="C33" s="43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F16" sqref="F16"/>
    </sheetView>
  </sheetViews>
  <sheetFormatPr baseColWidth="10" defaultColWidth="11.5" defaultRowHeight="18" x14ac:dyDescent="0"/>
  <cols>
    <col min="1" max="1" width="25" style="38" customWidth="1"/>
    <col min="2" max="2" width="19" style="39" customWidth="1"/>
    <col min="3" max="16384" width="11.5" style="38"/>
  </cols>
  <sheetData>
    <row r="1" spans="1:2">
      <c r="A1" s="1" t="s">
        <v>37</v>
      </c>
      <c r="B1" s="71" t="s">
        <v>45</v>
      </c>
    </row>
    <row r="2" spans="1:2">
      <c r="B2" s="71"/>
    </row>
    <row r="3" spans="1:2">
      <c r="A3" s="38" t="s">
        <v>38</v>
      </c>
      <c r="B3" s="39">
        <v>7.7</v>
      </c>
    </row>
    <row r="4" spans="1:2">
      <c r="A4" s="38" t="s">
        <v>39</v>
      </c>
      <c r="B4" s="39">
        <v>20.5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1.Pers. begeleiding individueel</vt:lpstr>
      <vt:lpstr>2.PB module gedrag groep</vt:lpstr>
      <vt:lpstr>3.Pers. begeleiding Mod. gedrag</vt:lpstr>
      <vt:lpstr>4 Dagbesteding</vt:lpstr>
      <vt:lpstr>5.Dagbesteding gedragverzorging</vt:lpstr>
      <vt:lpstr>6. Logeerzorg</vt:lpstr>
      <vt:lpstr>7.Vervoer</vt:lpstr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Spoelstra</dc:creator>
  <cp:lastModifiedBy>Bart van Brunschot</cp:lastModifiedBy>
  <dcterms:created xsi:type="dcterms:W3CDTF">2018-08-21T16:55:11Z</dcterms:created>
  <dcterms:modified xsi:type="dcterms:W3CDTF">2018-11-13T19:35:26Z</dcterms:modified>
</cp:coreProperties>
</file>