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220" windowHeight="14900"/>
  </bookViews>
  <sheets>
    <sheet name="1.Pers. begeleiding individueel" sheetId="1" r:id="rId1"/>
    <sheet name="2.PB module gedrag groep" sheetId="2" r:id="rId2"/>
    <sheet name="3.Pers. begeleiding Mod. gedrag" sheetId="3" r:id="rId3"/>
    <sheet name="4 Dagbesteding" sheetId="4" r:id="rId4"/>
    <sheet name="5.Dagbesteding gedragverzorging" sheetId="5" r:id="rId5"/>
    <sheet name="6. Logeerzorg" sheetId="7" r:id="rId6"/>
    <sheet name="7.Vervoer" sheetId="8" r:id="rId7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7" i="4"/>
  <c r="C9" i="4"/>
  <c r="C11" i="4"/>
  <c r="C10" i="4"/>
  <c r="C13" i="4"/>
  <c r="C15" i="4"/>
  <c r="C17" i="4"/>
  <c r="C19" i="4"/>
  <c r="C21" i="4"/>
  <c r="C23" i="4"/>
  <c r="C27" i="4"/>
  <c r="C29" i="4"/>
  <c r="F9" i="7"/>
  <c r="F10" i="7"/>
  <c r="H9" i="7"/>
  <c r="H10" i="7"/>
  <c r="J9" i="7"/>
  <c r="J10" i="7"/>
  <c r="J11" i="7"/>
  <c r="K11" i="7"/>
  <c r="L11" i="7"/>
  <c r="M11" i="7"/>
  <c r="C6" i="2"/>
  <c r="C7" i="2"/>
  <c r="C8" i="2"/>
  <c r="C10" i="2"/>
  <c r="C12" i="2"/>
  <c r="C11" i="2"/>
  <c r="C14" i="2"/>
  <c r="C16" i="2"/>
  <c r="C18" i="2"/>
  <c r="C20" i="2"/>
  <c r="C22" i="2"/>
  <c r="C24" i="2"/>
  <c r="C29" i="2"/>
  <c r="C30" i="2"/>
  <c r="C31" i="2"/>
  <c r="J9" i="5"/>
  <c r="J10" i="5"/>
  <c r="J11" i="5"/>
  <c r="K11" i="5"/>
  <c r="L11" i="5"/>
  <c r="M11" i="5"/>
  <c r="H9" i="5"/>
  <c r="H10" i="5"/>
  <c r="F9" i="5"/>
  <c r="F10" i="5"/>
  <c r="F9" i="4"/>
  <c r="F10" i="4"/>
  <c r="H9" i="4"/>
  <c r="H10" i="4"/>
  <c r="H9" i="2"/>
  <c r="H10" i="2"/>
  <c r="J9" i="2"/>
  <c r="J10" i="2"/>
  <c r="J11" i="2"/>
  <c r="K11" i="2"/>
  <c r="L11" i="2"/>
  <c r="M11" i="2"/>
  <c r="F9" i="2"/>
  <c r="F10" i="2"/>
  <c r="C6" i="7"/>
  <c r="C7" i="7"/>
  <c r="C9" i="7"/>
  <c r="J9" i="3"/>
  <c r="J10" i="3"/>
  <c r="F9" i="3"/>
  <c r="F10" i="3"/>
  <c r="H9" i="3"/>
  <c r="H10" i="3"/>
  <c r="J11" i="3"/>
  <c r="K11" i="3"/>
  <c r="L11" i="3"/>
  <c r="M11" i="3"/>
  <c r="F9" i="1"/>
  <c r="F10" i="1"/>
  <c r="H9" i="1"/>
  <c r="H10" i="1"/>
  <c r="C6" i="5"/>
  <c r="C7" i="5"/>
  <c r="C9" i="5"/>
  <c r="C10" i="5"/>
  <c r="C11" i="5"/>
  <c r="C13" i="5"/>
  <c r="C15" i="5"/>
  <c r="C17" i="5"/>
  <c r="C8" i="3"/>
  <c r="C7" i="3"/>
  <c r="C6" i="3"/>
  <c r="C10" i="3"/>
  <c r="C6" i="1"/>
  <c r="C7" i="1"/>
  <c r="C8" i="1"/>
  <c r="C10" i="1"/>
  <c r="C11" i="1"/>
  <c r="C12" i="1"/>
  <c r="C14" i="1"/>
  <c r="C16" i="1"/>
  <c r="C18" i="1"/>
  <c r="C20" i="1"/>
  <c r="C22" i="1"/>
  <c r="C24" i="1"/>
  <c r="C28" i="1"/>
  <c r="C30" i="1"/>
  <c r="H11" i="1"/>
  <c r="I11" i="1"/>
  <c r="J11" i="1"/>
  <c r="K11" i="1"/>
  <c r="H11" i="4"/>
  <c r="I11" i="4"/>
  <c r="J11" i="4"/>
  <c r="K11" i="4"/>
  <c r="C11" i="3"/>
  <c r="C12" i="3"/>
  <c r="C11" i="7"/>
  <c r="C10" i="7"/>
  <c r="C19" i="5"/>
  <c r="C21" i="5"/>
  <c r="C23" i="5"/>
  <c r="C27" i="5"/>
  <c r="C29" i="5"/>
  <c r="C31" i="5"/>
  <c r="C14" i="3"/>
  <c r="C16" i="3"/>
  <c r="C18" i="3"/>
  <c r="C20" i="3"/>
  <c r="C22" i="3"/>
  <c r="C24" i="3"/>
  <c r="C28" i="3"/>
  <c r="C29" i="3"/>
  <c r="C31" i="4"/>
  <c r="C13" i="7"/>
  <c r="C15" i="7"/>
  <c r="C17" i="7"/>
  <c r="C19" i="7"/>
  <c r="C21" i="7"/>
  <c r="C23" i="7"/>
  <c r="C27" i="7"/>
  <c r="C29" i="7"/>
  <c r="C32" i="7"/>
</calcChain>
</file>

<file path=xl/sharedStrings.xml><?xml version="1.0" encoding="utf-8"?>
<sst xmlns="http://schemas.openxmlformats.org/spreadsheetml/2006/main" count="216" uniqueCount="52">
  <si>
    <t>Loonkosten</t>
  </si>
  <si>
    <t>Bruto loon</t>
  </si>
  <si>
    <t>Vakantie toeslag</t>
  </si>
  <si>
    <t>Eindejaarsuitkering</t>
  </si>
  <si>
    <t>opslag onregelmatigheid</t>
  </si>
  <si>
    <t>A. Totaal bruto uurloon</t>
  </si>
  <si>
    <t>B.Totaal pensioenpremies</t>
  </si>
  <si>
    <t>C.Totaal sociale lasten</t>
  </si>
  <si>
    <t>%</t>
  </si>
  <si>
    <t>In €</t>
  </si>
  <si>
    <t>Totaal A+B+C</t>
  </si>
  <si>
    <t>D.Totaal overige medewerkers gebonden kosten</t>
  </si>
  <si>
    <t>TOTAAL A+B+C+D</t>
  </si>
  <si>
    <t>E.Totaal indirecte kosten</t>
  </si>
  <si>
    <t>TOTAAL A+B+C+D+E</t>
  </si>
  <si>
    <t xml:space="preserve">F.Totaal overhead risico en Marge </t>
  </si>
  <si>
    <t>G.Totaal reiskosten</t>
  </si>
  <si>
    <t>TOTAAL A+B+C+D+E+F+G</t>
  </si>
  <si>
    <t>Tarief per uur:</t>
  </si>
  <si>
    <t>Afgerond per uur</t>
  </si>
  <si>
    <t xml:space="preserve">TOTAAL A+B+C+D+E+F+G/ Groepgrootte </t>
  </si>
  <si>
    <t>Groepsgroote =7</t>
  </si>
  <si>
    <t>TOTAAL A+B+C+D+E+F+G/ per uur</t>
  </si>
  <si>
    <t>H/Totaal locatiekosten</t>
  </si>
  <si>
    <t>Tarief per uur: per client +H</t>
  </si>
  <si>
    <t>Groepsgroote =5</t>
  </si>
  <si>
    <t>FWG 40</t>
  </si>
  <si>
    <t>FWG 45</t>
  </si>
  <si>
    <t>Periodiek</t>
  </si>
  <si>
    <t xml:space="preserve"> </t>
  </si>
  <si>
    <t>Persoonlijke begeleiding module gedrag-individueel</t>
  </si>
  <si>
    <t>FWG 50</t>
  </si>
  <si>
    <t>FWG 55</t>
  </si>
  <si>
    <t>FWG 60</t>
  </si>
  <si>
    <t>Persoonlijke begeleiding individueel</t>
  </si>
  <si>
    <t>Dagebesteding module gedrag en/of verzorging</t>
  </si>
  <si>
    <t>Logeerzorg / respijtzorg / kortdurend verblijf</t>
  </si>
  <si>
    <t>Vervoer</t>
  </si>
  <si>
    <t>Rolsoel onafhankelijk</t>
  </si>
  <si>
    <t>Rolstoel afhankelijk</t>
  </si>
  <si>
    <t>Dagbesteding</t>
  </si>
  <si>
    <t>p/jaar</t>
  </si>
  <si>
    <t>p/wk</t>
  </si>
  <si>
    <t>p/uur</t>
  </si>
  <si>
    <t>gem.</t>
  </si>
  <si>
    <t>Per client/p dag</t>
  </si>
  <si>
    <t>Persoonlijke begeleiding module gedrag groep</t>
  </si>
  <si>
    <t>Groepsgrootte 7</t>
  </si>
  <si>
    <t xml:space="preserve">Totaal individueel </t>
  </si>
  <si>
    <t>H.Locatie kosten:</t>
  </si>
  <si>
    <t>TOTAAL A+B+C+D+E+F+G+H</t>
  </si>
  <si>
    <t>Tarief per uur per client: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</si>
</sst>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1" fillId="2" borderId="0" xfId="0" applyFont="1" applyFill="1"/>
    <xf numFmtId="9" fontId="0" fillId="0" borderId="0" xfId="0" applyNumberFormat="1"/>
    <xf numFmtId="10" fontId="0" fillId="0" borderId="0" xfId="0" applyNumberFormat="1"/>
    <xf numFmtId="10" fontId="1" fillId="0" borderId="0" xfId="0" applyNumberFormat="1" applyFont="1"/>
    <xf numFmtId="0" fontId="0" fillId="2" borderId="0" xfId="0" applyFill="1"/>
    <xf numFmtId="164" fontId="3" fillId="0" borderId="0" xfId="0" applyNumberFormat="1" applyFont="1"/>
    <xf numFmtId="164" fontId="1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  <xf numFmtId="164" fontId="0" fillId="2" borderId="0" xfId="0" applyNumberFormat="1" applyFill="1"/>
    <xf numFmtId="0" fontId="0" fillId="3" borderId="0" xfId="0" applyFill="1"/>
    <xf numFmtId="10" fontId="0" fillId="3" borderId="0" xfId="0" applyNumberFormat="1" applyFill="1"/>
    <xf numFmtId="164" fontId="0" fillId="3" borderId="0" xfId="0" applyNumberFormat="1" applyFill="1"/>
    <xf numFmtId="0" fontId="2" fillId="4" borderId="0" xfId="0" applyFont="1" applyFill="1"/>
    <xf numFmtId="10" fontId="2" fillId="4" borderId="0" xfId="0" applyNumberFormat="1" applyFont="1" applyFill="1"/>
    <xf numFmtId="164" fontId="2" fillId="4" borderId="0" xfId="0" applyNumberFormat="1" applyFont="1" applyFill="1"/>
    <xf numFmtId="0" fontId="0" fillId="5" borderId="0" xfId="0" applyFill="1"/>
    <xf numFmtId="10" fontId="0" fillId="5" borderId="0" xfId="0" applyNumberFormat="1" applyFill="1"/>
    <xf numFmtId="164" fontId="0" fillId="5" borderId="0" xfId="0" applyNumberFormat="1" applyFill="1"/>
    <xf numFmtId="0" fontId="0" fillId="6" borderId="0" xfId="0" applyFill="1"/>
    <xf numFmtId="164" fontId="0" fillId="6" borderId="0" xfId="0" applyNumberFormat="1" applyFill="1"/>
    <xf numFmtId="0" fontId="0" fillId="7" borderId="0" xfId="0" applyFill="1"/>
    <xf numFmtId="164" fontId="0" fillId="7" borderId="0" xfId="0" applyNumberFormat="1" applyFill="1"/>
    <xf numFmtId="0" fontId="7" fillId="0" borderId="0" xfId="0" applyFont="1"/>
    <xf numFmtId="164" fontId="8" fillId="0" borderId="0" xfId="0" applyNumberFormat="1" applyFont="1"/>
    <xf numFmtId="0" fontId="7" fillId="2" borderId="0" xfId="0" applyFont="1" applyFill="1"/>
    <xf numFmtId="0" fontId="9" fillId="0" borderId="0" xfId="0" applyFont="1"/>
    <xf numFmtId="164" fontId="9" fillId="0" borderId="0" xfId="0" applyNumberFormat="1" applyFont="1"/>
    <xf numFmtId="9" fontId="9" fillId="0" borderId="0" xfId="0" applyNumberFormat="1" applyFont="1"/>
    <xf numFmtId="44" fontId="9" fillId="0" borderId="0" xfId="0" applyNumberFormat="1" applyFont="1"/>
    <xf numFmtId="10" fontId="9" fillId="0" borderId="0" xfId="0" applyNumberFormat="1" applyFont="1"/>
    <xf numFmtId="10" fontId="7" fillId="0" borderId="0" xfId="0" applyNumberFormat="1" applyFont="1"/>
    <xf numFmtId="164" fontId="7" fillId="0" borderId="0" xfId="0" applyNumberFormat="1" applyFont="1"/>
    <xf numFmtId="0" fontId="9" fillId="2" borderId="0" xfId="0" applyFont="1" applyFill="1"/>
    <xf numFmtId="164" fontId="9" fillId="2" borderId="0" xfId="0" applyNumberFormat="1" applyFont="1" applyFill="1"/>
    <xf numFmtId="0" fontId="9" fillId="3" borderId="0" xfId="0" applyFont="1" applyFill="1"/>
    <xf numFmtId="10" fontId="9" fillId="3" borderId="0" xfId="0" applyNumberFormat="1" applyFont="1" applyFill="1"/>
    <xf numFmtId="164" fontId="9" fillId="3" borderId="0" xfId="0" applyNumberFormat="1" applyFont="1" applyFill="1"/>
    <xf numFmtId="0" fontId="10" fillId="4" borderId="0" xfId="0" applyFont="1" applyFill="1"/>
    <xf numFmtId="10" fontId="10" fillId="4" borderId="0" xfId="0" applyNumberFormat="1" applyFont="1" applyFill="1"/>
    <xf numFmtId="164" fontId="10" fillId="4" borderId="0" xfId="0" applyNumberFormat="1" applyFont="1" applyFill="1"/>
    <xf numFmtId="0" fontId="9" fillId="5" borderId="0" xfId="0" applyFont="1" applyFill="1"/>
    <xf numFmtId="10" fontId="9" fillId="5" borderId="0" xfId="0" applyNumberFormat="1" applyFont="1" applyFill="1"/>
    <xf numFmtId="164" fontId="9" fillId="5" borderId="0" xfId="0" applyNumberFormat="1" applyFont="1" applyFill="1"/>
    <xf numFmtId="0" fontId="9" fillId="6" borderId="0" xfId="0" applyFont="1" applyFill="1"/>
    <xf numFmtId="164" fontId="9" fillId="6" borderId="0" xfId="0" applyNumberFormat="1" applyFon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7" borderId="0" xfId="0" applyFont="1" applyFill="1"/>
    <xf numFmtId="164" fontId="9" fillId="7" borderId="0" xfId="0" applyNumberFormat="1" applyFont="1" applyFill="1"/>
    <xf numFmtId="164" fontId="0" fillId="0" borderId="0" xfId="27" applyFont="1"/>
    <xf numFmtId="164" fontId="1" fillId="0" borderId="0" xfId="27" applyFont="1"/>
    <xf numFmtId="165" fontId="9" fillId="0" borderId="0" xfId="0" applyNumberFormat="1" applyFont="1" applyAlignment="1">
      <alignment horizontal="center"/>
    </xf>
    <xf numFmtId="164" fontId="9" fillId="0" borderId="0" xfId="27" applyFont="1" applyAlignment="1">
      <alignment horizontal="center"/>
    </xf>
    <xf numFmtId="46" fontId="9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44" fontId="11" fillId="0" borderId="0" xfId="0" applyNumberFormat="1" applyFont="1"/>
    <xf numFmtId="0" fontId="11" fillId="0" borderId="0" xfId="0" applyFont="1"/>
    <xf numFmtId="44" fontId="11" fillId="0" borderId="0" xfId="0" applyNumberFormat="1" applyFont="1" applyAlignment="1">
      <alignment horizontal="center"/>
    </xf>
    <xf numFmtId="0" fontId="7" fillId="8" borderId="0" xfId="0" applyFont="1" applyFill="1" applyAlignment="1">
      <alignment horizontal="center"/>
    </xf>
  </cellXfs>
  <cellStyles count="3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Normaal" xfId="0" builtinId="0"/>
    <cellStyle name="Valuta" xfId="2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O31"/>
  <sheetViews>
    <sheetView tabSelected="1" topLeftCell="A8" zoomScale="150" zoomScaleNormal="150" zoomScalePageLayoutView="150" workbookViewId="0">
      <selection activeCell="A35" sqref="A35"/>
    </sheetView>
  </sheetViews>
  <sheetFormatPr baseColWidth="10" defaultColWidth="8.83203125" defaultRowHeight="11" x14ac:dyDescent="0"/>
  <cols>
    <col min="1" max="1" width="40.5" style="30" customWidth="1"/>
    <col min="2" max="2" width="8.83203125" style="30" bestFit="1" customWidth="1"/>
    <col min="3" max="3" width="8.83203125" style="31" bestFit="1" customWidth="1"/>
    <col min="4" max="4" width="5.83203125" style="30" customWidth="1"/>
    <col min="5" max="5" width="7.5" style="51" bestFit="1" customWidth="1"/>
    <col min="6" max="6" width="9.83203125" style="30" bestFit="1" customWidth="1"/>
    <col min="7" max="7" width="7.5" style="51" bestFit="1" customWidth="1"/>
    <col min="8" max="9" width="9.83203125" style="30" bestFit="1" customWidth="1"/>
    <col min="10" max="10" width="7.6640625" style="30" bestFit="1" customWidth="1"/>
    <col min="11" max="11" width="6.83203125" style="30" bestFit="1" customWidth="1"/>
    <col min="12" max="13" width="8.83203125" style="30"/>
    <col min="14" max="14" width="9" style="30" bestFit="1" customWidth="1"/>
    <col min="15" max="15" width="11.5" style="30" bestFit="1" customWidth="1"/>
    <col min="16" max="16384" width="8.83203125" style="30"/>
  </cols>
  <sheetData>
    <row r="1" spans="1:15" s="27" customFormat="1">
      <c r="A1" s="27" t="s">
        <v>34</v>
      </c>
      <c r="C1" s="28"/>
      <c r="E1" s="50"/>
      <c r="G1" s="50"/>
    </row>
    <row r="3" spans="1:15">
      <c r="A3" s="29" t="s">
        <v>0</v>
      </c>
      <c r="B3" s="60" t="s">
        <v>8</v>
      </c>
      <c r="C3" s="61" t="s">
        <v>9</v>
      </c>
      <c r="E3" s="66" t="s">
        <v>28</v>
      </c>
      <c r="F3" s="66" t="s">
        <v>26</v>
      </c>
      <c r="G3" s="66" t="s">
        <v>28</v>
      </c>
      <c r="H3" s="66" t="s">
        <v>27</v>
      </c>
      <c r="I3" s="66" t="s">
        <v>41</v>
      </c>
      <c r="J3" s="66" t="s">
        <v>42</v>
      </c>
      <c r="K3" s="66" t="s">
        <v>43</v>
      </c>
    </row>
    <row r="4" spans="1:15">
      <c r="E4" s="51">
        <v>6</v>
      </c>
      <c r="F4" s="33">
        <v>2301.12</v>
      </c>
      <c r="G4" s="51">
        <v>1</v>
      </c>
      <c r="H4" s="33">
        <v>2361.6</v>
      </c>
    </row>
    <row r="5" spans="1:15">
      <c r="A5" s="30" t="s">
        <v>1</v>
      </c>
      <c r="C5" s="31">
        <v>15.71</v>
      </c>
      <c r="E5" s="51">
        <v>7</v>
      </c>
      <c r="F5" s="33">
        <v>2361.6</v>
      </c>
      <c r="G5" s="51">
        <v>2</v>
      </c>
      <c r="H5" s="33">
        <v>2419.1999999999998</v>
      </c>
    </row>
    <row r="6" spans="1:15">
      <c r="A6" s="30" t="s">
        <v>2</v>
      </c>
      <c r="B6" s="32">
        <v>0.08</v>
      </c>
      <c r="C6" s="31">
        <f>C5*B6</f>
        <v>1.2568000000000001</v>
      </c>
      <c r="E6" s="51">
        <v>8</v>
      </c>
      <c r="F6" s="33">
        <v>2419.1999999999998</v>
      </c>
      <c r="G6" s="51">
        <v>3</v>
      </c>
      <c r="H6" s="33">
        <v>2479.6799999999998</v>
      </c>
      <c r="N6" s="33" t="s">
        <v>29</v>
      </c>
      <c r="O6" s="33" t="s">
        <v>29</v>
      </c>
    </row>
    <row r="7" spans="1:15">
      <c r="A7" s="30" t="s">
        <v>3</v>
      </c>
      <c r="B7" s="34">
        <v>7.4800000000000005E-2</v>
      </c>
      <c r="C7" s="31">
        <f>C5*B7</f>
        <v>1.175108</v>
      </c>
      <c r="E7" s="51">
        <v>9</v>
      </c>
      <c r="F7" s="33">
        <v>2479.6799999999998</v>
      </c>
      <c r="G7" s="51">
        <v>4</v>
      </c>
      <c r="H7" s="33">
        <v>2540.16</v>
      </c>
    </row>
    <row r="8" spans="1:15">
      <c r="A8" s="30" t="s">
        <v>4</v>
      </c>
      <c r="B8" s="34">
        <v>5.0000000000000001E-3</v>
      </c>
      <c r="C8" s="31">
        <f>C5*B8</f>
        <v>7.8550000000000009E-2</v>
      </c>
      <c r="E8" s="51">
        <v>10</v>
      </c>
      <c r="F8" s="33">
        <v>2540.16</v>
      </c>
      <c r="G8" s="51">
        <v>5</v>
      </c>
      <c r="H8" s="33">
        <v>2602.06</v>
      </c>
    </row>
    <row r="9" spans="1:15">
      <c r="F9" s="33">
        <f>SUM(F3:F8)</f>
        <v>12101.759999999998</v>
      </c>
      <c r="G9" s="52"/>
      <c r="H9" s="33">
        <f>SUM(H4:H8)</f>
        <v>12402.699999999999</v>
      </c>
    </row>
    <row r="10" spans="1:15">
      <c r="A10" s="27" t="s">
        <v>5</v>
      </c>
      <c r="B10" s="35">
        <v>0.1598</v>
      </c>
      <c r="C10" s="36">
        <f>SUM(C5:C8)</f>
        <v>18.220458000000001</v>
      </c>
      <c r="F10" s="33">
        <f>F9/5</f>
        <v>2420.3519999999999</v>
      </c>
      <c r="G10" s="52"/>
      <c r="H10" s="33">
        <f>H9/5</f>
        <v>2480.54</v>
      </c>
    </row>
    <row r="11" spans="1:15">
      <c r="A11" s="27" t="s">
        <v>6</v>
      </c>
      <c r="B11" s="35">
        <v>7.9399999999999998E-2</v>
      </c>
      <c r="C11" s="36">
        <f>C10*B11</f>
        <v>1.4467043652</v>
      </c>
      <c r="H11" s="33">
        <f>(F10+H10)/2</f>
        <v>2450.4459999999999</v>
      </c>
      <c r="I11" s="33">
        <f>H11*12</f>
        <v>29405.351999999999</v>
      </c>
      <c r="J11" s="33">
        <f>I11/52</f>
        <v>565.48753846153841</v>
      </c>
      <c r="K11" s="33">
        <f>J11/36</f>
        <v>15.707987179487178</v>
      </c>
    </row>
    <row r="12" spans="1:15">
      <c r="A12" s="27" t="s">
        <v>7</v>
      </c>
      <c r="B12" s="35">
        <v>0.19739999999999999</v>
      </c>
      <c r="C12" s="36">
        <f>C10*B12</f>
        <v>3.5967184092000002</v>
      </c>
    </row>
    <row r="14" spans="1:15">
      <c r="A14" s="29" t="s">
        <v>10</v>
      </c>
      <c r="B14" s="37"/>
      <c r="C14" s="38">
        <f>C12+C11+C10</f>
        <v>23.2638807744</v>
      </c>
    </row>
    <row r="16" spans="1:15">
      <c r="A16" s="39" t="s">
        <v>11</v>
      </c>
      <c r="B16" s="40">
        <v>0.22</v>
      </c>
      <c r="C16" s="41">
        <f>C14*B16</f>
        <v>5.1180537703680002</v>
      </c>
    </row>
    <row r="18" spans="1:6">
      <c r="A18" s="37" t="s">
        <v>12</v>
      </c>
      <c r="B18" s="37"/>
      <c r="C18" s="38">
        <f>C16+C14</f>
        <v>28.381934544768001</v>
      </c>
    </row>
    <row r="19" spans="1:6">
      <c r="F19" s="33" t="s">
        <v>29</v>
      </c>
    </row>
    <row r="20" spans="1:6">
      <c r="A20" s="42" t="s">
        <v>13</v>
      </c>
      <c r="B20" s="43">
        <v>0.1555</v>
      </c>
      <c r="C20" s="44">
        <f>C18*B20</f>
        <v>4.4133908217114239</v>
      </c>
      <c r="F20" s="33" t="s">
        <v>29</v>
      </c>
    </row>
    <row r="22" spans="1:6">
      <c r="A22" s="37" t="s">
        <v>14</v>
      </c>
      <c r="B22" s="37"/>
      <c r="C22" s="38">
        <f>C20+C18</f>
        <v>32.795325366479425</v>
      </c>
    </row>
    <row r="24" spans="1:6">
      <c r="A24" s="45" t="s">
        <v>15</v>
      </c>
      <c r="B24" s="46">
        <v>0.21</v>
      </c>
      <c r="C24" s="47">
        <f>C22*B24</f>
        <v>6.8870183269606793</v>
      </c>
    </row>
    <row r="26" spans="1:6">
      <c r="A26" s="48" t="s">
        <v>16</v>
      </c>
      <c r="B26" s="48"/>
      <c r="C26" s="49">
        <v>2.2999999999999998</v>
      </c>
    </row>
    <row r="28" spans="1:6">
      <c r="A28" s="37" t="s">
        <v>17</v>
      </c>
      <c r="B28" s="37"/>
      <c r="C28" s="38">
        <f>C22+C24+C26</f>
        <v>41.9823436934401</v>
      </c>
    </row>
    <row r="29" spans="1:6">
      <c r="A29" s="37"/>
      <c r="B29" s="37"/>
      <c r="C29" s="38"/>
      <c r="D29" s="51" t="s">
        <v>29</v>
      </c>
    </row>
    <row r="30" spans="1:6">
      <c r="A30" s="42" t="s">
        <v>18</v>
      </c>
      <c r="B30" s="42"/>
      <c r="C30" s="44">
        <f>C28</f>
        <v>41.9823436934401</v>
      </c>
      <c r="D30" s="57" t="s">
        <v>29</v>
      </c>
    </row>
    <row r="31" spans="1:6">
      <c r="A31" s="42" t="s">
        <v>19</v>
      </c>
      <c r="B31" s="42"/>
      <c r="C31" s="44">
        <v>42</v>
      </c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70C0"/>
  </sheetPr>
  <dimension ref="A1:M32"/>
  <sheetViews>
    <sheetView topLeftCell="A6" zoomScale="150" zoomScaleNormal="150" zoomScalePageLayoutView="150" workbookViewId="0">
      <selection activeCell="C30" sqref="C30"/>
    </sheetView>
  </sheetViews>
  <sheetFormatPr baseColWidth="10" defaultColWidth="8.83203125" defaultRowHeight="11" x14ac:dyDescent="0"/>
  <cols>
    <col min="1" max="1" width="40.5" style="30" customWidth="1"/>
    <col min="2" max="2" width="8.83203125" style="30" bestFit="1" customWidth="1"/>
    <col min="3" max="3" width="8.83203125" style="31" bestFit="1" customWidth="1"/>
    <col min="4" max="4" width="6.1640625" style="30" customWidth="1"/>
    <col min="5" max="5" width="7.33203125" style="51" customWidth="1"/>
    <col min="6" max="6" width="9.83203125" style="30" bestFit="1" customWidth="1"/>
    <col min="7" max="7" width="7.5" style="51" bestFit="1" customWidth="1"/>
    <col min="8" max="8" width="9.83203125" style="30" bestFit="1" customWidth="1"/>
    <col min="9" max="9" width="7.5" style="51" bestFit="1" customWidth="1"/>
    <col min="10" max="11" width="9.83203125" style="30" bestFit="1" customWidth="1"/>
    <col min="12" max="12" width="7.6640625" style="30" bestFit="1" customWidth="1"/>
    <col min="13" max="13" width="6.83203125" style="30" bestFit="1" customWidth="1"/>
    <col min="14" max="16384" width="8.83203125" style="30"/>
  </cols>
  <sheetData>
    <row r="1" spans="1:13" s="27" customFormat="1">
      <c r="A1" s="27" t="s">
        <v>46</v>
      </c>
      <c r="C1" s="36"/>
      <c r="E1" s="50"/>
      <c r="G1" s="50"/>
      <c r="I1" s="50"/>
    </row>
    <row r="3" spans="1:13">
      <c r="A3" s="29" t="s">
        <v>0</v>
      </c>
      <c r="B3" s="60" t="s">
        <v>8</v>
      </c>
      <c r="C3" s="61" t="s">
        <v>9</v>
      </c>
      <c r="E3" s="66" t="s">
        <v>28</v>
      </c>
      <c r="F3" s="66" t="s">
        <v>31</v>
      </c>
      <c r="G3" s="66" t="s">
        <v>28</v>
      </c>
      <c r="H3" s="66" t="s">
        <v>32</v>
      </c>
      <c r="I3" s="66" t="s">
        <v>28</v>
      </c>
      <c r="J3" s="66" t="s">
        <v>33</v>
      </c>
      <c r="K3" s="66" t="s">
        <v>41</v>
      </c>
      <c r="L3" s="66" t="s">
        <v>42</v>
      </c>
      <c r="M3" s="66" t="s">
        <v>43</v>
      </c>
    </row>
    <row r="4" spans="1:13">
      <c r="E4" s="51">
        <v>6</v>
      </c>
      <c r="F4" s="33">
        <v>2920.32</v>
      </c>
      <c r="G4" s="51">
        <v>7</v>
      </c>
      <c r="H4" s="33">
        <v>3288.96</v>
      </c>
      <c r="I4" s="51">
        <v>1</v>
      </c>
      <c r="J4" s="33">
        <v>3169.44</v>
      </c>
    </row>
    <row r="5" spans="1:13">
      <c r="A5" s="30" t="s">
        <v>1</v>
      </c>
      <c r="C5" s="31">
        <v>21.97</v>
      </c>
      <c r="E5" s="51">
        <v>7</v>
      </c>
      <c r="F5" s="33">
        <v>2980.8</v>
      </c>
      <c r="G5" s="51">
        <v>8</v>
      </c>
      <c r="H5" s="33">
        <v>3356.64</v>
      </c>
      <c r="I5" s="51">
        <v>2</v>
      </c>
      <c r="J5" s="33">
        <v>3288.96</v>
      </c>
    </row>
    <row r="6" spans="1:13">
      <c r="A6" s="30" t="s">
        <v>2</v>
      </c>
      <c r="B6" s="32">
        <v>0.08</v>
      </c>
      <c r="C6" s="31">
        <f>C5*B6</f>
        <v>1.7576000000000001</v>
      </c>
      <c r="E6" s="51">
        <v>8</v>
      </c>
      <c r="F6" s="33">
        <v>3041.28</v>
      </c>
      <c r="G6" s="51">
        <v>9</v>
      </c>
      <c r="H6" s="33">
        <v>3427.2</v>
      </c>
      <c r="I6" s="51">
        <v>3</v>
      </c>
      <c r="J6" s="33">
        <v>3427.2</v>
      </c>
    </row>
    <row r="7" spans="1:13">
      <c r="A7" s="30" t="s">
        <v>3</v>
      </c>
      <c r="B7" s="34">
        <v>7.4800000000000005E-2</v>
      </c>
      <c r="C7" s="31">
        <f>C5*B7</f>
        <v>1.643356</v>
      </c>
      <c r="E7" s="51">
        <v>9</v>
      </c>
      <c r="F7" s="33">
        <v>3104.64</v>
      </c>
      <c r="G7" s="51">
        <v>10</v>
      </c>
      <c r="H7" s="33">
        <v>3496.32</v>
      </c>
      <c r="I7" s="51">
        <v>4</v>
      </c>
      <c r="J7" s="33">
        <v>3558.24</v>
      </c>
    </row>
    <row r="8" spans="1:13">
      <c r="A8" s="30" t="s">
        <v>4</v>
      </c>
      <c r="B8" s="34">
        <v>1.4999999999999999E-2</v>
      </c>
      <c r="C8" s="31">
        <f>C5*B8</f>
        <v>0.32954999999999995</v>
      </c>
      <c r="E8" s="51">
        <v>10</v>
      </c>
      <c r="F8" s="33">
        <v>3169.44</v>
      </c>
      <c r="G8" s="51">
        <v>11</v>
      </c>
      <c r="H8" s="33">
        <v>3558.24</v>
      </c>
      <c r="I8" s="51">
        <v>5</v>
      </c>
      <c r="J8" s="33">
        <v>3692.16</v>
      </c>
    </row>
    <row r="9" spans="1:13">
      <c r="F9" s="33">
        <f>SUM(F3:F8)</f>
        <v>15216.480000000001</v>
      </c>
      <c r="G9" s="52"/>
      <c r="H9" s="33">
        <f>SUM(H4:H8)</f>
        <v>17127.36</v>
      </c>
      <c r="I9" s="52"/>
      <c r="J9" s="33">
        <f>SUM(J4:J8)</f>
        <v>17136</v>
      </c>
    </row>
    <row r="10" spans="1:13">
      <c r="A10" s="27" t="s">
        <v>5</v>
      </c>
      <c r="B10" s="35">
        <v>0.16980000000000001</v>
      </c>
      <c r="C10" s="36">
        <f>SUM(C5:C8)</f>
        <v>25.700506000000001</v>
      </c>
      <c r="F10" s="33">
        <f>F9/5</f>
        <v>3043.2960000000003</v>
      </c>
      <c r="G10" s="52"/>
      <c r="H10" s="33">
        <f>H9/5</f>
        <v>3425.4720000000002</v>
      </c>
      <c r="I10" s="52"/>
      <c r="J10" s="33">
        <f>J9/5</f>
        <v>3427.2</v>
      </c>
    </row>
    <row r="11" spans="1:13">
      <c r="A11" s="27" t="s">
        <v>6</v>
      </c>
      <c r="B11" s="35">
        <v>9.5799999999999996E-2</v>
      </c>
      <c r="C11" s="36">
        <f>C10*B11</f>
        <v>2.4621084747999999</v>
      </c>
      <c r="I11" s="52"/>
      <c r="J11" s="33">
        <f>(J10)/1</f>
        <v>3427.2</v>
      </c>
      <c r="K11" s="33">
        <f>J11*12</f>
        <v>41126.399999999994</v>
      </c>
      <c r="L11" s="33">
        <f>K11/52</f>
        <v>790.89230769230755</v>
      </c>
      <c r="M11" s="33">
        <f>L11/36</f>
        <v>21.969230769230766</v>
      </c>
    </row>
    <row r="12" spans="1:13">
      <c r="A12" s="27" t="s">
        <v>7</v>
      </c>
      <c r="B12" s="35">
        <v>0.19739999999999999</v>
      </c>
      <c r="C12" s="36">
        <f>C10*B12</f>
        <v>5.0732798843999998</v>
      </c>
      <c r="M12" s="30" t="s">
        <v>29</v>
      </c>
    </row>
    <row r="14" spans="1:13">
      <c r="A14" s="29" t="s">
        <v>10</v>
      </c>
      <c r="B14" s="37"/>
      <c r="C14" s="38">
        <f>C12+C11+C10</f>
        <v>33.235894359200003</v>
      </c>
    </row>
    <row r="16" spans="1:13">
      <c r="A16" s="39" t="s">
        <v>11</v>
      </c>
      <c r="B16" s="40">
        <v>0.22</v>
      </c>
      <c r="C16" s="41">
        <f>C14*B16</f>
        <v>7.3118967590240009</v>
      </c>
    </row>
    <row r="18" spans="1:4">
      <c r="A18" s="37" t="s">
        <v>12</v>
      </c>
      <c r="B18" s="37"/>
      <c r="C18" s="38">
        <f>C16+C14</f>
        <v>40.547791118224005</v>
      </c>
    </row>
    <row r="20" spans="1:4">
      <c r="A20" s="42" t="s">
        <v>13</v>
      </c>
      <c r="B20" s="43">
        <v>0.1905</v>
      </c>
      <c r="C20" s="44">
        <f>C18*B20</f>
        <v>7.7243542080216727</v>
      </c>
    </row>
    <row r="22" spans="1:4">
      <c r="A22" s="37" t="s">
        <v>14</v>
      </c>
      <c r="B22" s="37"/>
      <c r="C22" s="38">
        <f>C20+C18</f>
        <v>48.272145326245678</v>
      </c>
    </row>
    <row r="24" spans="1:4">
      <c r="A24" s="45" t="s">
        <v>15</v>
      </c>
      <c r="B24" s="46">
        <v>0.20399999999999999</v>
      </c>
      <c r="C24" s="47">
        <f>C22*B24</f>
        <v>9.8475176465541168</v>
      </c>
    </row>
    <row r="26" spans="1:4">
      <c r="A26" s="48" t="s">
        <v>16</v>
      </c>
      <c r="B26" s="48"/>
      <c r="C26" s="49">
        <v>2.2999999999999998</v>
      </c>
    </row>
    <row r="27" spans="1:4">
      <c r="A27" s="30" t="s">
        <v>47</v>
      </c>
    </row>
    <row r="28" spans="1:4">
      <c r="A28" s="30" t="s">
        <v>49</v>
      </c>
      <c r="C28" s="31">
        <v>2.97</v>
      </c>
    </row>
    <row r="29" spans="1:4">
      <c r="A29" s="37" t="s">
        <v>50</v>
      </c>
      <c r="B29" s="37"/>
      <c r="C29" s="38">
        <f>C22+C24+C26+C28</f>
        <v>63.38966297279979</v>
      </c>
    </row>
    <row r="30" spans="1:4">
      <c r="A30" s="37" t="s">
        <v>48</v>
      </c>
      <c r="B30" s="37"/>
      <c r="C30" s="38">
        <f>C29/7</f>
        <v>9.0556661389713984</v>
      </c>
    </row>
    <row r="31" spans="1:4">
      <c r="A31" s="42" t="s">
        <v>51</v>
      </c>
      <c r="B31" s="42"/>
      <c r="C31" s="44">
        <f>C30</f>
        <v>9.0556661389713984</v>
      </c>
      <c r="D31" s="51" t="s">
        <v>29</v>
      </c>
    </row>
    <row r="32" spans="1:4">
      <c r="A32" s="42" t="s">
        <v>19</v>
      </c>
      <c r="B32" s="42"/>
      <c r="C32" s="44">
        <v>9.1</v>
      </c>
      <c r="D32" s="58" t="s">
        <v>29</v>
      </c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M30"/>
  <sheetViews>
    <sheetView topLeftCell="A2" zoomScale="150" zoomScaleNormal="150" zoomScalePageLayoutView="150" workbookViewId="0">
      <selection activeCell="D30" sqref="D30"/>
    </sheetView>
  </sheetViews>
  <sheetFormatPr baseColWidth="10" defaultColWidth="8.83203125" defaultRowHeight="11" x14ac:dyDescent="0"/>
  <cols>
    <col min="1" max="1" width="40.5" style="30" customWidth="1"/>
    <col min="2" max="2" width="8.83203125" style="30" bestFit="1" customWidth="1"/>
    <col min="3" max="3" width="8.83203125" style="31" bestFit="1" customWidth="1"/>
    <col min="4" max="4" width="6.5" style="30" customWidth="1"/>
    <col min="5" max="5" width="6.5" style="51" customWidth="1"/>
    <col min="6" max="6" width="9.1640625" style="51" customWidth="1"/>
    <col min="7" max="7" width="6.5" style="51" customWidth="1"/>
    <col min="8" max="8" width="9" style="51" customWidth="1"/>
    <col min="9" max="9" width="6.5" style="51" customWidth="1"/>
    <col min="10" max="11" width="9.1640625" style="51" customWidth="1"/>
    <col min="12" max="12" width="7.6640625" style="51" customWidth="1"/>
    <col min="13" max="13" width="6.5" style="51" customWidth="1"/>
    <col min="14" max="16384" width="8.83203125" style="30"/>
  </cols>
  <sheetData>
    <row r="1" spans="1:13" s="27" customFormat="1">
      <c r="A1" s="27" t="s">
        <v>30</v>
      </c>
      <c r="C1" s="28"/>
      <c r="E1" s="50"/>
      <c r="F1" s="50"/>
      <c r="G1" s="50"/>
      <c r="H1" s="50"/>
      <c r="I1" s="50"/>
      <c r="J1" s="50"/>
      <c r="K1" s="50"/>
      <c r="L1" s="50"/>
      <c r="M1" s="50"/>
    </row>
    <row r="3" spans="1:13">
      <c r="A3" s="29" t="s">
        <v>0</v>
      </c>
      <c r="B3" s="60" t="s">
        <v>8</v>
      </c>
      <c r="C3" s="61" t="s">
        <v>9</v>
      </c>
      <c r="E3" s="66" t="s">
        <v>28</v>
      </c>
      <c r="F3" s="66" t="s">
        <v>31</v>
      </c>
      <c r="G3" s="66" t="s">
        <v>28</v>
      </c>
      <c r="H3" s="66" t="s">
        <v>32</v>
      </c>
      <c r="I3" s="66" t="s">
        <v>28</v>
      </c>
      <c r="J3" s="66" t="s">
        <v>33</v>
      </c>
      <c r="K3" s="66" t="s">
        <v>41</v>
      </c>
      <c r="L3" s="66" t="s">
        <v>42</v>
      </c>
      <c r="M3" s="66" t="s">
        <v>43</v>
      </c>
    </row>
    <row r="4" spans="1:13">
      <c r="E4" s="51">
        <v>6</v>
      </c>
      <c r="F4" s="52">
        <v>2920.32</v>
      </c>
      <c r="G4" s="51">
        <v>7</v>
      </c>
      <c r="H4" s="52">
        <v>3288.96</v>
      </c>
      <c r="I4" s="51">
        <v>1</v>
      </c>
      <c r="J4" s="52">
        <v>3169.44</v>
      </c>
    </row>
    <row r="5" spans="1:13">
      <c r="A5" s="30" t="s">
        <v>1</v>
      </c>
      <c r="C5" s="31">
        <v>21.96</v>
      </c>
      <c r="E5" s="51">
        <v>7</v>
      </c>
      <c r="F5" s="52">
        <v>2980.8</v>
      </c>
      <c r="G5" s="51">
        <v>8</v>
      </c>
      <c r="H5" s="52">
        <v>3356.64</v>
      </c>
      <c r="I5" s="51">
        <v>2</v>
      </c>
      <c r="J5" s="52">
        <v>3288.96</v>
      </c>
    </row>
    <row r="6" spans="1:13">
      <c r="A6" s="30" t="s">
        <v>2</v>
      </c>
      <c r="B6" s="32">
        <v>0.08</v>
      </c>
      <c r="C6" s="31">
        <f>C5*B6</f>
        <v>1.7568000000000001</v>
      </c>
      <c r="E6" s="51">
        <v>8</v>
      </c>
      <c r="F6" s="52">
        <v>3041.28</v>
      </c>
      <c r="G6" s="51">
        <v>9</v>
      </c>
      <c r="H6" s="52">
        <v>3427.2</v>
      </c>
      <c r="I6" s="51">
        <v>3</v>
      </c>
      <c r="J6" s="52">
        <v>3427.2</v>
      </c>
    </row>
    <row r="7" spans="1:13">
      <c r="A7" s="30" t="s">
        <v>3</v>
      </c>
      <c r="B7" s="34">
        <v>7.4800000000000005E-2</v>
      </c>
      <c r="C7" s="31">
        <f>C5*B7</f>
        <v>1.6426080000000003</v>
      </c>
      <c r="E7" s="51">
        <v>9</v>
      </c>
      <c r="F7" s="52">
        <v>3104.64</v>
      </c>
      <c r="G7" s="51">
        <v>10</v>
      </c>
      <c r="H7" s="52">
        <v>3496.32</v>
      </c>
      <c r="I7" s="51">
        <v>4</v>
      </c>
      <c r="J7" s="52">
        <v>3558.24</v>
      </c>
    </row>
    <row r="8" spans="1:13">
      <c r="A8" s="30" t="s">
        <v>4</v>
      </c>
      <c r="B8" s="34">
        <v>0.01</v>
      </c>
      <c r="C8" s="31">
        <f>C5*B8</f>
        <v>0.21960000000000002</v>
      </c>
      <c r="E8" s="51">
        <v>10</v>
      </c>
      <c r="F8" s="52">
        <v>3169.44</v>
      </c>
      <c r="G8" s="51">
        <v>11</v>
      </c>
      <c r="H8" s="52">
        <v>3558.24</v>
      </c>
      <c r="I8" s="51">
        <v>5</v>
      </c>
      <c r="J8" s="52">
        <v>3692.16</v>
      </c>
    </row>
    <row r="9" spans="1:13">
      <c r="F9" s="52">
        <f>SUM(F3:F8)</f>
        <v>15216.480000000001</v>
      </c>
      <c r="G9" s="52"/>
      <c r="H9" s="52">
        <f>SUM(H4:H8)</f>
        <v>17127.36</v>
      </c>
      <c r="I9" s="52"/>
      <c r="J9" s="52">
        <f>SUM(J4:J8)</f>
        <v>17136</v>
      </c>
    </row>
    <row r="10" spans="1:13">
      <c r="A10" s="27" t="s">
        <v>5</v>
      </c>
      <c r="B10" s="35">
        <v>0.1648</v>
      </c>
      <c r="C10" s="36">
        <f>SUM(C5:C8)</f>
        <v>25.579007999999998</v>
      </c>
      <c r="E10" s="51" t="s">
        <v>44</v>
      </c>
      <c r="F10" s="52">
        <f>F9/5</f>
        <v>3043.2960000000003</v>
      </c>
      <c r="G10" s="52"/>
      <c r="H10" s="52">
        <f>H9/5</f>
        <v>3425.4720000000002</v>
      </c>
      <c r="I10" s="52"/>
      <c r="J10" s="52">
        <f>J9/5</f>
        <v>3427.2</v>
      </c>
    </row>
    <row r="11" spans="1:13">
      <c r="A11" s="27" t="s">
        <v>6</v>
      </c>
      <c r="B11" s="35">
        <v>8.9200000000000002E-2</v>
      </c>
      <c r="C11" s="36">
        <f>C10*B11</f>
        <v>2.2816475135999998</v>
      </c>
      <c r="I11" s="52"/>
      <c r="J11" s="52">
        <f>(H10+J10)/2</f>
        <v>3426.3360000000002</v>
      </c>
      <c r="K11" s="52">
        <f>J11*12</f>
        <v>41116.032000000007</v>
      </c>
      <c r="L11" s="52">
        <f>K11/52</f>
        <v>790.69292307692319</v>
      </c>
      <c r="M11" s="52">
        <f>L11/36</f>
        <v>21.963692307692313</v>
      </c>
    </row>
    <row r="12" spans="1:13">
      <c r="A12" s="27" t="s">
        <v>7</v>
      </c>
      <c r="B12" s="35">
        <v>0.19739999999999999</v>
      </c>
      <c r="C12" s="36">
        <f>C10*B12</f>
        <v>5.0492961791999997</v>
      </c>
    </row>
    <row r="14" spans="1:13">
      <c r="A14" s="29" t="s">
        <v>10</v>
      </c>
      <c r="B14" s="37"/>
      <c r="C14" s="38">
        <f>C12+C11+C10</f>
        <v>32.9099516928</v>
      </c>
    </row>
    <row r="16" spans="1:13">
      <c r="A16" s="39" t="s">
        <v>11</v>
      </c>
      <c r="B16" s="40">
        <v>0.22</v>
      </c>
      <c r="C16" s="41">
        <f>C14*B16</f>
        <v>7.2401893724160002</v>
      </c>
      <c r="H16" s="51" t="s">
        <v>29</v>
      </c>
    </row>
    <row r="18" spans="1:4">
      <c r="A18" s="37" t="s">
        <v>12</v>
      </c>
      <c r="B18" s="37"/>
      <c r="C18" s="38">
        <f>C16+C14</f>
        <v>40.150141065215998</v>
      </c>
    </row>
    <row r="20" spans="1:4">
      <c r="A20" s="42" t="s">
        <v>13</v>
      </c>
      <c r="B20" s="43">
        <v>0.11550000000000001</v>
      </c>
      <c r="C20" s="44">
        <f>C18*B20</f>
        <v>4.6373412930324482</v>
      </c>
      <c r="D20" s="30" t="s">
        <v>29</v>
      </c>
    </row>
    <row r="22" spans="1:4">
      <c r="A22" s="37" t="s">
        <v>14</v>
      </c>
      <c r="B22" s="37"/>
      <c r="C22" s="38">
        <f>C20+C18</f>
        <v>44.787482358248447</v>
      </c>
    </row>
    <row r="24" spans="1:4">
      <c r="A24" s="45" t="s">
        <v>15</v>
      </c>
      <c r="B24" s="46">
        <v>0.20399999999999999</v>
      </c>
      <c r="C24" s="47">
        <f>C22*B24</f>
        <v>9.1366464010826824</v>
      </c>
    </row>
    <row r="26" spans="1:4">
      <c r="A26" s="48" t="s">
        <v>16</v>
      </c>
      <c r="B26" s="48"/>
      <c r="C26" s="49">
        <v>2.2999999999999998</v>
      </c>
    </row>
    <row r="28" spans="1:4">
      <c r="A28" s="37" t="s">
        <v>17</v>
      </c>
      <c r="B28" s="37"/>
      <c r="C28" s="38">
        <f>C22+C24+C26</f>
        <v>56.224128759331123</v>
      </c>
      <c r="D28" s="51" t="s">
        <v>29</v>
      </c>
    </row>
    <row r="29" spans="1:4">
      <c r="A29" s="42" t="s">
        <v>18</v>
      </c>
      <c r="B29" s="42"/>
      <c r="C29" s="44">
        <f>C28</f>
        <v>56.224128759331123</v>
      </c>
      <c r="D29" s="58" t="s">
        <v>29</v>
      </c>
    </row>
    <row r="30" spans="1:4">
      <c r="A30" s="42" t="s">
        <v>19</v>
      </c>
      <c r="B30" s="42"/>
      <c r="C30" s="44">
        <v>58.8</v>
      </c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K32"/>
  <sheetViews>
    <sheetView topLeftCell="A6" zoomScale="150" zoomScaleNormal="150" zoomScalePageLayoutView="150" workbookViewId="0">
      <selection activeCell="E32" sqref="E32"/>
    </sheetView>
  </sheetViews>
  <sheetFormatPr baseColWidth="10" defaultColWidth="8.83203125" defaultRowHeight="11" x14ac:dyDescent="0"/>
  <cols>
    <col min="1" max="1" width="40.5" style="30" customWidth="1"/>
    <col min="2" max="2" width="8.83203125" style="30"/>
    <col min="3" max="3" width="8.83203125" style="31"/>
    <col min="4" max="4" width="6.1640625" style="30" customWidth="1"/>
    <col min="5" max="5" width="6.6640625" style="51" customWidth="1"/>
    <col min="6" max="6" width="8.83203125" style="30" customWidth="1"/>
    <col min="7" max="7" width="6.5" style="51" customWidth="1"/>
    <col min="8" max="8" width="8.6640625" style="30" customWidth="1"/>
    <col min="9" max="9" width="9.1640625" style="30" customWidth="1"/>
    <col min="10" max="10" width="6.83203125" style="30" customWidth="1"/>
    <col min="11" max="11" width="7" style="30" customWidth="1"/>
    <col min="12" max="16384" width="8.83203125" style="30"/>
  </cols>
  <sheetData>
    <row r="1" spans="1:11" s="27" customFormat="1">
      <c r="A1" s="27" t="s">
        <v>40</v>
      </c>
      <c r="C1" s="36"/>
      <c r="E1" s="50"/>
      <c r="G1" s="50"/>
    </row>
    <row r="3" spans="1:11">
      <c r="A3" s="29" t="s">
        <v>0</v>
      </c>
      <c r="B3" s="60" t="s">
        <v>8</v>
      </c>
      <c r="C3" s="61" t="s">
        <v>9</v>
      </c>
      <c r="E3" s="66" t="s">
        <v>28</v>
      </c>
      <c r="F3" s="66" t="s">
        <v>26</v>
      </c>
      <c r="G3" s="66" t="s">
        <v>28</v>
      </c>
      <c r="H3" s="66" t="s">
        <v>27</v>
      </c>
      <c r="I3" s="66" t="s">
        <v>41</v>
      </c>
      <c r="J3" s="66" t="s">
        <v>42</v>
      </c>
      <c r="K3" s="66" t="s">
        <v>43</v>
      </c>
    </row>
    <row r="4" spans="1:11">
      <c r="E4" s="51">
        <v>6</v>
      </c>
      <c r="F4" s="33">
        <v>2301.12</v>
      </c>
      <c r="G4" s="51">
        <v>1</v>
      </c>
      <c r="H4" s="33">
        <v>2361.6</v>
      </c>
    </row>
    <row r="5" spans="1:11">
      <c r="A5" s="30" t="s">
        <v>1</v>
      </c>
      <c r="C5" s="31">
        <v>15.71</v>
      </c>
      <c r="E5" s="51">
        <v>7</v>
      </c>
      <c r="F5" s="33">
        <v>2361.6</v>
      </c>
      <c r="G5" s="51">
        <v>2</v>
      </c>
      <c r="H5" s="33">
        <v>2419.1999999999998</v>
      </c>
    </row>
    <row r="6" spans="1:11">
      <c r="A6" s="30" t="s">
        <v>2</v>
      </c>
      <c r="B6" s="32">
        <v>0.08</v>
      </c>
      <c r="C6" s="31">
        <f>C5*B6</f>
        <v>1.2568000000000001</v>
      </c>
      <c r="E6" s="51">
        <v>8</v>
      </c>
      <c r="F6" s="33">
        <v>2419.1999999999998</v>
      </c>
      <c r="G6" s="51">
        <v>3</v>
      </c>
      <c r="H6" s="33">
        <v>2479.6799999999998</v>
      </c>
    </row>
    <row r="7" spans="1:11">
      <c r="A7" s="30" t="s">
        <v>3</v>
      </c>
      <c r="B7" s="34">
        <v>7.4800000000000005E-2</v>
      </c>
      <c r="C7" s="31">
        <f>C5*B7</f>
        <v>1.175108</v>
      </c>
      <c r="E7" s="51">
        <v>9</v>
      </c>
      <c r="F7" s="33">
        <v>2479.6799999999998</v>
      </c>
      <c r="G7" s="51">
        <v>4</v>
      </c>
      <c r="H7" s="33">
        <v>2540.16</v>
      </c>
    </row>
    <row r="8" spans="1:11">
      <c r="E8" s="51">
        <v>10</v>
      </c>
      <c r="F8" s="33">
        <v>2540.16</v>
      </c>
      <c r="G8" s="51">
        <v>5</v>
      </c>
      <c r="H8" s="33">
        <v>2602.06</v>
      </c>
    </row>
    <row r="9" spans="1:11">
      <c r="A9" s="27" t="s">
        <v>5</v>
      </c>
      <c r="B9" s="35">
        <v>0.15479999999999999</v>
      </c>
      <c r="C9" s="36">
        <f>SUM(C5:C7)</f>
        <v>18.141908000000001</v>
      </c>
      <c r="F9" s="33">
        <f>SUM(F3:F8)</f>
        <v>12101.759999999998</v>
      </c>
      <c r="G9" s="52"/>
      <c r="H9" s="33">
        <f>SUM(H4:H8)</f>
        <v>12402.699999999999</v>
      </c>
    </row>
    <row r="10" spans="1:11">
      <c r="A10" s="27" t="s">
        <v>6</v>
      </c>
      <c r="B10" s="35">
        <v>7.7799999999999994E-2</v>
      </c>
      <c r="C10" s="36">
        <f>C9*B10</f>
        <v>1.4114404424</v>
      </c>
      <c r="F10" s="33">
        <f>F9/5</f>
        <v>2420.3519999999999</v>
      </c>
      <c r="G10" s="52"/>
      <c r="H10" s="33">
        <f>H9/5</f>
        <v>2480.54</v>
      </c>
    </row>
    <row r="11" spans="1:11">
      <c r="A11" s="27" t="s">
        <v>7</v>
      </c>
      <c r="B11" s="35">
        <v>0.19739999999999999</v>
      </c>
      <c r="C11" s="36">
        <f>C9*B11</f>
        <v>3.5812126391999999</v>
      </c>
      <c r="H11" s="33">
        <f>(F10+H10)/2</f>
        <v>2450.4459999999999</v>
      </c>
      <c r="I11" s="33">
        <f>H11*12</f>
        <v>29405.351999999999</v>
      </c>
      <c r="J11" s="33">
        <f>I11/52</f>
        <v>565.48753846153841</v>
      </c>
      <c r="K11" s="33">
        <f>J11/36</f>
        <v>15.707987179487178</v>
      </c>
    </row>
    <row r="13" spans="1:11">
      <c r="A13" s="29" t="s">
        <v>10</v>
      </c>
      <c r="B13" s="37"/>
      <c r="C13" s="38">
        <f>C11+C10+C9</f>
        <v>23.134561081600001</v>
      </c>
    </row>
    <row r="15" spans="1:11">
      <c r="A15" s="39" t="s">
        <v>11</v>
      </c>
      <c r="B15" s="40">
        <v>0.21629999999999999</v>
      </c>
      <c r="C15" s="41">
        <f>C13*B15</f>
        <v>5.0040055619500805</v>
      </c>
    </row>
    <row r="17" spans="1:4">
      <c r="A17" s="37" t="s">
        <v>12</v>
      </c>
      <c r="B17" s="37"/>
      <c r="C17" s="38">
        <f>C15+C13</f>
        <v>28.138566643550082</v>
      </c>
    </row>
    <row r="19" spans="1:4">
      <c r="A19" s="42" t="s">
        <v>13</v>
      </c>
      <c r="B19" s="43">
        <v>9.7199999999999995E-2</v>
      </c>
      <c r="C19" s="44">
        <f>C17*B19</f>
        <v>2.7350686777530679</v>
      </c>
    </row>
    <row r="21" spans="1:4">
      <c r="A21" s="37" t="s">
        <v>14</v>
      </c>
      <c r="B21" s="37"/>
      <c r="C21" s="38">
        <f>C19+C17</f>
        <v>30.873635321303148</v>
      </c>
    </row>
    <row r="23" spans="1:4">
      <c r="A23" s="45" t="s">
        <v>15</v>
      </c>
      <c r="B23" s="46">
        <v>0.20399999999999999</v>
      </c>
      <c r="C23" s="47">
        <f>C21*B23</f>
        <v>6.2982216055458418</v>
      </c>
    </row>
    <row r="25" spans="1:4">
      <c r="A25" s="48" t="s">
        <v>16</v>
      </c>
      <c r="B25" s="48"/>
      <c r="C25" s="49">
        <v>2.2999999999999998</v>
      </c>
    </row>
    <row r="26" spans="1:4">
      <c r="A26" s="37" t="s">
        <v>21</v>
      </c>
      <c r="B26" s="37"/>
      <c r="C26" s="38"/>
    </row>
    <row r="27" spans="1:4">
      <c r="A27" s="37" t="s">
        <v>22</v>
      </c>
      <c r="B27" s="37"/>
      <c r="C27" s="38">
        <f>C17+C19+C23+C25</f>
        <v>39.471856926848986</v>
      </c>
    </row>
    <row r="29" spans="1:4">
      <c r="A29" s="37" t="s">
        <v>20</v>
      </c>
      <c r="B29" s="37"/>
      <c r="C29" s="38">
        <f>C27/7</f>
        <v>5.6388367038355698</v>
      </c>
    </row>
    <row r="30" spans="1:4">
      <c r="A30" s="53" t="s">
        <v>23</v>
      </c>
      <c r="B30" s="53"/>
      <c r="C30" s="54">
        <v>2.97</v>
      </c>
      <c r="D30" s="51" t="s">
        <v>29</v>
      </c>
    </row>
    <row r="31" spans="1:4">
      <c r="A31" s="42" t="s">
        <v>24</v>
      </c>
      <c r="B31" s="42"/>
      <c r="C31" s="44">
        <f>C29+C30</f>
        <v>8.6088367038355695</v>
      </c>
      <c r="D31" s="58" t="s">
        <v>29</v>
      </c>
    </row>
    <row r="32" spans="1:4">
      <c r="A32" s="42" t="s">
        <v>19</v>
      </c>
      <c r="B32" s="42"/>
      <c r="C32" s="44">
        <v>8.6999999999999993</v>
      </c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M32"/>
  <sheetViews>
    <sheetView topLeftCell="A8" zoomScale="150" zoomScaleNormal="150" zoomScalePageLayoutView="150" workbookViewId="0">
      <selection activeCell="C32" sqref="C32"/>
    </sheetView>
  </sheetViews>
  <sheetFormatPr baseColWidth="10" defaultColWidth="8.83203125" defaultRowHeight="11" x14ac:dyDescent="0"/>
  <cols>
    <col min="1" max="1" width="27.33203125" style="30" bestFit="1" customWidth="1"/>
    <col min="2" max="2" width="5.1640625" style="30" bestFit="1" customWidth="1"/>
    <col min="3" max="3" width="5.83203125" style="31" bestFit="1" customWidth="1"/>
    <col min="4" max="4" width="6" style="30" customWidth="1"/>
    <col min="5" max="5" width="6.1640625" style="51" customWidth="1"/>
    <col min="6" max="6" width="8.83203125" style="30" customWidth="1"/>
    <col min="7" max="7" width="6.1640625" style="51" customWidth="1"/>
    <col min="8" max="8" width="8.6640625" style="30" customWidth="1"/>
    <col min="9" max="9" width="6.1640625" style="51" customWidth="1"/>
    <col min="10" max="10" width="8.6640625" style="30" customWidth="1"/>
    <col min="11" max="11" width="8.83203125" style="30" customWidth="1"/>
    <col min="12" max="12" width="6.83203125" style="30" customWidth="1"/>
    <col min="13" max="13" width="6.5" style="30" customWidth="1"/>
    <col min="14" max="16384" width="8.83203125" style="30"/>
  </cols>
  <sheetData>
    <row r="1" spans="1:13" s="27" customFormat="1">
      <c r="A1" s="27" t="s">
        <v>35</v>
      </c>
      <c r="C1" s="36"/>
      <c r="E1" s="50"/>
      <c r="G1" s="50"/>
      <c r="I1" s="50"/>
    </row>
    <row r="3" spans="1:13">
      <c r="A3" s="29" t="s">
        <v>0</v>
      </c>
      <c r="B3" s="60" t="s">
        <v>8</v>
      </c>
      <c r="C3" s="61" t="s">
        <v>9</v>
      </c>
      <c r="E3" s="66" t="s">
        <v>28</v>
      </c>
      <c r="F3" s="66" t="s">
        <v>31</v>
      </c>
      <c r="G3" s="66" t="s">
        <v>28</v>
      </c>
      <c r="H3" s="66" t="s">
        <v>32</v>
      </c>
      <c r="I3" s="66" t="s">
        <v>28</v>
      </c>
      <c r="J3" s="66" t="s">
        <v>33</v>
      </c>
      <c r="K3" s="66" t="s">
        <v>41</v>
      </c>
      <c r="L3" s="66" t="s">
        <v>42</v>
      </c>
      <c r="M3" s="66" t="s">
        <v>43</v>
      </c>
    </row>
    <row r="4" spans="1:13">
      <c r="E4" s="51">
        <v>6</v>
      </c>
      <c r="F4" s="33">
        <v>2920.32</v>
      </c>
      <c r="G4" s="51">
        <v>7</v>
      </c>
      <c r="H4" s="33">
        <v>3288.96</v>
      </c>
      <c r="I4" s="51">
        <v>1</v>
      </c>
      <c r="J4" s="33">
        <v>3169.44</v>
      </c>
    </row>
    <row r="5" spans="1:13">
      <c r="A5" s="30" t="s">
        <v>1</v>
      </c>
      <c r="C5" s="31">
        <v>21.97</v>
      </c>
      <c r="E5" s="51">
        <v>7</v>
      </c>
      <c r="F5" s="33">
        <v>2980.8</v>
      </c>
      <c r="G5" s="51">
        <v>8</v>
      </c>
      <c r="H5" s="33">
        <v>3356.64</v>
      </c>
      <c r="I5" s="51">
        <v>2</v>
      </c>
      <c r="J5" s="33">
        <v>3288.96</v>
      </c>
    </row>
    <row r="6" spans="1:13">
      <c r="A6" s="30" t="s">
        <v>2</v>
      </c>
      <c r="B6" s="32">
        <v>0.08</v>
      </c>
      <c r="C6" s="31">
        <f>C5*B6</f>
        <v>1.7576000000000001</v>
      </c>
      <c r="E6" s="51">
        <v>8</v>
      </c>
      <c r="F6" s="33">
        <v>3041.28</v>
      </c>
      <c r="G6" s="51">
        <v>9</v>
      </c>
      <c r="H6" s="33">
        <v>3427.2</v>
      </c>
      <c r="I6" s="51">
        <v>3</v>
      </c>
      <c r="J6" s="33">
        <v>3427.2</v>
      </c>
    </row>
    <row r="7" spans="1:13">
      <c r="A7" s="30" t="s">
        <v>3</v>
      </c>
      <c r="B7" s="34">
        <v>7.4800000000000005E-2</v>
      </c>
      <c r="C7" s="31">
        <f>C5*B7</f>
        <v>1.643356</v>
      </c>
      <c r="E7" s="51">
        <v>9</v>
      </c>
      <c r="F7" s="33">
        <v>3104.64</v>
      </c>
      <c r="G7" s="51">
        <v>10</v>
      </c>
      <c r="H7" s="33">
        <v>3496.32</v>
      </c>
      <c r="I7" s="51">
        <v>4</v>
      </c>
      <c r="J7" s="33">
        <v>3558.24</v>
      </c>
    </row>
    <row r="8" spans="1:13">
      <c r="E8" s="51">
        <v>10</v>
      </c>
      <c r="F8" s="33">
        <v>3169.44</v>
      </c>
      <c r="G8" s="51">
        <v>11</v>
      </c>
      <c r="H8" s="33">
        <v>3558.24</v>
      </c>
      <c r="I8" s="51">
        <v>5</v>
      </c>
      <c r="J8" s="33">
        <v>3692.16</v>
      </c>
    </row>
    <row r="9" spans="1:13">
      <c r="A9" s="27" t="s">
        <v>5</v>
      </c>
      <c r="B9" s="35">
        <v>0.15479999999999999</v>
      </c>
      <c r="C9" s="36">
        <f>SUM(C5:C7)</f>
        <v>25.370956</v>
      </c>
      <c r="F9" s="33">
        <f>SUM(F3:F8)</f>
        <v>15216.480000000001</v>
      </c>
      <c r="G9" s="52"/>
      <c r="H9" s="33">
        <f>SUM(H4:H8)</f>
        <v>17127.36</v>
      </c>
      <c r="I9" s="52"/>
      <c r="J9" s="33">
        <f>SUM(J4:J8)</f>
        <v>17136</v>
      </c>
    </row>
    <row r="10" spans="1:13">
      <c r="A10" s="27" t="s">
        <v>6</v>
      </c>
      <c r="B10" s="35">
        <v>8.4099999999999994E-2</v>
      </c>
      <c r="C10" s="36">
        <f>C9*B10</f>
        <v>2.1336973995999999</v>
      </c>
      <c r="F10" s="33">
        <f>F9/5</f>
        <v>3043.2960000000003</v>
      </c>
      <c r="G10" s="52"/>
      <c r="H10" s="33">
        <f>H9/5</f>
        <v>3425.4720000000002</v>
      </c>
      <c r="I10" s="52"/>
      <c r="J10" s="33">
        <f>J9/5</f>
        <v>3427.2</v>
      </c>
    </row>
    <row r="11" spans="1:13">
      <c r="A11" s="27" t="s">
        <v>7</v>
      </c>
      <c r="B11" s="35">
        <v>0.19739999999999999</v>
      </c>
      <c r="C11" s="36">
        <f>C9*B11</f>
        <v>5.0082267144000001</v>
      </c>
      <c r="I11" s="52"/>
      <c r="J11" s="33">
        <f>(J10)/1</f>
        <v>3427.2</v>
      </c>
      <c r="K11" s="33">
        <f>J11*12</f>
        <v>41126.399999999994</v>
      </c>
      <c r="L11" s="33">
        <f>K11/52</f>
        <v>790.89230769230755</v>
      </c>
      <c r="M11" s="33">
        <f>L11/36</f>
        <v>21.969230769230766</v>
      </c>
    </row>
    <row r="13" spans="1:13">
      <c r="A13" s="29" t="s">
        <v>10</v>
      </c>
      <c r="B13" s="37"/>
      <c r="C13" s="38">
        <f>C11+C10+C9</f>
        <v>32.512880113999998</v>
      </c>
    </row>
    <row r="15" spans="1:13">
      <c r="A15" s="39" t="s">
        <v>11</v>
      </c>
      <c r="B15" s="40">
        <v>0.21629999999999999</v>
      </c>
      <c r="C15" s="41">
        <f>C13*B15</f>
        <v>7.0325359686581992</v>
      </c>
    </row>
    <row r="17" spans="1:6">
      <c r="A17" s="37" t="s">
        <v>12</v>
      </c>
      <c r="B17" s="37"/>
      <c r="C17" s="38">
        <f>C15+C13</f>
        <v>39.5454160826582</v>
      </c>
    </row>
    <row r="19" spans="1:6">
      <c r="A19" s="42" t="s">
        <v>13</v>
      </c>
      <c r="B19" s="43">
        <v>0.11799999999999999</v>
      </c>
      <c r="C19" s="44">
        <f>C17*B19</f>
        <v>4.6663590977536673</v>
      </c>
    </row>
    <row r="21" spans="1:6">
      <c r="A21" s="37" t="s">
        <v>14</v>
      </c>
      <c r="B21" s="37"/>
      <c r="C21" s="38">
        <f>C19+C17</f>
        <v>44.21177518041187</v>
      </c>
    </row>
    <row r="23" spans="1:6">
      <c r="A23" s="45" t="s">
        <v>15</v>
      </c>
      <c r="B23" s="46">
        <v>0.20399999999999999</v>
      </c>
      <c r="C23" s="47">
        <f>C21*B23</f>
        <v>9.0192021368040205</v>
      </c>
    </row>
    <row r="25" spans="1:6">
      <c r="A25" s="48" t="s">
        <v>16</v>
      </c>
      <c r="B25" s="48"/>
      <c r="C25" s="49">
        <v>2.2999999999999998</v>
      </c>
      <c r="D25" s="30" t="s">
        <v>29</v>
      </c>
    </row>
    <row r="26" spans="1:6">
      <c r="A26" s="37" t="s">
        <v>25</v>
      </c>
      <c r="B26" s="37"/>
      <c r="C26" s="38"/>
    </row>
    <row r="27" spans="1:6">
      <c r="A27" s="37" t="s">
        <v>22</v>
      </c>
      <c r="B27" s="37"/>
      <c r="C27" s="38">
        <f>C17+C19+C23+C25</f>
        <v>55.530977317215886</v>
      </c>
    </row>
    <row r="29" spans="1:6">
      <c r="A29" s="37" t="s">
        <v>20</v>
      </c>
      <c r="B29" s="37"/>
      <c r="C29" s="38">
        <f>C27/5</f>
        <v>11.106195463443177</v>
      </c>
    </row>
    <row r="30" spans="1:6">
      <c r="A30" s="53" t="s">
        <v>23</v>
      </c>
      <c r="B30" s="53"/>
      <c r="C30" s="54">
        <v>3.17</v>
      </c>
      <c r="D30" s="59" t="s">
        <v>29</v>
      </c>
    </row>
    <row r="31" spans="1:6">
      <c r="A31" s="42" t="s">
        <v>24</v>
      </c>
      <c r="B31" s="42"/>
      <c r="C31" s="44">
        <f>C29+C30</f>
        <v>14.276195463443177</v>
      </c>
      <c r="D31" s="58" t="s">
        <v>29</v>
      </c>
      <c r="F31" s="30" t="s">
        <v>29</v>
      </c>
    </row>
    <row r="32" spans="1:6">
      <c r="A32" s="42" t="s">
        <v>19</v>
      </c>
      <c r="B32" s="42"/>
      <c r="C32" s="44">
        <v>15</v>
      </c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A35" sqref="A35"/>
    </sheetView>
  </sheetViews>
  <sheetFormatPr baseColWidth="10" defaultColWidth="11.5" defaultRowHeight="14" x14ac:dyDescent="0"/>
  <cols>
    <col min="1" max="1" width="44.33203125" bestFit="1" customWidth="1"/>
    <col min="2" max="2" width="6.83203125" bestFit="1" customWidth="1"/>
    <col min="3" max="3" width="7.6640625" bestFit="1" customWidth="1"/>
    <col min="4" max="4" width="8" customWidth="1"/>
    <col min="5" max="5" width="6.5" bestFit="1" customWidth="1"/>
    <col min="7" max="7" width="6.5" bestFit="1" customWidth="1"/>
    <col min="9" max="9" width="6.5" bestFit="1" customWidth="1"/>
    <col min="10" max="10" width="10" bestFit="1" customWidth="1"/>
    <col min="11" max="11" width="10.83203125" bestFit="1" customWidth="1"/>
  </cols>
  <sheetData>
    <row r="1" spans="1:14" ht="18">
      <c r="A1" s="2" t="s">
        <v>36</v>
      </c>
      <c r="B1" s="2"/>
      <c r="C1" s="9"/>
    </row>
    <row r="2" spans="1:14">
      <c r="C2" s="11"/>
    </row>
    <row r="3" spans="1:14">
      <c r="A3" s="4" t="s">
        <v>0</v>
      </c>
      <c r="B3" s="4" t="s">
        <v>8</v>
      </c>
      <c r="C3" s="10" t="s">
        <v>9</v>
      </c>
      <c r="E3" s="66" t="s">
        <v>28</v>
      </c>
      <c r="F3" s="66" t="s">
        <v>31</v>
      </c>
      <c r="G3" s="66" t="s">
        <v>28</v>
      </c>
      <c r="H3" s="66" t="s">
        <v>32</v>
      </c>
      <c r="I3" s="66" t="s">
        <v>28</v>
      </c>
      <c r="J3" s="66" t="s">
        <v>33</v>
      </c>
      <c r="K3" s="66" t="s">
        <v>41</v>
      </c>
      <c r="L3" s="66" t="s">
        <v>42</v>
      </c>
      <c r="M3" s="66" t="s">
        <v>43</v>
      </c>
    </row>
    <row r="4" spans="1:14">
      <c r="C4" s="11"/>
      <c r="E4" s="62">
        <v>5</v>
      </c>
      <c r="F4" s="63">
        <v>2855.52</v>
      </c>
      <c r="G4" s="62">
        <v>5</v>
      </c>
      <c r="H4" s="63">
        <v>3169.44</v>
      </c>
      <c r="I4" s="62">
        <v>0</v>
      </c>
      <c r="J4" s="63">
        <v>3041.28</v>
      </c>
      <c r="K4" s="64"/>
      <c r="L4" s="64"/>
      <c r="M4" s="64"/>
    </row>
    <row r="5" spans="1:14">
      <c r="A5" t="s">
        <v>1</v>
      </c>
      <c r="C5" s="11">
        <v>21.13</v>
      </c>
      <c r="E5" s="62">
        <v>6</v>
      </c>
      <c r="F5" s="63">
        <v>2920.32</v>
      </c>
      <c r="G5" s="62">
        <v>6</v>
      </c>
      <c r="H5" s="63">
        <v>3228.48</v>
      </c>
      <c r="I5" s="62">
        <v>1</v>
      </c>
      <c r="J5" s="63">
        <v>3169.44</v>
      </c>
      <c r="K5" s="64"/>
      <c r="L5" s="64"/>
      <c r="M5" s="64"/>
    </row>
    <row r="6" spans="1:14">
      <c r="A6" t="s">
        <v>2</v>
      </c>
      <c r="B6" s="5">
        <v>0.08</v>
      </c>
      <c r="C6" s="11">
        <f>C5*B6</f>
        <v>1.6903999999999999</v>
      </c>
      <c r="E6" s="62">
        <v>7</v>
      </c>
      <c r="F6" s="63">
        <v>2980.8</v>
      </c>
      <c r="G6" s="62">
        <v>7</v>
      </c>
      <c r="H6" s="63">
        <v>3288.96</v>
      </c>
      <c r="I6" s="62">
        <v>2</v>
      </c>
      <c r="J6" s="63">
        <v>3288.96</v>
      </c>
      <c r="K6" s="64"/>
      <c r="L6" s="64"/>
      <c r="M6" s="64"/>
    </row>
    <row r="7" spans="1:14">
      <c r="A7" t="s">
        <v>3</v>
      </c>
      <c r="B7" s="6">
        <v>7.4800000000000005E-2</v>
      </c>
      <c r="C7" s="11">
        <f>C5*B7</f>
        <v>1.580524</v>
      </c>
      <c r="E7" s="62">
        <v>8</v>
      </c>
      <c r="F7" s="63">
        <v>3041.28</v>
      </c>
      <c r="G7" s="62">
        <v>8</v>
      </c>
      <c r="H7" s="63">
        <v>3356.64</v>
      </c>
      <c r="I7" s="62">
        <v>3</v>
      </c>
      <c r="J7" s="63">
        <v>3427.2</v>
      </c>
      <c r="K7" s="64"/>
      <c r="L7" s="64"/>
      <c r="M7" s="64"/>
    </row>
    <row r="8" spans="1:14">
      <c r="C8" s="11"/>
      <c r="E8" s="62">
        <v>9</v>
      </c>
      <c r="F8" s="63">
        <v>3104.64</v>
      </c>
      <c r="G8" s="62">
        <v>9</v>
      </c>
      <c r="H8" s="63">
        <v>3427.2</v>
      </c>
      <c r="I8" s="62">
        <v>4</v>
      </c>
      <c r="J8" s="63">
        <v>3558.24</v>
      </c>
      <c r="K8" s="64"/>
      <c r="L8" s="64"/>
      <c r="M8" s="64"/>
    </row>
    <row r="9" spans="1:14">
      <c r="A9" s="1" t="s">
        <v>5</v>
      </c>
      <c r="B9" s="7">
        <v>0.15479999999999999</v>
      </c>
      <c r="C9" s="12">
        <f>SUM(C5:C7)</f>
        <v>24.400924</v>
      </c>
      <c r="E9" s="62"/>
      <c r="F9" s="63">
        <f>SUM(F3:F8)</f>
        <v>14902.56</v>
      </c>
      <c r="G9" s="65"/>
      <c r="H9" s="63">
        <f>SUM(H4:H8)</f>
        <v>16470.72</v>
      </c>
      <c r="I9" s="65"/>
      <c r="J9" s="63">
        <f>SUM(J4:J8)</f>
        <v>16485.120000000003</v>
      </c>
      <c r="K9" s="64"/>
      <c r="L9" s="64"/>
      <c r="M9" s="64"/>
    </row>
    <row r="10" spans="1:14">
      <c r="A10" s="1" t="s">
        <v>6</v>
      </c>
      <c r="B10" s="7">
        <v>8.4099999999999994E-2</v>
      </c>
      <c r="C10" s="12">
        <f>C9*B10</f>
        <v>2.0521177084</v>
      </c>
      <c r="E10" s="62"/>
      <c r="F10" s="63">
        <f>F9/5</f>
        <v>2980.5119999999997</v>
      </c>
      <c r="G10" s="65"/>
      <c r="H10" s="63">
        <f>H9/5</f>
        <v>3294.1440000000002</v>
      </c>
      <c r="I10" s="65"/>
      <c r="J10" s="63">
        <f>J9/5</f>
        <v>3297.0240000000003</v>
      </c>
      <c r="K10" s="64"/>
      <c r="L10" s="64"/>
      <c r="M10" s="64"/>
    </row>
    <row r="11" spans="1:14">
      <c r="A11" s="1" t="s">
        <v>7</v>
      </c>
      <c r="B11" s="7">
        <v>0.19739999999999999</v>
      </c>
      <c r="C11" s="12">
        <f>C9*B11</f>
        <v>4.8167423975999997</v>
      </c>
      <c r="E11" s="62"/>
      <c r="F11" s="64"/>
      <c r="G11" s="62"/>
      <c r="H11" s="64"/>
      <c r="I11" s="65"/>
      <c r="J11" s="63">
        <f>(J10)/1</f>
        <v>3297.0240000000003</v>
      </c>
      <c r="K11" s="63">
        <f>J11*12</f>
        <v>39564.288</v>
      </c>
      <c r="L11" s="63">
        <f>K11/52</f>
        <v>760.85169230769236</v>
      </c>
      <c r="M11" s="63">
        <f>L11/36</f>
        <v>21.134769230769233</v>
      </c>
    </row>
    <row r="12" spans="1:14">
      <c r="C12" s="11"/>
      <c r="E12" s="51"/>
      <c r="F12" s="30"/>
      <c r="G12" s="51"/>
      <c r="H12" s="30"/>
      <c r="I12" s="51"/>
      <c r="J12" s="30"/>
      <c r="K12" s="30"/>
      <c r="L12" s="30"/>
      <c r="M12" s="30"/>
    </row>
    <row r="13" spans="1:14">
      <c r="A13" s="4" t="s">
        <v>10</v>
      </c>
      <c r="B13" s="8"/>
      <c r="C13" s="13">
        <f>C11+C10+C9</f>
        <v>31.269784105999999</v>
      </c>
      <c r="J13" s="11" t="s">
        <v>29</v>
      </c>
      <c r="K13" s="11" t="s">
        <v>29</v>
      </c>
      <c r="L13" s="11" t="s">
        <v>29</v>
      </c>
      <c r="M13" s="11" t="s">
        <v>29</v>
      </c>
      <c r="N13" s="11" t="s">
        <v>29</v>
      </c>
    </row>
    <row r="14" spans="1:14">
      <c r="C14" s="11"/>
    </row>
    <row r="15" spans="1:14">
      <c r="A15" s="14" t="s">
        <v>11</v>
      </c>
      <c r="B15" s="15">
        <v>0.21629999999999999</v>
      </c>
      <c r="C15" s="16">
        <f>C13*B15</f>
        <v>6.7636543021277999</v>
      </c>
    </row>
    <row r="16" spans="1:14">
      <c r="C16" s="11"/>
    </row>
    <row r="17" spans="1:4">
      <c r="A17" s="8" t="s">
        <v>12</v>
      </c>
      <c r="B17" s="8"/>
      <c r="C17" s="13">
        <f>C15+C13</f>
        <v>38.0334384081278</v>
      </c>
    </row>
    <row r="18" spans="1:4">
      <c r="C18" s="11"/>
    </row>
    <row r="19" spans="1:4">
      <c r="A19" s="17" t="s">
        <v>13</v>
      </c>
      <c r="B19" s="18">
        <v>0.11799999999999999</v>
      </c>
      <c r="C19" s="19">
        <f>C17*B19</f>
        <v>4.4879457321590799</v>
      </c>
    </row>
    <row r="20" spans="1:4">
      <c r="C20" s="11"/>
    </row>
    <row r="21" spans="1:4">
      <c r="A21" s="8" t="s">
        <v>14</v>
      </c>
      <c r="B21" s="8"/>
      <c r="C21" s="13">
        <f>C19+C17</f>
        <v>42.521384140286884</v>
      </c>
    </row>
    <row r="22" spans="1:4">
      <c r="C22" s="11"/>
    </row>
    <row r="23" spans="1:4">
      <c r="A23" s="20" t="s">
        <v>15</v>
      </c>
      <c r="B23" s="21">
        <v>0.20399999999999999</v>
      </c>
      <c r="C23" s="22">
        <f>C21*B23</f>
        <v>8.6743623646185242</v>
      </c>
    </row>
    <row r="24" spans="1:4">
      <c r="C24" s="11"/>
    </row>
    <row r="25" spans="1:4">
      <c r="A25" s="23" t="s">
        <v>16</v>
      </c>
      <c r="B25" s="23"/>
      <c r="C25" s="24">
        <v>2.2999999999999998</v>
      </c>
    </row>
    <row r="26" spans="1:4">
      <c r="A26" s="8" t="s">
        <v>29</v>
      </c>
      <c r="B26" s="8"/>
      <c r="C26" s="13"/>
    </row>
    <row r="27" spans="1:4">
      <c r="A27" s="8" t="s">
        <v>22</v>
      </c>
      <c r="B27" s="8"/>
      <c r="C27" s="13">
        <f>C17+C19+C23+C25</f>
        <v>53.495746504905405</v>
      </c>
    </row>
    <row r="28" spans="1:4">
      <c r="C28" s="11"/>
    </row>
    <row r="29" spans="1:4">
      <c r="A29" s="8" t="s">
        <v>20</v>
      </c>
      <c r="B29" s="8"/>
      <c r="C29" s="13">
        <f>C27</f>
        <v>53.495746504905405</v>
      </c>
    </row>
    <row r="30" spans="1:4">
      <c r="A30" s="25" t="s">
        <v>23</v>
      </c>
      <c r="B30" s="25"/>
      <c r="C30" s="26">
        <v>23.5</v>
      </c>
    </row>
    <row r="31" spans="1:4">
      <c r="A31" s="25"/>
      <c r="B31" s="25"/>
      <c r="C31" s="26"/>
      <c r="D31" t="s">
        <v>29</v>
      </c>
    </row>
    <row r="32" spans="1:4">
      <c r="A32" s="17" t="s">
        <v>24</v>
      </c>
      <c r="B32" s="17"/>
      <c r="C32" s="19">
        <f>C29+C30</f>
        <v>76.995746504905412</v>
      </c>
      <c r="D32" s="55" t="s">
        <v>29</v>
      </c>
    </row>
    <row r="33" spans="1:3">
      <c r="A33" s="17" t="s">
        <v>19</v>
      </c>
      <c r="B33" s="17"/>
      <c r="C33" s="19"/>
    </row>
    <row r="34" spans="1:3">
      <c r="C34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baseColWidth="10" defaultColWidth="11.5" defaultRowHeight="14" x14ac:dyDescent="0"/>
  <cols>
    <col min="1" max="1" width="19.1640625" customWidth="1"/>
    <col min="2" max="2" width="14.1640625" style="55" bestFit="1" customWidth="1"/>
  </cols>
  <sheetData>
    <row r="1" spans="1:2" s="3" customFormat="1">
      <c r="A1" s="1" t="s">
        <v>37</v>
      </c>
      <c r="B1" s="56" t="s">
        <v>45</v>
      </c>
    </row>
    <row r="2" spans="1:2">
      <c r="B2" s="56"/>
    </row>
    <row r="3" spans="1:2">
      <c r="A3" t="s">
        <v>38</v>
      </c>
      <c r="B3" s="55">
        <v>7.7</v>
      </c>
    </row>
    <row r="4" spans="1:2">
      <c r="A4" t="s">
        <v>39</v>
      </c>
      <c r="B4" s="55">
        <v>20.5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1.Pers. begeleiding individueel</vt:lpstr>
      <vt:lpstr>2.PB module gedrag groep</vt:lpstr>
      <vt:lpstr>3.Pers. begeleiding Mod. gedrag</vt:lpstr>
      <vt:lpstr>4 Dagbesteding</vt:lpstr>
      <vt:lpstr>5.Dagbesteding gedragverzorging</vt:lpstr>
      <vt:lpstr>6. Logeerzorg</vt:lpstr>
      <vt:lpstr>7.Vervoer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Spoelstra</dc:creator>
  <cp:lastModifiedBy>Bart van Brunschot</cp:lastModifiedBy>
  <dcterms:created xsi:type="dcterms:W3CDTF">2018-08-21T16:55:11Z</dcterms:created>
  <dcterms:modified xsi:type="dcterms:W3CDTF">2018-10-26T11:20:17Z</dcterms:modified>
</cp:coreProperties>
</file>